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3000" yWindow="-270" windowWidth="15345" windowHeight="4650" activeTab="3"/>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Q45" i="2"/>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AW14"/>
  <c r="BB14" s="1"/>
  <c r="AW15"/>
  <c r="AW16"/>
  <c r="BB16" s="1"/>
  <c r="AW17"/>
  <c r="AW18"/>
  <c r="BB18" s="1"/>
  <c r="AW19"/>
  <c r="AW20"/>
  <c r="BB20" s="1"/>
  <c r="AW21"/>
  <c r="AW22"/>
  <c r="BB22" s="1"/>
  <c r="AW23"/>
  <c r="AW24"/>
  <c r="BB24" s="1"/>
  <c r="AW25"/>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25" l="1"/>
  <c r="BB23"/>
  <c r="BB19"/>
  <c r="BB15"/>
  <c r="BB11"/>
  <c r="BB10"/>
  <c r="BB21"/>
  <c r="BB17"/>
  <c r="BB13"/>
  <c r="CQ19"/>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K13"/>
  <c r="K14"/>
  <c r="AN14" s="1"/>
  <c r="K15"/>
  <c r="K16"/>
  <c r="AN16" s="1"/>
  <c r="K17"/>
  <c r="K18"/>
  <c r="K19"/>
  <c r="K20"/>
  <c r="K21"/>
  <c r="K22"/>
  <c r="AN22" s="1"/>
  <c r="K23"/>
  <c r="K24"/>
  <c r="AN24" s="1"/>
  <c r="K25"/>
  <c r="AN25" s="1"/>
  <c r="K26"/>
  <c r="K27"/>
  <c r="K28"/>
  <c r="AN28" s="1"/>
  <c r="K29"/>
  <c r="AN29" s="1"/>
  <c r="K30"/>
  <c r="AN30" s="1"/>
  <c r="K31"/>
  <c r="K32"/>
  <c r="AN32" s="1"/>
  <c r="K33"/>
  <c r="AN33" s="1"/>
  <c r="K34"/>
  <c r="AN34" s="1"/>
  <c r="K35"/>
  <c r="K36"/>
  <c r="AN36" s="1"/>
  <c r="K37"/>
  <c r="AN37" s="1"/>
  <c r="K38"/>
  <c r="AN38" s="1"/>
  <c r="K39"/>
  <c r="K40"/>
  <c r="AN40" s="1"/>
  <c r="K41"/>
  <c r="AN41" s="1"/>
  <c r="K42"/>
  <c r="K43"/>
  <c r="K44"/>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13" l="1"/>
  <c r="AN44"/>
  <c r="AN42"/>
  <c r="AN26"/>
  <c r="AN21"/>
  <c r="AN20"/>
  <c r="AN18"/>
  <c r="AN17"/>
  <c r="AN67"/>
  <c r="AN63"/>
  <c r="AN59"/>
  <c r="AN55"/>
  <c r="AN51"/>
  <c r="AN47"/>
  <c r="AN43"/>
  <c r="AN39"/>
  <c r="AN35"/>
  <c r="AN31"/>
  <c r="AN27"/>
  <c r="AN23"/>
  <c r="AN19"/>
  <c r="AN11"/>
  <c r="AN12"/>
  <c r="AN15"/>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E12"/>
  <c r="F12" s="1"/>
  <c r="E13"/>
  <c r="F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BC29" s="1"/>
  <c r="E30"/>
  <c r="F30" s="1"/>
  <c r="E31"/>
  <c r="F31" s="1"/>
  <c r="E32"/>
  <c r="F32" s="1"/>
  <c r="E33"/>
  <c r="F33" s="1"/>
  <c r="E34"/>
  <c r="F34" s="1"/>
  <c r="E35"/>
  <c r="F35" s="1"/>
  <c r="E36"/>
  <c r="F36" s="1"/>
  <c r="E37"/>
  <c r="F37" s="1"/>
  <c r="BC37" s="1"/>
  <c r="E38"/>
  <c r="F38" s="1"/>
  <c r="E39"/>
  <c r="F39" s="1"/>
  <c r="E40"/>
  <c r="F40" s="1"/>
  <c r="E41"/>
  <c r="F41" s="1"/>
  <c r="E42"/>
  <c r="F42" s="1"/>
  <c r="E43"/>
  <c r="F43" s="1"/>
  <c r="E44"/>
  <c r="F44" s="1"/>
  <c r="E45"/>
  <c r="F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45" l="1"/>
  <c r="BD45" s="1"/>
  <c r="CS45" s="1"/>
  <c r="CT45" s="1"/>
  <c r="CU45" s="1"/>
  <c r="BC41"/>
  <c r="BD41" s="1"/>
  <c r="CS41" s="1"/>
  <c r="CT41" s="1"/>
  <c r="O39" i="3" s="1"/>
  <c r="D53" i="4" s="1"/>
  <c r="E53" s="1"/>
  <c r="BC33" i="2"/>
  <c r="BD33" s="1"/>
  <c r="CS33" s="1"/>
  <c r="CT33" s="1"/>
  <c r="CU33" s="1"/>
  <c r="BC21"/>
  <c r="BC17"/>
  <c r="BD17" s="1"/>
  <c r="CS17" s="1"/>
  <c r="CT17" s="1"/>
  <c r="CU17" s="1"/>
  <c r="BC13"/>
  <c r="BD13" s="1"/>
  <c r="CS13" s="1"/>
  <c r="CT13" s="1"/>
  <c r="O11" i="3" s="1"/>
  <c r="D25" i="4" s="1"/>
  <c r="E25" s="1"/>
  <c r="BC25" i="2"/>
  <c r="BD25" s="1"/>
  <c r="CS25" s="1"/>
  <c r="CT25" s="1"/>
  <c r="O23" i="3" s="1"/>
  <c r="D37" i="4" s="1"/>
  <c r="E37" s="1"/>
  <c r="BC70" i="2"/>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37"/>
  <c r="CS37" s="1"/>
  <c r="CT37" s="1"/>
  <c r="O35" i="3" s="1"/>
  <c r="D49" i="4" s="1"/>
  <c r="E49" s="1"/>
  <c r="BD29" i="2"/>
  <c r="CS29" s="1"/>
  <c r="CT29" s="1"/>
  <c r="O27" i="3" s="1"/>
  <c r="D41" i="4" s="1"/>
  <c r="E41" s="1"/>
  <c r="BD21" i="2"/>
  <c r="CS21" s="1"/>
  <c r="CT21" s="1"/>
  <c r="CU21" s="1"/>
  <c r="CU68"/>
  <c r="CU65"/>
  <c r="CU57"/>
  <c r="CU49"/>
  <c r="C24" i="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23"/>
  <c r="B5" i="5" s="1"/>
  <c r="C22" i="4"/>
  <c r="B4" i="5" s="1"/>
  <c r="O31" i="3"/>
  <c r="D45" i="4" s="1"/>
  <c r="E45" s="1"/>
  <c r="O47" i="3"/>
  <c r="O55"/>
  <c r="O63"/>
  <c r="N15"/>
  <c r="N31"/>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39" l="1"/>
  <c r="CU41" i="2"/>
  <c r="O15" i="3"/>
  <c r="D29" i="4" s="1"/>
  <c r="E29" s="1"/>
  <c r="CU25" i="2"/>
  <c r="N23" i="3"/>
  <c r="N67"/>
  <c r="N58"/>
  <c r="N54"/>
  <c r="N26"/>
  <c r="CU36" i="2"/>
  <c r="N22" i="3"/>
  <c r="N34"/>
  <c r="N30"/>
  <c r="N19"/>
  <c r="O67"/>
  <c r="CU37" i="2"/>
  <c r="CU20"/>
  <c r="CU52"/>
  <c r="N64" i="3"/>
  <c r="N44"/>
  <c r="N36"/>
  <c r="N28"/>
  <c r="N20"/>
  <c r="N62"/>
  <c r="N51"/>
  <c r="O54"/>
  <c r="O46"/>
  <c r="O26"/>
  <c r="D40" i="4" s="1"/>
  <c r="E40" s="1"/>
  <c r="CU12" i="2"/>
  <c r="CU44"/>
  <c r="CU60"/>
  <c r="O32" i="3"/>
  <c r="D46" i="4" s="1"/>
  <c r="E46" s="1"/>
  <c r="O20" i="3"/>
  <c r="D34" i="4" s="1"/>
  <c r="E34" s="1"/>
  <c r="O48" i="3"/>
  <c r="N60"/>
  <c r="N52"/>
  <c r="N12"/>
  <c r="O64"/>
  <c r="O56"/>
  <c r="O40"/>
  <c r="D54" i="4" s="1"/>
  <c r="E54" s="1"/>
  <c r="O12" i="3"/>
  <c r="D26" i="4" s="1"/>
  <c r="E26" s="1"/>
  <c r="CU31" i="2"/>
  <c r="N66" i="3"/>
  <c r="N50"/>
  <c r="N46"/>
  <c r="N42"/>
  <c r="N38"/>
  <c r="N35"/>
  <c r="N18"/>
  <c r="N14"/>
  <c r="N10"/>
  <c r="O62"/>
  <c r="O51"/>
  <c r="O38"/>
  <c r="D52" i="4" s="1"/>
  <c r="E52" s="1"/>
  <c r="O30" i="3"/>
  <c r="D44" i="4" s="1"/>
  <c r="E44" s="1"/>
  <c r="O19" i="3"/>
  <c r="D33" i="4" s="1"/>
  <c r="E33" s="1"/>
  <c r="CU16" i="2"/>
  <c r="CU24"/>
  <c r="CU18"/>
  <c r="O16" i="3"/>
  <c r="D30" i="4" s="1"/>
  <c r="E30" s="1"/>
  <c r="CU26" i="2"/>
  <c r="O24" i="3"/>
  <c r="D38" i="4" s="1"/>
  <c r="E38" s="1"/>
  <c r="CU38" i="2"/>
  <c r="O36" i="3"/>
  <c r="D50" i="4" s="1"/>
  <c r="E50" s="1"/>
  <c r="CU46" i="2"/>
  <c r="O44" i="3"/>
  <c r="CU54" i="2"/>
  <c r="O52" i="3"/>
  <c r="CU62" i="2"/>
  <c r="O60" i="3"/>
  <c r="CU70" i="2"/>
  <c r="O68" i="3"/>
  <c r="N68"/>
  <c r="N61"/>
  <c r="N59"/>
  <c r="N56"/>
  <c r="N48"/>
  <c r="N43"/>
  <c r="N40"/>
  <c r="N32"/>
  <c r="N27"/>
  <c r="N24"/>
  <c r="N16"/>
  <c r="N11"/>
  <c r="O59"/>
  <c r="O43"/>
  <c r="O28"/>
  <c r="D42" i="4" s="1"/>
  <c r="E42" s="1"/>
  <c r="CU13" i="2"/>
  <c r="CU29"/>
  <c r="N29" i="3"/>
  <c r="O61"/>
  <c r="N45"/>
  <c r="O45"/>
  <c r="O9"/>
  <c r="D23" i="4" s="1"/>
  <c r="E23" s="1"/>
  <c r="N41" i="3"/>
  <c r="N37"/>
  <c r="N13"/>
  <c r="O65"/>
  <c r="O49"/>
  <c r="O33"/>
  <c r="D47" i="4" s="1"/>
  <c r="E47" s="1"/>
  <c r="O17" i="3"/>
  <c r="D31" i="4" s="1"/>
  <c r="E31" s="1"/>
  <c r="N9" i="3"/>
  <c r="N57"/>
  <c r="N53"/>
  <c r="N25"/>
  <c r="N21"/>
  <c r="O57"/>
  <c r="O53"/>
  <c r="O41"/>
  <c r="D55" i="4" s="1"/>
  <c r="E55" s="1"/>
  <c r="O37" i="3"/>
  <c r="D51" i="4" s="1"/>
  <c r="E51" s="1"/>
  <c r="O25" i="3"/>
  <c r="D39" i="4" s="1"/>
  <c r="E39" s="1"/>
  <c r="O21" i="3"/>
  <c r="D35" i="4" s="1"/>
  <c r="E35" s="1"/>
  <c r="O13" i="3"/>
  <c r="D27" i="4" s="1"/>
  <c r="E27" s="1"/>
  <c r="N65" i="3"/>
  <c r="N49"/>
  <c r="N33"/>
  <c r="N17"/>
  <c r="C17" i="4"/>
  <c r="B62" l="1"/>
  <c r="E61"/>
  <c r="C16"/>
  <c r="C15"/>
  <c r="C14"/>
  <c r="C13"/>
  <c r="B104"/>
  <c r="E95"/>
  <c r="B95"/>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H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P44"/>
  <c r="P45"/>
  <c r="P46"/>
  <c r="P47"/>
  <c r="P48"/>
  <c r="P49"/>
  <c r="P50"/>
  <c r="P51"/>
  <c r="P52"/>
  <c r="P53"/>
  <c r="P54"/>
  <c r="P55"/>
  <c r="P56"/>
  <c r="P57"/>
  <c r="P58"/>
  <c r="P59"/>
  <c r="P60"/>
  <c r="P61"/>
  <c r="P62"/>
  <c r="P63"/>
  <c r="P64"/>
  <c r="P65"/>
  <c r="P66"/>
  <c r="P67"/>
  <c r="P68"/>
  <c r="P9"/>
  <c r="F23"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C46" i="2"/>
  <c r="B44" i="3" s="1"/>
  <c r="C47" i="2"/>
  <c r="B45" i="3" s="1"/>
  <c r="C48" i="2"/>
  <c r="B46" i="3" s="1"/>
  <c r="C49" i="2"/>
  <c r="B47" i="3" s="1"/>
  <c r="C50" i="2"/>
  <c r="B48" i="3" s="1"/>
  <c r="C51" i="2"/>
  <c r="B49" i="3" s="1"/>
  <c r="C52" i="2"/>
  <c r="B50" i="3" s="1"/>
  <c r="C53" i="2"/>
  <c r="B51" i="3" s="1"/>
  <c r="C54" i="2"/>
  <c r="B52" i="3" s="1"/>
  <c r="C55" i="2"/>
  <c r="B53" i="3" s="1"/>
  <c r="C56" i="2"/>
  <c r="B54" i="3"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8" i="3" l="1"/>
  <c r="H10" i="2" l="1"/>
  <c r="I10" s="1"/>
  <c r="D8" i="3" l="1"/>
  <c r="BC10" i="2"/>
  <c r="BD10" l="1"/>
  <c r="H8" i="3"/>
  <c r="I8" l="1"/>
  <c r="CS10" i="2"/>
  <c r="N8" i="3" l="1"/>
  <c r="CT10" i="2"/>
  <c r="CU10" l="1"/>
  <c r="O8" i="3"/>
  <c r="D22" i="4" l="1"/>
  <c r="P8" i="3"/>
  <c r="F22" i="4" s="1"/>
  <c r="C84" l="1"/>
  <c r="C83"/>
  <c r="C82"/>
  <c r="E22"/>
  <c r="C85"/>
  <c r="C88" l="1"/>
  <c r="E84" s="1"/>
  <c r="E83" l="1"/>
  <c r="E82"/>
  <c r="E85"/>
  <c r="E87"/>
  <c r="E86"/>
  <c r="E88" l="1"/>
</calcChain>
</file>

<file path=xl/sharedStrings.xml><?xml version="1.0" encoding="utf-8"?>
<sst xmlns="http://schemas.openxmlformats.org/spreadsheetml/2006/main" count="395" uniqueCount="293">
  <si>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</si>
  <si>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</si>
  <si>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</si>
  <si>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</si>
  <si>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</si>
  <si>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</si>
  <si>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</si>
  <si>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</si>
  <si>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</si>
  <si>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</si>
  <si>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</si>
  <si>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</si>
  <si>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</si>
  <si>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</si>
  <si>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</si>
  <si>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</si>
  <si>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</si>
  <si>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</si>
  <si>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</si>
  <si>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</si>
  <si>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</si>
  <si>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</si>
  <si>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</si>
  <si>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</si>
  <si>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</si>
  <si>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</si>
  <si>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</si>
  <si>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</si>
  <si>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</si>
  <si>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</si>
  <si>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</si>
  <si>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</si>
  <si>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</si>
  <si>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</si>
  <si>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</si>
  <si>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</si>
  <si>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</si>
  <si>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</si>
  <si>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</si>
  <si>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</si>
  <si>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</si>
  <si>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</si>
  <si>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</si>
  <si>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</si>
  <si>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</si>
  <si>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</si>
  <si>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</si>
  <si>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</si>
  <si>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</si>
  <si>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</si>
  <si>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</si>
  <si>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</si>
  <si>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</si>
  <si>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</si>
  <si>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</si>
  <si>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</si>
  <si>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</si>
  <si>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</si>
  <si>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</si>
  <si>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</si>
  <si>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</si>
  <si>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</si>
  <si>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</si>
  <si>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</si>
  <si>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</si>
  <si>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</si>
  <si>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</si>
  <si>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</si>
  <si>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</si>
  <si>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</si>
  <si>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</si>
  <si>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</si>
  <si>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</si>
  <si>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</si>
  <si>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</si>
  <si>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</si>
  <si>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</si>
  <si>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</si>
  <si>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</si>
  <si>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</si>
  <si>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</si>
  <si>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</si>
  <si>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</si>
  <si>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</si>
  <si>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</si>
  <si>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</si>
  <si>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</si>
  <si>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</si>
  <si>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</si>
  <si>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</si>
  <si>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</si>
  <si>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</si>
  <si>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</si>
  <si>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</si>
  <si>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</si>
  <si>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</si>
  <si>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</si>
  <si>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</si>
  <si>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</si>
  <si>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</si>
  <si>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</si>
  <si>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</si>
  <si>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</si>
  <si>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</si>
  <si>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</si>
  <si>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</si>
  <si>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</si>
  <si>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</si>
  <si>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</si>
  <si>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</si>
  <si>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</si>
  <si>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</si>
  <si>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</si>
  <si>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</si>
  <si>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</si>
  <si>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</si>
  <si>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</si>
  <si>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</si>
  <si>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</si>
  <si>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</si>
  <si>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</si>
  <si>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</si>
  <si>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</si>
  <si>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</si>
  <si>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</si>
  <si>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</si>
  <si>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</si>
  <si>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</si>
  <si>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</si>
  <si>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</si>
  <si>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</si>
  <si>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</si>
  <si>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</si>
  <si>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</si>
  <si>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</si>
  <si>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</si>
  <si>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</si>
  <si>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</si>
  <si>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</si>
  <si>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</si>
  <si>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</si>
  <si>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</si>
  <si>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</si>
  <si>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</si>
  <si>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</si>
  <si>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</si>
  <si>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</si>
  <si>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</si>
  <si>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</si>
  <si>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</si>
  <si>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</si>
  <si>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</si>
  <si>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</si>
  <si>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</si>
  <si>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</si>
  <si>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</si>
  <si>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</si>
  <si>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</si>
  <si>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</si>
  <si>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</si>
  <si>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</si>
  <si>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</si>
  <si>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</si>
  <si>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First</t>
  </si>
  <si>
    <t>Programming I</t>
  </si>
  <si>
    <t>DCIT 21</t>
  </si>
  <si>
    <t>IT</t>
  </si>
  <si>
    <t>1D</t>
  </si>
  <si>
    <t>BSIT</t>
  </si>
  <si>
    <t>Aguilo</t>
  </si>
  <si>
    <t>Decierenze</t>
  </si>
  <si>
    <t>S</t>
  </si>
  <si>
    <t>201701-618</t>
  </si>
  <si>
    <t>Alburo</t>
  </si>
  <si>
    <t>Monique Angela</t>
  </si>
  <si>
    <t>201701-483</t>
  </si>
  <si>
    <t>Ambojia</t>
  </si>
  <si>
    <t>Arianne May</t>
  </si>
  <si>
    <t>D</t>
  </si>
  <si>
    <t>201701-543</t>
  </si>
  <si>
    <t>Ambos</t>
  </si>
  <si>
    <t>Dyesebel</t>
  </si>
  <si>
    <t>G</t>
  </si>
  <si>
    <t>201601-174</t>
  </si>
  <si>
    <t>Andrade</t>
  </si>
  <si>
    <t>Jomer</t>
  </si>
  <si>
    <t>R</t>
  </si>
  <si>
    <t>201701-344</t>
  </si>
  <si>
    <t>Aspera</t>
  </si>
  <si>
    <t>Jhohn Lloyd</t>
  </si>
  <si>
    <t>201601-046</t>
  </si>
  <si>
    <t>Bacongan</t>
  </si>
  <si>
    <t>Jan Allan</t>
  </si>
  <si>
    <t>A</t>
  </si>
  <si>
    <t>201602-086</t>
  </si>
  <si>
    <t>Belizario</t>
  </si>
  <si>
    <t>Joshua Carl</t>
  </si>
  <si>
    <t>201701-842</t>
  </si>
  <si>
    <t>Cariño</t>
  </si>
  <si>
    <t>Francis</t>
  </si>
  <si>
    <t>E</t>
  </si>
  <si>
    <t>201701-539</t>
  </si>
  <si>
    <t>Cobrado</t>
  </si>
  <si>
    <t>Carmela Ruby</t>
  </si>
  <si>
    <t>201601-044</t>
  </si>
  <si>
    <t>Cuenca</t>
  </si>
  <si>
    <t>Michael John</t>
  </si>
  <si>
    <t>P</t>
  </si>
  <si>
    <t>201701-419</t>
  </si>
  <si>
    <t>Custodio</t>
  </si>
  <si>
    <t>Jomari</t>
  </si>
  <si>
    <t>I</t>
  </si>
  <si>
    <t>201701-564</t>
  </si>
  <si>
    <t>Del Rosario</t>
  </si>
  <si>
    <t>John Roman</t>
  </si>
  <si>
    <t>201602-057</t>
  </si>
  <si>
    <t>Dela Masa</t>
  </si>
  <si>
    <t>Ciara Rose</t>
  </si>
  <si>
    <t>201701-603</t>
  </si>
  <si>
    <t>Dela Rosa</t>
  </si>
  <si>
    <t>Ariane</t>
  </si>
  <si>
    <t>201701-514</t>
  </si>
  <si>
    <t>Eyon</t>
  </si>
  <si>
    <t>Angelica</t>
  </si>
  <si>
    <t>201701-612</t>
  </si>
  <si>
    <t>Fermante</t>
  </si>
  <si>
    <t>Christian</t>
  </si>
  <si>
    <t>C</t>
  </si>
  <si>
    <t>Galido</t>
  </si>
  <si>
    <t>Joy</t>
  </si>
  <si>
    <t>O</t>
  </si>
  <si>
    <t>201701-602</t>
  </si>
  <si>
    <t>Ilagan</t>
  </si>
  <si>
    <t>201701-640</t>
  </si>
  <si>
    <t>Lorenzo</t>
  </si>
  <si>
    <t>Ronaline</t>
  </si>
  <si>
    <t>T</t>
  </si>
  <si>
    <t>201701-554</t>
  </si>
  <si>
    <t>Macaspac</t>
  </si>
  <si>
    <t>Zeus Jandel</t>
  </si>
  <si>
    <t>M</t>
  </si>
  <si>
    <t>201701-607</t>
  </si>
  <si>
    <t>Melendrez</t>
  </si>
  <si>
    <t>Maria Joshua</t>
  </si>
  <si>
    <t>201701-061</t>
  </si>
  <si>
    <t>Mendoza</t>
  </si>
  <si>
    <t>Bhonnie</t>
  </si>
  <si>
    <t>B</t>
  </si>
  <si>
    <t>201701-189</t>
  </si>
  <si>
    <t>Monterola</t>
  </si>
  <si>
    <t>Arnold</t>
  </si>
  <si>
    <t>201701-404</t>
  </si>
  <si>
    <t>Ollet</t>
  </si>
  <si>
    <t>Allan</t>
  </si>
  <si>
    <t>L</t>
  </si>
  <si>
    <t>201701-614</t>
  </si>
  <si>
    <t>Regalario</t>
  </si>
  <si>
    <t>Rose Ann</t>
  </si>
  <si>
    <t xml:space="preserve">M </t>
  </si>
  <si>
    <t>201701-484</t>
  </si>
  <si>
    <t>Salazar</t>
  </si>
  <si>
    <t>Alfonso Gerald</t>
  </si>
  <si>
    <t>201602-055</t>
  </si>
  <si>
    <t>Siat</t>
  </si>
  <si>
    <t>Diana Corinne</t>
  </si>
  <si>
    <t>201602-118</t>
  </si>
  <si>
    <t>Tanjusay</t>
  </si>
  <si>
    <t>Jhonafe</t>
  </si>
  <si>
    <t>201701-605</t>
  </si>
  <si>
    <t>Toledo</t>
  </si>
  <si>
    <t>John Ronmar</t>
  </si>
  <si>
    <t>201701-683</t>
  </si>
  <si>
    <t>Tulisana</t>
  </si>
  <si>
    <t>Jerome</t>
  </si>
  <si>
    <t>J</t>
  </si>
  <si>
    <t>201701-282</t>
  </si>
  <si>
    <t>201602-093</t>
  </si>
  <si>
    <t>Yu</t>
  </si>
  <si>
    <t>201602-088</t>
  </si>
  <si>
    <t>Michael Angelo</t>
  </si>
  <si>
    <t>201701-633</t>
  </si>
  <si>
    <t>Poblete</t>
  </si>
  <si>
    <t>Jan Fritzgerald</t>
  </si>
  <si>
    <t>Fernandez</t>
  </si>
  <si>
    <t>Shaira</t>
  </si>
  <si>
    <t>201601-051</t>
  </si>
  <si>
    <t>Levi</t>
  </si>
  <si>
    <t>Villanueva</t>
  </si>
  <si>
    <t>201701-382</t>
  </si>
  <si>
    <t>Rama Krsna Dasi</t>
  </si>
  <si>
    <t>RECITATION</t>
  </si>
  <si>
    <t>SEATWORK</t>
  </si>
  <si>
    <t>Renen Paul A. Viado</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</si>
</sst>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1">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28" xfId="0" applyFont="1" applyBorder="1" applyProtection="1">
      <protection locked="0"/>
    </xf>
    <xf numFmtId="0" fontId="33"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xf numFmtId="1" fontId="4" fillId="17" borderId="19" xfId="0" applyNumberFormat="1" applyFont="1" applyFill="1" applyBorder="1" applyAlignment="1" applyProtection="1">
      <alignment horizontal="center" vertical="center"/>
      <protection locked="0"/>
    </xf>
  </cellXfs>
  <cellStyles count="3">
    <cellStyle name="Neutral" xfId="2" builtinId="28"/>
    <cellStyle name="Normal" xfId="0" builtinId="0"/>
    <cellStyle name="Percent" xfId="1" builtinId="5"/>
  </cellStyles>
  <dxfs count="43">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workbookViewId="0">
      <selection activeCell="P14" sqref="P14:R14"/>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29" t="s">
        <v>22</v>
      </c>
      <c r="B2" s="129"/>
      <c r="C2" s="129"/>
      <c r="D2" s="129"/>
      <c r="E2" s="129"/>
      <c r="F2" s="129"/>
      <c r="G2" s="129"/>
      <c r="H2" s="129"/>
      <c r="I2" s="129"/>
      <c r="J2" s="129"/>
      <c r="K2" s="129"/>
      <c r="L2" s="129"/>
      <c r="M2" s="129"/>
    </row>
    <row r="3" spans="1:18">
      <c r="A3" s="129"/>
      <c r="B3" s="129"/>
      <c r="C3" s="129"/>
      <c r="D3" s="129"/>
      <c r="E3" s="129"/>
      <c r="F3" s="129"/>
      <c r="G3" s="129"/>
      <c r="H3" s="129"/>
      <c r="I3" s="129"/>
      <c r="J3" s="129"/>
      <c r="K3" s="129"/>
      <c r="L3" s="129"/>
      <c r="M3" s="129"/>
    </row>
    <row r="4" spans="1:18" ht="16.5" customHeight="1">
      <c r="A4" s="121" t="s">
        <v>114</v>
      </c>
      <c r="B4" s="121"/>
      <c r="C4" s="121"/>
      <c r="D4" s="121"/>
      <c r="E4" s="121"/>
      <c r="F4" s="121"/>
      <c r="G4" s="121"/>
      <c r="H4" s="121"/>
      <c r="I4" s="121"/>
      <c r="J4" s="121"/>
      <c r="K4" s="121"/>
      <c r="L4" s="121"/>
      <c r="M4" s="121"/>
    </row>
    <row r="5" spans="1:18" ht="15.75" thickBot="1">
      <c r="A5" s="120"/>
      <c r="B5" s="120"/>
      <c r="C5" s="120"/>
      <c r="D5" s="120"/>
      <c r="E5" s="120"/>
      <c r="F5" s="120"/>
      <c r="G5" s="120"/>
      <c r="H5" s="120"/>
      <c r="I5" s="120"/>
      <c r="J5" s="120"/>
      <c r="K5" s="120"/>
      <c r="L5" s="120"/>
      <c r="M5" s="120"/>
    </row>
    <row r="6" spans="1:18">
      <c r="A6" s="160" t="s">
        <v>0</v>
      </c>
      <c r="B6" s="161"/>
      <c r="C6" s="162" t="s">
        <v>164</v>
      </c>
      <c r="D6" s="162"/>
      <c r="E6" s="163" t="s">
        <v>1</v>
      </c>
      <c r="F6" s="163"/>
      <c r="G6" s="1">
        <v>2</v>
      </c>
      <c r="H6" s="2" t="s">
        <v>2</v>
      </c>
      <c r="I6" s="1"/>
      <c r="J6" s="164" t="s">
        <v>3</v>
      </c>
      <c r="K6" s="164"/>
      <c r="L6" s="165"/>
      <c r="M6" s="165"/>
    </row>
    <row r="7" spans="1:18">
      <c r="A7" s="166" t="s">
        <v>4</v>
      </c>
      <c r="B7" s="167"/>
      <c r="C7" s="3" t="s">
        <v>165</v>
      </c>
      <c r="D7" s="4" t="s">
        <v>5</v>
      </c>
      <c r="E7" s="168" t="s">
        <v>6</v>
      </c>
      <c r="F7" s="168"/>
      <c r="G7" s="5">
        <v>1</v>
      </c>
      <c r="H7" s="6" t="s">
        <v>7</v>
      </c>
      <c r="I7" s="7"/>
      <c r="J7" s="168" t="s">
        <v>8</v>
      </c>
      <c r="K7" s="168"/>
      <c r="L7" s="169"/>
      <c r="M7" s="169"/>
    </row>
    <row r="8" spans="1:18" ht="15.75" thickBot="1">
      <c r="A8" s="148" t="s">
        <v>9</v>
      </c>
      <c r="B8" s="149"/>
      <c r="C8" s="8" t="s">
        <v>166</v>
      </c>
      <c r="D8" s="9" t="s">
        <v>167</v>
      </c>
      <c r="E8" s="150" t="s">
        <v>10</v>
      </c>
      <c r="F8" s="150"/>
      <c r="G8" s="10">
        <v>3</v>
      </c>
      <c r="H8" s="11" t="s">
        <v>11</v>
      </c>
      <c r="I8" s="12"/>
      <c r="J8" s="150" t="s">
        <v>12</v>
      </c>
      <c r="K8" s="150"/>
      <c r="L8" s="151"/>
      <c r="M8" s="151"/>
    </row>
    <row r="9" spans="1:18" ht="15.75" thickBot="1">
      <c r="A9" s="152" t="s">
        <v>13</v>
      </c>
      <c r="B9" s="154" t="s">
        <v>90</v>
      </c>
      <c r="C9" s="156" t="s">
        <v>14</v>
      </c>
      <c r="D9" s="156"/>
      <c r="E9" s="156"/>
      <c r="F9" s="157" t="s">
        <v>15</v>
      </c>
      <c r="G9" s="157" t="s">
        <v>16</v>
      </c>
      <c r="H9" s="159"/>
      <c r="I9" s="159"/>
      <c r="J9" s="143" t="s">
        <v>17</v>
      </c>
      <c r="K9" s="144"/>
      <c r="L9" s="143" t="s">
        <v>18</v>
      </c>
      <c r="M9" s="144"/>
    </row>
    <row r="10" spans="1:18">
      <c r="A10" s="153"/>
      <c r="B10" s="155"/>
      <c r="C10" s="13" t="s">
        <v>19</v>
      </c>
      <c r="D10" s="13" t="s">
        <v>20</v>
      </c>
      <c r="E10" s="13" t="s">
        <v>91</v>
      </c>
      <c r="F10" s="158"/>
      <c r="G10" s="158"/>
      <c r="H10" s="158"/>
      <c r="I10" s="158"/>
      <c r="J10" s="145"/>
      <c r="K10" s="145"/>
      <c r="L10" s="145"/>
      <c r="M10" s="145"/>
    </row>
    <row r="11" spans="1:18">
      <c r="A11" s="14">
        <v>1</v>
      </c>
      <c r="B11" s="118" t="s">
        <v>172</v>
      </c>
      <c r="C11" s="118" t="s">
        <v>169</v>
      </c>
      <c r="D11" s="118" t="s">
        <v>170</v>
      </c>
      <c r="E11" s="118" t="s">
        <v>171</v>
      </c>
      <c r="F11" s="16" t="s">
        <v>168</v>
      </c>
      <c r="G11" s="136"/>
      <c r="H11" s="137"/>
      <c r="I11" s="138"/>
      <c r="J11" s="146"/>
      <c r="K11" s="147"/>
      <c r="L11" s="136"/>
      <c r="M11" s="138"/>
      <c r="O11" s="130" t="s">
        <v>23</v>
      </c>
      <c r="P11" s="131"/>
      <c r="Q11" s="131"/>
      <c r="R11" s="132"/>
    </row>
    <row r="12" spans="1:18">
      <c r="A12" s="14">
        <v>2</v>
      </c>
      <c r="B12" s="119" t="s">
        <v>175</v>
      </c>
      <c r="C12" s="119" t="s">
        <v>173</v>
      </c>
      <c r="D12" s="119" t="s">
        <v>174</v>
      </c>
      <c r="E12" s="119"/>
      <c r="F12" s="16" t="s">
        <v>168</v>
      </c>
      <c r="G12" s="126"/>
      <c r="H12" s="126"/>
      <c r="I12" s="126"/>
      <c r="J12" s="141"/>
      <c r="K12" s="142"/>
      <c r="L12" s="128"/>
      <c r="M12" s="128"/>
      <c r="O12" s="18" t="s">
        <v>24</v>
      </c>
      <c r="P12" s="125" t="s">
        <v>159</v>
      </c>
      <c r="Q12" s="125"/>
      <c r="R12" s="125"/>
    </row>
    <row r="13" spans="1:18">
      <c r="A13" s="14">
        <v>3</v>
      </c>
      <c r="B13" s="119" t="s">
        <v>179</v>
      </c>
      <c r="C13" s="119" t="s">
        <v>176</v>
      </c>
      <c r="D13" s="119" t="s">
        <v>177</v>
      </c>
      <c r="E13" s="119" t="s">
        <v>178</v>
      </c>
      <c r="F13" s="16" t="s">
        <v>168</v>
      </c>
      <c r="G13" s="126"/>
      <c r="H13" s="126"/>
      <c r="I13" s="126"/>
      <c r="J13" s="141"/>
      <c r="K13" s="142"/>
      <c r="L13" s="128"/>
      <c r="M13" s="128"/>
      <c r="O13" s="18" t="s">
        <v>25</v>
      </c>
      <c r="P13" s="125" t="s">
        <v>163</v>
      </c>
      <c r="Q13" s="125"/>
      <c r="R13" s="125"/>
    </row>
    <row r="14" spans="1:18">
      <c r="A14" s="14">
        <v>4</v>
      </c>
      <c r="B14" s="119" t="s">
        <v>183</v>
      </c>
      <c r="C14" s="119" t="s">
        <v>180</v>
      </c>
      <c r="D14" s="119" t="s">
        <v>181</v>
      </c>
      <c r="E14" s="119" t="s">
        <v>182</v>
      </c>
      <c r="F14" s="16" t="s">
        <v>168</v>
      </c>
      <c r="G14" s="126"/>
      <c r="H14" s="126"/>
      <c r="I14" s="126"/>
      <c r="J14" s="141"/>
      <c r="K14" s="142"/>
      <c r="L14" s="128"/>
      <c r="M14" s="128"/>
      <c r="O14" s="18" t="s">
        <v>26</v>
      </c>
      <c r="P14" s="122" t="s">
        <v>160</v>
      </c>
      <c r="Q14" s="123"/>
      <c r="R14" s="124"/>
    </row>
    <row r="15" spans="1:18">
      <c r="A15" s="14">
        <v>5</v>
      </c>
      <c r="B15" s="119" t="s">
        <v>187</v>
      </c>
      <c r="C15" s="119" t="s">
        <v>184</v>
      </c>
      <c r="D15" s="119" t="s">
        <v>185</v>
      </c>
      <c r="E15" s="119" t="s">
        <v>186</v>
      </c>
      <c r="F15" s="16" t="s">
        <v>168</v>
      </c>
      <c r="G15" s="126"/>
      <c r="H15" s="126"/>
      <c r="I15" s="126"/>
      <c r="J15" s="141"/>
      <c r="K15" s="142"/>
      <c r="L15" s="128"/>
      <c r="M15" s="128"/>
      <c r="O15" s="19" t="s">
        <v>27</v>
      </c>
      <c r="P15" s="122" t="s">
        <v>161</v>
      </c>
      <c r="Q15" s="123"/>
      <c r="R15" s="124"/>
    </row>
    <row r="16" spans="1:18">
      <c r="A16" s="14">
        <v>6</v>
      </c>
      <c r="B16" s="119" t="s">
        <v>190</v>
      </c>
      <c r="C16" s="119" t="s">
        <v>188</v>
      </c>
      <c r="D16" s="119" t="s">
        <v>189</v>
      </c>
      <c r="E16" s="119" t="s">
        <v>171</v>
      </c>
      <c r="F16" s="16" t="s">
        <v>168</v>
      </c>
      <c r="G16" s="126"/>
      <c r="H16" s="126"/>
      <c r="I16" s="126"/>
      <c r="J16" s="141"/>
      <c r="K16" s="142"/>
      <c r="L16" s="128"/>
      <c r="M16" s="128"/>
      <c r="O16" s="19" t="s">
        <v>29</v>
      </c>
      <c r="P16" s="133" t="s">
        <v>292</v>
      </c>
      <c r="Q16" s="134"/>
      <c r="R16" s="135"/>
    </row>
    <row r="17" spans="1:18">
      <c r="A17" s="14">
        <v>7</v>
      </c>
      <c r="B17" s="119" t="s">
        <v>194</v>
      </c>
      <c r="C17" s="119" t="s">
        <v>191</v>
      </c>
      <c r="D17" s="119" t="s">
        <v>192</v>
      </c>
      <c r="E17" s="119" t="s">
        <v>193</v>
      </c>
      <c r="F17" s="16" t="s">
        <v>168</v>
      </c>
      <c r="G17" s="126"/>
      <c r="H17" s="126"/>
      <c r="I17" s="126"/>
      <c r="J17" s="141"/>
      <c r="K17" s="142"/>
      <c r="L17" s="128"/>
      <c r="M17" s="128"/>
      <c r="O17" s="19" t="s">
        <v>28</v>
      </c>
      <c r="P17" s="122" t="s">
        <v>162</v>
      </c>
      <c r="Q17" s="123"/>
      <c r="R17" s="124"/>
    </row>
    <row r="18" spans="1:18">
      <c r="A18" s="14">
        <v>8</v>
      </c>
      <c r="B18" s="119" t="s">
        <v>197</v>
      </c>
      <c r="C18" s="119" t="s">
        <v>195</v>
      </c>
      <c r="D18" s="119" t="s">
        <v>196</v>
      </c>
      <c r="E18" s="119" t="s">
        <v>193</v>
      </c>
      <c r="F18" s="16" t="s">
        <v>168</v>
      </c>
      <c r="G18" s="126"/>
      <c r="H18" s="126"/>
      <c r="I18" s="126"/>
      <c r="J18" s="141"/>
      <c r="K18" s="142"/>
      <c r="L18" s="128"/>
      <c r="M18" s="128"/>
    </row>
    <row r="19" spans="1:18">
      <c r="A19" s="14">
        <v>9</v>
      </c>
      <c r="B19" s="119" t="s">
        <v>201</v>
      </c>
      <c r="C19" s="119" t="s">
        <v>198</v>
      </c>
      <c r="D19" s="119" t="s">
        <v>199</v>
      </c>
      <c r="E19" s="119" t="s">
        <v>200</v>
      </c>
      <c r="F19" s="16" t="s">
        <v>168</v>
      </c>
      <c r="G19" s="126"/>
      <c r="H19" s="126"/>
      <c r="I19" s="126"/>
      <c r="J19" s="141"/>
      <c r="K19" s="142"/>
      <c r="L19" s="128"/>
      <c r="M19" s="128"/>
    </row>
    <row r="20" spans="1:18">
      <c r="A20" s="14">
        <v>10</v>
      </c>
      <c r="B20" s="119" t="s">
        <v>204</v>
      </c>
      <c r="C20" s="119" t="s">
        <v>202</v>
      </c>
      <c r="D20" s="119" t="s">
        <v>203</v>
      </c>
      <c r="E20" s="119" t="s">
        <v>193</v>
      </c>
      <c r="F20" s="16" t="s">
        <v>168</v>
      </c>
      <c r="G20" s="126"/>
      <c r="H20" s="126"/>
      <c r="I20" s="126"/>
      <c r="J20" s="141"/>
      <c r="K20" s="142"/>
      <c r="L20" s="128"/>
      <c r="M20" s="128"/>
    </row>
    <row r="21" spans="1:18">
      <c r="A21" s="14">
        <v>11</v>
      </c>
      <c r="B21" s="119" t="s">
        <v>208</v>
      </c>
      <c r="C21" s="119" t="s">
        <v>205</v>
      </c>
      <c r="D21" s="119" t="s">
        <v>206</v>
      </c>
      <c r="E21" s="119" t="s">
        <v>207</v>
      </c>
      <c r="F21" s="16" t="s">
        <v>168</v>
      </c>
      <c r="G21" s="126"/>
      <c r="H21" s="126"/>
      <c r="I21" s="126"/>
      <c r="J21" s="141"/>
      <c r="K21" s="142"/>
      <c r="L21" s="128"/>
      <c r="M21" s="128"/>
      <c r="P21" s="93" t="s">
        <v>143</v>
      </c>
    </row>
    <row r="22" spans="1:18">
      <c r="A22" s="14">
        <v>12</v>
      </c>
      <c r="B22" s="119" t="s">
        <v>212</v>
      </c>
      <c r="C22" s="119" t="s">
        <v>209</v>
      </c>
      <c r="D22" s="119" t="s">
        <v>210</v>
      </c>
      <c r="E22" s="119" t="s">
        <v>211</v>
      </c>
      <c r="F22" s="16" t="s">
        <v>168</v>
      </c>
      <c r="G22" s="126"/>
      <c r="H22" s="126"/>
      <c r="I22" s="126"/>
      <c r="J22" s="141"/>
      <c r="K22" s="142"/>
      <c r="L22" s="128"/>
      <c r="M22" s="128"/>
      <c r="P22" s="94">
        <v>0</v>
      </c>
      <c r="Q22" s="94">
        <v>5</v>
      </c>
    </row>
    <row r="23" spans="1:18">
      <c r="A23" s="14">
        <v>13</v>
      </c>
      <c r="B23" s="119" t="s">
        <v>215</v>
      </c>
      <c r="C23" s="119" t="s">
        <v>213</v>
      </c>
      <c r="D23" s="119" t="s">
        <v>214</v>
      </c>
      <c r="E23" s="119" t="s">
        <v>186</v>
      </c>
      <c r="F23" s="16" t="s">
        <v>168</v>
      </c>
      <c r="G23" s="126"/>
      <c r="H23" s="126"/>
      <c r="I23" s="126"/>
      <c r="J23" s="141"/>
      <c r="K23" s="142"/>
      <c r="L23" s="128"/>
      <c r="M23" s="128"/>
      <c r="P23" s="95">
        <v>70</v>
      </c>
      <c r="Q23" s="94">
        <v>3</v>
      </c>
    </row>
    <row r="24" spans="1:18">
      <c r="A24" s="14">
        <v>14</v>
      </c>
      <c r="B24" s="119" t="s">
        <v>218</v>
      </c>
      <c r="C24" s="119" t="s">
        <v>216</v>
      </c>
      <c r="D24" s="119" t="s">
        <v>217</v>
      </c>
      <c r="E24" s="119" t="s">
        <v>178</v>
      </c>
      <c r="F24" s="16" t="s">
        <v>168</v>
      </c>
      <c r="G24" s="126"/>
      <c r="H24" s="126"/>
      <c r="I24" s="126"/>
      <c r="J24" s="141"/>
      <c r="K24" s="142"/>
      <c r="L24" s="128"/>
      <c r="M24" s="128"/>
      <c r="P24" s="95">
        <v>73.34</v>
      </c>
      <c r="Q24" s="94">
        <v>2.75</v>
      </c>
    </row>
    <row r="25" spans="1:18">
      <c r="A25" s="14">
        <v>15</v>
      </c>
      <c r="B25" s="119" t="s">
        <v>221</v>
      </c>
      <c r="C25" s="119" t="s">
        <v>219</v>
      </c>
      <c r="D25" s="119" t="s">
        <v>220</v>
      </c>
      <c r="E25" s="119" t="s">
        <v>200</v>
      </c>
      <c r="F25" s="16" t="s">
        <v>168</v>
      </c>
      <c r="G25" s="126"/>
      <c r="H25" s="126"/>
      <c r="I25" s="126"/>
      <c r="J25" s="141"/>
      <c r="K25" s="142"/>
      <c r="L25" s="128"/>
      <c r="M25" s="128"/>
      <c r="P25" s="95">
        <v>76.680000000000007</v>
      </c>
      <c r="Q25" s="94">
        <v>2.5</v>
      </c>
    </row>
    <row r="26" spans="1:18">
      <c r="A26" s="14">
        <v>16</v>
      </c>
      <c r="B26" s="119" t="s">
        <v>224</v>
      </c>
      <c r="C26" s="119" t="s">
        <v>222</v>
      </c>
      <c r="D26" s="119" t="s">
        <v>223</v>
      </c>
      <c r="E26" s="119" t="s">
        <v>200</v>
      </c>
      <c r="F26" s="16" t="s">
        <v>168</v>
      </c>
      <c r="G26" s="126"/>
      <c r="H26" s="126"/>
      <c r="I26" s="126"/>
      <c r="J26" s="141"/>
      <c r="K26" s="142"/>
      <c r="L26" s="128"/>
      <c r="M26" s="128"/>
      <c r="P26" s="95">
        <v>80.02</v>
      </c>
      <c r="Q26" s="94">
        <v>2.25</v>
      </c>
    </row>
    <row r="27" spans="1:18">
      <c r="A27" s="14">
        <v>17</v>
      </c>
      <c r="B27" s="119" t="s">
        <v>280</v>
      </c>
      <c r="C27" s="119" t="s">
        <v>225</v>
      </c>
      <c r="D27" s="119" t="s">
        <v>226</v>
      </c>
      <c r="E27" s="119" t="s">
        <v>227</v>
      </c>
      <c r="F27" s="16" t="s">
        <v>168</v>
      </c>
      <c r="G27" s="126"/>
      <c r="H27" s="126"/>
      <c r="I27" s="126"/>
      <c r="J27" s="141"/>
      <c r="K27" s="142"/>
      <c r="L27" s="128"/>
      <c r="M27" s="128"/>
      <c r="P27" s="95">
        <v>83.36</v>
      </c>
      <c r="Q27" s="94">
        <v>2</v>
      </c>
    </row>
    <row r="28" spans="1:18">
      <c r="A28" s="14">
        <v>18</v>
      </c>
      <c r="B28" s="119" t="s">
        <v>285</v>
      </c>
      <c r="C28" s="119" t="s">
        <v>283</v>
      </c>
      <c r="D28" s="119" t="s">
        <v>284</v>
      </c>
      <c r="E28" s="119" t="s">
        <v>236</v>
      </c>
      <c r="F28" s="16" t="s">
        <v>168</v>
      </c>
      <c r="G28" s="136"/>
      <c r="H28" s="137"/>
      <c r="I28" s="138"/>
      <c r="J28" s="139"/>
      <c r="K28" s="140"/>
      <c r="L28" s="128"/>
      <c r="M28" s="128"/>
      <c r="P28" s="95">
        <v>86.7</v>
      </c>
      <c r="Q28" s="94">
        <v>1.75</v>
      </c>
    </row>
    <row r="29" spans="1:18">
      <c r="A29" s="14">
        <v>19</v>
      </c>
      <c r="B29" s="119" t="s">
        <v>231</v>
      </c>
      <c r="C29" s="119" t="s">
        <v>228</v>
      </c>
      <c r="D29" s="119" t="s">
        <v>229</v>
      </c>
      <c r="E29" s="119" t="s">
        <v>230</v>
      </c>
      <c r="F29" s="16" t="s">
        <v>168</v>
      </c>
      <c r="G29" s="136"/>
      <c r="H29" s="137"/>
      <c r="I29" s="138"/>
      <c r="J29" s="139"/>
      <c r="K29" s="140"/>
      <c r="L29" s="128"/>
      <c r="M29" s="128"/>
      <c r="P29" s="95">
        <v>90.04</v>
      </c>
      <c r="Q29" s="94">
        <v>1.5</v>
      </c>
    </row>
    <row r="30" spans="1:18">
      <c r="A30" s="14">
        <v>20</v>
      </c>
      <c r="B30" s="119" t="s">
        <v>233</v>
      </c>
      <c r="C30" s="119" t="s">
        <v>232</v>
      </c>
      <c r="D30" s="119" t="s">
        <v>279</v>
      </c>
      <c r="E30" s="119" t="s">
        <v>230</v>
      </c>
      <c r="F30" s="16" t="s">
        <v>168</v>
      </c>
      <c r="G30" s="136"/>
      <c r="H30" s="137"/>
      <c r="I30" s="138"/>
      <c r="J30" s="139"/>
      <c r="K30" s="140"/>
      <c r="L30" s="128"/>
      <c r="M30" s="128"/>
      <c r="P30" s="95">
        <v>93.38</v>
      </c>
      <c r="Q30" s="94">
        <v>1.25</v>
      </c>
    </row>
    <row r="31" spans="1:18">
      <c r="A31" s="14">
        <v>21</v>
      </c>
      <c r="B31" s="119" t="s">
        <v>237</v>
      </c>
      <c r="C31" s="119" t="s">
        <v>234</v>
      </c>
      <c r="D31" s="119" t="s">
        <v>235</v>
      </c>
      <c r="E31" s="119" t="s">
        <v>236</v>
      </c>
      <c r="F31" s="16" t="s">
        <v>168</v>
      </c>
      <c r="G31" s="136"/>
      <c r="H31" s="137"/>
      <c r="I31" s="138"/>
      <c r="J31" s="139"/>
      <c r="K31" s="140"/>
      <c r="L31" s="128"/>
      <c r="M31" s="128"/>
      <c r="P31" s="94"/>
      <c r="Q31" s="94"/>
    </row>
    <row r="32" spans="1:18">
      <c r="A32" s="14">
        <v>22</v>
      </c>
      <c r="B32" s="119" t="s">
        <v>241</v>
      </c>
      <c r="C32" s="119" t="s">
        <v>238</v>
      </c>
      <c r="D32" s="119" t="s">
        <v>239</v>
      </c>
      <c r="E32" s="119" t="s">
        <v>240</v>
      </c>
      <c r="F32" s="16" t="s">
        <v>168</v>
      </c>
      <c r="G32" s="136"/>
      <c r="H32" s="137"/>
      <c r="I32" s="138"/>
      <c r="J32" s="139"/>
      <c r="K32" s="140"/>
      <c r="L32" s="128"/>
      <c r="M32" s="128"/>
      <c r="P32" s="94">
        <v>96.72</v>
      </c>
      <c r="Q32" s="94">
        <v>1</v>
      </c>
    </row>
    <row r="33" spans="1:13">
      <c r="A33" s="14">
        <v>23</v>
      </c>
      <c r="B33" s="119" t="s">
        <v>244</v>
      </c>
      <c r="C33" s="119" t="s">
        <v>242</v>
      </c>
      <c r="D33" s="119" t="s">
        <v>243</v>
      </c>
      <c r="E33" s="119" t="s">
        <v>230</v>
      </c>
      <c r="F33" s="16" t="s">
        <v>168</v>
      </c>
      <c r="G33" s="136"/>
      <c r="H33" s="137"/>
      <c r="I33" s="138"/>
      <c r="J33" s="139"/>
      <c r="K33" s="140"/>
      <c r="L33" s="128"/>
      <c r="M33" s="128"/>
    </row>
    <row r="34" spans="1:13">
      <c r="A34" s="14">
        <v>24</v>
      </c>
      <c r="B34" s="119" t="s">
        <v>248</v>
      </c>
      <c r="C34" s="119" t="s">
        <v>245</v>
      </c>
      <c r="D34" s="119" t="s">
        <v>246</v>
      </c>
      <c r="E34" s="119" t="s">
        <v>247</v>
      </c>
      <c r="F34" s="16" t="s">
        <v>168</v>
      </c>
      <c r="G34" s="136"/>
      <c r="H34" s="137"/>
      <c r="I34" s="138"/>
      <c r="J34" s="139"/>
      <c r="K34" s="140"/>
      <c r="L34" s="128"/>
      <c r="M34" s="128"/>
    </row>
    <row r="35" spans="1:13">
      <c r="A35" s="14">
        <v>25</v>
      </c>
      <c r="B35" s="119" t="s">
        <v>251</v>
      </c>
      <c r="C35" s="119" t="s">
        <v>249</v>
      </c>
      <c r="D35" s="119" t="s">
        <v>250</v>
      </c>
      <c r="E35" s="119" t="s">
        <v>207</v>
      </c>
      <c r="F35" s="16" t="s">
        <v>168</v>
      </c>
      <c r="G35" s="136"/>
      <c r="H35" s="137"/>
      <c r="I35" s="138"/>
      <c r="J35" s="139"/>
      <c r="K35" s="140"/>
      <c r="L35" s="128"/>
      <c r="M35" s="128"/>
    </row>
    <row r="36" spans="1:13">
      <c r="A36" s="14">
        <v>26</v>
      </c>
      <c r="B36" s="119" t="s">
        <v>255</v>
      </c>
      <c r="C36" s="119" t="s">
        <v>252</v>
      </c>
      <c r="D36" s="119" t="s">
        <v>253</v>
      </c>
      <c r="E36" s="119" t="s">
        <v>254</v>
      </c>
      <c r="F36" s="16" t="s">
        <v>168</v>
      </c>
      <c r="G36" s="136"/>
      <c r="H36" s="137"/>
      <c r="I36" s="138"/>
      <c r="J36" s="139"/>
      <c r="K36" s="140"/>
      <c r="L36" s="128"/>
      <c r="M36" s="128"/>
    </row>
    <row r="37" spans="1:13">
      <c r="A37" s="14">
        <v>27</v>
      </c>
      <c r="B37" s="119" t="s">
        <v>288</v>
      </c>
      <c r="C37" s="119" t="s">
        <v>281</v>
      </c>
      <c r="D37" s="119" t="s">
        <v>282</v>
      </c>
      <c r="E37" s="119" t="s">
        <v>193</v>
      </c>
      <c r="F37" s="16" t="s">
        <v>168</v>
      </c>
      <c r="G37" s="126"/>
      <c r="H37" s="126"/>
      <c r="I37" s="126"/>
      <c r="J37" s="127"/>
      <c r="K37" s="127"/>
      <c r="L37" s="128"/>
      <c r="M37" s="128"/>
    </row>
    <row r="38" spans="1:13">
      <c r="A38" s="14">
        <v>28</v>
      </c>
      <c r="B38" s="119" t="s">
        <v>259</v>
      </c>
      <c r="C38" s="119" t="s">
        <v>256</v>
      </c>
      <c r="D38" s="119" t="s">
        <v>257</v>
      </c>
      <c r="E38" s="119" t="s">
        <v>258</v>
      </c>
      <c r="F38" s="16" t="s">
        <v>168</v>
      </c>
      <c r="G38" s="126"/>
      <c r="H38" s="126"/>
      <c r="I38" s="126"/>
      <c r="J38" s="127"/>
      <c r="K38" s="127"/>
      <c r="L38" s="128"/>
      <c r="M38" s="128"/>
    </row>
    <row r="39" spans="1:13">
      <c r="A39" s="14">
        <v>29</v>
      </c>
      <c r="B39" s="119" t="s">
        <v>262</v>
      </c>
      <c r="C39" s="119" t="s">
        <v>260</v>
      </c>
      <c r="D39" s="119" t="s">
        <v>261</v>
      </c>
      <c r="E39" s="119" t="s">
        <v>247</v>
      </c>
      <c r="F39" s="16" t="s">
        <v>168</v>
      </c>
      <c r="G39" s="126"/>
      <c r="H39" s="126"/>
      <c r="I39" s="126"/>
      <c r="J39" s="127"/>
      <c r="K39" s="127"/>
      <c r="L39" s="128"/>
      <c r="M39" s="128"/>
    </row>
    <row r="40" spans="1:13">
      <c r="A40" s="14">
        <v>30</v>
      </c>
      <c r="B40" s="119" t="s">
        <v>265</v>
      </c>
      <c r="C40" s="119" t="s">
        <v>263</v>
      </c>
      <c r="D40" s="119" t="s">
        <v>264</v>
      </c>
      <c r="E40" s="119" t="s">
        <v>182</v>
      </c>
      <c r="F40" s="16" t="s">
        <v>168</v>
      </c>
      <c r="G40" s="126"/>
      <c r="H40" s="126"/>
      <c r="I40" s="126"/>
      <c r="J40" s="127"/>
      <c r="K40" s="127"/>
      <c r="L40" s="128"/>
      <c r="M40" s="128"/>
    </row>
    <row r="41" spans="1:13">
      <c r="A41" s="14">
        <v>31</v>
      </c>
      <c r="B41" s="119" t="s">
        <v>268</v>
      </c>
      <c r="C41" s="119" t="s">
        <v>266</v>
      </c>
      <c r="D41" s="119" t="s">
        <v>267</v>
      </c>
      <c r="E41" s="119" t="s">
        <v>207</v>
      </c>
      <c r="F41" s="16" t="s">
        <v>168</v>
      </c>
      <c r="G41" s="126"/>
      <c r="H41" s="126"/>
      <c r="I41" s="126"/>
      <c r="J41" s="127"/>
      <c r="K41" s="127"/>
      <c r="L41" s="128"/>
      <c r="M41" s="128"/>
    </row>
    <row r="42" spans="1:13">
      <c r="A42" s="14">
        <v>32</v>
      </c>
      <c r="B42" s="119" t="s">
        <v>271</v>
      </c>
      <c r="C42" s="119" t="s">
        <v>269</v>
      </c>
      <c r="D42" s="119" t="s">
        <v>270</v>
      </c>
      <c r="E42" s="119" t="s">
        <v>171</v>
      </c>
      <c r="F42" s="16" t="s">
        <v>168</v>
      </c>
      <c r="G42" s="126"/>
      <c r="H42" s="126"/>
      <c r="I42" s="126"/>
      <c r="J42" s="127"/>
      <c r="K42" s="127"/>
      <c r="L42" s="128"/>
      <c r="M42" s="128"/>
    </row>
    <row r="43" spans="1:13">
      <c r="A43" s="14">
        <v>33</v>
      </c>
      <c r="B43" s="119" t="s">
        <v>275</v>
      </c>
      <c r="C43" s="119" t="s">
        <v>272</v>
      </c>
      <c r="D43" s="119" t="s">
        <v>273</v>
      </c>
      <c r="E43" s="119" t="s">
        <v>274</v>
      </c>
      <c r="F43" s="16" t="s">
        <v>168</v>
      </c>
      <c r="G43" s="126"/>
      <c r="H43" s="126"/>
      <c r="I43" s="126"/>
      <c r="J43" s="127"/>
      <c r="K43" s="127"/>
      <c r="L43" s="128"/>
      <c r="M43" s="128"/>
    </row>
    <row r="44" spans="1:13">
      <c r="A44" s="14">
        <v>34</v>
      </c>
      <c r="B44" s="119" t="s">
        <v>276</v>
      </c>
      <c r="C44" s="119" t="s">
        <v>287</v>
      </c>
      <c r="D44" s="119" t="s">
        <v>286</v>
      </c>
      <c r="E44" s="119"/>
      <c r="F44" s="16"/>
      <c r="G44" s="126"/>
      <c r="H44" s="126"/>
      <c r="I44" s="126"/>
      <c r="J44" s="127"/>
      <c r="K44" s="127"/>
      <c r="L44" s="128"/>
      <c r="M44" s="128"/>
    </row>
    <row r="45" spans="1:13">
      <c r="A45" s="14">
        <v>35</v>
      </c>
      <c r="B45" s="119" t="s">
        <v>278</v>
      </c>
      <c r="C45" s="119" t="s">
        <v>277</v>
      </c>
      <c r="D45" s="119" t="s">
        <v>289</v>
      </c>
      <c r="E45" s="119" t="s">
        <v>207</v>
      </c>
      <c r="F45" s="16"/>
      <c r="G45" s="126"/>
      <c r="H45" s="126"/>
      <c r="I45" s="126"/>
      <c r="J45" s="127"/>
      <c r="K45" s="127"/>
      <c r="L45" s="128"/>
      <c r="M45" s="128"/>
    </row>
    <row r="46" spans="1:13">
      <c r="A46" s="14">
        <v>36</v>
      </c>
      <c r="B46" s="119"/>
      <c r="C46" s="119"/>
      <c r="D46" s="119"/>
      <c r="E46" s="119"/>
      <c r="F46" s="16"/>
      <c r="G46" s="126"/>
      <c r="H46" s="126"/>
      <c r="I46" s="126"/>
      <c r="J46" s="127"/>
      <c r="K46" s="127"/>
      <c r="L46" s="128"/>
      <c r="M46" s="128"/>
    </row>
    <row r="47" spans="1:13">
      <c r="A47" s="14">
        <v>37</v>
      </c>
      <c r="B47" s="119"/>
      <c r="C47" s="119"/>
      <c r="D47" s="119"/>
      <c r="E47" s="119"/>
      <c r="F47" s="16"/>
      <c r="G47" s="126"/>
      <c r="H47" s="126"/>
      <c r="I47" s="126"/>
      <c r="J47" s="127"/>
      <c r="K47" s="127"/>
      <c r="L47" s="128"/>
      <c r="M47" s="128"/>
    </row>
    <row r="48" spans="1:13">
      <c r="A48" s="14">
        <v>38</v>
      </c>
      <c r="B48" s="119"/>
      <c r="C48" s="119"/>
      <c r="D48" s="119"/>
      <c r="E48" s="119"/>
      <c r="F48" s="16"/>
      <c r="G48" s="126"/>
      <c r="H48" s="126"/>
      <c r="I48" s="126"/>
      <c r="J48" s="127"/>
      <c r="K48" s="127"/>
      <c r="L48" s="128"/>
      <c r="M48" s="128"/>
    </row>
    <row r="49" spans="1:13">
      <c r="A49" s="14">
        <v>39</v>
      </c>
      <c r="B49" s="119"/>
      <c r="C49" s="119"/>
      <c r="D49" s="119"/>
      <c r="E49" s="119"/>
      <c r="F49" s="16"/>
      <c r="G49" s="126"/>
      <c r="H49" s="126"/>
      <c r="I49" s="126"/>
      <c r="J49" s="127"/>
      <c r="K49" s="127"/>
      <c r="L49" s="128"/>
      <c r="M49" s="128"/>
    </row>
    <row r="50" spans="1:13">
      <c r="A50" s="14">
        <v>40</v>
      </c>
      <c r="B50" s="119"/>
      <c r="C50" s="119"/>
      <c r="D50" s="119"/>
      <c r="E50" s="119"/>
      <c r="F50" s="16"/>
      <c r="G50" s="126"/>
      <c r="H50" s="126"/>
      <c r="I50" s="126"/>
      <c r="J50" s="127"/>
      <c r="K50" s="127"/>
      <c r="L50" s="128"/>
      <c r="M50" s="128"/>
    </row>
    <row r="51" spans="1:13">
      <c r="A51" s="14">
        <v>41</v>
      </c>
      <c r="B51" s="119"/>
      <c r="C51" s="119"/>
      <c r="D51" s="119"/>
      <c r="E51" s="119"/>
      <c r="F51" s="16"/>
      <c r="G51" s="126"/>
      <c r="H51" s="126"/>
      <c r="I51" s="126"/>
      <c r="J51" s="127"/>
      <c r="K51" s="127"/>
      <c r="L51" s="128"/>
      <c r="M51" s="128"/>
    </row>
    <row r="52" spans="1:13">
      <c r="A52" s="14">
        <v>42</v>
      </c>
      <c r="B52" s="15"/>
      <c r="C52" s="15"/>
      <c r="D52" s="15"/>
      <c r="E52" s="15"/>
      <c r="F52" s="16"/>
      <c r="G52" s="126"/>
      <c r="H52" s="126"/>
      <c r="I52" s="126"/>
      <c r="J52" s="127"/>
      <c r="K52" s="127"/>
      <c r="L52" s="128"/>
      <c r="M52" s="128"/>
    </row>
    <row r="53" spans="1:13">
      <c r="A53" s="14">
        <v>43</v>
      </c>
      <c r="B53" s="15"/>
      <c r="C53" s="15"/>
      <c r="D53" s="15"/>
      <c r="E53" s="15"/>
      <c r="F53" s="16"/>
      <c r="G53" s="126"/>
      <c r="H53" s="126"/>
      <c r="I53" s="126"/>
      <c r="J53" s="127"/>
      <c r="K53" s="127"/>
      <c r="L53" s="128"/>
      <c r="M53" s="128"/>
    </row>
    <row r="54" spans="1:13">
      <c r="A54" s="14">
        <v>44</v>
      </c>
      <c r="B54" s="15"/>
      <c r="C54" s="15"/>
      <c r="D54" s="15"/>
      <c r="E54" s="15"/>
      <c r="F54" s="16"/>
      <c r="G54" s="126"/>
      <c r="H54" s="126"/>
      <c r="I54" s="126"/>
      <c r="J54" s="127"/>
      <c r="K54" s="127"/>
      <c r="L54" s="128"/>
      <c r="M54" s="128"/>
    </row>
    <row r="55" spans="1:13">
      <c r="A55" s="14">
        <v>45</v>
      </c>
      <c r="B55" s="15"/>
      <c r="C55" s="17"/>
      <c r="D55" s="15"/>
      <c r="E55" s="15"/>
      <c r="F55" s="16"/>
      <c r="G55" s="126"/>
      <c r="H55" s="126"/>
      <c r="I55" s="126"/>
      <c r="J55" s="127"/>
      <c r="K55" s="127"/>
      <c r="L55" s="128"/>
      <c r="M55" s="128"/>
    </row>
    <row r="56" spans="1:13">
      <c r="A56" s="14">
        <v>46</v>
      </c>
      <c r="B56" s="15"/>
      <c r="C56" s="15"/>
      <c r="D56" s="15"/>
      <c r="E56" s="15"/>
      <c r="F56" s="16"/>
      <c r="G56" s="126"/>
      <c r="H56" s="126"/>
      <c r="I56" s="126"/>
      <c r="J56" s="127"/>
      <c r="K56" s="127"/>
      <c r="L56" s="128"/>
      <c r="M56" s="128"/>
    </row>
    <row r="57" spans="1:13">
      <c r="A57" s="14">
        <v>47</v>
      </c>
      <c r="B57" s="83"/>
      <c r="C57" s="83"/>
      <c r="D57" s="83"/>
      <c r="E57" s="83"/>
      <c r="F57" s="16"/>
      <c r="G57" s="126"/>
      <c r="H57" s="126"/>
      <c r="I57" s="126"/>
      <c r="J57" s="127"/>
      <c r="K57" s="127"/>
      <c r="L57" s="128"/>
      <c r="M57" s="128"/>
    </row>
    <row r="58" spans="1:13">
      <c r="A58" s="14">
        <v>48</v>
      </c>
      <c r="B58" s="15"/>
      <c r="C58" s="15"/>
      <c r="D58" s="15"/>
      <c r="E58" s="15"/>
      <c r="F58" s="16"/>
      <c r="G58" s="126"/>
      <c r="H58" s="126"/>
      <c r="I58" s="126"/>
      <c r="J58" s="127"/>
      <c r="K58" s="127"/>
      <c r="L58" s="128"/>
      <c r="M58" s="128"/>
    </row>
    <row r="59" spans="1:13">
      <c r="A59" s="14">
        <v>49</v>
      </c>
      <c r="B59" s="83"/>
      <c r="C59" s="83"/>
      <c r="D59" s="83"/>
      <c r="E59" s="83"/>
      <c r="F59" s="16"/>
      <c r="G59" s="126"/>
      <c r="H59" s="126"/>
      <c r="I59" s="126"/>
      <c r="J59" s="127"/>
      <c r="K59" s="127"/>
      <c r="L59" s="128"/>
      <c r="M59" s="128"/>
    </row>
    <row r="60" spans="1:13">
      <c r="A60" s="14">
        <v>50</v>
      </c>
      <c r="B60" s="83"/>
      <c r="C60" s="83"/>
      <c r="D60" s="83"/>
      <c r="E60" s="83"/>
      <c r="F60" s="16"/>
      <c r="G60" s="126"/>
      <c r="H60" s="126"/>
      <c r="I60" s="126"/>
      <c r="J60" s="127"/>
      <c r="K60" s="127"/>
      <c r="L60" s="128"/>
      <c r="M60" s="128"/>
    </row>
    <row r="61" spans="1:13">
      <c r="A61" s="14">
        <v>51</v>
      </c>
      <c r="B61" s="15"/>
      <c r="C61" s="15"/>
      <c r="D61" s="15"/>
      <c r="E61" s="15"/>
      <c r="F61" s="16"/>
      <c r="G61" s="126"/>
      <c r="H61" s="126"/>
      <c r="I61" s="126"/>
      <c r="J61" s="127"/>
      <c r="K61" s="127"/>
      <c r="L61" s="128"/>
      <c r="M61" s="128"/>
    </row>
    <row r="62" spans="1:13">
      <c r="A62" s="14">
        <v>52</v>
      </c>
      <c r="B62" s="15"/>
      <c r="C62" s="15"/>
      <c r="D62" s="15"/>
      <c r="E62" s="15"/>
      <c r="F62" s="16"/>
      <c r="G62" s="126"/>
      <c r="H62" s="126"/>
      <c r="I62" s="126"/>
      <c r="J62" s="127"/>
      <c r="K62" s="127"/>
      <c r="L62" s="128"/>
      <c r="M62" s="128"/>
    </row>
    <row r="63" spans="1:13">
      <c r="A63" s="14">
        <v>53</v>
      </c>
      <c r="B63" s="15"/>
      <c r="C63" s="15"/>
      <c r="D63" s="15"/>
      <c r="E63" s="15"/>
      <c r="F63" s="16"/>
      <c r="G63" s="126"/>
      <c r="H63" s="126"/>
      <c r="I63" s="126"/>
      <c r="J63" s="127"/>
      <c r="K63" s="127"/>
      <c r="L63" s="128"/>
      <c r="M63" s="128"/>
    </row>
    <row r="64" spans="1:13">
      <c r="A64" s="14">
        <v>54</v>
      </c>
      <c r="B64" s="15"/>
      <c r="C64" s="17"/>
      <c r="D64" s="15"/>
      <c r="E64" s="15"/>
      <c r="F64" s="16"/>
      <c r="G64" s="126"/>
      <c r="H64" s="126"/>
      <c r="I64" s="126"/>
      <c r="J64" s="127"/>
      <c r="K64" s="127"/>
      <c r="L64" s="128"/>
      <c r="M64" s="128"/>
    </row>
    <row r="65" spans="1:13">
      <c r="A65" s="14">
        <v>55</v>
      </c>
      <c r="B65" s="15"/>
      <c r="C65" s="15"/>
      <c r="D65" s="15"/>
      <c r="E65" s="15"/>
      <c r="F65" s="16"/>
      <c r="G65" s="126"/>
      <c r="H65" s="126"/>
      <c r="I65" s="126"/>
      <c r="J65" s="127"/>
      <c r="K65" s="127"/>
      <c r="L65" s="128"/>
      <c r="M65" s="128"/>
    </row>
    <row r="66" spans="1:13">
      <c r="A66" s="14">
        <v>56</v>
      </c>
      <c r="B66" s="15"/>
      <c r="C66" s="15"/>
      <c r="D66" s="15"/>
      <c r="E66" s="15"/>
      <c r="F66" s="16"/>
      <c r="G66" s="126"/>
      <c r="H66" s="126"/>
      <c r="I66" s="126"/>
      <c r="J66" s="127"/>
      <c r="K66" s="127"/>
      <c r="L66" s="128"/>
      <c r="M66" s="128"/>
    </row>
    <row r="67" spans="1:13">
      <c r="A67" s="14">
        <v>57</v>
      </c>
      <c r="B67" s="15"/>
      <c r="C67" s="15"/>
      <c r="D67" s="15"/>
      <c r="E67" s="83"/>
      <c r="F67" s="16"/>
      <c r="G67" s="126"/>
      <c r="H67" s="126"/>
      <c r="I67" s="126"/>
      <c r="J67" s="127"/>
      <c r="K67" s="127"/>
      <c r="L67" s="128"/>
      <c r="M67" s="128"/>
    </row>
    <row r="68" spans="1:13">
      <c r="A68" s="14">
        <v>58</v>
      </c>
      <c r="B68" s="15"/>
      <c r="C68" s="15"/>
      <c r="D68" s="15"/>
      <c r="E68" s="15"/>
      <c r="F68" s="16"/>
      <c r="G68" s="126"/>
      <c r="H68" s="126"/>
      <c r="I68" s="126"/>
      <c r="J68" s="127"/>
      <c r="K68" s="127"/>
      <c r="L68" s="128"/>
      <c r="M68" s="128"/>
    </row>
    <row r="69" spans="1:13">
      <c r="A69" s="14">
        <v>59</v>
      </c>
      <c r="B69" s="15"/>
      <c r="C69" s="15"/>
      <c r="D69" s="15"/>
      <c r="E69" s="15"/>
      <c r="F69" s="16"/>
      <c r="G69" s="126"/>
      <c r="H69" s="126"/>
      <c r="I69" s="126"/>
      <c r="J69" s="127"/>
      <c r="K69" s="127"/>
      <c r="L69" s="128"/>
      <c r="M69" s="128"/>
    </row>
    <row r="70" spans="1:13">
      <c r="A70" s="14">
        <v>60</v>
      </c>
      <c r="B70" s="15"/>
      <c r="C70" s="15"/>
      <c r="D70" s="15"/>
      <c r="E70" s="15"/>
      <c r="F70" s="16"/>
      <c r="G70" s="126"/>
      <c r="H70" s="126"/>
      <c r="I70" s="126"/>
      <c r="J70" s="127"/>
      <c r="K70" s="127"/>
      <c r="L70" s="128"/>
      <c r="M70" s="128"/>
    </row>
    <row r="71" spans="1:13">
      <c r="A71" s="14">
        <v>61</v>
      </c>
      <c r="B71" s="83"/>
      <c r="C71" s="83"/>
      <c r="D71" s="83"/>
      <c r="E71" s="83"/>
      <c r="F71" s="16"/>
      <c r="G71" s="126"/>
      <c r="H71" s="126"/>
      <c r="I71" s="126"/>
      <c r="J71" s="127"/>
      <c r="K71" s="127"/>
      <c r="L71" s="128"/>
      <c r="M71" s="128"/>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3:B71">
    <cfRule type="cellIs" dxfId="42" priority="47" stopIfTrue="1" operator="equal">
      <formula>0</formula>
    </cfRule>
  </conditionalFormatting>
  <conditionalFormatting sqref="B22:B71">
    <cfRule type="cellIs" dxfId="41" priority="48" operator="equal">
      <formula>0</formula>
    </cfRule>
  </conditionalFormatting>
  <conditionalFormatting sqref="C22:C71">
    <cfRule type="cellIs" dxfId="40" priority="46" operator="equal">
      <formula>0</formula>
    </cfRule>
  </conditionalFormatting>
  <conditionalFormatting sqref="C22:C71">
    <cfRule type="cellIs" dxfId="39" priority="45" stopIfTrue="1" operator="equal">
      <formula>0</formula>
    </cfRule>
  </conditionalFormatting>
  <conditionalFormatting sqref="D22:D71">
    <cfRule type="cellIs" dxfId="38" priority="44" operator="equal">
      <formula>0</formula>
    </cfRule>
  </conditionalFormatting>
  <conditionalFormatting sqref="D22:D71">
    <cfRule type="cellIs" dxfId="37" priority="43" stopIfTrue="1" operator="equal">
      <formula>0</formula>
    </cfRule>
  </conditionalFormatting>
  <conditionalFormatting sqref="E22:E71">
    <cfRule type="cellIs" dxfId="36" priority="42" operator="equal">
      <formula>0</formula>
    </cfRule>
  </conditionalFormatting>
  <conditionalFormatting sqref="E22:E71">
    <cfRule type="cellIs" dxfId="35" priority="41" stopIfTrue="1" operator="equal">
      <formula>0</formula>
    </cfRule>
  </conditionalFormatting>
  <conditionalFormatting sqref="B11:B27">
    <cfRule type="cellIs" dxfId="34" priority="31" stopIfTrue="1" operator="equal">
      <formula>0</formula>
    </cfRule>
  </conditionalFormatting>
  <conditionalFormatting sqref="B11:B27">
    <cfRule type="cellIs" dxfId="33" priority="32" operator="equal">
      <formula>0</formula>
    </cfRule>
  </conditionalFormatting>
  <conditionalFormatting sqref="C11:C28">
    <cfRule type="cellIs" dxfId="32" priority="30" operator="equal">
      <formula>0</formula>
    </cfRule>
  </conditionalFormatting>
  <conditionalFormatting sqref="C11:C28">
    <cfRule type="cellIs" dxfId="31" priority="29" stopIfTrue="1" operator="equal">
      <formula>0</formula>
    </cfRule>
  </conditionalFormatting>
  <conditionalFormatting sqref="D11:D28">
    <cfRule type="cellIs" dxfId="30" priority="28" operator="equal">
      <formula>0</formula>
    </cfRule>
  </conditionalFormatting>
  <conditionalFormatting sqref="D11:D28">
    <cfRule type="cellIs" dxfId="29" priority="27" stopIfTrue="1" operator="equal">
      <formula>0</formula>
    </cfRule>
  </conditionalFormatting>
  <conditionalFormatting sqref="E11:E28">
    <cfRule type="cellIs" dxfId="28" priority="26" operator="equal">
      <formula>0</formula>
    </cfRule>
  </conditionalFormatting>
  <conditionalFormatting sqref="E11:E28">
    <cfRule type="cellIs" dxfId="27" priority="25" stopIfTrue="1" operator="equal">
      <formula>0</formula>
    </cfRule>
  </conditionalFormatting>
  <conditionalFormatting sqref="B11:E37">
    <cfRule type="cellIs" dxfId="26" priority="24" stopIfTrue="1" operator="equal">
      <formula>0</formula>
    </cfRule>
  </conditionalFormatting>
  <conditionalFormatting sqref="B11:E37">
    <cfRule type="cellIs" dxfId="25" priority="23" operator="equal">
      <formula>0</formula>
    </cfRule>
  </conditionalFormatting>
  <conditionalFormatting sqref="B11:E37">
    <cfRule type="cellIs" dxfId="24" priority="22" stopIfTrue="1" operator="equal">
      <formula>0</formula>
    </cfRule>
  </conditionalFormatting>
  <conditionalFormatting sqref="B11:E37">
    <cfRule type="cellIs" dxfId="23" priority="21" operator="equal">
      <formula>0</formula>
    </cfRule>
  </conditionalFormatting>
  <conditionalFormatting sqref="B11:E37">
    <cfRule type="cellIs" dxfId="22" priority="20" stopIfTrue="1" operator="equal">
      <formula>0</formula>
    </cfRule>
  </conditionalFormatting>
  <conditionalFormatting sqref="B11:E37">
    <cfRule type="cellIs" dxfId="21" priority="19" operator="equal">
      <formula>0</formula>
    </cfRule>
  </conditionalFormatting>
  <conditionalFormatting sqref="B37:E37">
    <cfRule type="cellIs" dxfId="20" priority="18" stopIfTrue="1" operator="equal">
      <formula>0</formula>
    </cfRule>
  </conditionalFormatting>
  <conditionalFormatting sqref="B37:E37">
    <cfRule type="cellIs" dxfId="19" priority="17" operator="equal">
      <formula>0</formula>
    </cfRule>
  </conditionalFormatting>
  <conditionalFormatting sqref="B37:E37">
    <cfRule type="cellIs" dxfId="18" priority="16" stopIfTrue="1" operator="equal">
      <formula>0</formula>
    </cfRule>
  </conditionalFormatting>
  <conditionalFormatting sqref="B37:E37">
    <cfRule type="cellIs" dxfId="17" priority="15" operator="equal">
      <formula>0</formula>
    </cfRule>
  </conditionalFormatting>
  <conditionalFormatting sqref="B37:E37">
    <cfRule type="cellIs" dxfId="16" priority="14" stopIfTrue="1" operator="equal">
      <formula>0</formula>
    </cfRule>
  </conditionalFormatting>
  <conditionalFormatting sqref="B37:E37">
    <cfRule type="cellIs" dxfId="15" priority="13" operator="equal">
      <formula>0</formula>
    </cfRule>
  </conditionalFormatting>
  <conditionalFormatting sqref="C29">
    <cfRule type="cellIs" dxfId="14" priority="12" operator="equal">
      <formula>0</formula>
    </cfRule>
  </conditionalFormatting>
  <conditionalFormatting sqref="C29">
    <cfRule type="cellIs" dxfId="13" priority="11" stopIfTrue="1" operator="equal">
      <formula>0</formula>
    </cfRule>
  </conditionalFormatting>
  <conditionalFormatting sqref="D29">
    <cfRule type="cellIs" dxfId="12" priority="10" operator="equal">
      <formula>0</formula>
    </cfRule>
  </conditionalFormatting>
  <conditionalFormatting sqref="D29">
    <cfRule type="cellIs" dxfId="11" priority="9" stopIfTrue="1" operator="equal">
      <formula>0</formula>
    </cfRule>
  </conditionalFormatting>
  <conditionalFormatting sqref="E29">
    <cfRule type="cellIs" dxfId="10" priority="8" operator="equal">
      <formula>0</formula>
    </cfRule>
  </conditionalFormatting>
  <conditionalFormatting sqref="E29">
    <cfRule type="cellIs" dxfId="9" priority="7" stopIfTrue="1" operator="equal">
      <formula>0</formula>
    </cfRule>
  </conditionalFormatting>
  <conditionalFormatting sqref="B38:E38">
    <cfRule type="cellIs" dxfId="8" priority="6" stopIfTrue="1" operator="equal">
      <formula>0</formula>
    </cfRule>
  </conditionalFormatting>
  <conditionalFormatting sqref="B38:E38">
    <cfRule type="cellIs" dxfId="7" priority="5" operator="equal">
      <formula>0</formula>
    </cfRule>
  </conditionalFormatting>
  <conditionalFormatting sqref="B38:E38">
    <cfRule type="cellIs" dxfId="6" priority="4" stopIfTrue="1" operator="equal">
      <formula>0</formula>
    </cfRule>
  </conditionalFormatting>
  <conditionalFormatting sqref="B38:E38">
    <cfRule type="cellIs" dxfId="5" priority="3" operator="equal">
      <formula>0</formula>
    </cfRule>
  </conditionalFormatting>
  <conditionalFormatting sqref="B38:E38">
    <cfRule type="cellIs" dxfId="4" priority="2" stopIfTrue="1" operator="equal">
      <formula>0</formula>
    </cfRule>
  </conditionalFormatting>
  <conditionalFormatting sqref="B38:E38">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workbookViewId="0">
      <pane xSplit="3" topLeftCell="CG1" activePane="topRight" state="frozen"/>
      <selection pane="topRight" activeCell="AU38" sqref="AU38"/>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29" t="s">
        <v>89</v>
      </c>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29"/>
      <c r="BA2" s="129"/>
      <c r="BB2" s="129"/>
      <c r="BC2" s="129"/>
      <c r="BD2" s="129"/>
      <c r="BE2" s="129"/>
      <c r="BF2" s="129"/>
      <c r="BG2" s="129"/>
      <c r="BH2" s="129"/>
      <c r="BI2" s="129"/>
      <c r="BJ2" s="129"/>
      <c r="BK2" s="129"/>
      <c r="BL2" s="129"/>
      <c r="BM2" s="129"/>
      <c r="BN2" s="129"/>
      <c r="BO2" s="129"/>
      <c r="BP2" s="129"/>
      <c r="BQ2" s="129"/>
      <c r="BR2" s="129"/>
      <c r="BS2" s="129"/>
      <c r="BT2" s="129"/>
      <c r="BU2" s="129"/>
      <c r="BV2" s="129"/>
      <c r="BW2" s="129"/>
      <c r="BX2" s="129"/>
      <c r="BY2" s="129"/>
      <c r="BZ2" s="129"/>
      <c r="CA2" s="129"/>
      <c r="CB2" s="129"/>
      <c r="CC2" s="129"/>
      <c r="CD2" s="129"/>
      <c r="CE2" s="129"/>
      <c r="CF2" s="129"/>
      <c r="CG2" s="129"/>
      <c r="CH2" s="129"/>
      <c r="CI2" s="129"/>
      <c r="CJ2" s="129"/>
      <c r="CK2" s="129"/>
      <c r="CL2" s="129"/>
      <c r="CM2" s="129"/>
      <c r="CN2" s="129"/>
      <c r="CO2" s="129"/>
      <c r="CP2" s="129"/>
      <c r="CQ2" s="129"/>
      <c r="CR2" s="129"/>
      <c r="CS2" s="129"/>
      <c r="CT2" s="129"/>
      <c r="CU2" s="129"/>
    </row>
    <row r="3" spans="1:99" ht="15" customHeight="1">
      <c r="A3" s="129"/>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c r="BS3" s="129"/>
      <c r="BT3" s="129"/>
      <c r="BU3" s="129"/>
      <c r="BV3" s="129"/>
      <c r="BW3" s="129"/>
      <c r="BX3" s="129"/>
      <c r="BY3" s="129"/>
      <c r="BZ3" s="129"/>
      <c r="CA3" s="129"/>
      <c r="CB3" s="129"/>
      <c r="CC3" s="129"/>
      <c r="CD3" s="129"/>
      <c r="CE3" s="129"/>
      <c r="CF3" s="129"/>
      <c r="CG3" s="129"/>
      <c r="CH3" s="129"/>
      <c r="CI3" s="129"/>
      <c r="CJ3" s="129"/>
      <c r="CK3" s="129"/>
      <c r="CL3" s="129"/>
      <c r="CM3" s="129"/>
      <c r="CN3" s="129"/>
      <c r="CO3" s="129"/>
      <c r="CP3" s="129"/>
      <c r="CQ3" s="129"/>
      <c r="CR3" s="129"/>
      <c r="CS3" s="129"/>
      <c r="CT3" s="129"/>
      <c r="CU3" s="129"/>
    </row>
    <row r="4" spans="1:99" ht="15.75" thickBot="1"/>
    <row r="5" spans="1:99" ht="15.75" customHeight="1" thickBot="1">
      <c r="A5" s="196" t="s">
        <v>30</v>
      </c>
      <c r="B5" s="199" t="s">
        <v>31</v>
      </c>
      <c r="C5" s="199" t="s">
        <v>32</v>
      </c>
      <c r="D5" s="200" t="s">
        <v>33</v>
      </c>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c r="AE5" s="201"/>
      <c r="AF5" s="201"/>
      <c r="AG5" s="201"/>
      <c r="AH5" s="201"/>
      <c r="AI5" s="201"/>
      <c r="AJ5" s="201"/>
      <c r="AK5" s="201"/>
      <c r="AL5" s="201"/>
      <c r="AM5" s="201"/>
      <c r="AN5" s="201"/>
      <c r="AO5" s="201"/>
      <c r="AP5" s="201"/>
      <c r="AQ5" s="201"/>
      <c r="AR5" s="201"/>
      <c r="AS5" s="201"/>
      <c r="AT5" s="201"/>
      <c r="AU5" s="201"/>
      <c r="AV5" s="201"/>
      <c r="AW5" s="201"/>
      <c r="AX5" s="201"/>
      <c r="AY5" s="201"/>
      <c r="AZ5" s="201"/>
      <c r="BA5" s="201"/>
      <c r="BB5" s="201"/>
      <c r="BC5" s="201"/>
      <c r="BD5" s="202"/>
      <c r="BE5" s="203" t="s">
        <v>34</v>
      </c>
      <c r="BF5" s="204"/>
      <c r="BG5" s="204"/>
      <c r="BH5" s="204"/>
      <c r="BI5" s="204"/>
      <c r="BJ5" s="204"/>
      <c r="BK5" s="204"/>
      <c r="BL5" s="204"/>
      <c r="BM5" s="204"/>
      <c r="BN5" s="204"/>
      <c r="BO5" s="204"/>
      <c r="BP5" s="204"/>
      <c r="BQ5" s="204"/>
      <c r="BR5" s="204"/>
      <c r="BS5" s="204"/>
      <c r="BT5" s="204"/>
      <c r="BU5" s="204"/>
      <c r="BV5" s="204"/>
      <c r="BW5" s="204"/>
      <c r="BX5" s="204"/>
      <c r="BY5" s="204"/>
      <c r="BZ5" s="204"/>
      <c r="CA5" s="204"/>
      <c r="CB5" s="204"/>
      <c r="CC5" s="204"/>
      <c r="CD5" s="204"/>
      <c r="CE5" s="204"/>
      <c r="CF5" s="204"/>
      <c r="CG5" s="204"/>
      <c r="CH5" s="204"/>
      <c r="CI5" s="204"/>
      <c r="CJ5" s="204"/>
      <c r="CK5" s="204"/>
      <c r="CL5" s="204"/>
      <c r="CM5" s="204"/>
      <c r="CN5" s="204"/>
      <c r="CO5" s="204"/>
      <c r="CP5" s="204"/>
      <c r="CQ5" s="204"/>
      <c r="CR5" s="205"/>
      <c r="CS5" s="192" t="s">
        <v>35</v>
      </c>
      <c r="CT5" s="193"/>
      <c r="CU5" s="194"/>
    </row>
    <row r="6" spans="1:99" ht="15.75" customHeight="1" thickBot="1">
      <c r="A6" s="197"/>
      <c r="B6" s="199"/>
      <c r="C6" s="199"/>
      <c r="D6" s="175" t="s">
        <v>36</v>
      </c>
      <c r="E6" s="176"/>
      <c r="F6" s="176"/>
      <c r="G6" s="176"/>
      <c r="H6" s="176"/>
      <c r="I6" s="176"/>
      <c r="J6" s="178" t="s">
        <v>140</v>
      </c>
      <c r="K6" s="178"/>
      <c r="L6" s="178"/>
      <c r="M6" s="178"/>
      <c r="N6" s="178"/>
      <c r="O6" s="178"/>
      <c r="P6" s="178"/>
      <c r="Q6" s="178"/>
      <c r="R6" s="178"/>
      <c r="S6" s="178"/>
      <c r="T6" s="178"/>
      <c r="U6" s="178"/>
      <c r="V6" s="178"/>
      <c r="W6" s="178"/>
      <c r="X6" s="178"/>
      <c r="Y6" s="178"/>
      <c r="Z6" s="178"/>
      <c r="AA6" s="178"/>
      <c r="AB6" s="178"/>
      <c r="AC6" s="178"/>
      <c r="AD6" s="178"/>
      <c r="AE6" s="178"/>
      <c r="AF6" s="178"/>
      <c r="AG6" s="178"/>
      <c r="AH6" s="178"/>
      <c r="AI6" s="178"/>
      <c r="AJ6" s="178"/>
      <c r="AK6" s="178"/>
      <c r="AL6" s="178"/>
      <c r="AM6" s="178"/>
      <c r="AN6" s="178"/>
      <c r="AO6" s="178" t="s">
        <v>141</v>
      </c>
      <c r="AP6" s="178"/>
      <c r="AQ6" s="178"/>
      <c r="AR6" s="178"/>
      <c r="AS6" s="178" t="s">
        <v>37</v>
      </c>
      <c r="AT6" s="178"/>
      <c r="AU6" s="178"/>
      <c r="AV6" s="178" t="s">
        <v>38</v>
      </c>
      <c r="AW6" s="178"/>
      <c r="AX6" s="178"/>
      <c r="AY6" s="178"/>
      <c r="AZ6" s="178"/>
      <c r="BA6" s="178"/>
      <c r="BB6" s="178"/>
      <c r="BC6" s="185" t="s">
        <v>39</v>
      </c>
      <c r="BD6" s="186"/>
      <c r="BE6" s="187" t="s">
        <v>102</v>
      </c>
      <c r="BF6" s="188"/>
      <c r="BG6" s="188"/>
      <c r="BH6" s="188"/>
      <c r="BI6" s="188"/>
      <c r="BJ6" s="188"/>
      <c r="BK6" s="189"/>
      <c r="BL6" s="190" t="s">
        <v>103</v>
      </c>
      <c r="BM6" s="188"/>
      <c r="BN6" s="188"/>
      <c r="BO6" s="188"/>
      <c r="BP6" s="188"/>
      <c r="BQ6" s="188"/>
      <c r="BR6" s="188"/>
      <c r="BS6" s="188"/>
      <c r="BT6" s="188"/>
      <c r="BU6" s="188"/>
      <c r="BV6" s="188"/>
      <c r="BW6" s="188"/>
      <c r="BX6" s="188"/>
      <c r="BY6" s="188"/>
      <c r="BZ6" s="188"/>
      <c r="CA6" s="188"/>
      <c r="CB6" s="188"/>
      <c r="CC6" s="188"/>
      <c r="CD6" s="188"/>
      <c r="CE6" s="188"/>
      <c r="CF6" s="188"/>
      <c r="CG6" s="188"/>
      <c r="CH6" s="188"/>
      <c r="CI6" s="188"/>
      <c r="CJ6" s="188"/>
      <c r="CK6" s="188"/>
      <c r="CL6" s="188"/>
      <c r="CM6" s="188"/>
      <c r="CN6" s="188"/>
      <c r="CO6" s="188"/>
      <c r="CP6" s="188"/>
      <c r="CQ6" s="195" t="s">
        <v>40</v>
      </c>
      <c r="CR6" s="195"/>
      <c r="CS6" s="191" t="s">
        <v>41</v>
      </c>
      <c r="CT6" s="191" t="s">
        <v>42</v>
      </c>
      <c r="CU6" s="182" t="s">
        <v>43</v>
      </c>
    </row>
    <row r="7" spans="1:99" ht="15.75" thickBot="1">
      <c r="A7" s="197"/>
      <c r="B7" s="199"/>
      <c r="C7" s="199"/>
      <c r="E7" s="117"/>
      <c r="F7" s="116">
        <v>0.3</v>
      </c>
      <c r="H7" s="117"/>
      <c r="I7" s="117">
        <v>0.3</v>
      </c>
      <c r="J7" s="177">
        <v>43004</v>
      </c>
      <c r="K7" s="177"/>
      <c r="L7" s="177">
        <v>43011</v>
      </c>
      <c r="M7" s="177"/>
      <c r="N7" s="177">
        <v>43068</v>
      </c>
      <c r="O7" s="177"/>
      <c r="P7" s="177">
        <v>43068</v>
      </c>
      <c r="Q7" s="177"/>
      <c r="R7" s="177"/>
      <c r="S7" s="177"/>
      <c r="T7" s="181">
        <f>COUNT(J9,L9,N9,P9,R9,T9)</f>
        <v>4</v>
      </c>
      <c r="U7" s="181"/>
      <c r="V7" s="177"/>
      <c r="W7" s="177"/>
      <c r="X7" s="177"/>
      <c r="Y7" s="177"/>
      <c r="Z7" s="177"/>
      <c r="AA7" s="177"/>
      <c r="AB7" s="177"/>
      <c r="AC7" s="177"/>
      <c r="AD7" s="177"/>
      <c r="AE7" s="177"/>
      <c r="AF7" s="177"/>
      <c r="AG7" s="177"/>
      <c r="AH7" s="177"/>
      <c r="AI7" s="177"/>
      <c r="AJ7" s="177"/>
      <c r="AK7" s="177"/>
      <c r="AL7" s="177"/>
      <c r="AM7" s="177"/>
      <c r="AN7" s="90">
        <v>0.2</v>
      </c>
      <c r="AO7" s="177" t="s">
        <v>291</v>
      </c>
      <c r="AP7" s="177"/>
      <c r="AQ7" s="177"/>
      <c r="AR7" s="177"/>
      <c r="AS7" s="181">
        <f>COUNT(AO9,AQ9,AS9)</f>
        <v>1</v>
      </c>
      <c r="AT7" s="181"/>
      <c r="AU7" s="20">
        <v>0.1</v>
      </c>
      <c r="AV7" s="177" t="s">
        <v>290</v>
      </c>
      <c r="AW7" s="177"/>
      <c r="AX7" s="177"/>
      <c r="AY7" s="177"/>
      <c r="AZ7" s="181">
        <f>COUNT(AV9,AX9,AZ9)</f>
        <v>1</v>
      </c>
      <c r="BA7" s="181"/>
      <c r="BB7" s="21">
        <v>0.1</v>
      </c>
      <c r="BC7" s="185"/>
      <c r="BD7" s="186"/>
      <c r="BE7" s="177"/>
      <c r="BF7" s="177"/>
      <c r="BG7" s="177"/>
      <c r="BH7" s="177"/>
      <c r="BI7" s="181">
        <f>COUNT(BE9,BG9,BI9)</f>
        <v>2</v>
      </c>
      <c r="BJ7" s="181"/>
      <c r="BK7" s="98">
        <v>0.5</v>
      </c>
      <c r="BL7" s="177"/>
      <c r="BM7" s="177"/>
      <c r="BN7" s="177"/>
      <c r="BO7" s="177"/>
      <c r="BP7" s="177"/>
      <c r="BQ7" s="177"/>
      <c r="BR7" s="177"/>
      <c r="BS7" s="177"/>
      <c r="BT7" s="177"/>
      <c r="BU7" s="177"/>
      <c r="BV7" s="177"/>
      <c r="BW7" s="177"/>
      <c r="BX7" s="177"/>
      <c r="BY7" s="177"/>
      <c r="BZ7" s="177"/>
      <c r="CA7" s="177"/>
      <c r="CB7" s="177"/>
      <c r="CC7" s="177"/>
      <c r="CD7" s="177"/>
      <c r="CE7" s="177"/>
      <c r="CF7" s="177"/>
      <c r="CG7" s="177"/>
      <c r="CH7" s="177"/>
      <c r="CI7" s="177"/>
      <c r="CJ7" s="177"/>
      <c r="CK7" s="177"/>
      <c r="CL7" s="177"/>
      <c r="CM7" s="177"/>
      <c r="CN7" s="181">
        <f>COUNT(CN9,CL9,CJ9,CH9,CF9,CD9,CB9,BZ9,BX9,BV9,BT9,BR9,BP9,BN9,BL9)</f>
        <v>15</v>
      </c>
      <c r="CO7" s="181"/>
      <c r="CP7" s="99">
        <v>0.5</v>
      </c>
      <c r="CQ7" s="195"/>
      <c r="CR7" s="195"/>
      <c r="CS7" s="191"/>
      <c r="CT7" s="191"/>
      <c r="CU7" s="183"/>
    </row>
    <row r="8" spans="1:99" ht="15.75" thickBot="1">
      <c r="A8" s="197"/>
      <c r="B8" s="199"/>
      <c r="C8" s="199"/>
      <c r="D8" s="206" t="s">
        <v>157</v>
      </c>
      <c r="E8" s="206"/>
      <c r="F8" s="206"/>
      <c r="G8" s="206" t="s">
        <v>158</v>
      </c>
      <c r="H8" s="206"/>
      <c r="I8" s="206"/>
      <c r="J8" s="170" t="s">
        <v>48</v>
      </c>
      <c r="K8" s="170"/>
      <c r="L8" s="170" t="s">
        <v>49</v>
      </c>
      <c r="M8" s="170"/>
      <c r="N8" s="170" t="s">
        <v>50</v>
      </c>
      <c r="O8" s="170"/>
      <c r="P8" s="170" t="s">
        <v>51</v>
      </c>
      <c r="Q8" s="170"/>
      <c r="R8" s="170" t="s">
        <v>52</v>
      </c>
      <c r="S8" s="170"/>
      <c r="T8" s="170" t="s">
        <v>53</v>
      </c>
      <c r="U8" s="170"/>
      <c r="V8" s="170" t="s">
        <v>54</v>
      </c>
      <c r="W8" s="170"/>
      <c r="X8" s="170" t="s">
        <v>55</v>
      </c>
      <c r="Y8" s="170"/>
      <c r="Z8" s="170" t="s">
        <v>56</v>
      </c>
      <c r="AA8" s="170"/>
      <c r="AB8" s="170" t="s">
        <v>57</v>
      </c>
      <c r="AC8" s="170"/>
      <c r="AD8" s="170" t="s">
        <v>58</v>
      </c>
      <c r="AE8" s="170"/>
      <c r="AF8" s="170" t="s">
        <v>59</v>
      </c>
      <c r="AG8" s="170"/>
      <c r="AH8" s="170" t="s">
        <v>60</v>
      </c>
      <c r="AI8" s="170"/>
      <c r="AJ8" s="170" t="s">
        <v>61</v>
      </c>
      <c r="AK8" s="170"/>
      <c r="AL8" s="170" t="s">
        <v>62</v>
      </c>
      <c r="AM8" s="170"/>
      <c r="AN8" s="22" t="s">
        <v>63</v>
      </c>
      <c r="AO8" s="170" t="s">
        <v>64</v>
      </c>
      <c r="AP8" s="170"/>
      <c r="AQ8" s="170" t="s">
        <v>65</v>
      </c>
      <c r="AR8" s="170"/>
      <c r="AS8" s="170" t="s">
        <v>66</v>
      </c>
      <c r="AT8" s="170"/>
      <c r="AU8" s="23" t="s">
        <v>67</v>
      </c>
      <c r="AV8" s="170" t="s">
        <v>68</v>
      </c>
      <c r="AW8" s="170"/>
      <c r="AX8" s="170" t="s">
        <v>69</v>
      </c>
      <c r="AY8" s="170"/>
      <c r="AZ8" s="170" t="s">
        <v>70</v>
      </c>
      <c r="BA8" s="170"/>
      <c r="BB8" s="24" t="s">
        <v>71</v>
      </c>
      <c r="BC8" s="185"/>
      <c r="BD8" s="186"/>
      <c r="BE8" s="180" t="s">
        <v>44</v>
      </c>
      <c r="BF8" s="179"/>
      <c r="BG8" s="179" t="s">
        <v>45</v>
      </c>
      <c r="BH8" s="179"/>
      <c r="BI8" s="179" t="s">
        <v>46</v>
      </c>
      <c r="BJ8" s="179"/>
      <c r="BK8" s="25" t="s">
        <v>47</v>
      </c>
      <c r="BL8" s="173" t="s">
        <v>72</v>
      </c>
      <c r="BM8" s="174"/>
      <c r="BN8" s="173" t="s">
        <v>73</v>
      </c>
      <c r="BO8" s="174"/>
      <c r="BP8" s="173" t="s">
        <v>74</v>
      </c>
      <c r="BQ8" s="174"/>
      <c r="BR8" s="173" t="s">
        <v>75</v>
      </c>
      <c r="BS8" s="174"/>
      <c r="BT8" s="173" t="s">
        <v>76</v>
      </c>
      <c r="BU8" s="174"/>
      <c r="BV8" s="171" t="s">
        <v>77</v>
      </c>
      <c r="BW8" s="172"/>
      <c r="BX8" s="171" t="s">
        <v>78</v>
      </c>
      <c r="BY8" s="172"/>
      <c r="BZ8" s="171" t="s">
        <v>79</v>
      </c>
      <c r="CA8" s="172"/>
      <c r="CB8" s="171" t="s">
        <v>80</v>
      </c>
      <c r="CC8" s="172"/>
      <c r="CD8" s="171" t="s">
        <v>81</v>
      </c>
      <c r="CE8" s="172"/>
      <c r="CF8" s="171" t="s">
        <v>82</v>
      </c>
      <c r="CG8" s="172"/>
      <c r="CH8" s="171" t="s">
        <v>83</v>
      </c>
      <c r="CI8" s="172"/>
      <c r="CJ8" s="171" t="s">
        <v>84</v>
      </c>
      <c r="CK8" s="172"/>
      <c r="CL8" s="171" t="s">
        <v>85</v>
      </c>
      <c r="CM8" s="172"/>
      <c r="CN8" s="171" t="s">
        <v>86</v>
      </c>
      <c r="CO8" s="172"/>
      <c r="CP8" s="25" t="s">
        <v>105</v>
      </c>
      <c r="CQ8" s="195"/>
      <c r="CR8" s="195"/>
      <c r="CS8" s="191"/>
      <c r="CT8" s="191"/>
      <c r="CU8" s="183"/>
    </row>
    <row r="9" spans="1:99" ht="15.75" thickBot="1">
      <c r="A9" s="198"/>
      <c r="B9" s="199"/>
      <c r="C9" s="199"/>
      <c r="D9" s="26">
        <v>70</v>
      </c>
      <c r="E9" s="84"/>
      <c r="F9" s="27" t="s">
        <v>87</v>
      </c>
      <c r="G9" s="26">
        <v>80</v>
      </c>
      <c r="H9" s="84"/>
      <c r="I9" s="89" t="s">
        <v>87</v>
      </c>
      <c r="J9" s="26">
        <v>20</v>
      </c>
      <c r="K9" s="28"/>
      <c r="L9" s="26">
        <v>25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26">
        <v>100</v>
      </c>
      <c r="AP9" s="31"/>
      <c r="AQ9" s="26"/>
      <c r="AR9" s="31"/>
      <c r="AS9" s="26"/>
      <c r="AT9" s="31"/>
      <c r="AU9" s="32" t="s">
        <v>88</v>
      </c>
      <c r="AV9" s="33">
        <v>100</v>
      </c>
      <c r="AW9" s="34"/>
      <c r="AX9" s="33"/>
      <c r="AY9" s="34"/>
      <c r="AZ9" s="33"/>
      <c r="BA9" s="35"/>
      <c r="BB9" s="36" t="s">
        <v>88</v>
      </c>
      <c r="BC9" s="37" t="s">
        <v>41</v>
      </c>
      <c r="BD9" s="38" t="s">
        <v>42</v>
      </c>
      <c r="BE9" s="26"/>
      <c r="BF9" s="29" t="s">
        <v>87</v>
      </c>
      <c r="BG9" s="26">
        <v>100</v>
      </c>
      <c r="BH9" s="29" t="s">
        <v>87</v>
      </c>
      <c r="BI9" s="26">
        <v>100</v>
      </c>
      <c r="BJ9" s="29" t="s">
        <v>87</v>
      </c>
      <c r="BK9" s="36" t="s">
        <v>88</v>
      </c>
      <c r="BL9" s="26">
        <v>100</v>
      </c>
      <c r="BM9" s="29" t="s">
        <v>87</v>
      </c>
      <c r="BN9" s="26">
        <v>100</v>
      </c>
      <c r="BO9" s="29" t="s">
        <v>87</v>
      </c>
      <c r="BP9" s="270">
        <v>100</v>
      </c>
      <c r="BQ9" s="29" t="s">
        <v>87</v>
      </c>
      <c r="BR9" s="26">
        <v>100</v>
      </c>
      <c r="BS9" s="29" t="s">
        <v>87</v>
      </c>
      <c r="BT9" s="26">
        <v>100</v>
      </c>
      <c r="BU9" s="29" t="s">
        <v>87</v>
      </c>
      <c r="BV9" s="26">
        <v>100</v>
      </c>
      <c r="BW9" s="29" t="s">
        <v>87</v>
      </c>
      <c r="BX9" s="26">
        <v>100</v>
      </c>
      <c r="BY9" s="29" t="s">
        <v>87</v>
      </c>
      <c r="BZ9" s="26">
        <v>100</v>
      </c>
      <c r="CA9" s="29" t="s">
        <v>87</v>
      </c>
      <c r="CB9" s="26">
        <v>100</v>
      </c>
      <c r="CC9" s="29" t="s">
        <v>87</v>
      </c>
      <c r="CD9" s="26">
        <v>100</v>
      </c>
      <c r="CE9" s="29" t="s">
        <v>87</v>
      </c>
      <c r="CF9" s="26">
        <v>100</v>
      </c>
      <c r="CG9" s="29" t="s">
        <v>87</v>
      </c>
      <c r="CH9" s="26">
        <v>100</v>
      </c>
      <c r="CI9" s="29" t="s">
        <v>87</v>
      </c>
      <c r="CJ9" s="26">
        <v>100</v>
      </c>
      <c r="CK9" s="29" t="s">
        <v>87</v>
      </c>
      <c r="CL9" s="26">
        <v>100</v>
      </c>
      <c r="CM9" s="29" t="s">
        <v>87</v>
      </c>
      <c r="CN9" s="26">
        <v>100</v>
      </c>
      <c r="CO9" s="29" t="s">
        <v>87</v>
      </c>
      <c r="CP9" s="32" t="s">
        <v>88</v>
      </c>
      <c r="CQ9" s="39" t="s">
        <v>41</v>
      </c>
      <c r="CR9" s="39" t="s">
        <v>42</v>
      </c>
      <c r="CS9" s="191"/>
      <c r="CT9" s="191"/>
      <c r="CU9" s="184"/>
    </row>
    <row r="10" spans="1:99">
      <c r="A10" s="41">
        <f>REGISTRATION!A11</f>
        <v>1</v>
      </c>
      <c r="B10" s="41" t="str">
        <f>REGISTRATION!B11</f>
        <v>201701-618</v>
      </c>
      <c r="C10" s="41" t="str">
        <f>CONCATENATE(REGISTRATION!C11," ",REGISTRATION!D11," ",REGISTRATION!E11)</f>
        <v>Aguilo Decierenze S</v>
      </c>
      <c r="D10" s="100">
        <v>30</v>
      </c>
      <c r="E10" s="85">
        <f>(D10/$D$9)*100</f>
        <v>42.857142857142854</v>
      </c>
      <c r="F10" s="88">
        <f t="shared" ref="F10:F41" si="0">IFERROR((E10*$F$7), " ")</f>
        <v>12.857142857142856</v>
      </c>
      <c r="G10" s="100">
        <v>32</v>
      </c>
      <c r="H10" s="85">
        <f>(G10/$G$9)*100</f>
        <v>40</v>
      </c>
      <c r="I10" s="88">
        <f t="shared" ref="I10:I41" si="1">IFERROR((H10*$I$7), "")</f>
        <v>12</v>
      </c>
      <c r="J10" s="100">
        <v>12</v>
      </c>
      <c r="K10" s="85">
        <f>IFERROR(((J10/$J$9)*100), "")</f>
        <v>60</v>
      </c>
      <c r="L10" s="100">
        <v>10</v>
      </c>
      <c r="M10" s="85">
        <f>IFERROR(((L10/$L$9)*100),"")</f>
        <v>40</v>
      </c>
      <c r="N10" s="100">
        <v>12</v>
      </c>
      <c r="O10" s="85">
        <f>IFERROR(((N10/$N$9)*100),"")</f>
        <v>34.285714285714285</v>
      </c>
      <c r="P10" s="100">
        <v>6</v>
      </c>
      <c r="Q10" s="85">
        <f>IFERROR(((P10/$P$9)*100),"")</f>
        <v>40</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8.7142857142857135</v>
      </c>
      <c r="AO10" s="100">
        <v>100</v>
      </c>
      <c r="AP10" s="85">
        <f>IFERROR(((AO10/$AO$9)*100),"")</f>
        <v>100</v>
      </c>
      <c r="AQ10" s="100"/>
      <c r="AR10" s="85" t="str">
        <f>IFERROR(((AQ10/$AQ$9)*100),"")</f>
        <v/>
      </c>
      <c r="AS10" s="100"/>
      <c r="AT10" s="85" t="str">
        <f>IFERROR(((AS10/$AS$9)*100),"")</f>
        <v/>
      </c>
      <c r="AU10" s="88">
        <f>IFERROR(((SUM(AP10,AR10,AT10)/$AS$7)*$AU$7),"")</f>
        <v>10</v>
      </c>
      <c r="AV10" s="100">
        <v>90</v>
      </c>
      <c r="AW10" s="85">
        <f>IFERROR(((AV10/$AV$9)*100),"")</f>
        <v>90</v>
      </c>
      <c r="AX10" s="100"/>
      <c r="AY10" s="85" t="str">
        <f>IFERROR(((AX10/$AX$9)*100),"")</f>
        <v/>
      </c>
      <c r="AZ10" s="100"/>
      <c r="BA10" s="85" t="str">
        <f>IFERROR(((AZ10/$AZ$9)*100),"")</f>
        <v/>
      </c>
      <c r="BB10" s="88">
        <f>IFERROR(((SUM(AW10,AY10,BA10)/$AZ$7)*$BB$7),"")</f>
        <v>9</v>
      </c>
      <c r="BC10" s="91">
        <f>IFERROR(SUM(BB10,AU10,AN10,I10,F10),"")</f>
        <v>52.571428571428569</v>
      </c>
      <c r="BD10" s="91">
        <f>IFERROR(ROUND(BC10,2),"")</f>
        <v>52.57</v>
      </c>
      <c r="BE10" s="100"/>
      <c r="BF10" s="85" t="str">
        <f>IFERROR(((BE10/$BE$9)*100),"")</f>
        <v/>
      </c>
      <c r="BG10" s="100">
        <v>80</v>
      </c>
      <c r="BH10" s="85">
        <f>IFERROR(((BG10/$BG$9)*100),"")</f>
        <v>80</v>
      </c>
      <c r="BI10" s="100">
        <v>80</v>
      </c>
      <c r="BJ10" s="85">
        <f>IFERROR(((finalExamLab/$BI$9)*100),"")</f>
        <v>80</v>
      </c>
      <c r="BK10" s="96">
        <f>IFERROR(((SUM(BF10,BH10,BJ10)/$BI$7)*$BK$7),"")</f>
        <v>40</v>
      </c>
      <c r="BL10" s="100">
        <v>90</v>
      </c>
      <c r="BM10" s="85">
        <f>IFERROR(((BL10/$BL$9)*100),"")</f>
        <v>90</v>
      </c>
      <c r="BN10" s="100">
        <v>90</v>
      </c>
      <c r="BO10" s="85">
        <f>IFERROR(((BN10/$BN$9)*100),"")</f>
        <v>90</v>
      </c>
      <c r="BP10" s="101">
        <v>100</v>
      </c>
      <c r="BQ10" s="85">
        <f>IFERROR(((BP10/$BP$9)*100),"")</f>
        <v>100</v>
      </c>
      <c r="BR10" s="100">
        <v>70</v>
      </c>
      <c r="BS10" s="85">
        <f>IFERROR(((BR10/$BR$9)*100),"")</f>
        <v>70</v>
      </c>
      <c r="BT10" s="100">
        <v>90</v>
      </c>
      <c r="BU10" s="85">
        <f>IFERROR(((BT10/$BT$9)*100),"")</f>
        <v>90</v>
      </c>
      <c r="BV10" s="100">
        <v>70</v>
      </c>
      <c r="BW10" s="85">
        <f>IFERROR(((BV10/$BV$9)*100),"")</f>
        <v>70</v>
      </c>
      <c r="BX10" s="100">
        <v>70</v>
      </c>
      <c r="BY10" s="85">
        <f>IFERROR(((BX10/$BX$9)*100),"")</f>
        <v>70</v>
      </c>
      <c r="BZ10" s="100">
        <v>70</v>
      </c>
      <c r="CA10" s="85">
        <f>IFERROR(((BZ10/$BZ$9)*100),"")</f>
        <v>70</v>
      </c>
      <c r="CB10" s="100">
        <v>100</v>
      </c>
      <c r="CC10" s="85">
        <f>IFERROR(((CB10/$CB$9)*100),"")</f>
        <v>100</v>
      </c>
      <c r="CD10" s="100">
        <v>70</v>
      </c>
      <c r="CE10" s="85">
        <f>IFERROR(((CD10/$CD$9)*100),"")</f>
        <v>70</v>
      </c>
      <c r="CF10" s="100">
        <v>70</v>
      </c>
      <c r="CG10" s="85">
        <f>IFERROR(((CF10/$CF$9)*100),"")</f>
        <v>70</v>
      </c>
      <c r="CH10" s="100">
        <v>100</v>
      </c>
      <c r="CI10" s="85">
        <f>IFERROR(((CH10/$CH$9)*100),"")</f>
        <v>100</v>
      </c>
      <c r="CJ10" s="100">
        <v>100</v>
      </c>
      <c r="CK10" s="85">
        <f>IFERROR(((CJ10/$CJ$9)*100),"")</f>
        <v>100</v>
      </c>
      <c r="CL10" s="100">
        <v>90</v>
      </c>
      <c r="CM10" s="85">
        <f>IFERROR(((CL10/$CL$9)*100),"")</f>
        <v>90</v>
      </c>
      <c r="CN10" s="100">
        <v>70</v>
      </c>
      <c r="CO10" s="85">
        <f>IFERROR(((CN10/$CN$9)*100),"")</f>
        <v>70</v>
      </c>
      <c r="CP10" s="96">
        <f>IFERROR(((SUM(BM10,BO10,BQ10,BS10,BU10,BW10,BY10,CA10,CC10,CE10,CG10,CI10,CK10,CM10,CO10)/$CN$7)*$CP$7),"")</f>
        <v>41.666666666666664</v>
      </c>
      <c r="CQ10" s="92">
        <f>IFERROR(SUM(CP10,BK10),"")</f>
        <v>81.666666666666657</v>
      </c>
      <c r="CR10" s="92">
        <f>IFERROR(ROUND(CQ10,2),"")</f>
        <v>81.67</v>
      </c>
      <c r="CS10" s="97">
        <f>IFERROR(((CR10*0.6)+(BD10*0.4)),"")</f>
        <v>70.03</v>
      </c>
      <c r="CT10" s="97">
        <f>IFERROR(VLOOKUP(CS10,REGISTRATION!$P$22:$Q$32,2),"")</f>
        <v>3</v>
      </c>
      <c r="CU10" s="86" t="str">
        <f>IF(CT10&lt;=3,"PASSED","FAILED")</f>
        <v>PASSED</v>
      </c>
    </row>
    <row r="11" spans="1:99">
      <c r="A11" s="40">
        <f>REGISTRATION!A12</f>
        <v>2</v>
      </c>
      <c r="B11" s="40" t="str">
        <f>REGISTRATION!B12</f>
        <v>201701-483</v>
      </c>
      <c r="C11" s="40" t="str">
        <f>CONCATENATE(REGISTRATION!C12," ",REGISTRATION!D12," ",REGISTRATION!E12)</f>
        <v xml:space="preserve">Alburo Monique Angela </v>
      </c>
      <c r="D11" s="101">
        <v>40</v>
      </c>
      <c r="E11" s="85">
        <f>(D11/$D$9)*100</f>
        <v>57.142857142857139</v>
      </c>
      <c r="F11" s="88">
        <f t="shared" si="0"/>
        <v>17.142857142857142</v>
      </c>
      <c r="G11" s="101">
        <v>55</v>
      </c>
      <c r="H11" s="85">
        <f t="shared" ref="H11:H70" si="2">(G11/$G$9)*100</f>
        <v>68.75</v>
      </c>
      <c r="I11" s="88">
        <f t="shared" si="1"/>
        <v>20.625</v>
      </c>
      <c r="J11" s="101">
        <v>11</v>
      </c>
      <c r="K11" s="85">
        <f t="shared" ref="K11:K70" si="3">IFERROR(((J11/$J$9)*100), "")</f>
        <v>55.000000000000007</v>
      </c>
      <c r="L11" s="101">
        <v>12</v>
      </c>
      <c r="M11" s="85">
        <f t="shared" ref="M11:M70" si="4">IFERROR(((L11/$L$9)*100),"")</f>
        <v>48</v>
      </c>
      <c r="N11" s="101">
        <v>32</v>
      </c>
      <c r="O11" s="85">
        <f t="shared" ref="O11:O70" si="5">IFERROR(((N11/$N$9)*100),"")</f>
        <v>91.428571428571431</v>
      </c>
      <c r="P11" s="101">
        <v>10</v>
      </c>
      <c r="Q11" s="85">
        <f t="shared" ref="Q11:Q70" si="6">IFERROR(((P11/$P$9)*100),"")</f>
        <v>66.666666666666657</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13.054761904761904</v>
      </c>
      <c r="AO11" s="101">
        <v>100</v>
      </c>
      <c r="AP11" s="85">
        <f t="shared" ref="AP11:AP70" si="10">IFERROR(((AO11/$AO$9)*100),"")</f>
        <v>100</v>
      </c>
      <c r="AQ11" s="101"/>
      <c r="AR11" s="85" t="str">
        <f t="shared" ref="AR11:AR70" si="11">IFERROR(((AQ11/$AQ$9)*100),"")</f>
        <v/>
      </c>
      <c r="AS11" s="101"/>
      <c r="AT11" s="85" t="str">
        <f t="shared" ref="AT11:AT70" si="12">IFERROR(((AS11/$AS$9)*100),"")</f>
        <v/>
      </c>
      <c r="AU11" s="88">
        <f t="shared" ref="AU11:AU70" si="13">IFERROR(((SUM(AP11,AR11,AT11)/$AS$7)*$AU$7),"")</f>
        <v>10</v>
      </c>
      <c r="AV11" s="100">
        <v>90</v>
      </c>
      <c r="AW11" s="85">
        <f t="shared" ref="AW11:AW70" si="14">IFERROR(((AV11/$AV$9)*100),"")</f>
        <v>90</v>
      </c>
      <c r="AX11" s="101"/>
      <c r="AY11" s="85" t="str">
        <f t="shared" ref="AY11:AY70" si="15">IFERROR(((AX11/$AX$9)*100),"")</f>
        <v/>
      </c>
      <c r="AZ11" s="101"/>
      <c r="BA11" s="85" t="str">
        <f t="shared" ref="BA11:BA70" si="16">IFERROR(((AZ11/$AZ$9)*100),"")</f>
        <v/>
      </c>
      <c r="BB11" s="88">
        <f t="shared" ref="BB11:BB70" si="17">IFERROR(((SUM(AW11,AY11,BA11)/$AZ$7)*$BB$7),"")</f>
        <v>9</v>
      </c>
      <c r="BC11" s="91">
        <f t="shared" ref="BC11:BC70" si="18">IFERROR(SUM(BB11,AU11,AN11,I11,F11),"")</f>
        <v>69.822619047619042</v>
      </c>
      <c r="BD11" s="91">
        <f t="shared" ref="BD11:BD70" si="19">IFERROR(ROUND(BC11,2),"")</f>
        <v>69.819999999999993</v>
      </c>
      <c r="BE11" s="101"/>
      <c r="BF11" s="85" t="str">
        <f t="shared" ref="BF11:BF70" si="20">IFERROR(((BE11/$BE$9)*100),"")</f>
        <v/>
      </c>
      <c r="BG11" s="100">
        <v>80</v>
      </c>
      <c r="BH11" s="85">
        <f t="shared" ref="BH11:BH70" si="21">IFERROR(((BG11/$BG$9)*100),"")</f>
        <v>80</v>
      </c>
      <c r="BI11" s="100">
        <v>80</v>
      </c>
      <c r="BJ11" s="85">
        <f>IFERROR(((BI11/$BI$9)*100),"")</f>
        <v>80</v>
      </c>
      <c r="BK11" s="96">
        <f t="shared" ref="BK11:BK70" si="22">IFERROR(((SUM(BF11,BH11,BJ11)/$BI$7)*$BK$7),"")</f>
        <v>40</v>
      </c>
      <c r="BL11" s="101">
        <v>90</v>
      </c>
      <c r="BM11" s="85">
        <f t="shared" ref="BM11:BM70" si="23">IFERROR(((BL11/$BL$9)*100),"")</f>
        <v>90</v>
      </c>
      <c r="BN11" s="101">
        <v>90</v>
      </c>
      <c r="BO11" s="85">
        <f t="shared" ref="BO11:BO70" si="24">IFERROR(((BN11/$BN$9)*100),"")</f>
        <v>90</v>
      </c>
      <c r="BP11" s="101">
        <v>70</v>
      </c>
      <c r="BQ11" s="85">
        <f t="shared" ref="BQ11:BQ70" si="25">IFERROR(((BP11/$BP$9)*100),"")</f>
        <v>70</v>
      </c>
      <c r="BR11" s="101">
        <v>100</v>
      </c>
      <c r="BS11" s="85">
        <f t="shared" ref="BS11:BS70" si="26">IFERROR(((BR11/$BR$9)*100),"")</f>
        <v>100</v>
      </c>
      <c r="BT11" s="101">
        <v>70</v>
      </c>
      <c r="BU11" s="85">
        <f t="shared" ref="BU11:BU70" si="27">IFERROR(((BT11/$BT$9)*100),"")</f>
        <v>70</v>
      </c>
      <c r="BV11" s="100">
        <v>70</v>
      </c>
      <c r="BW11" s="85">
        <f t="shared" ref="BW11:BW70" si="28">IFERROR(((BV11/$BV$9)*100),"")</f>
        <v>70</v>
      </c>
      <c r="BX11" s="100">
        <v>70</v>
      </c>
      <c r="BY11" s="85">
        <f t="shared" ref="BY11:BY70" si="29">IFERROR(((BX11/$BX$9)*100),"")</f>
        <v>70</v>
      </c>
      <c r="BZ11" s="100">
        <v>70</v>
      </c>
      <c r="CA11" s="85">
        <f t="shared" ref="CA11:CA70" si="30">IFERROR(((BZ11/$BZ$9)*100),"")</f>
        <v>70</v>
      </c>
      <c r="CB11" s="100">
        <v>100</v>
      </c>
      <c r="CC11" s="85">
        <f t="shared" ref="CC11:CC70" si="31">IFERROR(((CB11/$CB$9)*100),"")</f>
        <v>100</v>
      </c>
      <c r="CD11" s="100">
        <v>70</v>
      </c>
      <c r="CE11" s="85">
        <f t="shared" ref="CE11:CE70" si="32">IFERROR(((CD11/$CD$9)*100),"")</f>
        <v>70</v>
      </c>
      <c r="CF11" s="100">
        <v>95</v>
      </c>
      <c r="CG11" s="85">
        <f t="shared" ref="CG11:CG70" si="33">IFERROR(((CF11/$CF$9)*100),"")</f>
        <v>95</v>
      </c>
      <c r="CH11" s="100">
        <v>100</v>
      </c>
      <c r="CI11" s="85">
        <f t="shared" ref="CI11:CI70" si="34">IFERROR(((CH11/$CH$9)*100),"")</f>
        <v>100</v>
      </c>
      <c r="CJ11" s="100">
        <v>100</v>
      </c>
      <c r="CK11" s="85">
        <f t="shared" ref="CK11:CK70" si="35">IFERROR(((CJ11/$CJ$9)*100),"")</f>
        <v>100</v>
      </c>
      <c r="CL11" s="100">
        <v>100</v>
      </c>
      <c r="CM11" s="85">
        <f t="shared" ref="CM11:CM70" si="36">IFERROR(((CL11/$CL$9)*100),"")</f>
        <v>100</v>
      </c>
      <c r="CN11" s="100">
        <v>70</v>
      </c>
      <c r="CO11" s="85">
        <f t="shared" ref="CO11:CO70" si="37">IFERROR(((CN11/$CN$9)*100),"")</f>
        <v>70</v>
      </c>
      <c r="CP11" s="96">
        <f t="shared" ref="CP11:CP70" si="38">IFERROR(((SUM(BM11,BO11,BQ11,BS11,BU11,BW11,BY11,CA11,CC11,CE11,CG11,CI11,CK11,CM11,CO11)/$CN$7)*$CP$7),"")</f>
        <v>42.166666666666664</v>
      </c>
      <c r="CQ11" s="92">
        <f t="shared" ref="CQ11:CQ70" si="39">IFERROR(SUM(CP11,BK11),"")</f>
        <v>82.166666666666657</v>
      </c>
      <c r="CR11" s="92">
        <f t="shared" ref="CR11:CR70" si="40">IFERROR(ROUND(CQ11,2),"")</f>
        <v>82.17</v>
      </c>
      <c r="CS11" s="97">
        <f t="shared" ref="CS11:CS22" si="41">IFERROR(((CR11*0.6)+(BD11*0.4)),"")</f>
        <v>77.22999999999999</v>
      </c>
      <c r="CT11" s="97">
        <f>IFERROR(VLOOKUP(CS11,REGISTRATION!$P$22:$Q$32,2),"")</f>
        <v>2.5</v>
      </c>
      <c r="CU11" s="86" t="str">
        <f t="shared" ref="CU11:CU70" si="42">IF(CT11&lt;=3,"PASSED","FAILED")</f>
        <v>PASSED</v>
      </c>
    </row>
    <row r="12" spans="1:99">
      <c r="A12" s="40">
        <f>REGISTRATION!A13</f>
        <v>3</v>
      </c>
      <c r="B12" s="40" t="str">
        <f>REGISTRATION!B13</f>
        <v>201701-543</v>
      </c>
      <c r="C12" s="40" t="str">
        <f>CONCATENATE(REGISTRATION!C13," ",REGISTRATION!D13," ",REGISTRATION!E13)</f>
        <v>Ambojia Arianne May D</v>
      </c>
      <c r="D12" s="101">
        <v>38</v>
      </c>
      <c r="E12" s="85">
        <f t="shared" ref="E12:E70" si="43">(D12/$D$9)*100</f>
        <v>54.285714285714285</v>
      </c>
      <c r="F12" s="88">
        <f t="shared" si="0"/>
        <v>16.285714285714285</v>
      </c>
      <c r="G12" s="101">
        <v>53</v>
      </c>
      <c r="H12" s="85">
        <f t="shared" si="2"/>
        <v>66.25</v>
      </c>
      <c r="I12" s="88">
        <f t="shared" si="1"/>
        <v>19.875</v>
      </c>
      <c r="J12" s="101">
        <v>15</v>
      </c>
      <c r="K12" s="85">
        <f t="shared" si="3"/>
        <v>75</v>
      </c>
      <c r="L12" s="101">
        <v>11</v>
      </c>
      <c r="M12" s="85">
        <f t="shared" si="4"/>
        <v>44</v>
      </c>
      <c r="N12" s="101">
        <v>32</v>
      </c>
      <c r="O12" s="85">
        <f t="shared" si="5"/>
        <v>91.428571428571431</v>
      </c>
      <c r="P12" s="101">
        <v>15</v>
      </c>
      <c r="Q12" s="85">
        <f t="shared" si="6"/>
        <v>100</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15.521428571428572</v>
      </c>
      <c r="AO12" s="101">
        <v>100</v>
      </c>
      <c r="AP12" s="85">
        <f t="shared" si="10"/>
        <v>100</v>
      </c>
      <c r="AQ12" s="101"/>
      <c r="AR12" s="85" t="str">
        <f t="shared" si="11"/>
        <v/>
      </c>
      <c r="AS12" s="101"/>
      <c r="AT12" s="85" t="str">
        <f t="shared" si="12"/>
        <v/>
      </c>
      <c r="AU12" s="88">
        <f t="shared" si="13"/>
        <v>10</v>
      </c>
      <c r="AV12" s="100">
        <v>100</v>
      </c>
      <c r="AW12" s="85">
        <f t="shared" si="14"/>
        <v>100</v>
      </c>
      <c r="AX12" s="101"/>
      <c r="AY12" s="85" t="str">
        <f t="shared" si="15"/>
        <v/>
      </c>
      <c r="AZ12" s="101"/>
      <c r="BA12" s="85" t="str">
        <f t="shared" si="16"/>
        <v/>
      </c>
      <c r="BB12" s="88">
        <f t="shared" si="17"/>
        <v>10</v>
      </c>
      <c r="BC12" s="91">
        <f t="shared" si="18"/>
        <v>71.68214285714285</v>
      </c>
      <c r="BD12" s="91">
        <f t="shared" si="19"/>
        <v>71.680000000000007</v>
      </c>
      <c r="BE12" s="101"/>
      <c r="BF12" s="85" t="str">
        <f t="shared" si="20"/>
        <v/>
      </c>
      <c r="BG12" s="100">
        <v>80</v>
      </c>
      <c r="BH12" s="85">
        <f t="shared" si="21"/>
        <v>80</v>
      </c>
      <c r="BI12" s="100">
        <v>80</v>
      </c>
      <c r="BJ12" s="85">
        <f t="shared" ref="BJ12:BJ70" si="44">IFERROR(((BI12/$BI$9)*100),"")</f>
        <v>80</v>
      </c>
      <c r="BK12" s="96">
        <f t="shared" si="22"/>
        <v>40</v>
      </c>
      <c r="BL12" s="101">
        <v>100</v>
      </c>
      <c r="BM12" s="85">
        <f t="shared" si="23"/>
        <v>100</v>
      </c>
      <c r="BN12" s="101">
        <v>70</v>
      </c>
      <c r="BO12" s="85">
        <f t="shared" si="24"/>
        <v>70</v>
      </c>
      <c r="BP12" s="101">
        <v>90</v>
      </c>
      <c r="BQ12" s="85">
        <f t="shared" si="25"/>
        <v>90</v>
      </c>
      <c r="BR12" s="101">
        <v>70</v>
      </c>
      <c r="BS12" s="85">
        <f t="shared" si="26"/>
        <v>70</v>
      </c>
      <c r="BT12" s="101">
        <v>90</v>
      </c>
      <c r="BU12" s="85">
        <f t="shared" si="27"/>
        <v>90</v>
      </c>
      <c r="BV12" s="100">
        <v>80</v>
      </c>
      <c r="BW12" s="85">
        <f t="shared" si="28"/>
        <v>80</v>
      </c>
      <c r="BX12" s="100">
        <v>50</v>
      </c>
      <c r="BY12" s="85">
        <f t="shared" si="29"/>
        <v>50</v>
      </c>
      <c r="BZ12" s="100">
        <v>70</v>
      </c>
      <c r="CA12" s="85">
        <f t="shared" si="30"/>
        <v>70</v>
      </c>
      <c r="CB12" s="100">
        <v>100</v>
      </c>
      <c r="CC12" s="85">
        <f t="shared" si="31"/>
        <v>100</v>
      </c>
      <c r="CD12" s="100">
        <v>70</v>
      </c>
      <c r="CE12" s="85">
        <f t="shared" si="32"/>
        <v>70</v>
      </c>
      <c r="CF12" s="100">
        <v>70</v>
      </c>
      <c r="CG12" s="85">
        <f t="shared" si="33"/>
        <v>70</v>
      </c>
      <c r="CH12" s="100">
        <v>90</v>
      </c>
      <c r="CI12" s="85">
        <f t="shared" si="34"/>
        <v>90</v>
      </c>
      <c r="CJ12" s="100">
        <v>100</v>
      </c>
      <c r="CK12" s="85">
        <f t="shared" si="35"/>
        <v>100</v>
      </c>
      <c r="CL12" s="100">
        <v>100</v>
      </c>
      <c r="CM12" s="85">
        <f t="shared" si="36"/>
        <v>100</v>
      </c>
      <c r="CN12" s="100">
        <v>70</v>
      </c>
      <c r="CO12" s="85">
        <f t="shared" si="37"/>
        <v>70</v>
      </c>
      <c r="CP12" s="96">
        <f t="shared" si="38"/>
        <v>40.666666666666664</v>
      </c>
      <c r="CQ12" s="92">
        <f t="shared" si="39"/>
        <v>80.666666666666657</v>
      </c>
      <c r="CR12" s="92">
        <f t="shared" si="40"/>
        <v>80.67</v>
      </c>
      <c r="CS12" s="97">
        <f t="shared" si="41"/>
        <v>77.074000000000012</v>
      </c>
      <c r="CT12" s="97">
        <f>IFERROR(VLOOKUP(CS12,REGISTRATION!$P$22:$Q$32,2),"")</f>
        <v>2.5</v>
      </c>
      <c r="CU12" s="86" t="str">
        <f t="shared" si="42"/>
        <v>PASSED</v>
      </c>
    </row>
    <row r="13" spans="1:99">
      <c r="A13" s="40">
        <f>REGISTRATION!A14</f>
        <v>4</v>
      </c>
      <c r="B13" s="40" t="str">
        <f>REGISTRATION!B14</f>
        <v>201601-174</v>
      </c>
      <c r="C13" s="40" t="str">
        <f>CONCATENATE(REGISTRATION!C14," ",REGISTRATION!D14," ",REGISTRATION!E14)</f>
        <v>Ambos Dyesebel G</v>
      </c>
      <c r="D13" s="101">
        <v>38</v>
      </c>
      <c r="E13" s="85">
        <f t="shared" si="43"/>
        <v>54.285714285714285</v>
      </c>
      <c r="F13" s="88">
        <f t="shared" si="0"/>
        <v>16.285714285714285</v>
      </c>
      <c r="G13" s="101">
        <v>39</v>
      </c>
      <c r="H13" s="85">
        <f t="shared" si="2"/>
        <v>48.75</v>
      </c>
      <c r="I13" s="88">
        <f t="shared" si="1"/>
        <v>14.625</v>
      </c>
      <c r="J13" s="101">
        <v>13</v>
      </c>
      <c r="K13" s="85">
        <f t="shared" si="3"/>
        <v>65</v>
      </c>
      <c r="L13" s="101">
        <v>13</v>
      </c>
      <c r="M13" s="85">
        <f t="shared" si="4"/>
        <v>52</v>
      </c>
      <c r="N13" s="101">
        <v>23</v>
      </c>
      <c r="O13" s="85">
        <f t="shared" si="5"/>
        <v>65.714285714285708</v>
      </c>
      <c r="P13" s="101">
        <v>13</v>
      </c>
      <c r="Q13" s="85">
        <f t="shared" si="6"/>
        <v>86.666666666666671</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13.469047619047622</v>
      </c>
      <c r="AO13" s="101">
        <v>100</v>
      </c>
      <c r="AP13" s="85">
        <f t="shared" si="10"/>
        <v>100</v>
      </c>
      <c r="AQ13" s="101"/>
      <c r="AR13" s="85" t="str">
        <f t="shared" si="11"/>
        <v/>
      </c>
      <c r="AS13" s="101"/>
      <c r="AT13" s="85" t="str">
        <f t="shared" si="12"/>
        <v/>
      </c>
      <c r="AU13" s="88">
        <f t="shared" si="13"/>
        <v>10</v>
      </c>
      <c r="AV13" s="100">
        <v>90</v>
      </c>
      <c r="AW13" s="85">
        <f t="shared" si="14"/>
        <v>90</v>
      </c>
      <c r="AX13" s="101"/>
      <c r="AY13" s="85" t="str">
        <f t="shared" si="15"/>
        <v/>
      </c>
      <c r="AZ13" s="101"/>
      <c r="BA13" s="85" t="str">
        <f t="shared" si="16"/>
        <v/>
      </c>
      <c r="BB13" s="88">
        <f t="shared" si="17"/>
        <v>9</v>
      </c>
      <c r="BC13" s="91">
        <f t="shared" si="18"/>
        <v>63.379761904761907</v>
      </c>
      <c r="BD13" s="91">
        <f t="shared" si="19"/>
        <v>63.38</v>
      </c>
      <c r="BE13" s="101"/>
      <c r="BF13" s="85" t="str">
        <f t="shared" si="20"/>
        <v/>
      </c>
      <c r="BG13" s="100">
        <v>80</v>
      </c>
      <c r="BH13" s="85">
        <f t="shared" si="21"/>
        <v>80</v>
      </c>
      <c r="BI13" s="100">
        <v>80</v>
      </c>
      <c r="BJ13" s="85">
        <f t="shared" si="44"/>
        <v>80</v>
      </c>
      <c r="BK13" s="96">
        <f t="shared" si="22"/>
        <v>40</v>
      </c>
      <c r="BL13" s="101">
        <v>100</v>
      </c>
      <c r="BM13" s="85">
        <f t="shared" si="23"/>
        <v>100</v>
      </c>
      <c r="BN13" s="101">
        <v>100</v>
      </c>
      <c r="BO13" s="85">
        <f t="shared" si="24"/>
        <v>100</v>
      </c>
      <c r="BP13" s="101">
        <v>70</v>
      </c>
      <c r="BQ13" s="85">
        <f t="shared" si="25"/>
        <v>70</v>
      </c>
      <c r="BR13" s="101">
        <v>80</v>
      </c>
      <c r="BS13" s="85">
        <f t="shared" si="26"/>
        <v>80</v>
      </c>
      <c r="BT13" s="101">
        <v>70</v>
      </c>
      <c r="BU13" s="85">
        <f t="shared" si="27"/>
        <v>70</v>
      </c>
      <c r="BV13" s="100">
        <v>90</v>
      </c>
      <c r="BW13" s="85">
        <f t="shared" si="28"/>
        <v>90</v>
      </c>
      <c r="BX13" s="100">
        <v>80</v>
      </c>
      <c r="BY13" s="85">
        <f t="shared" si="29"/>
        <v>80</v>
      </c>
      <c r="BZ13" s="100">
        <v>70</v>
      </c>
      <c r="CA13" s="85">
        <f t="shared" si="30"/>
        <v>70</v>
      </c>
      <c r="CB13" s="100">
        <v>70</v>
      </c>
      <c r="CC13" s="85">
        <f t="shared" si="31"/>
        <v>70</v>
      </c>
      <c r="CD13" s="100">
        <v>70</v>
      </c>
      <c r="CE13" s="85">
        <f t="shared" si="32"/>
        <v>70</v>
      </c>
      <c r="CF13" s="100">
        <v>100</v>
      </c>
      <c r="CG13" s="85">
        <f t="shared" si="33"/>
        <v>100</v>
      </c>
      <c r="CH13" s="100">
        <v>100</v>
      </c>
      <c r="CI13" s="85">
        <f t="shared" si="34"/>
        <v>100</v>
      </c>
      <c r="CJ13" s="100">
        <v>100</v>
      </c>
      <c r="CK13" s="85">
        <f t="shared" si="35"/>
        <v>100</v>
      </c>
      <c r="CL13" s="100">
        <v>100</v>
      </c>
      <c r="CM13" s="85">
        <f t="shared" si="36"/>
        <v>100</v>
      </c>
      <c r="CN13" s="100">
        <v>70</v>
      </c>
      <c r="CO13" s="85">
        <f t="shared" si="37"/>
        <v>70</v>
      </c>
      <c r="CP13" s="96">
        <f t="shared" si="38"/>
        <v>42.333333333333336</v>
      </c>
      <c r="CQ13" s="92">
        <f t="shared" si="39"/>
        <v>82.333333333333343</v>
      </c>
      <c r="CR13" s="92">
        <f t="shared" si="40"/>
        <v>82.33</v>
      </c>
      <c r="CS13" s="97">
        <f t="shared" si="41"/>
        <v>74.75</v>
      </c>
      <c r="CT13" s="97">
        <f>IFERROR(VLOOKUP(CS13,REGISTRATION!$P$22:$Q$32,2),"")</f>
        <v>2.75</v>
      </c>
      <c r="CU13" s="86" t="str">
        <f t="shared" si="42"/>
        <v>PASSED</v>
      </c>
    </row>
    <row r="14" spans="1:99">
      <c r="A14" s="40">
        <f>REGISTRATION!A15</f>
        <v>5</v>
      </c>
      <c r="B14" s="40" t="str">
        <f>REGISTRATION!B15</f>
        <v>201701-344</v>
      </c>
      <c r="C14" s="40" t="str">
        <f>CONCATENATE(REGISTRATION!C15," ",REGISTRATION!D15," ",REGISTRATION!E15)</f>
        <v>Andrade Jomer R</v>
      </c>
      <c r="D14" s="101">
        <v>32</v>
      </c>
      <c r="E14" s="85">
        <f t="shared" si="43"/>
        <v>45.714285714285715</v>
      </c>
      <c r="F14" s="88">
        <f t="shared" si="0"/>
        <v>13.714285714285714</v>
      </c>
      <c r="G14" s="101">
        <v>47</v>
      </c>
      <c r="H14" s="85">
        <f t="shared" si="2"/>
        <v>58.75</v>
      </c>
      <c r="I14" s="88">
        <f t="shared" si="1"/>
        <v>17.625</v>
      </c>
      <c r="J14" s="101">
        <v>12</v>
      </c>
      <c r="K14" s="85">
        <f t="shared" si="3"/>
        <v>60</v>
      </c>
      <c r="L14" s="101">
        <v>10</v>
      </c>
      <c r="M14" s="85">
        <f t="shared" si="4"/>
        <v>40</v>
      </c>
      <c r="N14" s="101"/>
      <c r="O14" s="85">
        <f t="shared" si="5"/>
        <v>0</v>
      </c>
      <c r="P14" s="101"/>
      <c r="Q14" s="85">
        <f t="shared" si="6"/>
        <v>0</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5</v>
      </c>
      <c r="AO14" s="101">
        <v>100</v>
      </c>
      <c r="AP14" s="85">
        <f t="shared" si="10"/>
        <v>100</v>
      </c>
      <c r="AQ14" s="101"/>
      <c r="AR14" s="85" t="str">
        <f t="shared" si="11"/>
        <v/>
      </c>
      <c r="AS14" s="101"/>
      <c r="AT14" s="85" t="str">
        <f t="shared" si="12"/>
        <v/>
      </c>
      <c r="AU14" s="88">
        <f t="shared" si="13"/>
        <v>10</v>
      </c>
      <c r="AV14" s="100">
        <v>90</v>
      </c>
      <c r="AW14" s="85">
        <f t="shared" si="14"/>
        <v>90</v>
      </c>
      <c r="AX14" s="101"/>
      <c r="AY14" s="85" t="str">
        <f t="shared" si="15"/>
        <v/>
      </c>
      <c r="AZ14" s="101"/>
      <c r="BA14" s="85" t="str">
        <f t="shared" si="16"/>
        <v/>
      </c>
      <c r="BB14" s="88">
        <f t="shared" si="17"/>
        <v>9</v>
      </c>
      <c r="BC14" s="91">
        <f t="shared" si="18"/>
        <v>55.339285714285715</v>
      </c>
      <c r="BD14" s="91">
        <f t="shared" si="19"/>
        <v>55.34</v>
      </c>
      <c r="BE14" s="101"/>
      <c r="BF14" s="85" t="str">
        <f t="shared" si="20"/>
        <v/>
      </c>
      <c r="BG14" s="100">
        <v>80</v>
      </c>
      <c r="BH14" s="85">
        <f t="shared" si="21"/>
        <v>80</v>
      </c>
      <c r="BI14" s="100">
        <v>80</v>
      </c>
      <c r="BJ14" s="85">
        <f t="shared" si="44"/>
        <v>80</v>
      </c>
      <c r="BK14" s="96">
        <f t="shared" si="22"/>
        <v>40</v>
      </c>
      <c r="BL14" s="101">
        <v>70</v>
      </c>
      <c r="BM14" s="85">
        <f t="shared" si="23"/>
        <v>70</v>
      </c>
      <c r="BN14" s="101">
        <v>95</v>
      </c>
      <c r="BO14" s="85">
        <f t="shared" si="24"/>
        <v>95</v>
      </c>
      <c r="BP14" s="101">
        <v>100</v>
      </c>
      <c r="BQ14" s="85">
        <f t="shared" si="25"/>
        <v>100</v>
      </c>
      <c r="BR14" s="101">
        <v>70</v>
      </c>
      <c r="BS14" s="85">
        <f t="shared" si="26"/>
        <v>70</v>
      </c>
      <c r="BT14" s="101">
        <v>70</v>
      </c>
      <c r="BU14" s="85">
        <f t="shared" si="27"/>
        <v>70</v>
      </c>
      <c r="BV14" s="100">
        <v>95</v>
      </c>
      <c r="BW14" s="85">
        <f t="shared" si="28"/>
        <v>95</v>
      </c>
      <c r="BX14" s="100">
        <v>70</v>
      </c>
      <c r="BY14" s="85">
        <f t="shared" si="29"/>
        <v>70</v>
      </c>
      <c r="BZ14" s="100">
        <v>70</v>
      </c>
      <c r="CA14" s="85">
        <f t="shared" si="30"/>
        <v>70</v>
      </c>
      <c r="CB14" s="100">
        <v>70</v>
      </c>
      <c r="CC14" s="85">
        <f t="shared" si="31"/>
        <v>70</v>
      </c>
      <c r="CD14" s="100">
        <v>70</v>
      </c>
      <c r="CE14" s="85">
        <f t="shared" si="32"/>
        <v>70</v>
      </c>
      <c r="CF14" s="100">
        <v>70</v>
      </c>
      <c r="CG14" s="85">
        <f t="shared" si="33"/>
        <v>70</v>
      </c>
      <c r="CH14" s="100">
        <v>100</v>
      </c>
      <c r="CI14" s="85">
        <f t="shared" si="34"/>
        <v>100</v>
      </c>
      <c r="CJ14" s="100">
        <v>100</v>
      </c>
      <c r="CK14" s="85">
        <f t="shared" si="35"/>
        <v>100</v>
      </c>
      <c r="CL14" s="100">
        <v>100</v>
      </c>
      <c r="CM14" s="85">
        <f t="shared" si="36"/>
        <v>100</v>
      </c>
      <c r="CN14" s="100">
        <v>70</v>
      </c>
      <c r="CO14" s="85">
        <f t="shared" si="37"/>
        <v>70</v>
      </c>
      <c r="CP14" s="96">
        <f t="shared" si="38"/>
        <v>40.666666666666664</v>
      </c>
      <c r="CQ14" s="92">
        <f t="shared" si="39"/>
        <v>80.666666666666657</v>
      </c>
      <c r="CR14" s="92">
        <f t="shared" si="40"/>
        <v>80.67</v>
      </c>
      <c r="CS14" s="97">
        <f t="shared" si="41"/>
        <v>70.538000000000011</v>
      </c>
      <c r="CT14" s="97">
        <f>IFERROR(VLOOKUP(CS14,REGISTRATION!$P$22:$Q$32,2),"")</f>
        <v>3</v>
      </c>
      <c r="CU14" s="86" t="str">
        <f t="shared" si="42"/>
        <v>PASSED</v>
      </c>
    </row>
    <row r="15" spans="1:99">
      <c r="A15" s="40">
        <f>REGISTRATION!A16</f>
        <v>6</v>
      </c>
      <c r="B15" s="40" t="str">
        <f>REGISTRATION!B16</f>
        <v>201601-046</v>
      </c>
      <c r="C15" s="40" t="str">
        <f>CONCATENATE(REGISTRATION!C16," ",REGISTRATION!D16," ",REGISTRATION!E16)</f>
        <v>Aspera Jhohn Lloyd S</v>
      </c>
      <c r="D15" s="101">
        <v>40</v>
      </c>
      <c r="E15" s="85">
        <f t="shared" si="43"/>
        <v>57.142857142857139</v>
      </c>
      <c r="F15" s="88">
        <f t="shared" si="0"/>
        <v>17.142857142857142</v>
      </c>
      <c r="G15" s="101">
        <v>48</v>
      </c>
      <c r="H15" s="85">
        <f t="shared" si="2"/>
        <v>60</v>
      </c>
      <c r="I15" s="88">
        <f t="shared" si="1"/>
        <v>18</v>
      </c>
      <c r="J15" s="101">
        <v>14</v>
      </c>
      <c r="K15" s="85">
        <f t="shared" si="3"/>
        <v>70</v>
      </c>
      <c r="L15" s="101">
        <v>13</v>
      </c>
      <c r="M15" s="85">
        <f t="shared" si="4"/>
        <v>52</v>
      </c>
      <c r="N15" s="101"/>
      <c r="O15" s="85">
        <f t="shared" si="5"/>
        <v>0</v>
      </c>
      <c r="P15" s="101"/>
      <c r="Q15" s="85">
        <f t="shared" si="6"/>
        <v>0</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6.1000000000000005</v>
      </c>
      <c r="AO15" s="101">
        <v>100</v>
      </c>
      <c r="AP15" s="85">
        <f t="shared" si="10"/>
        <v>100</v>
      </c>
      <c r="AQ15" s="101"/>
      <c r="AR15" s="85" t="str">
        <f t="shared" si="11"/>
        <v/>
      </c>
      <c r="AS15" s="101"/>
      <c r="AT15" s="85" t="str">
        <f t="shared" si="12"/>
        <v/>
      </c>
      <c r="AU15" s="88">
        <f t="shared" si="13"/>
        <v>10</v>
      </c>
      <c r="AV15" s="100">
        <v>90</v>
      </c>
      <c r="AW15" s="85">
        <f t="shared" si="14"/>
        <v>90</v>
      </c>
      <c r="AX15" s="101"/>
      <c r="AY15" s="85" t="str">
        <f t="shared" si="15"/>
        <v/>
      </c>
      <c r="AZ15" s="101"/>
      <c r="BA15" s="85" t="str">
        <f t="shared" si="16"/>
        <v/>
      </c>
      <c r="BB15" s="88">
        <f t="shared" si="17"/>
        <v>9</v>
      </c>
      <c r="BC15" s="91">
        <f t="shared" si="18"/>
        <v>60.242857142857147</v>
      </c>
      <c r="BD15" s="91">
        <f t="shared" si="19"/>
        <v>60.24</v>
      </c>
      <c r="BE15" s="101"/>
      <c r="BF15" s="85" t="str">
        <f t="shared" si="20"/>
        <v/>
      </c>
      <c r="BG15" s="100">
        <v>80</v>
      </c>
      <c r="BH15" s="85">
        <f t="shared" si="21"/>
        <v>80</v>
      </c>
      <c r="BI15" s="100">
        <v>80</v>
      </c>
      <c r="BJ15" s="85">
        <f t="shared" si="44"/>
        <v>80</v>
      </c>
      <c r="BK15" s="96">
        <f t="shared" si="22"/>
        <v>40</v>
      </c>
      <c r="BL15" s="101">
        <v>100</v>
      </c>
      <c r="BM15" s="85">
        <f t="shared" si="23"/>
        <v>100</v>
      </c>
      <c r="BN15" s="101">
        <v>98</v>
      </c>
      <c r="BO15" s="85">
        <f t="shared" si="24"/>
        <v>98</v>
      </c>
      <c r="BP15" s="101">
        <v>90</v>
      </c>
      <c r="BQ15" s="85">
        <f t="shared" si="25"/>
        <v>90</v>
      </c>
      <c r="BR15" s="101">
        <v>100</v>
      </c>
      <c r="BS15" s="85">
        <f t="shared" si="26"/>
        <v>100</v>
      </c>
      <c r="BT15" s="101">
        <v>90</v>
      </c>
      <c r="BU15" s="85">
        <f t="shared" si="27"/>
        <v>90</v>
      </c>
      <c r="BV15" s="100">
        <v>70</v>
      </c>
      <c r="BW15" s="85">
        <f t="shared" si="28"/>
        <v>70</v>
      </c>
      <c r="BX15" s="100">
        <v>80</v>
      </c>
      <c r="BY15" s="85">
        <f t="shared" si="29"/>
        <v>80</v>
      </c>
      <c r="BZ15" s="100">
        <v>100</v>
      </c>
      <c r="CA15" s="85">
        <f t="shared" si="30"/>
        <v>100</v>
      </c>
      <c r="CB15" s="100">
        <v>70</v>
      </c>
      <c r="CC15" s="85">
        <f t="shared" si="31"/>
        <v>70</v>
      </c>
      <c r="CD15" s="100">
        <v>70</v>
      </c>
      <c r="CE15" s="85">
        <f t="shared" si="32"/>
        <v>70</v>
      </c>
      <c r="CF15" s="100">
        <v>70</v>
      </c>
      <c r="CG15" s="85">
        <f t="shared" si="33"/>
        <v>70</v>
      </c>
      <c r="CH15" s="100">
        <v>100</v>
      </c>
      <c r="CI15" s="85">
        <f t="shared" si="34"/>
        <v>100</v>
      </c>
      <c r="CJ15" s="100">
        <v>100</v>
      </c>
      <c r="CK15" s="85">
        <f t="shared" si="35"/>
        <v>100</v>
      </c>
      <c r="CL15" s="100">
        <v>90</v>
      </c>
      <c r="CM15" s="85">
        <f t="shared" si="36"/>
        <v>90</v>
      </c>
      <c r="CN15" s="100">
        <v>70</v>
      </c>
      <c r="CO15" s="85">
        <f t="shared" si="37"/>
        <v>70</v>
      </c>
      <c r="CP15" s="96">
        <f t="shared" si="38"/>
        <v>43.266666666666666</v>
      </c>
      <c r="CQ15" s="92">
        <f t="shared" si="39"/>
        <v>83.266666666666666</v>
      </c>
      <c r="CR15" s="92">
        <f t="shared" si="40"/>
        <v>83.27</v>
      </c>
      <c r="CS15" s="97">
        <f t="shared" si="41"/>
        <v>74.057999999999993</v>
      </c>
      <c r="CT15" s="97">
        <f>IFERROR(VLOOKUP(CS15,REGISTRATION!$P$22:$Q$32,2),"")</f>
        <v>2.75</v>
      </c>
      <c r="CU15" s="86" t="str">
        <f t="shared" si="42"/>
        <v>PASSED</v>
      </c>
    </row>
    <row r="16" spans="1:99">
      <c r="A16" s="40">
        <f>REGISTRATION!A17</f>
        <v>7</v>
      </c>
      <c r="B16" s="40" t="str">
        <f>REGISTRATION!B17</f>
        <v>201602-086</v>
      </c>
      <c r="C16" s="40" t="str">
        <f>CONCATENATE(REGISTRATION!C17," ",REGISTRATION!D17," ",REGISTRATION!E17)</f>
        <v>Bacongan Jan Allan A</v>
      </c>
      <c r="D16" s="101">
        <v>49</v>
      </c>
      <c r="E16" s="85">
        <f t="shared" si="43"/>
        <v>70</v>
      </c>
      <c r="F16" s="88">
        <f t="shared" si="0"/>
        <v>21</v>
      </c>
      <c r="G16" s="101">
        <v>53</v>
      </c>
      <c r="H16" s="85">
        <f t="shared" si="2"/>
        <v>66.25</v>
      </c>
      <c r="I16" s="88">
        <f t="shared" si="1"/>
        <v>19.875</v>
      </c>
      <c r="J16" s="101">
        <v>15</v>
      </c>
      <c r="K16" s="85">
        <f t="shared" si="3"/>
        <v>75</v>
      </c>
      <c r="L16" s="101">
        <v>13</v>
      </c>
      <c r="M16" s="85">
        <f t="shared" si="4"/>
        <v>52</v>
      </c>
      <c r="N16" s="101">
        <v>14</v>
      </c>
      <c r="O16" s="85">
        <f t="shared" si="5"/>
        <v>40</v>
      </c>
      <c r="P16" s="101">
        <v>7</v>
      </c>
      <c r="Q16" s="85">
        <f t="shared" si="6"/>
        <v>46.666666666666664</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10.683333333333334</v>
      </c>
      <c r="AO16" s="101">
        <v>100</v>
      </c>
      <c r="AP16" s="85">
        <f t="shared" si="10"/>
        <v>100</v>
      </c>
      <c r="AQ16" s="101"/>
      <c r="AR16" s="85" t="str">
        <f t="shared" si="11"/>
        <v/>
      </c>
      <c r="AS16" s="101"/>
      <c r="AT16" s="85" t="str">
        <f t="shared" si="12"/>
        <v/>
      </c>
      <c r="AU16" s="88">
        <f t="shared" si="13"/>
        <v>10</v>
      </c>
      <c r="AV16" s="100">
        <v>90</v>
      </c>
      <c r="AW16" s="85">
        <f t="shared" si="14"/>
        <v>90</v>
      </c>
      <c r="AX16" s="101"/>
      <c r="AY16" s="85" t="str">
        <f t="shared" si="15"/>
        <v/>
      </c>
      <c r="AZ16" s="101"/>
      <c r="BA16" s="85" t="str">
        <f t="shared" si="16"/>
        <v/>
      </c>
      <c r="BB16" s="88">
        <f t="shared" si="17"/>
        <v>9</v>
      </c>
      <c r="BC16" s="91">
        <f t="shared" si="18"/>
        <v>70.558333333333337</v>
      </c>
      <c r="BD16" s="91">
        <f t="shared" si="19"/>
        <v>70.56</v>
      </c>
      <c r="BE16" s="101"/>
      <c r="BF16" s="85" t="str">
        <f t="shared" si="20"/>
        <v/>
      </c>
      <c r="BG16" s="100">
        <v>80</v>
      </c>
      <c r="BH16" s="85">
        <f t="shared" si="21"/>
        <v>80</v>
      </c>
      <c r="BI16" s="100">
        <v>80</v>
      </c>
      <c r="BJ16" s="85">
        <f t="shared" si="44"/>
        <v>80</v>
      </c>
      <c r="BK16" s="96">
        <f t="shared" si="22"/>
        <v>40</v>
      </c>
      <c r="BL16" s="101">
        <v>100</v>
      </c>
      <c r="BM16" s="85">
        <f t="shared" si="23"/>
        <v>100</v>
      </c>
      <c r="BN16" s="101">
        <v>100</v>
      </c>
      <c r="BO16" s="85">
        <f t="shared" si="24"/>
        <v>100</v>
      </c>
      <c r="BP16" s="101">
        <v>100</v>
      </c>
      <c r="BQ16" s="85">
        <f t="shared" si="25"/>
        <v>100</v>
      </c>
      <c r="BR16" s="101">
        <v>100</v>
      </c>
      <c r="BS16" s="85">
        <f t="shared" si="26"/>
        <v>100</v>
      </c>
      <c r="BT16" s="101">
        <v>90</v>
      </c>
      <c r="BU16" s="85">
        <f t="shared" si="27"/>
        <v>90</v>
      </c>
      <c r="BV16" s="100">
        <v>100</v>
      </c>
      <c r="BW16" s="85">
        <f t="shared" si="28"/>
        <v>100</v>
      </c>
      <c r="BX16" s="100">
        <v>90</v>
      </c>
      <c r="BY16" s="85">
        <f t="shared" si="29"/>
        <v>90</v>
      </c>
      <c r="BZ16" s="100">
        <v>100</v>
      </c>
      <c r="CA16" s="85">
        <f t="shared" si="30"/>
        <v>100</v>
      </c>
      <c r="CB16" s="100">
        <v>100</v>
      </c>
      <c r="CC16" s="85">
        <f t="shared" si="31"/>
        <v>100</v>
      </c>
      <c r="CD16" s="100">
        <v>100</v>
      </c>
      <c r="CE16" s="85">
        <f t="shared" si="32"/>
        <v>100</v>
      </c>
      <c r="CF16" s="100">
        <v>100</v>
      </c>
      <c r="CG16" s="85">
        <f t="shared" si="33"/>
        <v>100</v>
      </c>
      <c r="CH16" s="100">
        <v>100</v>
      </c>
      <c r="CI16" s="85">
        <f t="shared" si="34"/>
        <v>100</v>
      </c>
      <c r="CJ16" s="100">
        <v>100</v>
      </c>
      <c r="CK16" s="85">
        <f t="shared" si="35"/>
        <v>100</v>
      </c>
      <c r="CL16" s="100">
        <v>100</v>
      </c>
      <c r="CM16" s="85">
        <f t="shared" si="36"/>
        <v>100</v>
      </c>
      <c r="CN16" s="100">
        <v>70</v>
      </c>
      <c r="CO16" s="85">
        <f t="shared" si="37"/>
        <v>70</v>
      </c>
      <c r="CP16" s="96">
        <f t="shared" si="38"/>
        <v>48.333333333333336</v>
      </c>
      <c r="CQ16" s="92">
        <f t="shared" si="39"/>
        <v>88.333333333333343</v>
      </c>
      <c r="CR16" s="92">
        <f t="shared" si="40"/>
        <v>88.33</v>
      </c>
      <c r="CS16" s="97">
        <f t="shared" si="41"/>
        <v>81.222000000000008</v>
      </c>
      <c r="CT16" s="97">
        <f>IFERROR(VLOOKUP(CS16,REGISTRATION!$P$22:$Q$32,2),"")</f>
        <v>2.25</v>
      </c>
      <c r="CU16" s="86" t="str">
        <f t="shared" si="42"/>
        <v>PASSED</v>
      </c>
    </row>
    <row r="17" spans="1:99">
      <c r="A17" s="40">
        <f>REGISTRATION!A18</f>
        <v>8</v>
      </c>
      <c r="B17" s="40" t="str">
        <f>REGISTRATION!B18</f>
        <v>201701-842</v>
      </c>
      <c r="C17" s="40" t="str">
        <f>CONCATENATE(REGISTRATION!C18," ",REGISTRATION!D18," ",REGISTRATION!E18)</f>
        <v>Belizario Joshua Carl A</v>
      </c>
      <c r="D17" s="101">
        <v>50</v>
      </c>
      <c r="E17" s="85">
        <f t="shared" si="43"/>
        <v>71.428571428571431</v>
      </c>
      <c r="F17" s="88">
        <f t="shared" si="0"/>
        <v>21.428571428571427</v>
      </c>
      <c r="G17" s="101">
        <v>58</v>
      </c>
      <c r="H17" s="85">
        <f t="shared" si="2"/>
        <v>72.5</v>
      </c>
      <c r="I17" s="88">
        <f t="shared" si="1"/>
        <v>21.75</v>
      </c>
      <c r="J17" s="101">
        <v>15</v>
      </c>
      <c r="K17" s="85">
        <f t="shared" si="3"/>
        <v>75</v>
      </c>
      <c r="L17" s="101">
        <v>19</v>
      </c>
      <c r="M17" s="85">
        <f t="shared" si="4"/>
        <v>76</v>
      </c>
      <c r="N17" s="101">
        <v>31</v>
      </c>
      <c r="O17" s="85">
        <f t="shared" si="5"/>
        <v>88.571428571428569</v>
      </c>
      <c r="P17" s="101">
        <v>13</v>
      </c>
      <c r="Q17" s="85">
        <f t="shared" si="6"/>
        <v>86.666666666666671</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16.311904761904763</v>
      </c>
      <c r="AO17" s="101">
        <v>100</v>
      </c>
      <c r="AP17" s="85">
        <f t="shared" si="10"/>
        <v>100</v>
      </c>
      <c r="AQ17" s="101"/>
      <c r="AR17" s="85" t="str">
        <f t="shared" si="11"/>
        <v/>
      </c>
      <c r="AS17" s="101"/>
      <c r="AT17" s="85" t="str">
        <f t="shared" si="12"/>
        <v/>
      </c>
      <c r="AU17" s="88">
        <f t="shared" si="13"/>
        <v>10</v>
      </c>
      <c r="AV17" s="100">
        <v>100</v>
      </c>
      <c r="AW17" s="85">
        <f t="shared" si="14"/>
        <v>100</v>
      </c>
      <c r="AX17" s="101"/>
      <c r="AY17" s="85" t="str">
        <f t="shared" si="15"/>
        <v/>
      </c>
      <c r="AZ17" s="101"/>
      <c r="BA17" s="85" t="str">
        <f t="shared" si="16"/>
        <v/>
      </c>
      <c r="BB17" s="88">
        <f t="shared" si="17"/>
        <v>10</v>
      </c>
      <c r="BC17" s="91">
        <f t="shared" si="18"/>
        <v>79.490476190476187</v>
      </c>
      <c r="BD17" s="91">
        <f t="shared" si="19"/>
        <v>79.489999999999995</v>
      </c>
      <c r="BE17" s="101"/>
      <c r="BF17" s="85" t="str">
        <f t="shared" si="20"/>
        <v/>
      </c>
      <c r="BG17" s="100">
        <v>100</v>
      </c>
      <c r="BH17" s="85">
        <f t="shared" si="21"/>
        <v>100</v>
      </c>
      <c r="BI17" s="100">
        <v>80</v>
      </c>
      <c r="BJ17" s="85">
        <f t="shared" si="44"/>
        <v>80</v>
      </c>
      <c r="BK17" s="96">
        <f t="shared" si="22"/>
        <v>45</v>
      </c>
      <c r="BL17" s="101">
        <v>100</v>
      </c>
      <c r="BM17" s="85">
        <f t="shared" si="23"/>
        <v>100</v>
      </c>
      <c r="BN17" s="101">
        <v>100</v>
      </c>
      <c r="BO17" s="85">
        <f t="shared" si="24"/>
        <v>100</v>
      </c>
      <c r="BP17" s="101">
        <v>100</v>
      </c>
      <c r="BQ17" s="85">
        <f t="shared" si="25"/>
        <v>100</v>
      </c>
      <c r="BR17" s="101">
        <v>100</v>
      </c>
      <c r="BS17" s="85">
        <f t="shared" si="26"/>
        <v>100</v>
      </c>
      <c r="BT17" s="101">
        <v>90</v>
      </c>
      <c r="BU17" s="85">
        <f t="shared" si="27"/>
        <v>90</v>
      </c>
      <c r="BV17" s="100">
        <v>100</v>
      </c>
      <c r="BW17" s="85">
        <f t="shared" si="28"/>
        <v>100</v>
      </c>
      <c r="BX17" s="100">
        <v>80</v>
      </c>
      <c r="BY17" s="85">
        <f t="shared" si="29"/>
        <v>80</v>
      </c>
      <c r="BZ17" s="100">
        <v>90</v>
      </c>
      <c r="CA17" s="85">
        <f t="shared" si="30"/>
        <v>90</v>
      </c>
      <c r="CB17" s="100">
        <v>100</v>
      </c>
      <c r="CC17" s="85">
        <f t="shared" si="31"/>
        <v>100</v>
      </c>
      <c r="CD17" s="100">
        <v>90</v>
      </c>
      <c r="CE17" s="85">
        <f t="shared" si="32"/>
        <v>90</v>
      </c>
      <c r="CF17" s="100">
        <v>100</v>
      </c>
      <c r="CG17" s="85">
        <f t="shared" si="33"/>
        <v>100</v>
      </c>
      <c r="CH17" s="100">
        <v>100</v>
      </c>
      <c r="CI17" s="85">
        <f t="shared" si="34"/>
        <v>100</v>
      </c>
      <c r="CJ17" s="100">
        <v>100</v>
      </c>
      <c r="CK17" s="85">
        <f t="shared" si="35"/>
        <v>100</v>
      </c>
      <c r="CL17" s="100">
        <v>100</v>
      </c>
      <c r="CM17" s="85">
        <f t="shared" si="36"/>
        <v>100</v>
      </c>
      <c r="CN17" s="100">
        <v>100</v>
      </c>
      <c r="CO17" s="85">
        <f t="shared" si="37"/>
        <v>100</v>
      </c>
      <c r="CP17" s="96">
        <f t="shared" si="38"/>
        <v>48.333333333333336</v>
      </c>
      <c r="CQ17" s="92">
        <f t="shared" si="39"/>
        <v>93.333333333333343</v>
      </c>
      <c r="CR17" s="92">
        <f t="shared" si="40"/>
        <v>93.33</v>
      </c>
      <c r="CS17" s="97">
        <f t="shared" si="41"/>
        <v>87.793999999999997</v>
      </c>
      <c r="CT17" s="97">
        <f>IFERROR(VLOOKUP(CS17,REGISTRATION!$P$22:$Q$32,2),"")</f>
        <v>1.75</v>
      </c>
      <c r="CU17" s="86" t="str">
        <f t="shared" si="42"/>
        <v>PASSED</v>
      </c>
    </row>
    <row r="18" spans="1:99">
      <c r="A18" s="40">
        <f>REGISTRATION!A19</f>
        <v>9</v>
      </c>
      <c r="B18" s="40" t="str">
        <f>REGISTRATION!B19</f>
        <v>201701-539</v>
      </c>
      <c r="C18" s="40" t="str">
        <f>CONCATENATE(REGISTRATION!C19," ",REGISTRATION!D19," ",REGISTRATION!E19)</f>
        <v>Cariño Francis E</v>
      </c>
      <c r="D18" s="101">
        <v>52</v>
      </c>
      <c r="E18" s="85">
        <f t="shared" si="43"/>
        <v>74.285714285714292</v>
      </c>
      <c r="F18" s="88">
        <f t="shared" si="0"/>
        <v>22.285714285714288</v>
      </c>
      <c r="G18" s="101">
        <v>72</v>
      </c>
      <c r="H18" s="85">
        <f t="shared" si="2"/>
        <v>90</v>
      </c>
      <c r="I18" s="88">
        <f t="shared" si="1"/>
        <v>27</v>
      </c>
      <c r="J18" s="101">
        <v>16</v>
      </c>
      <c r="K18" s="85">
        <f t="shared" si="3"/>
        <v>80</v>
      </c>
      <c r="L18" s="101">
        <v>19</v>
      </c>
      <c r="M18" s="85">
        <f t="shared" si="4"/>
        <v>76</v>
      </c>
      <c r="N18" s="101">
        <v>27</v>
      </c>
      <c r="O18" s="85">
        <f t="shared" si="5"/>
        <v>77.142857142857153</v>
      </c>
      <c r="P18" s="101">
        <v>11</v>
      </c>
      <c r="Q18" s="85">
        <f t="shared" si="6"/>
        <v>73.333333333333329</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15.323809523809524</v>
      </c>
      <c r="AO18" s="101">
        <v>100</v>
      </c>
      <c r="AP18" s="85">
        <f t="shared" si="10"/>
        <v>100</v>
      </c>
      <c r="AQ18" s="101"/>
      <c r="AR18" s="85" t="str">
        <f t="shared" si="11"/>
        <v/>
      </c>
      <c r="AS18" s="101"/>
      <c r="AT18" s="85" t="str">
        <f t="shared" si="12"/>
        <v/>
      </c>
      <c r="AU18" s="88">
        <f t="shared" si="13"/>
        <v>10</v>
      </c>
      <c r="AV18" s="100">
        <v>100</v>
      </c>
      <c r="AW18" s="85">
        <f t="shared" si="14"/>
        <v>100</v>
      </c>
      <c r="AX18" s="101"/>
      <c r="AY18" s="85" t="str">
        <f t="shared" si="15"/>
        <v/>
      </c>
      <c r="AZ18" s="101"/>
      <c r="BA18" s="85" t="str">
        <f t="shared" si="16"/>
        <v/>
      </c>
      <c r="BB18" s="88">
        <f t="shared" si="17"/>
        <v>10</v>
      </c>
      <c r="BC18" s="91">
        <f t="shared" si="18"/>
        <v>84.609523809523807</v>
      </c>
      <c r="BD18" s="91">
        <f t="shared" si="19"/>
        <v>84.61</v>
      </c>
      <c r="BE18" s="101"/>
      <c r="BF18" s="85" t="str">
        <f t="shared" si="20"/>
        <v/>
      </c>
      <c r="BG18" s="101">
        <v>80</v>
      </c>
      <c r="BH18" s="85">
        <f t="shared" si="21"/>
        <v>80</v>
      </c>
      <c r="BI18" s="100">
        <v>80</v>
      </c>
      <c r="BJ18" s="85">
        <f t="shared" si="44"/>
        <v>80</v>
      </c>
      <c r="BK18" s="96">
        <f t="shared" si="22"/>
        <v>40</v>
      </c>
      <c r="BL18" s="101">
        <v>100</v>
      </c>
      <c r="BM18" s="85">
        <f t="shared" si="23"/>
        <v>100</v>
      </c>
      <c r="BN18" s="101">
        <v>100</v>
      </c>
      <c r="BO18" s="85">
        <f t="shared" si="24"/>
        <v>100</v>
      </c>
      <c r="BP18" s="101">
        <v>100</v>
      </c>
      <c r="BQ18" s="85">
        <f t="shared" si="25"/>
        <v>100</v>
      </c>
      <c r="BR18" s="101">
        <v>100</v>
      </c>
      <c r="BS18" s="85">
        <f t="shared" si="26"/>
        <v>100</v>
      </c>
      <c r="BT18" s="101">
        <v>90</v>
      </c>
      <c r="BU18" s="85">
        <f t="shared" si="27"/>
        <v>90</v>
      </c>
      <c r="BV18" s="100">
        <v>70</v>
      </c>
      <c r="BW18" s="85">
        <f t="shared" si="28"/>
        <v>70</v>
      </c>
      <c r="BX18" s="100">
        <v>70</v>
      </c>
      <c r="BY18" s="85">
        <f t="shared" si="29"/>
        <v>70</v>
      </c>
      <c r="BZ18" s="100">
        <v>85</v>
      </c>
      <c r="CA18" s="85">
        <f t="shared" si="30"/>
        <v>85</v>
      </c>
      <c r="CB18" s="100">
        <v>70</v>
      </c>
      <c r="CC18" s="85">
        <f t="shared" si="31"/>
        <v>70</v>
      </c>
      <c r="CD18" s="100">
        <v>100</v>
      </c>
      <c r="CE18" s="85">
        <f t="shared" si="32"/>
        <v>100</v>
      </c>
      <c r="CF18" s="100">
        <v>100</v>
      </c>
      <c r="CG18" s="85">
        <f t="shared" si="33"/>
        <v>100</v>
      </c>
      <c r="CH18" s="100">
        <v>100</v>
      </c>
      <c r="CI18" s="85">
        <f t="shared" si="34"/>
        <v>100</v>
      </c>
      <c r="CJ18" s="100">
        <v>100</v>
      </c>
      <c r="CK18" s="85">
        <f t="shared" si="35"/>
        <v>100</v>
      </c>
      <c r="CL18" s="100">
        <v>100</v>
      </c>
      <c r="CM18" s="85">
        <f t="shared" si="36"/>
        <v>100</v>
      </c>
      <c r="CN18" s="100">
        <v>70</v>
      </c>
      <c r="CO18" s="85">
        <f t="shared" si="37"/>
        <v>70</v>
      </c>
      <c r="CP18" s="96">
        <f t="shared" si="38"/>
        <v>45.166666666666664</v>
      </c>
      <c r="CQ18" s="92">
        <f t="shared" si="39"/>
        <v>85.166666666666657</v>
      </c>
      <c r="CR18" s="92">
        <f t="shared" si="40"/>
        <v>85.17</v>
      </c>
      <c r="CS18" s="97">
        <f t="shared" si="41"/>
        <v>84.945999999999998</v>
      </c>
      <c r="CT18" s="97">
        <f>IFERROR(VLOOKUP(CS18,REGISTRATION!$P$22:$Q$32,2),"")</f>
        <v>2</v>
      </c>
      <c r="CU18" s="86" t="str">
        <f t="shared" si="42"/>
        <v>PASSED</v>
      </c>
    </row>
    <row r="19" spans="1:99">
      <c r="A19" s="40">
        <f>REGISTRATION!A20</f>
        <v>10</v>
      </c>
      <c r="B19" s="40" t="str">
        <f>REGISTRATION!B20</f>
        <v>201601-044</v>
      </c>
      <c r="C19" s="40" t="str">
        <f>CONCATENATE(REGISTRATION!C20," ",REGISTRATION!D20," ",REGISTRATION!E20)</f>
        <v>Cobrado Carmela Ruby A</v>
      </c>
      <c r="D19" s="101">
        <v>43</v>
      </c>
      <c r="E19" s="85">
        <f t="shared" si="43"/>
        <v>61.428571428571431</v>
      </c>
      <c r="F19" s="88">
        <f t="shared" si="0"/>
        <v>18.428571428571427</v>
      </c>
      <c r="G19" s="101">
        <v>43</v>
      </c>
      <c r="H19" s="85">
        <f t="shared" si="2"/>
        <v>53.75</v>
      </c>
      <c r="I19" s="88">
        <f t="shared" si="1"/>
        <v>16.125</v>
      </c>
      <c r="J19" s="101">
        <v>16</v>
      </c>
      <c r="K19" s="85">
        <f t="shared" si="3"/>
        <v>80</v>
      </c>
      <c r="L19" s="101">
        <v>14</v>
      </c>
      <c r="M19" s="85">
        <f t="shared" si="4"/>
        <v>56.000000000000007</v>
      </c>
      <c r="N19" s="101">
        <v>22</v>
      </c>
      <c r="O19" s="85">
        <f t="shared" si="5"/>
        <v>62.857142857142854</v>
      </c>
      <c r="P19" s="101">
        <v>14</v>
      </c>
      <c r="Q19" s="85">
        <f t="shared" si="6"/>
        <v>93.333333333333329</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14.609523809523811</v>
      </c>
      <c r="AO19" s="101">
        <v>100</v>
      </c>
      <c r="AP19" s="85">
        <f t="shared" si="10"/>
        <v>100</v>
      </c>
      <c r="AQ19" s="101"/>
      <c r="AR19" s="85" t="str">
        <f t="shared" si="11"/>
        <v/>
      </c>
      <c r="AS19" s="101"/>
      <c r="AT19" s="85" t="str">
        <f t="shared" si="12"/>
        <v/>
      </c>
      <c r="AU19" s="88">
        <f t="shared" si="13"/>
        <v>10</v>
      </c>
      <c r="AV19" s="100">
        <v>100</v>
      </c>
      <c r="AW19" s="85">
        <f t="shared" si="14"/>
        <v>100</v>
      </c>
      <c r="AX19" s="101"/>
      <c r="AY19" s="85" t="str">
        <f t="shared" si="15"/>
        <v/>
      </c>
      <c r="AZ19" s="101"/>
      <c r="BA19" s="85" t="str">
        <f t="shared" si="16"/>
        <v/>
      </c>
      <c r="BB19" s="88">
        <f t="shared" si="17"/>
        <v>10</v>
      </c>
      <c r="BC19" s="91">
        <f t="shared" si="18"/>
        <v>69.163095238095238</v>
      </c>
      <c r="BD19" s="91">
        <f t="shared" si="19"/>
        <v>69.16</v>
      </c>
      <c r="BE19" s="101"/>
      <c r="BF19" s="85" t="str">
        <f t="shared" si="20"/>
        <v/>
      </c>
      <c r="BG19" s="101">
        <v>80</v>
      </c>
      <c r="BH19" s="85">
        <f t="shared" si="21"/>
        <v>80</v>
      </c>
      <c r="BI19" s="100">
        <v>80</v>
      </c>
      <c r="BJ19" s="85">
        <f t="shared" si="44"/>
        <v>80</v>
      </c>
      <c r="BK19" s="96">
        <f t="shared" si="22"/>
        <v>40</v>
      </c>
      <c r="BL19" s="101">
        <v>100</v>
      </c>
      <c r="BM19" s="85">
        <f t="shared" si="23"/>
        <v>100</v>
      </c>
      <c r="BN19" s="101">
        <v>100</v>
      </c>
      <c r="BO19" s="85">
        <f t="shared" si="24"/>
        <v>100</v>
      </c>
      <c r="BP19" s="101">
        <v>100</v>
      </c>
      <c r="BQ19" s="85">
        <f t="shared" si="25"/>
        <v>100</v>
      </c>
      <c r="BR19" s="101">
        <v>70</v>
      </c>
      <c r="BS19" s="85">
        <f t="shared" si="26"/>
        <v>70</v>
      </c>
      <c r="BT19" s="101">
        <v>100</v>
      </c>
      <c r="BU19" s="85">
        <f t="shared" si="27"/>
        <v>100</v>
      </c>
      <c r="BV19" s="100">
        <v>100</v>
      </c>
      <c r="BW19" s="85">
        <f t="shared" si="28"/>
        <v>100</v>
      </c>
      <c r="BX19" s="100">
        <v>100</v>
      </c>
      <c r="BY19" s="85">
        <f t="shared" si="29"/>
        <v>100</v>
      </c>
      <c r="BZ19" s="100">
        <v>95</v>
      </c>
      <c r="CA19" s="85">
        <f t="shared" si="30"/>
        <v>95</v>
      </c>
      <c r="CB19" s="100">
        <v>100</v>
      </c>
      <c r="CC19" s="85">
        <f t="shared" si="31"/>
        <v>100</v>
      </c>
      <c r="CD19" s="100">
        <v>70</v>
      </c>
      <c r="CE19" s="85">
        <f t="shared" si="32"/>
        <v>70</v>
      </c>
      <c r="CF19" s="100">
        <v>90</v>
      </c>
      <c r="CG19" s="85">
        <f t="shared" si="33"/>
        <v>90</v>
      </c>
      <c r="CH19" s="100">
        <v>100</v>
      </c>
      <c r="CI19" s="85">
        <f t="shared" si="34"/>
        <v>100</v>
      </c>
      <c r="CJ19" s="100">
        <v>100</v>
      </c>
      <c r="CK19" s="85">
        <f t="shared" si="35"/>
        <v>100</v>
      </c>
      <c r="CL19" s="100">
        <v>100</v>
      </c>
      <c r="CM19" s="85">
        <f t="shared" si="36"/>
        <v>100</v>
      </c>
      <c r="CN19" s="100">
        <v>70</v>
      </c>
      <c r="CO19" s="85">
        <f t="shared" si="37"/>
        <v>70</v>
      </c>
      <c r="CP19" s="96">
        <f t="shared" si="38"/>
        <v>46.5</v>
      </c>
      <c r="CQ19" s="92">
        <f t="shared" si="39"/>
        <v>86.5</v>
      </c>
      <c r="CR19" s="92">
        <f t="shared" si="40"/>
        <v>86.5</v>
      </c>
      <c r="CS19" s="97">
        <f t="shared" si="41"/>
        <v>79.563999999999993</v>
      </c>
      <c r="CT19" s="97">
        <f>IFERROR(VLOOKUP(CS19,REGISTRATION!$P$22:$Q$32,2),"")</f>
        <v>2.5</v>
      </c>
      <c r="CU19" s="86" t="str">
        <f t="shared" si="42"/>
        <v>PASSED</v>
      </c>
    </row>
    <row r="20" spans="1:99">
      <c r="A20" s="40">
        <f>REGISTRATION!A21</f>
        <v>11</v>
      </c>
      <c r="B20" s="40" t="str">
        <f>REGISTRATION!B21</f>
        <v>201701-419</v>
      </c>
      <c r="C20" s="40" t="str">
        <f>CONCATENATE(REGISTRATION!C21," ",REGISTRATION!D21," ",REGISTRATION!E21)</f>
        <v>Cuenca Michael John P</v>
      </c>
      <c r="D20" s="101">
        <v>53</v>
      </c>
      <c r="E20" s="85">
        <f t="shared" si="43"/>
        <v>75.714285714285708</v>
      </c>
      <c r="F20" s="88">
        <f t="shared" si="0"/>
        <v>22.714285714285712</v>
      </c>
      <c r="G20" s="101"/>
      <c r="H20" s="85">
        <f t="shared" si="2"/>
        <v>0</v>
      </c>
      <c r="I20" s="88">
        <f t="shared" si="1"/>
        <v>0</v>
      </c>
      <c r="J20" s="101">
        <v>17</v>
      </c>
      <c r="K20" s="85">
        <f t="shared" si="3"/>
        <v>85</v>
      </c>
      <c r="L20" s="101">
        <v>15</v>
      </c>
      <c r="M20" s="85">
        <f t="shared" si="4"/>
        <v>60</v>
      </c>
      <c r="N20" s="101">
        <v>24</v>
      </c>
      <c r="O20" s="85">
        <f t="shared" si="5"/>
        <v>68.571428571428569</v>
      </c>
      <c r="P20" s="101">
        <v>10</v>
      </c>
      <c r="Q20" s="85">
        <f t="shared" si="6"/>
        <v>66.666666666666657</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14.011904761904759</v>
      </c>
      <c r="AO20" s="101">
        <v>100</v>
      </c>
      <c r="AP20" s="85">
        <f t="shared" si="10"/>
        <v>100</v>
      </c>
      <c r="AQ20" s="101"/>
      <c r="AR20" s="85" t="str">
        <f t="shared" si="11"/>
        <v/>
      </c>
      <c r="AS20" s="101"/>
      <c r="AT20" s="85" t="str">
        <f t="shared" si="12"/>
        <v/>
      </c>
      <c r="AU20" s="88">
        <f t="shared" si="13"/>
        <v>10</v>
      </c>
      <c r="AV20" s="100">
        <v>100</v>
      </c>
      <c r="AW20" s="85">
        <f t="shared" si="14"/>
        <v>100</v>
      </c>
      <c r="AX20" s="101"/>
      <c r="AY20" s="85" t="str">
        <f t="shared" si="15"/>
        <v/>
      </c>
      <c r="AZ20" s="101"/>
      <c r="BA20" s="85" t="str">
        <f t="shared" si="16"/>
        <v/>
      </c>
      <c r="BB20" s="88">
        <f t="shared" si="17"/>
        <v>10</v>
      </c>
      <c r="BC20" s="91">
        <f t="shared" si="18"/>
        <v>56.726190476190467</v>
      </c>
      <c r="BD20" s="91">
        <f t="shared" si="19"/>
        <v>56.73</v>
      </c>
      <c r="BE20" s="101"/>
      <c r="BF20" s="85" t="str">
        <f t="shared" si="20"/>
        <v/>
      </c>
      <c r="BG20" s="101">
        <v>80</v>
      </c>
      <c r="BH20" s="85">
        <f t="shared" si="21"/>
        <v>80</v>
      </c>
      <c r="BI20" s="100">
        <v>80</v>
      </c>
      <c r="BJ20" s="85">
        <f t="shared" si="44"/>
        <v>80</v>
      </c>
      <c r="BK20" s="96">
        <f t="shared" si="22"/>
        <v>40</v>
      </c>
      <c r="BL20" s="101">
        <v>98</v>
      </c>
      <c r="BM20" s="85">
        <f t="shared" si="23"/>
        <v>98</v>
      </c>
      <c r="BN20" s="101">
        <v>100</v>
      </c>
      <c r="BO20" s="85">
        <f t="shared" si="24"/>
        <v>100</v>
      </c>
      <c r="BP20" s="101">
        <v>100</v>
      </c>
      <c r="BQ20" s="85">
        <f t="shared" si="25"/>
        <v>100</v>
      </c>
      <c r="BR20" s="101">
        <v>100</v>
      </c>
      <c r="BS20" s="85">
        <f t="shared" si="26"/>
        <v>100</v>
      </c>
      <c r="BT20" s="101">
        <v>100</v>
      </c>
      <c r="BU20" s="85">
        <f t="shared" si="27"/>
        <v>100</v>
      </c>
      <c r="BV20" s="100">
        <v>100</v>
      </c>
      <c r="BW20" s="85">
        <f t="shared" si="28"/>
        <v>100</v>
      </c>
      <c r="BX20" s="100">
        <v>85</v>
      </c>
      <c r="BY20" s="85">
        <f t="shared" si="29"/>
        <v>85</v>
      </c>
      <c r="BZ20" s="100">
        <v>100</v>
      </c>
      <c r="CA20" s="85">
        <f t="shared" si="30"/>
        <v>100</v>
      </c>
      <c r="CB20" s="100">
        <v>100</v>
      </c>
      <c r="CC20" s="85">
        <f t="shared" si="31"/>
        <v>100</v>
      </c>
      <c r="CD20" s="100">
        <v>100</v>
      </c>
      <c r="CE20" s="85">
        <f t="shared" si="32"/>
        <v>100</v>
      </c>
      <c r="CF20" s="100">
        <v>100</v>
      </c>
      <c r="CG20" s="85">
        <f t="shared" si="33"/>
        <v>100</v>
      </c>
      <c r="CH20" s="100">
        <v>100</v>
      </c>
      <c r="CI20" s="85">
        <f t="shared" si="34"/>
        <v>100</v>
      </c>
      <c r="CJ20" s="100">
        <v>100</v>
      </c>
      <c r="CK20" s="85">
        <f t="shared" si="35"/>
        <v>100</v>
      </c>
      <c r="CL20" s="100">
        <v>100</v>
      </c>
      <c r="CM20" s="85">
        <f t="shared" si="36"/>
        <v>100</v>
      </c>
      <c r="CN20" s="100">
        <v>70</v>
      </c>
      <c r="CO20" s="85">
        <f t="shared" si="37"/>
        <v>70</v>
      </c>
      <c r="CP20" s="96">
        <f t="shared" si="38"/>
        <v>48.43333333333333</v>
      </c>
      <c r="CQ20" s="92">
        <f t="shared" si="39"/>
        <v>88.433333333333337</v>
      </c>
      <c r="CR20" s="92">
        <f t="shared" si="40"/>
        <v>88.43</v>
      </c>
      <c r="CS20" s="97">
        <f t="shared" si="41"/>
        <v>75.75</v>
      </c>
      <c r="CT20" s="97">
        <f>IFERROR(VLOOKUP(CS20,REGISTRATION!$P$22:$Q$32,2),"")</f>
        <v>2.75</v>
      </c>
      <c r="CU20" s="86" t="str">
        <f t="shared" si="42"/>
        <v>PASSED</v>
      </c>
    </row>
    <row r="21" spans="1:99">
      <c r="A21" s="40">
        <f>REGISTRATION!A22</f>
        <v>12</v>
      </c>
      <c r="B21" s="40" t="str">
        <f>REGISTRATION!B22</f>
        <v>201701-564</v>
      </c>
      <c r="C21" s="40" t="str">
        <f>CONCATENATE(REGISTRATION!C22," ",REGISTRATION!D22," ",REGISTRATION!E22)</f>
        <v>Custodio Jomari I</v>
      </c>
      <c r="D21" s="101">
        <v>39</v>
      </c>
      <c r="E21" s="85">
        <f t="shared" si="43"/>
        <v>55.714285714285715</v>
      </c>
      <c r="F21" s="88">
        <f t="shared" si="0"/>
        <v>16.714285714285715</v>
      </c>
      <c r="G21" s="101">
        <v>73</v>
      </c>
      <c r="H21" s="85">
        <f t="shared" si="2"/>
        <v>91.25</v>
      </c>
      <c r="I21" s="88">
        <f t="shared" si="1"/>
        <v>27.375</v>
      </c>
      <c r="J21" s="101">
        <v>15</v>
      </c>
      <c r="K21" s="85">
        <f t="shared" si="3"/>
        <v>75</v>
      </c>
      <c r="L21" s="101">
        <v>12</v>
      </c>
      <c r="M21" s="85">
        <f t="shared" si="4"/>
        <v>48</v>
      </c>
      <c r="N21" s="101">
        <v>14</v>
      </c>
      <c r="O21" s="85">
        <f t="shared" si="5"/>
        <v>40</v>
      </c>
      <c r="P21" s="101">
        <v>3</v>
      </c>
      <c r="Q21" s="85">
        <f t="shared" si="6"/>
        <v>20</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9.15</v>
      </c>
      <c r="AO21" s="101">
        <v>100</v>
      </c>
      <c r="AP21" s="85">
        <f t="shared" si="10"/>
        <v>100</v>
      </c>
      <c r="AQ21" s="101"/>
      <c r="AR21" s="85" t="str">
        <f t="shared" si="11"/>
        <v/>
      </c>
      <c r="AS21" s="101"/>
      <c r="AT21" s="85" t="str">
        <f t="shared" si="12"/>
        <v/>
      </c>
      <c r="AU21" s="88">
        <f t="shared" si="13"/>
        <v>10</v>
      </c>
      <c r="AV21" s="100">
        <v>100</v>
      </c>
      <c r="AW21" s="85">
        <f t="shared" si="14"/>
        <v>100</v>
      </c>
      <c r="AX21" s="101"/>
      <c r="AY21" s="85" t="str">
        <f t="shared" si="15"/>
        <v/>
      </c>
      <c r="AZ21" s="101"/>
      <c r="BA21" s="85" t="str">
        <f t="shared" si="16"/>
        <v/>
      </c>
      <c r="BB21" s="88">
        <f t="shared" si="17"/>
        <v>10</v>
      </c>
      <c r="BC21" s="91">
        <f t="shared" si="18"/>
        <v>73.239285714285714</v>
      </c>
      <c r="BD21" s="91">
        <f t="shared" si="19"/>
        <v>73.239999999999995</v>
      </c>
      <c r="BE21" s="101"/>
      <c r="BF21" s="85" t="str">
        <f t="shared" si="20"/>
        <v/>
      </c>
      <c r="BG21" s="101">
        <v>80</v>
      </c>
      <c r="BH21" s="85">
        <f t="shared" si="21"/>
        <v>80</v>
      </c>
      <c r="BI21" s="100">
        <v>80</v>
      </c>
      <c r="BJ21" s="85">
        <f t="shared" si="44"/>
        <v>80</v>
      </c>
      <c r="BK21" s="96">
        <f t="shared" si="22"/>
        <v>40</v>
      </c>
      <c r="BL21" s="101">
        <v>100</v>
      </c>
      <c r="BM21" s="85">
        <f t="shared" si="23"/>
        <v>100</v>
      </c>
      <c r="BN21" s="101">
        <v>95</v>
      </c>
      <c r="BO21" s="85">
        <f t="shared" si="24"/>
        <v>95</v>
      </c>
      <c r="BP21" s="101">
        <v>100</v>
      </c>
      <c r="BQ21" s="85">
        <f t="shared" si="25"/>
        <v>100</v>
      </c>
      <c r="BR21" s="101">
        <v>90</v>
      </c>
      <c r="BS21" s="85">
        <f t="shared" si="26"/>
        <v>90</v>
      </c>
      <c r="BT21" s="101">
        <v>90</v>
      </c>
      <c r="BU21" s="85">
        <f t="shared" si="27"/>
        <v>90</v>
      </c>
      <c r="BV21" s="100">
        <v>70</v>
      </c>
      <c r="BW21" s="85">
        <f t="shared" si="28"/>
        <v>70</v>
      </c>
      <c r="BX21" s="100">
        <v>100</v>
      </c>
      <c r="BY21" s="85">
        <f t="shared" si="29"/>
        <v>100</v>
      </c>
      <c r="BZ21" s="100">
        <v>100</v>
      </c>
      <c r="CA21" s="85">
        <f t="shared" si="30"/>
        <v>100</v>
      </c>
      <c r="CB21" s="100">
        <v>100</v>
      </c>
      <c r="CC21" s="85">
        <f t="shared" si="31"/>
        <v>100</v>
      </c>
      <c r="CD21" s="100">
        <v>70</v>
      </c>
      <c r="CE21" s="85">
        <f t="shared" si="32"/>
        <v>70</v>
      </c>
      <c r="CF21" s="100">
        <v>100</v>
      </c>
      <c r="CG21" s="85">
        <f t="shared" si="33"/>
        <v>100</v>
      </c>
      <c r="CH21" s="100">
        <v>100</v>
      </c>
      <c r="CI21" s="85">
        <f t="shared" si="34"/>
        <v>100</v>
      </c>
      <c r="CJ21" s="100">
        <v>100</v>
      </c>
      <c r="CK21" s="85">
        <f t="shared" si="35"/>
        <v>100</v>
      </c>
      <c r="CL21" s="100">
        <v>100</v>
      </c>
      <c r="CM21" s="85">
        <f t="shared" si="36"/>
        <v>100</v>
      </c>
      <c r="CN21" s="100">
        <v>70</v>
      </c>
      <c r="CO21" s="85">
        <f t="shared" si="37"/>
        <v>70</v>
      </c>
      <c r="CP21" s="96">
        <f t="shared" si="38"/>
        <v>46.166666666666664</v>
      </c>
      <c r="CQ21" s="92">
        <f t="shared" si="39"/>
        <v>86.166666666666657</v>
      </c>
      <c r="CR21" s="92">
        <f t="shared" si="40"/>
        <v>86.17</v>
      </c>
      <c r="CS21" s="97">
        <f t="shared" si="41"/>
        <v>80.99799999999999</v>
      </c>
      <c r="CT21" s="97">
        <f>IFERROR(VLOOKUP(CS21,REGISTRATION!$P$22:$Q$32,2),"")</f>
        <v>2.25</v>
      </c>
      <c r="CU21" s="86" t="str">
        <f t="shared" si="42"/>
        <v>PASSED</v>
      </c>
    </row>
    <row r="22" spans="1:99">
      <c r="A22" s="40">
        <f>REGISTRATION!A23</f>
        <v>13</v>
      </c>
      <c r="B22" s="40" t="str">
        <f>REGISTRATION!B23</f>
        <v>201602-057</v>
      </c>
      <c r="C22" s="40" t="str">
        <f>CONCATENATE(REGISTRATION!C23," ",REGISTRATION!D23," ",REGISTRATION!E23)</f>
        <v>Del Rosario John Roman R</v>
      </c>
      <c r="D22" s="101">
        <v>51</v>
      </c>
      <c r="E22" s="85">
        <f t="shared" si="43"/>
        <v>72.857142857142847</v>
      </c>
      <c r="F22" s="88">
        <f t="shared" si="0"/>
        <v>21.857142857142854</v>
      </c>
      <c r="G22" s="101">
        <v>60</v>
      </c>
      <c r="H22" s="85">
        <f t="shared" si="2"/>
        <v>75</v>
      </c>
      <c r="I22" s="88">
        <f t="shared" si="1"/>
        <v>22.5</v>
      </c>
      <c r="J22" s="101">
        <v>13</v>
      </c>
      <c r="K22" s="85">
        <f t="shared" si="3"/>
        <v>65</v>
      </c>
      <c r="L22" s="101">
        <v>17</v>
      </c>
      <c r="M22" s="85">
        <f t="shared" si="4"/>
        <v>68</v>
      </c>
      <c r="N22" s="101">
        <v>5</v>
      </c>
      <c r="O22" s="85">
        <f t="shared" si="5"/>
        <v>14.285714285714285</v>
      </c>
      <c r="P22" s="101">
        <v>3</v>
      </c>
      <c r="Q22" s="85">
        <f t="shared" si="6"/>
        <v>20</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8.3642857142857139</v>
      </c>
      <c r="AO22" s="101">
        <v>100</v>
      </c>
      <c r="AP22" s="85">
        <f t="shared" si="10"/>
        <v>100</v>
      </c>
      <c r="AQ22" s="101"/>
      <c r="AR22" s="85" t="str">
        <f t="shared" si="11"/>
        <v/>
      </c>
      <c r="AS22" s="101"/>
      <c r="AT22" s="85" t="str">
        <f t="shared" si="12"/>
        <v/>
      </c>
      <c r="AU22" s="88">
        <f t="shared" si="13"/>
        <v>10</v>
      </c>
      <c r="AV22" s="100">
        <v>100</v>
      </c>
      <c r="AW22" s="85">
        <f t="shared" si="14"/>
        <v>100</v>
      </c>
      <c r="AX22" s="101"/>
      <c r="AY22" s="85" t="str">
        <f t="shared" si="15"/>
        <v/>
      </c>
      <c r="AZ22" s="101"/>
      <c r="BA22" s="85" t="str">
        <f t="shared" si="16"/>
        <v/>
      </c>
      <c r="BB22" s="88">
        <f t="shared" si="17"/>
        <v>10</v>
      </c>
      <c r="BC22" s="91">
        <f t="shared" si="18"/>
        <v>72.721428571428561</v>
      </c>
      <c r="BD22" s="91">
        <f t="shared" si="19"/>
        <v>72.72</v>
      </c>
      <c r="BE22" s="101"/>
      <c r="BF22" s="85" t="str">
        <f t="shared" si="20"/>
        <v/>
      </c>
      <c r="BG22" s="101">
        <v>80</v>
      </c>
      <c r="BH22" s="85">
        <f t="shared" si="21"/>
        <v>80</v>
      </c>
      <c r="BI22" s="101">
        <v>80</v>
      </c>
      <c r="BJ22" s="85">
        <f t="shared" si="44"/>
        <v>80</v>
      </c>
      <c r="BK22" s="96">
        <f t="shared" si="22"/>
        <v>40</v>
      </c>
      <c r="BL22" s="101">
        <v>70</v>
      </c>
      <c r="BM22" s="85">
        <f t="shared" si="23"/>
        <v>70</v>
      </c>
      <c r="BN22" s="101">
        <v>100</v>
      </c>
      <c r="BO22" s="85">
        <f t="shared" si="24"/>
        <v>100</v>
      </c>
      <c r="BP22" s="101">
        <v>100</v>
      </c>
      <c r="BQ22" s="85">
        <f t="shared" si="25"/>
        <v>100</v>
      </c>
      <c r="BR22" s="101">
        <v>100</v>
      </c>
      <c r="BS22" s="85">
        <f t="shared" si="26"/>
        <v>100</v>
      </c>
      <c r="BT22" s="101">
        <v>90</v>
      </c>
      <c r="BU22" s="85">
        <f t="shared" si="27"/>
        <v>90</v>
      </c>
      <c r="BV22" s="100">
        <v>90</v>
      </c>
      <c r="BW22" s="85">
        <f t="shared" si="28"/>
        <v>90</v>
      </c>
      <c r="BX22" s="100">
        <v>100</v>
      </c>
      <c r="BY22" s="85">
        <f t="shared" si="29"/>
        <v>100</v>
      </c>
      <c r="BZ22" s="100">
        <v>100</v>
      </c>
      <c r="CA22" s="85">
        <f t="shared" si="30"/>
        <v>100</v>
      </c>
      <c r="CB22" s="100">
        <v>100</v>
      </c>
      <c r="CC22" s="85">
        <f t="shared" si="31"/>
        <v>100</v>
      </c>
      <c r="CD22" s="100">
        <v>95</v>
      </c>
      <c r="CE22" s="85">
        <f t="shared" si="32"/>
        <v>95</v>
      </c>
      <c r="CF22" s="100">
        <v>100</v>
      </c>
      <c r="CG22" s="85">
        <f t="shared" si="33"/>
        <v>100</v>
      </c>
      <c r="CH22" s="100">
        <v>100</v>
      </c>
      <c r="CI22" s="85">
        <f t="shared" si="34"/>
        <v>100</v>
      </c>
      <c r="CJ22" s="100">
        <v>100</v>
      </c>
      <c r="CK22" s="85">
        <f t="shared" si="35"/>
        <v>100</v>
      </c>
      <c r="CL22" s="100">
        <v>85</v>
      </c>
      <c r="CM22" s="85">
        <f t="shared" si="36"/>
        <v>85</v>
      </c>
      <c r="CN22" s="100">
        <v>70</v>
      </c>
      <c r="CO22" s="85">
        <f t="shared" si="37"/>
        <v>70</v>
      </c>
      <c r="CP22" s="96">
        <f t="shared" si="38"/>
        <v>46.666666666666664</v>
      </c>
      <c r="CQ22" s="92">
        <f t="shared" si="39"/>
        <v>86.666666666666657</v>
      </c>
      <c r="CR22" s="92">
        <f t="shared" si="40"/>
        <v>86.67</v>
      </c>
      <c r="CS22" s="97">
        <f t="shared" si="41"/>
        <v>81.09</v>
      </c>
      <c r="CT22" s="97">
        <f>IFERROR(VLOOKUP(CS22,REGISTRATION!$P$22:$Q$32,2),"")</f>
        <v>2.25</v>
      </c>
      <c r="CU22" s="86" t="str">
        <f t="shared" si="42"/>
        <v>PASSED</v>
      </c>
    </row>
    <row r="23" spans="1:99">
      <c r="A23" s="40">
        <f>REGISTRATION!A24</f>
        <v>14</v>
      </c>
      <c r="B23" s="40" t="str">
        <f>REGISTRATION!B24</f>
        <v>201701-603</v>
      </c>
      <c r="C23" s="40" t="str">
        <f>CONCATENATE(REGISTRATION!C24," ",REGISTRATION!D24," ",REGISTRATION!E24)</f>
        <v>Dela Masa Ciara Rose D</v>
      </c>
      <c r="D23" s="101">
        <v>55</v>
      </c>
      <c r="E23" s="85">
        <f t="shared" si="43"/>
        <v>78.571428571428569</v>
      </c>
      <c r="F23" s="88">
        <f t="shared" si="0"/>
        <v>23.571428571428569</v>
      </c>
      <c r="G23" s="101">
        <v>57</v>
      </c>
      <c r="H23" s="85">
        <f t="shared" si="2"/>
        <v>71.25</v>
      </c>
      <c r="I23" s="88">
        <f t="shared" si="1"/>
        <v>21.375</v>
      </c>
      <c r="J23" s="101">
        <v>18</v>
      </c>
      <c r="K23" s="85">
        <f t="shared" si="3"/>
        <v>90</v>
      </c>
      <c r="L23" s="101">
        <v>17</v>
      </c>
      <c r="M23" s="85">
        <f t="shared" si="4"/>
        <v>68</v>
      </c>
      <c r="N23" s="101">
        <v>28</v>
      </c>
      <c r="O23" s="85">
        <f t="shared" si="5"/>
        <v>80</v>
      </c>
      <c r="P23" s="101">
        <v>13</v>
      </c>
      <c r="Q23" s="85">
        <f t="shared" si="6"/>
        <v>86.666666666666671</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16.233333333333334</v>
      </c>
      <c r="AO23" s="101">
        <v>100</v>
      </c>
      <c r="AP23" s="85">
        <f t="shared" si="10"/>
        <v>100</v>
      </c>
      <c r="AQ23" s="101"/>
      <c r="AR23" s="85" t="str">
        <f t="shared" si="11"/>
        <v/>
      </c>
      <c r="AS23" s="101"/>
      <c r="AT23" s="85" t="str">
        <f t="shared" si="12"/>
        <v/>
      </c>
      <c r="AU23" s="88">
        <f t="shared" si="13"/>
        <v>10</v>
      </c>
      <c r="AV23" s="100">
        <v>100</v>
      </c>
      <c r="AW23" s="85">
        <f t="shared" si="14"/>
        <v>100</v>
      </c>
      <c r="AX23" s="101"/>
      <c r="AY23" s="85" t="str">
        <f t="shared" si="15"/>
        <v/>
      </c>
      <c r="AZ23" s="101"/>
      <c r="BA23" s="85" t="str">
        <f t="shared" si="16"/>
        <v/>
      </c>
      <c r="BB23" s="88">
        <f t="shared" si="17"/>
        <v>10</v>
      </c>
      <c r="BC23" s="91">
        <f t="shared" si="18"/>
        <v>81.179761904761904</v>
      </c>
      <c r="BD23" s="91">
        <f t="shared" si="19"/>
        <v>81.180000000000007</v>
      </c>
      <c r="BE23" s="101"/>
      <c r="BF23" s="85" t="str">
        <f t="shared" si="20"/>
        <v/>
      </c>
      <c r="BG23" s="101">
        <v>80</v>
      </c>
      <c r="BH23" s="85">
        <f t="shared" si="21"/>
        <v>80</v>
      </c>
      <c r="BI23" s="101">
        <v>80</v>
      </c>
      <c r="BJ23" s="85">
        <f t="shared" si="44"/>
        <v>80</v>
      </c>
      <c r="BK23" s="96">
        <f t="shared" si="22"/>
        <v>40</v>
      </c>
      <c r="BL23" s="101">
        <v>70</v>
      </c>
      <c r="BM23" s="85">
        <f t="shared" si="23"/>
        <v>70</v>
      </c>
      <c r="BN23" s="101">
        <v>90</v>
      </c>
      <c r="BO23" s="85">
        <f t="shared" si="24"/>
        <v>90</v>
      </c>
      <c r="BP23" s="101">
        <v>90</v>
      </c>
      <c r="BQ23" s="85">
        <f t="shared" si="25"/>
        <v>90</v>
      </c>
      <c r="BR23" s="101">
        <v>100</v>
      </c>
      <c r="BS23" s="85">
        <f t="shared" si="26"/>
        <v>100</v>
      </c>
      <c r="BT23" s="101">
        <v>100</v>
      </c>
      <c r="BU23" s="85">
        <f t="shared" si="27"/>
        <v>100</v>
      </c>
      <c r="BV23" s="100">
        <v>100</v>
      </c>
      <c r="BW23" s="85">
        <f t="shared" si="28"/>
        <v>100</v>
      </c>
      <c r="BX23" s="100">
        <v>100</v>
      </c>
      <c r="BY23" s="85">
        <f t="shared" si="29"/>
        <v>100</v>
      </c>
      <c r="BZ23" s="100">
        <v>100</v>
      </c>
      <c r="CA23" s="85">
        <f t="shared" si="30"/>
        <v>100</v>
      </c>
      <c r="CB23" s="100">
        <v>100</v>
      </c>
      <c r="CC23" s="85">
        <f t="shared" si="31"/>
        <v>100</v>
      </c>
      <c r="CD23" s="100">
        <v>100</v>
      </c>
      <c r="CE23" s="85">
        <f t="shared" si="32"/>
        <v>100</v>
      </c>
      <c r="CF23" s="100">
        <v>100</v>
      </c>
      <c r="CG23" s="85">
        <f t="shared" si="33"/>
        <v>100</v>
      </c>
      <c r="CH23" s="100">
        <v>100</v>
      </c>
      <c r="CI23" s="85">
        <f t="shared" si="34"/>
        <v>100</v>
      </c>
      <c r="CJ23" s="100">
        <v>100</v>
      </c>
      <c r="CK23" s="85">
        <f t="shared" si="35"/>
        <v>100</v>
      </c>
      <c r="CL23" s="100">
        <v>100</v>
      </c>
      <c r="CM23" s="85">
        <f t="shared" si="36"/>
        <v>100</v>
      </c>
      <c r="CN23" s="100">
        <v>70</v>
      </c>
      <c r="CO23" s="85">
        <f t="shared" si="37"/>
        <v>70</v>
      </c>
      <c r="CP23" s="96">
        <f t="shared" si="38"/>
        <v>47.333333333333336</v>
      </c>
      <c r="CQ23" s="92">
        <f t="shared" si="39"/>
        <v>87.333333333333343</v>
      </c>
      <c r="CR23" s="92">
        <f t="shared" si="40"/>
        <v>87.33</v>
      </c>
      <c r="CS23" s="97">
        <f t="shared" ref="CS23:CS70" si="45">IFERROR(((CR23*0.6)+(BD23*0.4)),"")</f>
        <v>84.87</v>
      </c>
      <c r="CT23" s="97">
        <f>IFERROR(VLOOKUP(CS23,REGISTRATION!$P$22:$Q$32,2),"")</f>
        <v>2</v>
      </c>
      <c r="CU23" s="86" t="str">
        <f t="shared" si="42"/>
        <v>PASSED</v>
      </c>
    </row>
    <row r="24" spans="1:99">
      <c r="A24" s="40">
        <f>REGISTRATION!A25</f>
        <v>15</v>
      </c>
      <c r="B24" s="40" t="str">
        <f>REGISTRATION!B25</f>
        <v>201701-514</v>
      </c>
      <c r="C24" s="40" t="str">
        <f>CONCATENATE(REGISTRATION!C25," ",REGISTRATION!D25," ",REGISTRATION!E25)</f>
        <v>Dela Rosa Ariane E</v>
      </c>
      <c r="D24" s="101">
        <v>48</v>
      </c>
      <c r="E24" s="85">
        <f t="shared" si="43"/>
        <v>68.571428571428569</v>
      </c>
      <c r="F24" s="88">
        <f t="shared" si="0"/>
        <v>20.571428571428569</v>
      </c>
      <c r="G24" s="101">
        <v>52</v>
      </c>
      <c r="H24" s="85">
        <f t="shared" si="2"/>
        <v>65</v>
      </c>
      <c r="I24" s="88">
        <f t="shared" si="1"/>
        <v>19.5</v>
      </c>
      <c r="J24" s="101">
        <v>14</v>
      </c>
      <c r="K24" s="85">
        <f t="shared" si="3"/>
        <v>70</v>
      </c>
      <c r="L24" s="101">
        <v>15</v>
      </c>
      <c r="M24" s="85">
        <f t="shared" si="4"/>
        <v>60</v>
      </c>
      <c r="N24" s="101">
        <v>23</v>
      </c>
      <c r="O24" s="85">
        <f t="shared" si="5"/>
        <v>65.714285714285708</v>
      </c>
      <c r="P24" s="101">
        <v>8</v>
      </c>
      <c r="Q24" s="85">
        <f t="shared" si="6"/>
        <v>53.333333333333336</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12.452380952380954</v>
      </c>
      <c r="AO24" s="101">
        <v>100</v>
      </c>
      <c r="AP24" s="85">
        <f t="shared" si="10"/>
        <v>100</v>
      </c>
      <c r="AQ24" s="101"/>
      <c r="AR24" s="85" t="str">
        <f t="shared" si="11"/>
        <v/>
      </c>
      <c r="AS24" s="101"/>
      <c r="AT24" s="85" t="str">
        <f t="shared" si="12"/>
        <v/>
      </c>
      <c r="AU24" s="88">
        <f t="shared" si="13"/>
        <v>10</v>
      </c>
      <c r="AV24" s="100">
        <v>90</v>
      </c>
      <c r="AW24" s="85">
        <f t="shared" si="14"/>
        <v>90</v>
      </c>
      <c r="AX24" s="101"/>
      <c r="AY24" s="85" t="str">
        <f t="shared" si="15"/>
        <v/>
      </c>
      <c r="AZ24" s="101"/>
      <c r="BA24" s="85" t="str">
        <f t="shared" si="16"/>
        <v/>
      </c>
      <c r="BB24" s="88">
        <f t="shared" si="17"/>
        <v>9</v>
      </c>
      <c r="BC24" s="91">
        <f t="shared" si="18"/>
        <v>71.523809523809518</v>
      </c>
      <c r="BD24" s="91">
        <f t="shared" si="19"/>
        <v>71.52</v>
      </c>
      <c r="BE24" s="101"/>
      <c r="BF24" s="85" t="str">
        <f t="shared" si="20"/>
        <v/>
      </c>
      <c r="BG24" s="101">
        <v>80</v>
      </c>
      <c r="BH24" s="85">
        <f t="shared" si="21"/>
        <v>80</v>
      </c>
      <c r="BI24" s="101">
        <v>80</v>
      </c>
      <c r="BJ24" s="85">
        <f t="shared" si="44"/>
        <v>80</v>
      </c>
      <c r="BK24" s="96">
        <f t="shared" si="22"/>
        <v>40</v>
      </c>
      <c r="BL24" s="101">
        <v>80</v>
      </c>
      <c r="BM24" s="85">
        <f t="shared" si="23"/>
        <v>80</v>
      </c>
      <c r="BN24" s="101">
        <v>90</v>
      </c>
      <c r="BO24" s="85">
        <f t="shared" si="24"/>
        <v>90</v>
      </c>
      <c r="BP24" s="101">
        <v>100</v>
      </c>
      <c r="BQ24" s="85">
        <f t="shared" si="25"/>
        <v>100</v>
      </c>
      <c r="BR24" s="101">
        <v>100</v>
      </c>
      <c r="BS24" s="85">
        <f t="shared" si="26"/>
        <v>100</v>
      </c>
      <c r="BT24" s="101">
        <v>70</v>
      </c>
      <c r="BU24" s="85">
        <f t="shared" si="27"/>
        <v>70</v>
      </c>
      <c r="BV24" s="100">
        <v>70</v>
      </c>
      <c r="BW24" s="85">
        <f t="shared" si="28"/>
        <v>70</v>
      </c>
      <c r="BX24" s="100">
        <v>85</v>
      </c>
      <c r="BY24" s="85">
        <f t="shared" si="29"/>
        <v>85</v>
      </c>
      <c r="BZ24" s="100">
        <v>100</v>
      </c>
      <c r="CA24" s="85">
        <f t="shared" si="30"/>
        <v>100</v>
      </c>
      <c r="CB24" s="100">
        <v>100</v>
      </c>
      <c r="CC24" s="85">
        <f t="shared" si="31"/>
        <v>100</v>
      </c>
      <c r="CD24" s="100">
        <v>70</v>
      </c>
      <c r="CE24" s="85">
        <f t="shared" si="32"/>
        <v>70</v>
      </c>
      <c r="CF24" s="100">
        <v>100</v>
      </c>
      <c r="CG24" s="85">
        <f t="shared" si="33"/>
        <v>100</v>
      </c>
      <c r="CH24" s="100">
        <v>100</v>
      </c>
      <c r="CI24" s="85">
        <f t="shared" si="34"/>
        <v>100</v>
      </c>
      <c r="CJ24" s="100">
        <v>100</v>
      </c>
      <c r="CK24" s="85">
        <f t="shared" si="35"/>
        <v>100</v>
      </c>
      <c r="CL24" s="100">
        <v>100</v>
      </c>
      <c r="CM24" s="85">
        <f t="shared" si="36"/>
        <v>100</v>
      </c>
      <c r="CN24" s="100">
        <v>70</v>
      </c>
      <c r="CO24" s="85">
        <f t="shared" si="37"/>
        <v>70</v>
      </c>
      <c r="CP24" s="96">
        <f t="shared" si="38"/>
        <v>44.5</v>
      </c>
      <c r="CQ24" s="92">
        <f t="shared" si="39"/>
        <v>84.5</v>
      </c>
      <c r="CR24" s="92">
        <f t="shared" si="40"/>
        <v>84.5</v>
      </c>
      <c r="CS24" s="97">
        <f t="shared" si="45"/>
        <v>79.307999999999993</v>
      </c>
      <c r="CT24" s="97">
        <f>IFERROR(VLOOKUP(CS24,REGISTRATION!$P$22:$Q$32,2),"")</f>
        <v>2.5</v>
      </c>
      <c r="CU24" s="86" t="str">
        <f t="shared" si="42"/>
        <v>PASSED</v>
      </c>
    </row>
    <row r="25" spans="1:99">
      <c r="A25" s="40">
        <f>REGISTRATION!A26</f>
        <v>16</v>
      </c>
      <c r="B25" s="40" t="str">
        <f>REGISTRATION!B26</f>
        <v>201701-612</v>
      </c>
      <c r="C25" s="40" t="str">
        <f>CONCATENATE(REGISTRATION!C26," ",REGISTRATION!D26," ",REGISTRATION!E26)</f>
        <v>Eyon Angelica E</v>
      </c>
      <c r="D25" s="101">
        <v>43</v>
      </c>
      <c r="E25" s="85">
        <f t="shared" si="43"/>
        <v>61.428571428571431</v>
      </c>
      <c r="F25" s="88">
        <f t="shared" si="0"/>
        <v>18.428571428571427</v>
      </c>
      <c r="G25" s="101">
        <v>53</v>
      </c>
      <c r="H25" s="85">
        <f t="shared" si="2"/>
        <v>66.25</v>
      </c>
      <c r="I25" s="88">
        <f t="shared" si="1"/>
        <v>19.875</v>
      </c>
      <c r="J25" s="101">
        <v>13</v>
      </c>
      <c r="K25" s="85">
        <f t="shared" si="3"/>
        <v>65</v>
      </c>
      <c r="L25" s="101">
        <v>10</v>
      </c>
      <c r="M25" s="85">
        <f t="shared" si="4"/>
        <v>40</v>
      </c>
      <c r="N25" s="101">
        <v>26</v>
      </c>
      <c r="O25" s="85">
        <f t="shared" si="5"/>
        <v>74.285714285714292</v>
      </c>
      <c r="P25" s="101">
        <v>9</v>
      </c>
      <c r="Q25" s="85">
        <f t="shared" si="6"/>
        <v>60</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11.964285714285715</v>
      </c>
      <c r="AO25" s="101">
        <v>100</v>
      </c>
      <c r="AP25" s="85">
        <f t="shared" si="10"/>
        <v>100</v>
      </c>
      <c r="AQ25" s="101"/>
      <c r="AR25" s="85" t="str">
        <f t="shared" si="11"/>
        <v/>
      </c>
      <c r="AS25" s="101"/>
      <c r="AT25" s="85" t="str">
        <f t="shared" si="12"/>
        <v/>
      </c>
      <c r="AU25" s="88">
        <f t="shared" si="13"/>
        <v>10</v>
      </c>
      <c r="AV25" s="100">
        <v>90</v>
      </c>
      <c r="AW25" s="85">
        <f t="shared" si="14"/>
        <v>90</v>
      </c>
      <c r="AX25" s="101"/>
      <c r="AY25" s="85" t="str">
        <f t="shared" si="15"/>
        <v/>
      </c>
      <c r="AZ25" s="101"/>
      <c r="BA25" s="85" t="str">
        <f t="shared" si="16"/>
        <v/>
      </c>
      <c r="BB25" s="88">
        <f t="shared" si="17"/>
        <v>9</v>
      </c>
      <c r="BC25" s="91">
        <f t="shared" si="18"/>
        <v>69.267857142857139</v>
      </c>
      <c r="BD25" s="91">
        <f t="shared" si="19"/>
        <v>69.27</v>
      </c>
      <c r="BE25" s="101"/>
      <c r="BF25" s="85" t="str">
        <f t="shared" si="20"/>
        <v/>
      </c>
      <c r="BG25" s="101">
        <v>80</v>
      </c>
      <c r="BH25" s="85">
        <f t="shared" si="21"/>
        <v>80</v>
      </c>
      <c r="BI25" s="101">
        <v>80</v>
      </c>
      <c r="BJ25" s="85">
        <f t="shared" si="44"/>
        <v>80</v>
      </c>
      <c r="BK25" s="96">
        <f t="shared" si="22"/>
        <v>40</v>
      </c>
      <c r="BL25" s="101">
        <v>90</v>
      </c>
      <c r="BM25" s="85">
        <f t="shared" si="23"/>
        <v>90</v>
      </c>
      <c r="BN25" s="101">
        <v>90</v>
      </c>
      <c r="BO25" s="85">
        <f t="shared" si="24"/>
        <v>90</v>
      </c>
      <c r="BP25" s="101">
        <v>70</v>
      </c>
      <c r="BQ25" s="85">
        <f t="shared" si="25"/>
        <v>70</v>
      </c>
      <c r="BR25" s="101">
        <v>100</v>
      </c>
      <c r="BS25" s="85">
        <f t="shared" si="26"/>
        <v>100</v>
      </c>
      <c r="BT25" s="101">
        <v>70</v>
      </c>
      <c r="BU25" s="85">
        <f t="shared" si="27"/>
        <v>70</v>
      </c>
      <c r="BV25" s="100">
        <v>70</v>
      </c>
      <c r="BW25" s="85">
        <f t="shared" si="28"/>
        <v>70</v>
      </c>
      <c r="BX25" s="100">
        <v>70</v>
      </c>
      <c r="BY25" s="85">
        <f t="shared" si="29"/>
        <v>70</v>
      </c>
      <c r="BZ25" s="100">
        <v>100</v>
      </c>
      <c r="CA25" s="85">
        <f t="shared" si="30"/>
        <v>100</v>
      </c>
      <c r="CB25" s="100">
        <v>100</v>
      </c>
      <c r="CC25" s="85">
        <f t="shared" si="31"/>
        <v>100</v>
      </c>
      <c r="CD25" s="100">
        <v>70</v>
      </c>
      <c r="CE25" s="85">
        <f t="shared" si="32"/>
        <v>70</v>
      </c>
      <c r="CF25" s="100">
        <v>95</v>
      </c>
      <c r="CG25" s="85">
        <f t="shared" si="33"/>
        <v>95</v>
      </c>
      <c r="CH25" s="100">
        <v>100</v>
      </c>
      <c r="CI25" s="85">
        <f t="shared" si="34"/>
        <v>100</v>
      </c>
      <c r="CJ25" s="100">
        <v>100</v>
      </c>
      <c r="CK25" s="85">
        <f t="shared" si="35"/>
        <v>100</v>
      </c>
      <c r="CL25" s="100">
        <v>100</v>
      </c>
      <c r="CM25" s="85">
        <f t="shared" si="36"/>
        <v>100</v>
      </c>
      <c r="CN25" s="100">
        <v>70</v>
      </c>
      <c r="CO25" s="85">
        <f t="shared" si="37"/>
        <v>70</v>
      </c>
      <c r="CP25" s="96">
        <f t="shared" si="38"/>
        <v>43.166666666666664</v>
      </c>
      <c r="CQ25" s="92">
        <f t="shared" si="39"/>
        <v>83.166666666666657</v>
      </c>
      <c r="CR25" s="92">
        <f t="shared" si="40"/>
        <v>83.17</v>
      </c>
      <c r="CS25" s="97">
        <f t="shared" si="45"/>
        <v>77.61</v>
      </c>
      <c r="CT25" s="97">
        <f>IFERROR(VLOOKUP(CS25,REGISTRATION!$P$22:$Q$32,2),"")</f>
        <v>2.5</v>
      </c>
      <c r="CU25" s="86" t="str">
        <f t="shared" si="42"/>
        <v>PASSED</v>
      </c>
    </row>
    <row r="26" spans="1:99">
      <c r="A26" s="40">
        <f>REGISTRATION!A27</f>
        <v>17</v>
      </c>
      <c r="B26" s="40" t="str">
        <f>REGISTRATION!B27</f>
        <v>201701-633</v>
      </c>
      <c r="C26" s="40" t="str">
        <f>CONCATENATE(REGISTRATION!C27," ",REGISTRATION!D27," ",REGISTRATION!E27)</f>
        <v>Fermante Christian C</v>
      </c>
      <c r="D26" s="101">
        <v>41</v>
      </c>
      <c r="E26" s="85">
        <f t="shared" si="43"/>
        <v>58.571428571428577</v>
      </c>
      <c r="F26" s="88">
        <f t="shared" si="0"/>
        <v>17.571428571428573</v>
      </c>
      <c r="G26" s="101">
        <v>48</v>
      </c>
      <c r="H26" s="85">
        <f t="shared" si="2"/>
        <v>60</v>
      </c>
      <c r="I26" s="88">
        <f t="shared" si="1"/>
        <v>18</v>
      </c>
      <c r="J26" s="101">
        <v>17</v>
      </c>
      <c r="K26" s="85">
        <f t="shared" si="3"/>
        <v>85</v>
      </c>
      <c r="L26" s="101">
        <v>12</v>
      </c>
      <c r="M26" s="85">
        <f t="shared" si="4"/>
        <v>48</v>
      </c>
      <c r="N26" s="101">
        <v>29</v>
      </c>
      <c r="O26" s="85">
        <f t="shared" si="5"/>
        <v>82.857142857142861</v>
      </c>
      <c r="P26" s="101">
        <v>12</v>
      </c>
      <c r="Q26" s="85">
        <f t="shared" si="6"/>
        <v>80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14.792857142857144</v>
      </c>
      <c r="AO26" s="101">
        <v>100</v>
      </c>
      <c r="AP26" s="85">
        <f t="shared" si="10"/>
        <v>100</v>
      </c>
      <c r="AQ26" s="101"/>
      <c r="AR26" s="85" t="str">
        <f t="shared" si="11"/>
        <v/>
      </c>
      <c r="AS26" s="101"/>
      <c r="AT26" s="85" t="str">
        <f t="shared" si="12"/>
        <v/>
      </c>
      <c r="AU26" s="88">
        <f t="shared" si="13"/>
        <v>10</v>
      </c>
      <c r="AV26" s="100">
        <v>90</v>
      </c>
      <c r="AW26" s="85">
        <f t="shared" si="14"/>
        <v>90</v>
      </c>
      <c r="AX26" s="101"/>
      <c r="AY26" s="85" t="str">
        <f t="shared" si="15"/>
        <v/>
      </c>
      <c r="AZ26" s="101"/>
      <c r="BA26" s="85" t="str">
        <f t="shared" si="16"/>
        <v/>
      </c>
      <c r="BB26" s="88">
        <f t="shared" si="17"/>
        <v>9</v>
      </c>
      <c r="BC26" s="91">
        <f t="shared" si="18"/>
        <v>69.364285714285714</v>
      </c>
      <c r="BD26" s="91">
        <f t="shared" si="19"/>
        <v>69.36</v>
      </c>
      <c r="BE26" s="101"/>
      <c r="BF26" s="85" t="str">
        <f t="shared" si="20"/>
        <v/>
      </c>
      <c r="BG26" s="101">
        <v>80</v>
      </c>
      <c r="BH26" s="85">
        <f t="shared" si="21"/>
        <v>80</v>
      </c>
      <c r="BI26" s="101">
        <v>80</v>
      </c>
      <c r="BJ26" s="85">
        <f t="shared" si="44"/>
        <v>80</v>
      </c>
      <c r="BK26" s="96">
        <f t="shared" si="22"/>
        <v>40</v>
      </c>
      <c r="BL26" s="101">
        <v>90</v>
      </c>
      <c r="BM26" s="85">
        <f t="shared" si="23"/>
        <v>90</v>
      </c>
      <c r="BN26" s="101">
        <v>90</v>
      </c>
      <c r="BO26" s="85">
        <f t="shared" si="24"/>
        <v>90</v>
      </c>
      <c r="BP26" s="101">
        <v>70</v>
      </c>
      <c r="BQ26" s="85">
        <f t="shared" si="25"/>
        <v>70</v>
      </c>
      <c r="BR26" s="101">
        <v>100</v>
      </c>
      <c r="BS26" s="85">
        <f t="shared" si="26"/>
        <v>100</v>
      </c>
      <c r="BT26" s="101">
        <v>70</v>
      </c>
      <c r="BU26" s="85">
        <f t="shared" si="27"/>
        <v>70</v>
      </c>
      <c r="BV26" s="100">
        <v>70</v>
      </c>
      <c r="BW26" s="85">
        <f t="shared" si="28"/>
        <v>70</v>
      </c>
      <c r="BX26" s="100">
        <v>70</v>
      </c>
      <c r="BY26" s="85">
        <f t="shared" si="29"/>
        <v>70</v>
      </c>
      <c r="BZ26" s="100">
        <v>70</v>
      </c>
      <c r="CA26" s="85">
        <f t="shared" si="30"/>
        <v>70</v>
      </c>
      <c r="CB26" s="100">
        <v>100</v>
      </c>
      <c r="CC26" s="85">
        <f t="shared" si="31"/>
        <v>100</v>
      </c>
      <c r="CD26" s="100">
        <v>70</v>
      </c>
      <c r="CE26" s="85">
        <f t="shared" si="32"/>
        <v>70</v>
      </c>
      <c r="CF26" s="100">
        <v>70</v>
      </c>
      <c r="CG26" s="85">
        <f t="shared" si="33"/>
        <v>70</v>
      </c>
      <c r="CH26" s="100">
        <v>100</v>
      </c>
      <c r="CI26" s="85">
        <f t="shared" si="34"/>
        <v>100</v>
      </c>
      <c r="CJ26" s="100">
        <v>100</v>
      </c>
      <c r="CK26" s="85">
        <f t="shared" si="35"/>
        <v>100</v>
      </c>
      <c r="CL26" s="100">
        <v>100</v>
      </c>
      <c r="CM26" s="85">
        <f t="shared" si="36"/>
        <v>100</v>
      </c>
      <c r="CN26" s="100">
        <v>70</v>
      </c>
      <c r="CO26" s="85">
        <f t="shared" si="37"/>
        <v>70</v>
      </c>
      <c r="CP26" s="96">
        <f t="shared" si="38"/>
        <v>41.333333333333336</v>
      </c>
      <c r="CQ26" s="92">
        <f t="shared" si="39"/>
        <v>81.333333333333343</v>
      </c>
      <c r="CR26" s="92">
        <f t="shared" si="40"/>
        <v>81.33</v>
      </c>
      <c r="CS26" s="97">
        <f t="shared" si="45"/>
        <v>76.542000000000002</v>
      </c>
      <c r="CT26" s="97">
        <f>IFERROR(VLOOKUP(CS26,REGISTRATION!$P$22:$Q$32,2),"")</f>
        <v>2.75</v>
      </c>
      <c r="CU26" s="86" t="str">
        <f t="shared" si="42"/>
        <v>PASSED</v>
      </c>
    </row>
    <row r="27" spans="1:99">
      <c r="A27" s="40">
        <f>REGISTRATION!A28</f>
        <v>18</v>
      </c>
      <c r="B27" s="40" t="str">
        <f>REGISTRATION!B28</f>
        <v>201601-051</v>
      </c>
      <c r="C27" s="40" t="str">
        <f>CONCATENATE(REGISTRATION!C28," ",REGISTRATION!D28," ",REGISTRATION!E28)</f>
        <v>Fernandez Shaira T</v>
      </c>
      <c r="D27" s="101">
        <v>48</v>
      </c>
      <c r="E27" s="85">
        <f t="shared" si="43"/>
        <v>68.571428571428569</v>
      </c>
      <c r="F27" s="88">
        <f t="shared" si="0"/>
        <v>20.571428571428569</v>
      </c>
      <c r="G27" s="101">
        <v>50</v>
      </c>
      <c r="H27" s="85">
        <f t="shared" si="2"/>
        <v>62.5</v>
      </c>
      <c r="I27" s="88">
        <f t="shared" si="1"/>
        <v>18.75</v>
      </c>
      <c r="J27" s="101">
        <v>11</v>
      </c>
      <c r="K27" s="85">
        <f t="shared" si="3"/>
        <v>55.000000000000007</v>
      </c>
      <c r="L27" s="101">
        <v>16</v>
      </c>
      <c r="M27" s="85">
        <f t="shared" si="4"/>
        <v>64</v>
      </c>
      <c r="N27" s="101">
        <v>33</v>
      </c>
      <c r="O27" s="85">
        <f t="shared" si="5"/>
        <v>94.285714285714278</v>
      </c>
      <c r="P27" s="101">
        <v>0</v>
      </c>
      <c r="Q27" s="85">
        <f t="shared" si="6"/>
        <v>0</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10.664285714285715</v>
      </c>
      <c r="AO27" s="101">
        <v>100</v>
      </c>
      <c r="AP27" s="85">
        <f t="shared" si="10"/>
        <v>100</v>
      </c>
      <c r="AQ27" s="101"/>
      <c r="AR27" s="85" t="str">
        <f t="shared" si="11"/>
        <v/>
      </c>
      <c r="AS27" s="101"/>
      <c r="AT27" s="85" t="str">
        <f t="shared" si="12"/>
        <v/>
      </c>
      <c r="AU27" s="88">
        <f t="shared" si="13"/>
        <v>10</v>
      </c>
      <c r="AV27" s="100">
        <v>90</v>
      </c>
      <c r="AW27" s="85">
        <f t="shared" si="14"/>
        <v>90</v>
      </c>
      <c r="AX27" s="101"/>
      <c r="AY27" s="85" t="str">
        <f t="shared" si="15"/>
        <v/>
      </c>
      <c r="AZ27" s="101"/>
      <c r="BA27" s="85" t="str">
        <f t="shared" si="16"/>
        <v/>
      </c>
      <c r="BB27" s="88">
        <f t="shared" si="17"/>
        <v>9</v>
      </c>
      <c r="BC27" s="91">
        <f t="shared" si="18"/>
        <v>68.98571428571428</v>
      </c>
      <c r="BD27" s="91">
        <f t="shared" si="19"/>
        <v>68.989999999999995</v>
      </c>
      <c r="BE27" s="101"/>
      <c r="BF27" s="85" t="str">
        <f t="shared" si="20"/>
        <v/>
      </c>
      <c r="BG27" s="101">
        <v>80</v>
      </c>
      <c r="BH27" s="85">
        <f t="shared" si="21"/>
        <v>80</v>
      </c>
      <c r="BI27" s="101">
        <v>80</v>
      </c>
      <c r="BJ27" s="85">
        <f t="shared" si="44"/>
        <v>80</v>
      </c>
      <c r="BK27" s="96">
        <f t="shared" si="22"/>
        <v>40</v>
      </c>
      <c r="BL27" s="101">
        <v>90</v>
      </c>
      <c r="BM27" s="85">
        <f t="shared" si="23"/>
        <v>90</v>
      </c>
      <c r="BN27" s="101">
        <v>70</v>
      </c>
      <c r="BO27" s="85">
        <f t="shared" si="24"/>
        <v>70</v>
      </c>
      <c r="BP27" s="101">
        <v>100</v>
      </c>
      <c r="BQ27" s="85">
        <f t="shared" si="25"/>
        <v>100</v>
      </c>
      <c r="BR27" s="101">
        <v>70</v>
      </c>
      <c r="BS27" s="85">
        <f t="shared" si="26"/>
        <v>70</v>
      </c>
      <c r="BT27" s="101">
        <v>80</v>
      </c>
      <c r="BU27" s="85">
        <f t="shared" si="27"/>
        <v>80</v>
      </c>
      <c r="BV27" s="100">
        <v>70</v>
      </c>
      <c r="BW27" s="85">
        <f t="shared" si="28"/>
        <v>70</v>
      </c>
      <c r="BX27" s="100">
        <v>70</v>
      </c>
      <c r="BY27" s="85">
        <f t="shared" si="29"/>
        <v>70</v>
      </c>
      <c r="BZ27" s="100">
        <v>100</v>
      </c>
      <c r="CA27" s="85">
        <f t="shared" si="30"/>
        <v>100</v>
      </c>
      <c r="CB27" s="100">
        <v>100</v>
      </c>
      <c r="CC27" s="85">
        <f t="shared" si="31"/>
        <v>100</v>
      </c>
      <c r="CD27" s="100">
        <v>100</v>
      </c>
      <c r="CE27" s="85">
        <f t="shared" si="32"/>
        <v>100</v>
      </c>
      <c r="CF27" s="100">
        <v>70</v>
      </c>
      <c r="CG27" s="85">
        <f t="shared" si="33"/>
        <v>70</v>
      </c>
      <c r="CH27" s="100">
        <v>70</v>
      </c>
      <c r="CI27" s="85">
        <f t="shared" si="34"/>
        <v>70</v>
      </c>
      <c r="CJ27" s="100">
        <v>70</v>
      </c>
      <c r="CK27" s="85">
        <f t="shared" si="35"/>
        <v>70</v>
      </c>
      <c r="CL27" s="100">
        <v>100</v>
      </c>
      <c r="CM27" s="85">
        <f t="shared" si="36"/>
        <v>100</v>
      </c>
      <c r="CN27" s="100">
        <v>70</v>
      </c>
      <c r="CO27" s="85">
        <f t="shared" si="37"/>
        <v>70</v>
      </c>
      <c r="CP27" s="96">
        <f t="shared" si="38"/>
        <v>41</v>
      </c>
      <c r="CQ27" s="92">
        <f t="shared" si="39"/>
        <v>81</v>
      </c>
      <c r="CR27" s="92">
        <f t="shared" si="40"/>
        <v>81</v>
      </c>
      <c r="CS27" s="97">
        <f t="shared" si="45"/>
        <v>76.195999999999998</v>
      </c>
      <c r="CT27" s="97">
        <f>IFERROR(VLOOKUP(CS27,REGISTRATION!$P$22:$Q$32,2),"")</f>
        <v>2.75</v>
      </c>
      <c r="CU27" s="86" t="str">
        <f t="shared" si="42"/>
        <v>PASSED</v>
      </c>
    </row>
    <row r="28" spans="1:99">
      <c r="A28" s="40">
        <f>REGISTRATION!A29</f>
        <v>19</v>
      </c>
      <c r="B28" s="40" t="str">
        <f>REGISTRATION!B29</f>
        <v>201701-602</v>
      </c>
      <c r="C28" s="40" t="str">
        <f>CONCATENATE(REGISTRATION!C29," ",REGISTRATION!D29," ",REGISTRATION!E29)</f>
        <v>Galido Joy O</v>
      </c>
      <c r="D28" s="101">
        <v>62</v>
      </c>
      <c r="E28" s="85">
        <f t="shared" si="43"/>
        <v>88.571428571428569</v>
      </c>
      <c r="F28" s="88">
        <f t="shared" si="0"/>
        <v>26.571428571428569</v>
      </c>
      <c r="G28" s="101">
        <v>55</v>
      </c>
      <c r="H28" s="85">
        <f t="shared" si="2"/>
        <v>68.75</v>
      </c>
      <c r="I28" s="88">
        <f t="shared" si="1"/>
        <v>20.625</v>
      </c>
      <c r="J28" s="101">
        <v>18</v>
      </c>
      <c r="K28" s="85">
        <f t="shared" si="3"/>
        <v>90</v>
      </c>
      <c r="L28" s="101">
        <v>21</v>
      </c>
      <c r="M28" s="85">
        <f t="shared" si="4"/>
        <v>84</v>
      </c>
      <c r="N28" s="101">
        <v>32</v>
      </c>
      <c r="O28" s="85">
        <f t="shared" si="5"/>
        <v>91.428571428571431</v>
      </c>
      <c r="P28" s="101">
        <v>13</v>
      </c>
      <c r="Q28" s="85">
        <f t="shared" si="6"/>
        <v>86.666666666666671</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17.604761904761908</v>
      </c>
      <c r="AO28" s="101">
        <v>100</v>
      </c>
      <c r="AP28" s="85">
        <f t="shared" si="10"/>
        <v>100</v>
      </c>
      <c r="AQ28" s="101"/>
      <c r="AR28" s="85" t="str">
        <f t="shared" si="11"/>
        <v/>
      </c>
      <c r="AS28" s="101"/>
      <c r="AT28" s="85" t="str">
        <f t="shared" si="12"/>
        <v/>
      </c>
      <c r="AU28" s="88">
        <f t="shared" si="13"/>
        <v>10</v>
      </c>
      <c r="AV28" s="100">
        <v>90</v>
      </c>
      <c r="AW28" s="85">
        <f t="shared" si="14"/>
        <v>90</v>
      </c>
      <c r="AX28" s="101"/>
      <c r="AY28" s="85" t="str">
        <f t="shared" si="15"/>
        <v/>
      </c>
      <c r="AZ28" s="101"/>
      <c r="BA28" s="85" t="str">
        <f t="shared" si="16"/>
        <v/>
      </c>
      <c r="BB28" s="88">
        <f t="shared" si="17"/>
        <v>9</v>
      </c>
      <c r="BC28" s="91">
        <f t="shared" si="18"/>
        <v>83.80119047619047</v>
      </c>
      <c r="BD28" s="91">
        <f t="shared" si="19"/>
        <v>83.8</v>
      </c>
      <c r="BE28" s="101"/>
      <c r="BF28" s="85" t="str">
        <f t="shared" si="20"/>
        <v/>
      </c>
      <c r="BG28" s="101">
        <v>80</v>
      </c>
      <c r="BH28" s="85">
        <f t="shared" si="21"/>
        <v>80</v>
      </c>
      <c r="BI28" s="101">
        <v>80</v>
      </c>
      <c r="BJ28" s="85">
        <f t="shared" si="44"/>
        <v>80</v>
      </c>
      <c r="BK28" s="96">
        <f t="shared" si="22"/>
        <v>40</v>
      </c>
      <c r="BL28" s="101">
        <v>70</v>
      </c>
      <c r="BM28" s="85">
        <f t="shared" si="23"/>
        <v>70</v>
      </c>
      <c r="BN28" s="101">
        <v>70</v>
      </c>
      <c r="BO28" s="85">
        <f t="shared" si="24"/>
        <v>70</v>
      </c>
      <c r="BP28" s="101">
        <v>100</v>
      </c>
      <c r="BQ28" s="85">
        <f t="shared" si="25"/>
        <v>100</v>
      </c>
      <c r="BR28" s="101">
        <v>100</v>
      </c>
      <c r="BS28" s="85">
        <f t="shared" si="26"/>
        <v>100</v>
      </c>
      <c r="BT28" s="101">
        <v>100</v>
      </c>
      <c r="BU28" s="85">
        <f t="shared" si="27"/>
        <v>100</v>
      </c>
      <c r="BV28" s="100">
        <v>100</v>
      </c>
      <c r="BW28" s="85">
        <f t="shared" si="28"/>
        <v>100</v>
      </c>
      <c r="BX28" s="100">
        <v>70</v>
      </c>
      <c r="BY28" s="85">
        <f t="shared" si="29"/>
        <v>70</v>
      </c>
      <c r="BZ28" s="100">
        <v>100</v>
      </c>
      <c r="CA28" s="85">
        <f t="shared" si="30"/>
        <v>100</v>
      </c>
      <c r="CB28" s="100">
        <v>100</v>
      </c>
      <c r="CC28" s="85">
        <f t="shared" si="31"/>
        <v>100</v>
      </c>
      <c r="CD28" s="100">
        <v>70</v>
      </c>
      <c r="CE28" s="85">
        <f t="shared" si="32"/>
        <v>70</v>
      </c>
      <c r="CF28" s="100">
        <v>100</v>
      </c>
      <c r="CG28" s="85">
        <f t="shared" si="33"/>
        <v>100</v>
      </c>
      <c r="CH28" s="100">
        <v>100</v>
      </c>
      <c r="CI28" s="85">
        <f t="shared" si="34"/>
        <v>100</v>
      </c>
      <c r="CJ28" s="100">
        <v>100</v>
      </c>
      <c r="CK28" s="85">
        <f t="shared" si="35"/>
        <v>100</v>
      </c>
      <c r="CL28" s="100">
        <v>85</v>
      </c>
      <c r="CM28" s="85">
        <f t="shared" si="36"/>
        <v>85</v>
      </c>
      <c r="CN28" s="100">
        <v>70</v>
      </c>
      <c r="CO28" s="85">
        <f t="shared" si="37"/>
        <v>70</v>
      </c>
      <c r="CP28" s="96">
        <f t="shared" si="38"/>
        <v>44.5</v>
      </c>
      <c r="CQ28" s="92">
        <f t="shared" si="39"/>
        <v>84.5</v>
      </c>
      <c r="CR28" s="92">
        <f t="shared" si="40"/>
        <v>84.5</v>
      </c>
      <c r="CS28" s="97">
        <f t="shared" si="45"/>
        <v>84.22</v>
      </c>
      <c r="CT28" s="97">
        <f>IFERROR(VLOOKUP(CS28,REGISTRATION!$P$22:$Q$32,2),"")</f>
        <v>2</v>
      </c>
      <c r="CU28" s="86" t="str">
        <f t="shared" si="42"/>
        <v>PASSED</v>
      </c>
    </row>
    <row r="29" spans="1:99">
      <c r="A29" s="40">
        <f>REGISTRATION!A30</f>
        <v>20</v>
      </c>
      <c r="B29" s="40" t="str">
        <f>REGISTRATION!B30</f>
        <v>201701-640</v>
      </c>
      <c r="C29" s="40" t="str">
        <f>CONCATENATE(REGISTRATION!C30," ",REGISTRATION!D30," ",REGISTRATION!E30)</f>
        <v>Ilagan Michael Angelo O</v>
      </c>
      <c r="D29" s="101">
        <v>60</v>
      </c>
      <c r="E29" s="85">
        <f t="shared" si="43"/>
        <v>85.714285714285708</v>
      </c>
      <c r="F29" s="88">
        <f t="shared" si="0"/>
        <v>25.714285714285712</v>
      </c>
      <c r="G29" s="101">
        <v>53</v>
      </c>
      <c r="H29" s="85">
        <f t="shared" si="2"/>
        <v>66.25</v>
      </c>
      <c r="I29" s="88">
        <f t="shared" si="1"/>
        <v>19.875</v>
      </c>
      <c r="J29" s="101">
        <v>19</v>
      </c>
      <c r="K29" s="85">
        <f t="shared" si="3"/>
        <v>95</v>
      </c>
      <c r="L29" s="101">
        <v>21</v>
      </c>
      <c r="M29" s="85">
        <f t="shared" si="4"/>
        <v>84</v>
      </c>
      <c r="N29" s="101">
        <v>16</v>
      </c>
      <c r="O29" s="85">
        <f t="shared" si="5"/>
        <v>45.714285714285715</v>
      </c>
      <c r="P29" s="101">
        <v>8</v>
      </c>
      <c r="Q29" s="85">
        <f t="shared" si="6"/>
        <v>53.333333333333336</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13.902380952380952</v>
      </c>
      <c r="AO29" s="101">
        <v>100</v>
      </c>
      <c r="AP29" s="85">
        <f t="shared" si="10"/>
        <v>100</v>
      </c>
      <c r="AQ29" s="101"/>
      <c r="AR29" s="85" t="str">
        <f t="shared" si="11"/>
        <v/>
      </c>
      <c r="AS29" s="101"/>
      <c r="AT29" s="85" t="str">
        <f t="shared" si="12"/>
        <v/>
      </c>
      <c r="AU29" s="88">
        <f t="shared" si="13"/>
        <v>10</v>
      </c>
      <c r="AV29" s="100">
        <v>100</v>
      </c>
      <c r="AW29" s="85">
        <f t="shared" si="14"/>
        <v>100</v>
      </c>
      <c r="AX29" s="101"/>
      <c r="AY29" s="85" t="str">
        <f t="shared" si="15"/>
        <v/>
      </c>
      <c r="AZ29" s="101"/>
      <c r="BA29" s="85" t="str">
        <f t="shared" si="16"/>
        <v/>
      </c>
      <c r="BB29" s="88">
        <f t="shared" si="17"/>
        <v>10</v>
      </c>
      <c r="BC29" s="91">
        <f t="shared" si="18"/>
        <v>79.49166666666666</v>
      </c>
      <c r="BD29" s="91">
        <f t="shared" si="19"/>
        <v>79.489999999999995</v>
      </c>
      <c r="BE29" s="101"/>
      <c r="BF29" s="85" t="str">
        <f t="shared" si="20"/>
        <v/>
      </c>
      <c r="BG29" s="101">
        <v>95</v>
      </c>
      <c r="BH29" s="85">
        <f t="shared" si="21"/>
        <v>95</v>
      </c>
      <c r="BI29" s="101">
        <v>80</v>
      </c>
      <c r="BJ29" s="85">
        <f t="shared" si="44"/>
        <v>80</v>
      </c>
      <c r="BK29" s="96">
        <f t="shared" si="22"/>
        <v>43.75</v>
      </c>
      <c r="BL29" s="101">
        <v>100</v>
      </c>
      <c r="BM29" s="85">
        <f t="shared" si="23"/>
        <v>100</v>
      </c>
      <c r="BN29" s="101">
        <v>100</v>
      </c>
      <c r="BO29" s="85">
        <f t="shared" si="24"/>
        <v>100</v>
      </c>
      <c r="BP29" s="101">
        <v>100</v>
      </c>
      <c r="BQ29" s="85">
        <f t="shared" si="25"/>
        <v>100</v>
      </c>
      <c r="BR29" s="101">
        <v>100</v>
      </c>
      <c r="BS29" s="85">
        <f t="shared" si="26"/>
        <v>100</v>
      </c>
      <c r="BT29" s="101">
        <v>100</v>
      </c>
      <c r="BU29" s="85">
        <f t="shared" si="27"/>
        <v>100</v>
      </c>
      <c r="BV29" s="100">
        <v>100</v>
      </c>
      <c r="BW29" s="85">
        <f t="shared" si="28"/>
        <v>100</v>
      </c>
      <c r="BX29" s="100">
        <v>70</v>
      </c>
      <c r="BY29" s="85">
        <f t="shared" si="29"/>
        <v>70</v>
      </c>
      <c r="BZ29" s="100">
        <v>100</v>
      </c>
      <c r="CA29" s="85">
        <f t="shared" si="30"/>
        <v>100</v>
      </c>
      <c r="CB29" s="100">
        <v>100</v>
      </c>
      <c r="CC29" s="85">
        <f t="shared" si="31"/>
        <v>100</v>
      </c>
      <c r="CD29" s="100">
        <v>100</v>
      </c>
      <c r="CE29" s="85">
        <f t="shared" si="32"/>
        <v>100</v>
      </c>
      <c r="CF29" s="100">
        <v>100</v>
      </c>
      <c r="CG29" s="85">
        <f t="shared" si="33"/>
        <v>100</v>
      </c>
      <c r="CH29" s="100">
        <v>100</v>
      </c>
      <c r="CI29" s="85">
        <f t="shared" si="34"/>
        <v>100</v>
      </c>
      <c r="CJ29" s="100">
        <v>70</v>
      </c>
      <c r="CK29" s="85">
        <f t="shared" si="35"/>
        <v>70</v>
      </c>
      <c r="CL29" s="100">
        <v>70</v>
      </c>
      <c r="CM29" s="85">
        <f t="shared" si="36"/>
        <v>70</v>
      </c>
      <c r="CN29" s="100">
        <v>90</v>
      </c>
      <c r="CO29" s="85">
        <f t="shared" si="37"/>
        <v>90</v>
      </c>
      <c r="CP29" s="96">
        <f t="shared" si="38"/>
        <v>46.666666666666664</v>
      </c>
      <c r="CQ29" s="92">
        <f t="shared" si="39"/>
        <v>90.416666666666657</v>
      </c>
      <c r="CR29" s="92">
        <f t="shared" si="40"/>
        <v>90.42</v>
      </c>
      <c r="CS29" s="97">
        <f t="shared" si="45"/>
        <v>86.048000000000002</v>
      </c>
      <c r="CT29" s="97">
        <f>IFERROR(VLOOKUP(CS29,REGISTRATION!$P$22:$Q$32,2),"")</f>
        <v>2</v>
      </c>
      <c r="CU29" s="86" t="str">
        <f t="shared" si="42"/>
        <v>PASSED</v>
      </c>
    </row>
    <row r="30" spans="1:99">
      <c r="A30" s="40">
        <f>REGISTRATION!A31</f>
        <v>21</v>
      </c>
      <c r="B30" s="40" t="str">
        <f>REGISTRATION!B31</f>
        <v>201701-554</v>
      </c>
      <c r="C30" s="40" t="str">
        <f>CONCATENATE(REGISTRATION!C31," ",REGISTRATION!D31," ",REGISTRATION!E31)</f>
        <v>Lorenzo Ronaline T</v>
      </c>
      <c r="D30" s="101">
        <v>48</v>
      </c>
      <c r="E30" s="85">
        <f t="shared" si="43"/>
        <v>68.571428571428569</v>
      </c>
      <c r="F30" s="88">
        <f t="shared" si="0"/>
        <v>20.571428571428569</v>
      </c>
      <c r="G30" s="101">
        <v>52</v>
      </c>
      <c r="H30" s="85">
        <f t="shared" si="2"/>
        <v>65</v>
      </c>
      <c r="I30" s="88">
        <f t="shared" si="1"/>
        <v>19.5</v>
      </c>
      <c r="J30" s="101">
        <v>13</v>
      </c>
      <c r="K30" s="85">
        <f t="shared" si="3"/>
        <v>65</v>
      </c>
      <c r="L30" s="101">
        <v>17</v>
      </c>
      <c r="M30" s="85">
        <f t="shared" si="4"/>
        <v>68</v>
      </c>
      <c r="N30" s="101">
        <v>25</v>
      </c>
      <c r="O30" s="85">
        <f t="shared" si="5"/>
        <v>71.428571428571431</v>
      </c>
      <c r="P30" s="101">
        <v>15</v>
      </c>
      <c r="Q30" s="85">
        <f t="shared" si="6"/>
        <v>100</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15.221428571428573</v>
      </c>
      <c r="AO30" s="101">
        <v>100</v>
      </c>
      <c r="AP30" s="85">
        <f t="shared" si="10"/>
        <v>100</v>
      </c>
      <c r="AQ30" s="101"/>
      <c r="AR30" s="85" t="str">
        <f t="shared" si="11"/>
        <v/>
      </c>
      <c r="AS30" s="101"/>
      <c r="AT30" s="85" t="str">
        <f t="shared" si="12"/>
        <v/>
      </c>
      <c r="AU30" s="88">
        <f t="shared" si="13"/>
        <v>10</v>
      </c>
      <c r="AV30" s="100">
        <v>90</v>
      </c>
      <c r="AW30" s="85">
        <f t="shared" si="14"/>
        <v>90</v>
      </c>
      <c r="AX30" s="101"/>
      <c r="AY30" s="85" t="str">
        <f t="shared" si="15"/>
        <v/>
      </c>
      <c r="AZ30" s="101"/>
      <c r="BA30" s="85" t="str">
        <f t="shared" si="16"/>
        <v/>
      </c>
      <c r="BB30" s="88">
        <f t="shared" si="17"/>
        <v>9</v>
      </c>
      <c r="BC30" s="91">
        <f t="shared" si="18"/>
        <v>74.292857142857144</v>
      </c>
      <c r="BD30" s="91">
        <f t="shared" si="19"/>
        <v>74.290000000000006</v>
      </c>
      <c r="BE30" s="101"/>
      <c r="BF30" s="85" t="str">
        <f t="shared" si="20"/>
        <v/>
      </c>
      <c r="BG30" s="101">
        <v>80</v>
      </c>
      <c r="BH30" s="85">
        <f t="shared" si="21"/>
        <v>80</v>
      </c>
      <c r="BI30" s="101">
        <v>80</v>
      </c>
      <c r="BJ30" s="85">
        <f t="shared" si="44"/>
        <v>80</v>
      </c>
      <c r="BK30" s="96">
        <f t="shared" si="22"/>
        <v>40</v>
      </c>
      <c r="BL30" s="101">
        <v>100</v>
      </c>
      <c r="BM30" s="85">
        <f t="shared" si="23"/>
        <v>100</v>
      </c>
      <c r="BN30" s="101">
        <v>100</v>
      </c>
      <c r="BO30" s="85">
        <f t="shared" si="24"/>
        <v>100</v>
      </c>
      <c r="BP30" s="101">
        <v>100</v>
      </c>
      <c r="BQ30" s="85">
        <f t="shared" si="25"/>
        <v>100</v>
      </c>
      <c r="BR30" s="101">
        <v>70</v>
      </c>
      <c r="BS30" s="85">
        <f t="shared" si="26"/>
        <v>70</v>
      </c>
      <c r="BT30" s="101">
        <v>100</v>
      </c>
      <c r="BU30" s="85">
        <f t="shared" si="27"/>
        <v>100</v>
      </c>
      <c r="BV30" s="100">
        <v>70</v>
      </c>
      <c r="BW30" s="85">
        <f t="shared" si="28"/>
        <v>70</v>
      </c>
      <c r="BX30" s="100">
        <v>70</v>
      </c>
      <c r="BY30" s="85">
        <f t="shared" si="29"/>
        <v>70</v>
      </c>
      <c r="BZ30" s="100">
        <v>85</v>
      </c>
      <c r="CA30" s="85">
        <f t="shared" si="30"/>
        <v>85</v>
      </c>
      <c r="CB30" s="100">
        <v>100</v>
      </c>
      <c r="CC30" s="85">
        <f t="shared" si="31"/>
        <v>100</v>
      </c>
      <c r="CD30" s="100">
        <v>70</v>
      </c>
      <c r="CE30" s="85">
        <f t="shared" si="32"/>
        <v>70</v>
      </c>
      <c r="CF30" s="100">
        <v>70</v>
      </c>
      <c r="CG30" s="85">
        <f t="shared" si="33"/>
        <v>70</v>
      </c>
      <c r="CH30" s="100">
        <v>100</v>
      </c>
      <c r="CI30" s="85">
        <f t="shared" si="34"/>
        <v>100</v>
      </c>
      <c r="CJ30" s="100">
        <v>100</v>
      </c>
      <c r="CK30" s="85">
        <f t="shared" si="35"/>
        <v>100</v>
      </c>
      <c r="CL30" s="100">
        <v>100</v>
      </c>
      <c r="CM30" s="85">
        <f t="shared" si="36"/>
        <v>100</v>
      </c>
      <c r="CN30" s="100">
        <v>70</v>
      </c>
      <c r="CO30" s="85">
        <f t="shared" si="37"/>
        <v>70</v>
      </c>
      <c r="CP30" s="96">
        <f t="shared" si="38"/>
        <v>43.5</v>
      </c>
      <c r="CQ30" s="92">
        <f t="shared" si="39"/>
        <v>83.5</v>
      </c>
      <c r="CR30" s="92">
        <f t="shared" si="40"/>
        <v>83.5</v>
      </c>
      <c r="CS30" s="97">
        <f t="shared" si="45"/>
        <v>79.816000000000003</v>
      </c>
      <c r="CT30" s="97">
        <f>IFERROR(VLOOKUP(CS30,REGISTRATION!$P$22:$Q$32,2),"")</f>
        <v>2.5</v>
      </c>
      <c r="CU30" s="86" t="str">
        <f t="shared" si="42"/>
        <v>PASSED</v>
      </c>
    </row>
    <row r="31" spans="1:99">
      <c r="A31" s="40">
        <f>REGISTRATION!A32</f>
        <v>22</v>
      </c>
      <c r="B31" s="40" t="str">
        <f>REGISTRATION!B32</f>
        <v>201701-607</v>
      </c>
      <c r="C31" s="40" t="str">
        <f>CONCATENATE(REGISTRATION!C32," ",REGISTRATION!D32," ",REGISTRATION!E32)</f>
        <v>Macaspac Zeus Jandel M</v>
      </c>
      <c r="D31" s="101">
        <v>50</v>
      </c>
      <c r="E31" s="85">
        <f t="shared" si="43"/>
        <v>71.428571428571431</v>
      </c>
      <c r="F31" s="88">
        <f t="shared" si="0"/>
        <v>21.428571428571427</v>
      </c>
      <c r="G31" s="101">
        <v>71</v>
      </c>
      <c r="H31" s="85">
        <f t="shared" si="2"/>
        <v>88.75</v>
      </c>
      <c r="I31" s="88">
        <f t="shared" si="1"/>
        <v>26.625</v>
      </c>
      <c r="J31" s="101">
        <v>19</v>
      </c>
      <c r="K31" s="85">
        <f t="shared" si="3"/>
        <v>95</v>
      </c>
      <c r="L31" s="101">
        <v>21</v>
      </c>
      <c r="M31" s="85">
        <f t="shared" si="4"/>
        <v>84</v>
      </c>
      <c r="N31" s="101">
        <v>31</v>
      </c>
      <c r="O31" s="85">
        <f t="shared" si="5"/>
        <v>88.571428571428569</v>
      </c>
      <c r="P31" s="101">
        <v>14</v>
      </c>
      <c r="Q31" s="85">
        <f t="shared" si="6"/>
        <v>93.333333333333329</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18.045238095238094</v>
      </c>
      <c r="AO31" s="101">
        <v>100</v>
      </c>
      <c r="AP31" s="85">
        <f t="shared" si="10"/>
        <v>100</v>
      </c>
      <c r="AQ31" s="101"/>
      <c r="AR31" s="85" t="str">
        <f t="shared" si="11"/>
        <v/>
      </c>
      <c r="AS31" s="101"/>
      <c r="AT31" s="85" t="str">
        <f t="shared" si="12"/>
        <v/>
      </c>
      <c r="AU31" s="88">
        <f t="shared" si="13"/>
        <v>10</v>
      </c>
      <c r="AV31" s="100">
        <v>100</v>
      </c>
      <c r="AW31" s="85">
        <f t="shared" si="14"/>
        <v>100</v>
      </c>
      <c r="AX31" s="101"/>
      <c r="AY31" s="85" t="str">
        <f t="shared" si="15"/>
        <v/>
      </c>
      <c r="AZ31" s="101"/>
      <c r="BA31" s="85" t="str">
        <f t="shared" si="16"/>
        <v/>
      </c>
      <c r="BB31" s="88">
        <f t="shared" si="17"/>
        <v>10</v>
      </c>
      <c r="BC31" s="91">
        <f t="shared" si="18"/>
        <v>86.098809523809521</v>
      </c>
      <c r="BD31" s="91">
        <f t="shared" si="19"/>
        <v>86.1</v>
      </c>
      <c r="BE31" s="101"/>
      <c r="BF31" s="85" t="str">
        <f t="shared" si="20"/>
        <v/>
      </c>
      <c r="BG31" s="101">
        <v>90</v>
      </c>
      <c r="BH31" s="85">
        <f t="shared" si="21"/>
        <v>90</v>
      </c>
      <c r="BI31" s="101">
        <v>80</v>
      </c>
      <c r="BJ31" s="85">
        <f t="shared" si="44"/>
        <v>80</v>
      </c>
      <c r="BK31" s="96">
        <f t="shared" si="22"/>
        <v>42.5</v>
      </c>
      <c r="BL31" s="101">
        <v>95</v>
      </c>
      <c r="BM31" s="85">
        <f t="shared" si="23"/>
        <v>95</v>
      </c>
      <c r="BN31" s="101">
        <v>100</v>
      </c>
      <c r="BO31" s="85">
        <f t="shared" si="24"/>
        <v>100</v>
      </c>
      <c r="BP31" s="101">
        <v>100</v>
      </c>
      <c r="BQ31" s="85">
        <f t="shared" si="25"/>
        <v>100</v>
      </c>
      <c r="BR31" s="101">
        <v>100</v>
      </c>
      <c r="BS31" s="85">
        <f t="shared" si="26"/>
        <v>100</v>
      </c>
      <c r="BT31" s="101">
        <v>90</v>
      </c>
      <c r="BU31" s="85">
        <f t="shared" si="27"/>
        <v>90</v>
      </c>
      <c r="BV31" s="100">
        <v>70</v>
      </c>
      <c r="BW31" s="85">
        <f t="shared" si="28"/>
        <v>70</v>
      </c>
      <c r="BX31" s="100">
        <v>100</v>
      </c>
      <c r="BY31" s="85">
        <f t="shared" si="29"/>
        <v>100</v>
      </c>
      <c r="BZ31" s="100">
        <v>100</v>
      </c>
      <c r="CA31" s="85">
        <f t="shared" si="30"/>
        <v>100</v>
      </c>
      <c r="CB31" s="100">
        <v>100</v>
      </c>
      <c r="CC31" s="85">
        <f t="shared" si="31"/>
        <v>100</v>
      </c>
      <c r="CD31" s="100">
        <v>90</v>
      </c>
      <c r="CE31" s="85">
        <f t="shared" si="32"/>
        <v>90</v>
      </c>
      <c r="CF31" s="100">
        <v>100</v>
      </c>
      <c r="CG31" s="85">
        <f t="shared" si="33"/>
        <v>100</v>
      </c>
      <c r="CH31" s="100">
        <v>100</v>
      </c>
      <c r="CI31" s="85">
        <f t="shared" si="34"/>
        <v>100</v>
      </c>
      <c r="CJ31" s="100">
        <v>100</v>
      </c>
      <c r="CK31" s="85">
        <f t="shared" si="35"/>
        <v>100</v>
      </c>
      <c r="CL31" s="100">
        <v>100</v>
      </c>
      <c r="CM31" s="85">
        <f t="shared" si="36"/>
        <v>100</v>
      </c>
      <c r="CN31" s="100">
        <v>70</v>
      </c>
      <c r="CO31" s="85">
        <f t="shared" si="37"/>
        <v>70</v>
      </c>
      <c r="CP31" s="96">
        <f t="shared" si="38"/>
        <v>47.166666666666664</v>
      </c>
      <c r="CQ31" s="92">
        <f t="shared" si="39"/>
        <v>89.666666666666657</v>
      </c>
      <c r="CR31" s="92">
        <f t="shared" si="40"/>
        <v>89.67</v>
      </c>
      <c r="CS31" s="97">
        <f t="shared" si="45"/>
        <v>88.24199999999999</v>
      </c>
      <c r="CT31" s="97">
        <f>IFERROR(VLOOKUP(CS31,REGISTRATION!$P$22:$Q$32,2),"")</f>
        <v>1.75</v>
      </c>
      <c r="CU31" s="86" t="str">
        <f t="shared" si="42"/>
        <v>PASSED</v>
      </c>
    </row>
    <row r="32" spans="1:99">
      <c r="A32" s="40">
        <f>REGISTRATION!A33</f>
        <v>23</v>
      </c>
      <c r="B32" s="40" t="str">
        <f>REGISTRATION!B33</f>
        <v>201701-061</v>
      </c>
      <c r="C32" s="40" t="str">
        <f>CONCATENATE(REGISTRATION!C33," ",REGISTRATION!D33," ",REGISTRATION!E33)</f>
        <v>Melendrez Maria Joshua O</v>
      </c>
      <c r="D32" s="101">
        <v>60</v>
      </c>
      <c r="E32" s="85">
        <f t="shared" si="43"/>
        <v>85.714285714285708</v>
      </c>
      <c r="F32" s="88">
        <f t="shared" si="0"/>
        <v>25.714285714285712</v>
      </c>
      <c r="G32" s="101">
        <v>64</v>
      </c>
      <c r="H32" s="85">
        <f t="shared" si="2"/>
        <v>80</v>
      </c>
      <c r="I32" s="88">
        <f t="shared" si="1"/>
        <v>24</v>
      </c>
      <c r="J32" s="101">
        <v>18</v>
      </c>
      <c r="K32" s="85">
        <f t="shared" si="3"/>
        <v>90</v>
      </c>
      <c r="L32" s="101">
        <v>19</v>
      </c>
      <c r="M32" s="85">
        <f t="shared" si="4"/>
        <v>76</v>
      </c>
      <c r="N32" s="101">
        <v>28</v>
      </c>
      <c r="O32" s="85">
        <f t="shared" si="5"/>
        <v>80</v>
      </c>
      <c r="P32" s="101">
        <v>13</v>
      </c>
      <c r="Q32" s="85">
        <f t="shared" si="6"/>
        <v>86.666666666666671</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16.633333333333336</v>
      </c>
      <c r="AO32" s="101">
        <v>100</v>
      </c>
      <c r="AP32" s="85">
        <f t="shared" si="10"/>
        <v>100</v>
      </c>
      <c r="AQ32" s="101"/>
      <c r="AR32" s="85" t="str">
        <f t="shared" si="11"/>
        <v/>
      </c>
      <c r="AS32" s="101"/>
      <c r="AT32" s="85" t="str">
        <f t="shared" si="12"/>
        <v/>
      </c>
      <c r="AU32" s="88">
        <f t="shared" si="13"/>
        <v>10</v>
      </c>
      <c r="AV32" s="100">
        <v>100</v>
      </c>
      <c r="AW32" s="85">
        <f t="shared" si="14"/>
        <v>100</v>
      </c>
      <c r="AX32" s="101"/>
      <c r="AY32" s="85" t="str">
        <f t="shared" si="15"/>
        <v/>
      </c>
      <c r="AZ32" s="101"/>
      <c r="BA32" s="85" t="str">
        <f t="shared" si="16"/>
        <v/>
      </c>
      <c r="BB32" s="88">
        <f t="shared" si="17"/>
        <v>10</v>
      </c>
      <c r="BC32" s="91">
        <f t="shared" si="18"/>
        <v>86.347619047619048</v>
      </c>
      <c r="BD32" s="91">
        <f t="shared" si="19"/>
        <v>86.35</v>
      </c>
      <c r="BE32" s="101"/>
      <c r="BF32" s="85" t="str">
        <f t="shared" si="20"/>
        <v/>
      </c>
      <c r="BG32" s="101">
        <v>90</v>
      </c>
      <c r="BH32" s="85">
        <f t="shared" si="21"/>
        <v>90</v>
      </c>
      <c r="BI32" s="101">
        <v>83</v>
      </c>
      <c r="BJ32" s="85">
        <f t="shared" si="44"/>
        <v>83</v>
      </c>
      <c r="BK32" s="96">
        <f t="shared" si="22"/>
        <v>43.25</v>
      </c>
      <c r="BL32" s="101">
        <v>100</v>
      </c>
      <c r="BM32" s="85">
        <f t="shared" si="23"/>
        <v>100</v>
      </c>
      <c r="BN32" s="101">
        <v>95</v>
      </c>
      <c r="BO32" s="85">
        <f t="shared" si="24"/>
        <v>95</v>
      </c>
      <c r="BP32" s="101">
        <v>100</v>
      </c>
      <c r="BQ32" s="85">
        <f t="shared" si="25"/>
        <v>100</v>
      </c>
      <c r="BR32" s="101">
        <v>100</v>
      </c>
      <c r="BS32" s="85">
        <f t="shared" si="26"/>
        <v>100</v>
      </c>
      <c r="BT32" s="101">
        <v>100</v>
      </c>
      <c r="BU32" s="85">
        <f t="shared" si="27"/>
        <v>100</v>
      </c>
      <c r="BV32" s="100">
        <v>100</v>
      </c>
      <c r="BW32" s="85">
        <f t="shared" si="28"/>
        <v>100</v>
      </c>
      <c r="BX32" s="100">
        <v>100</v>
      </c>
      <c r="BY32" s="85">
        <f t="shared" si="29"/>
        <v>100</v>
      </c>
      <c r="BZ32" s="100">
        <v>100</v>
      </c>
      <c r="CA32" s="85">
        <f t="shared" si="30"/>
        <v>100</v>
      </c>
      <c r="CB32" s="100">
        <v>100</v>
      </c>
      <c r="CC32" s="85">
        <f t="shared" si="31"/>
        <v>100</v>
      </c>
      <c r="CD32" s="100">
        <v>70</v>
      </c>
      <c r="CE32" s="85">
        <f t="shared" si="32"/>
        <v>70</v>
      </c>
      <c r="CF32" s="100">
        <v>95</v>
      </c>
      <c r="CG32" s="85">
        <f t="shared" si="33"/>
        <v>95</v>
      </c>
      <c r="CH32" s="100">
        <v>100</v>
      </c>
      <c r="CI32" s="85">
        <f t="shared" si="34"/>
        <v>100</v>
      </c>
      <c r="CJ32" s="100">
        <v>100</v>
      </c>
      <c r="CK32" s="85">
        <f t="shared" si="35"/>
        <v>100</v>
      </c>
      <c r="CL32" s="100">
        <v>100</v>
      </c>
      <c r="CM32" s="85">
        <f t="shared" si="36"/>
        <v>100</v>
      </c>
      <c r="CN32" s="100">
        <v>70</v>
      </c>
      <c r="CO32" s="85">
        <f t="shared" si="37"/>
        <v>70</v>
      </c>
      <c r="CP32" s="96">
        <f t="shared" si="38"/>
        <v>47.666666666666664</v>
      </c>
      <c r="CQ32" s="92">
        <f t="shared" si="39"/>
        <v>90.916666666666657</v>
      </c>
      <c r="CR32" s="92">
        <f t="shared" si="40"/>
        <v>90.92</v>
      </c>
      <c r="CS32" s="97">
        <f t="shared" si="45"/>
        <v>89.091999999999999</v>
      </c>
      <c r="CT32" s="97">
        <f>IFERROR(VLOOKUP(CS32,REGISTRATION!$P$22:$Q$32,2),"")</f>
        <v>1.75</v>
      </c>
      <c r="CU32" s="86" t="str">
        <f t="shared" si="42"/>
        <v>PASSED</v>
      </c>
    </row>
    <row r="33" spans="1:99">
      <c r="A33" s="40">
        <f>REGISTRATION!A34</f>
        <v>24</v>
      </c>
      <c r="B33" s="40" t="str">
        <f>REGISTRATION!B34</f>
        <v>201701-189</v>
      </c>
      <c r="C33" s="40" t="str">
        <f>CONCATENATE(REGISTRATION!C34," ",REGISTRATION!D34," ",REGISTRATION!E34)</f>
        <v>Mendoza Bhonnie B</v>
      </c>
      <c r="D33" s="101">
        <v>34</v>
      </c>
      <c r="E33" s="85">
        <f t="shared" si="43"/>
        <v>48.571428571428569</v>
      </c>
      <c r="F33" s="88">
        <f t="shared" si="0"/>
        <v>14.571428571428569</v>
      </c>
      <c r="G33" s="101">
        <v>51</v>
      </c>
      <c r="H33" s="85">
        <f t="shared" si="2"/>
        <v>63.749999999999993</v>
      </c>
      <c r="I33" s="88">
        <f t="shared" si="1"/>
        <v>19.124999999999996</v>
      </c>
      <c r="J33" s="101">
        <v>15</v>
      </c>
      <c r="K33" s="85">
        <f t="shared" si="3"/>
        <v>75</v>
      </c>
      <c r="L33" s="101">
        <v>18</v>
      </c>
      <c r="M33" s="85">
        <f t="shared" si="4"/>
        <v>72</v>
      </c>
      <c r="N33" s="101">
        <v>33</v>
      </c>
      <c r="O33" s="85">
        <f t="shared" si="5"/>
        <v>94.285714285714278</v>
      </c>
      <c r="P33" s="101">
        <v>3</v>
      </c>
      <c r="Q33" s="85">
        <f t="shared" si="6"/>
        <v>20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13.064285714285715</v>
      </c>
      <c r="AO33" s="101">
        <v>100</v>
      </c>
      <c r="AP33" s="85">
        <f t="shared" si="10"/>
        <v>100</v>
      </c>
      <c r="AQ33" s="101"/>
      <c r="AR33" s="85" t="str">
        <f t="shared" si="11"/>
        <v/>
      </c>
      <c r="AS33" s="101"/>
      <c r="AT33" s="85" t="str">
        <f t="shared" si="12"/>
        <v/>
      </c>
      <c r="AU33" s="88">
        <f t="shared" si="13"/>
        <v>10</v>
      </c>
      <c r="AV33" s="100">
        <v>100</v>
      </c>
      <c r="AW33" s="85">
        <f t="shared" si="14"/>
        <v>100</v>
      </c>
      <c r="AX33" s="101"/>
      <c r="AY33" s="85" t="str">
        <f t="shared" si="15"/>
        <v/>
      </c>
      <c r="AZ33" s="101"/>
      <c r="BA33" s="85" t="str">
        <f t="shared" si="16"/>
        <v/>
      </c>
      <c r="BB33" s="88">
        <f t="shared" si="17"/>
        <v>10</v>
      </c>
      <c r="BC33" s="91">
        <f t="shared" si="18"/>
        <v>66.760714285714286</v>
      </c>
      <c r="BD33" s="91">
        <f t="shared" si="19"/>
        <v>66.760000000000005</v>
      </c>
      <c r="BE33" s="101"/>
      <c r="BF33" s="85" t="str">
        <f t="shared" si="20"/>
        <v/>
      </c>
      <c r="BG33" s="101">
        <v>80</v>
      </c>
      <c r="BH33" s="85">
        <f t="shared" si="21"/>
        <v>80</v>
      </c>
      <c r="BI33" s="101">
        <v>80</v>
      </c>
      <c r="BJ33" s="85">
        <f t="shared" si="44"/>
        <v>80</v>
      </c>
      <c r="BK33" s="96">
        <f t="shared" si="22"/>
        <v>40</v>
      </c>
      <c r="BL33" s="101">
        <v>100</v>
      </c>
      <c r="BM33" s="85">
        <f t="shared" si="23"/>
        <v>100</v>
      </c>
      <c r="BN33" s="101">
        <v>100</v>
      </c>
      <c r="BO33" s="85">
        <f t="shared" si="24"/>
        <v>100</v>
      </c>
      <c r="BP33" s="101">
        <v>90</v>
      </c>
      <c r="BQ33" s="85">
        <f t="shared" si="25"/>
        <v>90</v>
      </c>
      <c r="BR33" s="101">
        <v>100</v>
      </c>
      <c r="BS33" s="85">
        <f t="shared" si="26"/>
        <v>100</v>
      </c>
      <c r="BT33" s="101">
        <v>100</v>
      </c>
      <c r="BU33" s="85">
        <f t="shared" si="27"/>
        <v>100</v>
      </c>
      <c r="BV33" s="100">
        <v>95</v>
      </c>
      <c r="BW33" s="85">
        <f t="shared" si="28"/>
        <v>95</v>
      </c>
      <c r="BX33" s="100">
        <v>70</v>
      </c>
      <c r="BY33" s="85">
        <f t="shared" si="29"/>
        <v>70</v>
      </c>
      <c r="BZ33" s="100"/>
      <c r="CA33" s="85">
        <f t="shared" si="30"/>
        <v>0</v>
      </c>
      <c r="CB33" s="100">
        <v>100</v>
      </c>
      <c r="CC33" s="85">
        <f t="shared" si="31"/>
        <v>100</v>
      </c>
      <c r="CD33" s="100">
        <v>70</v>
      </c>
      <c r="CE33" s="85">
        <f t="shared" si="32"/>
        <v>70</v>
      </c>
      <c r="CF33" s="100">
        <v>70</v>
      </c>
      <c r="CG33" s="85">
        <f t="shared" si="33"/>
        <v>70</v>
      </c>
      <c r="CH33" s="100">
        <v>95</v>
      </c>
      <c r="CI33" s="85">
        <f t="shared" si="34"/>
        <v>95</v>
      </c>
      <c r="CJ33" s="100">
        <v>100</v>
      </c>
      <c r="CK33" s="85">
        <f t="shared" si="35"/>
        <v>100</v>
      </c>
      <c r="CL33" s="100">
        <v>100</v>
      </c>
      <c r="CM33" s="85">
        <f t="shared" si="36"/>
        <v>100</v>
      </c>
      <c r="CN33" s="100">
        <v>70</v>
      </c>
      <c r="CO33" s="85">
        <f t="shared" si="37"/>
        <v>70</v>
      </c>
      <c r="CP33" s="96">
        <f t="shared" si="38"/>
        <v>42</v>
      </c>
      <c r="CQ33" s="92">
        <f t="shared" si="39"/>
        <v>82</v>
      </c>
      <c r="CR33" s="92">
        <f t="shared" si="40"/>
        <v>82</v>
      </c>
      <c r="CS33" s="97">
        <f t="shared" si="45"/>
        <v>75.903999999999996</v>
      </c>
      <c r="CT33" s="97">
        <f>IFERROR(VLOOKUP(CS33,REGISTRATION!$P$22:$Q$32,2),"")</f>
        <v>2.75</v>
      </c>
      <c r="CU33" s="86" t="str">
        <f t="shared" si="42"/>
        <v>PASSED</v>
      </c>
    </row>
    <row r="34" spans="1:99">
      <c r="A34" s="40">
        <f>REGISTRATION!A35</f>
        <v>25</v>
      </c>
      <c r="B34" s="40" t="str">
        <f>REGISTRATION!B35</f>
        <v>201701-404</v>
      </c>
      <c r="C34" s="40" t="str">
        <f>CONCATENATE(REGISTRATION!C35," ",REGISTRATION!D35," ",REGISTRATION!E35)</f>
        <v>Monterola Arnold P</v>
      </c>
      <c r="D34" s="101">
        <v>42</v>
      </c>
      <c r="E34" s="85">
        <f t="shared" si="43"/>
        <v>60</v>
      </c>
      <c r="F34" s="88">
        <f t="shared" si="0"/>
        <v>18</v>
      </c>
      <c r="G34" s="101">
        <v>53</v>
      </c>
      <c r="H34" s="85">
        <f t="shared" si="2"/>
        <v>66.25</v>
      </c>
      <c r="I34" s="88">
        <f t="shared" si="1"/>
        <v>19.875</v>
      </c>
      <c r="J34" s="101">
        <v>12</v>
      </c>
      <c r="K34" s="85">
        <f t="shared" si="3"/>
        <v>60</v>
      </c>
      <c r="L34" s="101">
        <v>14</v>
      </c>
      <c r="M34" s="85">
        <f t="shared" si="4"/>
        <v>56.000000000000007</v>
      </c>
      <c r="N34" s="101">
        <v>9</v>
      </c>
      <c r="O34" s="85">
        <f t="shared" si="5"/>
        <v>25.714285714285712</v>
      </c>
      <c r="P34" s="101">
        <v>8</v>
      </c>
      <c r="Q34" s="85">
        <f t="shared" si="6"/>
        <v>53.333333333333336</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9.7523809523809533</v>
      </c>
      <c r="AO34" s="101">
        <v>100</v>
      </c>
      <c r="AP34" s="85">
        <f t="shared" si="10"/>
        <v>100</v>
      </c>
      <c r="AQ34" s="101"/>
      <c r="AR34" s="85" t="str">
        <f t="shared" si="11"/>
        <v/>
      </c>
      <c r="AS34" s="101"/>
      <c r="AT34" s="85" t="str">
        <f t="shared" si="12"/>
        <v/>
      </c>
      <c r="AU34" s="88">
        <f t="shared" si="13"/>
        <v>10</v>
      </c>
      <c r="AV34" s="100">
        <v>100</v>
      </c>
      <c r="AW34" s="85">
        <f t="shared" si="14"/>
        <v>100</v>
      </c>
      <c r="AX34" s="101"/>
      <c r="AY34" s="85" t="str">
        <f t="shared" si="15"/>
        <v/>
      </c>
      <c r="AZ34" s="101"/>
      <c r="BA34" s="85" t="str">
        <f t="shared" si="16"/>
        <v/>
      </c>
      <c r="BB34" s="88">
        <f t="shared" si="17"/>
        <v>10</v>
      </c>
      <c r="BC34" s="91">
        <f t="shared" si="18"/>
        <v>67.627380952380946</v>
      </c>
      <c r="BD34" s="91">
        <f t="shared" si="19"/>
        <v>67.63</v>
      </c>
      <c r="BE34" s="101"/>
      <c r="BF34" s="85" t="str">
        <f t="shared" si="20"/>
        <v/>
      </c>
      <c r="BG34" s="101">
        <v>80</v>
      </c>
      <c r="BH34" s="85">
        <f t="shared" si="21"/>
        <v>80</v>
      </c>
      <c r="BI34" s="101">
        <v>80</v>
      </c>
      <c r="BJ34" s="85">
        <f t="shared" si="44"/>
        <v>80</v>
      </c>
      <c r="BK34" s="96">
        <f t="shared" si="22"/>
        <v>40</v>
      </c>
      <c r="BL34" s="101">
        <v>100</v>
      </c>
      <c r="BM34" s="85">
        <f t="shared" si="23"/>
        <v>100</v>
      </c>
      <c r="BN34" s="101">
        <v>95</v>
      </c>
      <c r="BO34" s="85">
        <f t="shared" si="24"/>
        <v>95</v>
      </c>
      <c r="BP34" s="101">
        <v>100</v>
      </c>
      <c r="BQ34" s="85">
        <f t="shared" si="25"/>
        <v>100</v>
      </c>
      <c r="BR34" s="101">
        <v>100</v>
      </c>
      <c r="BS34" s="85">
        <f t="shared" si="26"/>
        <v>100</v>
      </c>
      <c r="BT34" s="101">
        <v>70</v>
      </c>
      <c r="BU34" s="85">
        <f t="shared" si="27"/>
        <v>70</v>
      </c>
      <c r="BV34" s="100">
        <v>70</v>
      </c>
      <c r="BW34" s="85">
        <f t="shared" si="28"/>
        <v>70</v>
      </c>
      <c r="BX34" s="100">
        <v>70</v>
      </c>
      <c r="BY34" s="85">
        <f t="shared" si="29"/>
        <v>70</v>
      </c>
      <c r="BZ34" s="100">
        <v>85</v>
      </c>
      <c r="CA34" s="85">
        <f t="shared" si="30"/>
        <v>85</v>
      </c>
      <c r="CB34" s="100">
        <v>70</v>
      </c>
      <c r="CC34" s="85">
        <f t="shared" si="31"/>
        <v>70</v>
      </c>
      <c r="CD34" s="100">
        <v>70</v>
      </c>
      <c r="CE34" s="85">
        <f t="shared" si="32"/>
        <v>70</v>
      </c>
      <c r="CF34" s="100">
        <v>70</v>
      </c>
      <c r="CG34" s="85">
        <f t="shared" si="33"/>
        <v>70</v>
      </c>
      <c r="CH34" s="100">
        <v>100</v>
      </c>
      <c r="CI34" s="85">
        <f t="shared" si="34"/>
        <v>100</v>
      </c>
      <c r="CJ34" s="100">
        <v>100</v>
      </c>
      <c r="CK34" s="85">
        <f t="shared" si="35"/>
        <v>100</v>
      </c>
      <c r="CL34" s="100">
        <v>70</v>
      </c>
      <c r="CM34" s="85">
        <f t="shared" si="36"/>
        <v>70</v>
      </c>
      <c r="CN34" s="100">
        <v>70</v>
      </c>
      <c r="CO34" s="85">
        <f t="shared" si="37"/>
        <v>70</v>
      </c>
      <c r="CP34" s="96">
        <f t="shared" si="38"/>
        <v>41.333333333333336</v>
      </c>
      <c r="CQ34" s="92">
        <f t="shared" si="39"/>
        <v>81.333333333333343</v>
      </c>
      <c r="CR34" s="92">
        <f t="shared" si="40"/>
        <v>81.33</v>
      </c>
      <c r="CS34" s="97">
        <f t="shared" si="45"/>
        <v>75.849999999999994</v>
      </c>
      <c r="CT34" s="97">
        <f>IFERROR(VLOOKUP(CS34,REGISTRATION!$P$22:$Q$32,2),"")</f>
        <v>2.75</v>
      </c>
      <c r="CU34" s="86" t="str">
        <f t="shared" si="42"/>
        <v>PASSED</v>
      </c>
    </row>
    <row r="35" spans="1:99">
      <c r="A35" s="40">
        <f>REGISTRATION!A36</f>
        <v>26</v>
      </c>
      <c r="B35" s="40" t="str">
        <f>REGISTRATION!B36</f>
        <v>201701-614</v>
      </c>
      <c r="C35" s="40" t="str">
        <f>CONCATENATE(REGISTRATION!C36," ",REGISTRATION!D36," ",REGISTRATION!E36)</f>
        <v>Ollet Allan L</v>
      </c>
      <c r="D35" s="101">
        <v>37</v>
      </c>
      <c r="E35" s="85">
        <f t="shared" si="43"/>
        <v>52.857142857142861</v>
      </c>
      <c r="F35" s="88">
        <f t="shared" si="0"/>
        <v>15.857142857142858</v>
      </c>
      <c r="G35" s="101">
        <v>57</v>
      </c>
      <c r="H35" s="85">
        <f t="shared" si="2"/>
        <v>71.25</v>
      </c>
      <c r="I35" s="88">
        <f t="shared" si="1"/>
        <v>21.375</v>
      </c>
      <c r="J35" s="101">
        <v>13</v>
      </c>
      <c r="K35" s="85">
        <f t="shared" si="3"/>
        <v>65</v>
      </c>
      <c r="L35" s="101">
        <v>14</v>
      </c>
      <c r="M35" s="85">
        <f t="shared" si="4"/>
        <v>56.000000000000007</v>
      </c>
      <c r="N35" s="101">
        <v>0</v>
      </c>
      <c r="O35" s="85">
        <f t="shared" si="5"/>
        <v>0</v>
      </c>
      <c r="P35" s="101">
        <v>7</v>
      </c>
      <c r="Q35" s="85">
        <f t="shared" si="6"/>
        <v>46.666666666666664</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8.3833333333333329</v>
      </c>
      <c r="AO35" s="101">
        <v>100</v>
      </c>
      <c r="AP35" s="85">
        <f t="shared" si="10"/>
        <v>100</v>
      </c>
      <c r="AQ35" s="101"/>
      <c r="AR35" s="85" t="str">
        <f t="shared" si="11"/>
        <v/>
      </c>
      <c r="AS35" s="101"/>
      <c r="AT35" s="85" t="str">
        <f t="shared" si="12"/>
        <v/>
      </c>
      <c r="AU35" s="88">
        <f t="shared" si="13"/>
        <v>10</v>
      </c>
      <c r="AV35" s="100">
        <v>100</v>
      </c>
      <c r="AW35" s="85">
        <f t="shared" si="14"/>
        <v>100</v>
      </c>
      <c r="AX35" s="101"/>
      <c r="AY35" s="85" t="str">
        <f t="shared" si="15"/>
        <v/>
      </c>
      <c r="AZ35" s="101"/>
      <c r="BA35" s="85" t="str">
        <f t="shared" si="16"/>
        <v/>
      </c>
      <c r="BB35" s="88">
        <f t="shared" si="17"/>
        <v>10</v>
      </c>
      <c r="BC35" s="91">
        <f t="shared" si="18"/>
        <v>65.615476190476187</v>
      </c>
      <c r="BD35" s="91">
        <f t="shared" si="19"/>
        <v>65.62</v>
      </c>
      <c r="BE35" s="101"/>
      <c r="BF35" s="85" t="str">
        <f t="shared" si="20"/>
        <v/>
      </c>
      <c r="BG35" s="101">
        <v>80</v>
      </c>
      <c r="BH35" s="85">
        <f t="shared" si="21"/>
        <v>80</v>
      </c>
      <c r="BI35" s="101">
        <v>80</v>
      </c>
      <c r="BJ35" s="85">
        <f t="shared" si="44"/>
        <v>80</v>
      </c>
      <c r="BK35" s="96">
        <f t="shared" si="22"/>
        <v>40</v>
      </c>
      <c r="BL35" s="101">
        <v>85</v>
      </c>
      <c r="BM35" s="85">
        <f t="shared" si="23"/>
        <v>85</v>
      </c>
      <c r="BN35" s="101">
        <v>85</v>
      </c>
      <c r="BO35" s="85">
        <f t="shared" si="24"/>
        <v>85</v>
      </c>
      <c r="BP35" s="101">
        <v>100</v>
      </c>
      <c r="BQ35" s="85">
        <f t="shared" si="25"/>
        <v>100</v>
      </c>
      <c r="BR35" s="101">
        <v>70</v>
      </c>
      <c r="BS35" s="85">
        <f t="shared" si="26"/>
        <v>70</v>
      </c>
      <c r="BT35" s="101">
        <v>70</v>
      </c>
      <c r="BU35" s="85">
        <f t="shared" si="27"/>
        <v>70</v>
      </c>
      <c r="BV35" s="100">
        <v>70</v>
      </c>
      <c r="BW35" s="85">
        <f t="shared" si="28"/>
        <v>70</v>
      </c>
      <c r="BX35" s="100">
        <v>70</v>
      </c>
      <c r="BY35" s="85">
        <f t="shared" si="29"/>
        <v>70</v>
      </c>
      <c r="BZ35" s="100">
        <v>70</v>
      </c>
      <c r="CA35" s="85">
        <f t="shared" si="30"/>
        <v>70</v>
      </c>
      <c r="CB35" s="100">
        <v>70</v>
      </c>
      <c r="CC35" s="85">
        <f t="shared" si="31"/>
        <v>70</v>
      </c>
      <c r="CD35" s="100">
        <v>70</v>
      </c>
      <c r="CE35" s="85">
        <f t="shared" si="32"/>
        <v>70</v>
      </c>
      <c r="CF35" s="100">
        <v>70</v>
      </c>
      <c r="CG35" s="85">
        <f t="shared" si="33"/>
        <v>70</v>
      </c>
      <c r="CH35" s="100">
        <v>100</v>
      </c>
      <c r="CI35" s="85">
        <f t="shared" si="34"/>
        <v>100</v>
      </c>
      <c r="CJ35" s="100">
        <v>100</v>
      </c>
      <c r="CK35" s="85">
        <f t="shared" si="35"/>
        <v>100</v>
      </c>
      <c r="CL35" s="100">
        <v>70</v>
      </c>
      <c r="CM35" s="85">
        <f t="shared" si="36"/>
        <v>70</v>
      </c>
      <c r="CN35" s="100">
        <v>70</v>
      </c>
      <c r="CO35" s="85">
        <f t="shared" si="37"/>
        <v>70</v>
      </c>
      <c r="CP35" s="96">
        <f t="shared" si="38"/>
        <v>39</v>
      </c>
      <c r="CQ35" s="92">
        <f t="shared" si="39"/>
        <v>79</v>
      </c>
      <c r="CR35" s="92">
        <f t="shared" si="40"/>
        <v>79</v>
      </c>
      <c r="CS35" s="97">
        <f t="shared" si="45"/>
        <v>73.647999999999996</v>
      </c>
      <c r="CT35" s="97">
        <f>IFERROR(VLOOKUP(CS35,REGISTRATION!$P$22:$Q$32,2),"")</f>
        <v>2.75</v>
      </c>
      <c r="CU35" s="86" t="str">
        <f t="shared" si="42"/>
        <v>PASSED</v>
      </c>
    </row>
    <row r="36" spans="1:99">
      <c r="A36" s="40">
        <f>REGISTRATION!A37</f>
        <v>27</v>
      </c>
      <c r="B36" s="40" t="str">
        <f>REGISTRATION!B37</f>
        <v>201701-382</v>
      </c>
      <c r="C36" s="40" t="str">
        <f>CONCATENATE(REGISTRATION!C37," ",REGISTRATION!D37," ",REGISTRATION!E37)</f>
        <v>Poblete Jan Fritzgerald A</v>
      </c>
      <c r="D36" s="101">
        <v>38</v>
      </c>
      <c r="E36" s="85">
        <f t="shared" si="43"/>
        <v>54.285714285714285</v>
      </c>
      <c r="F36" s="88">
        <f t="shared" si="0"/>
        <v>16.285714285714285</v>
      </c>
      <c r="G36" s="101"/>
      <c r="H36" s="85">
        <f t="shared" si="2"/>
        <v>0</v>
      </c>
      <c r="I36" s="88">
        <f t="shared" si="1"/>
        <v>0</v>
      </c>
      <c r="J36" s="101">
        <v>13</v>
      </c>
      <c r="K36" s="85">
        <f t="shared" si="3"/>
        <v>65</v>
      </c>
      <c r="L36" s="101">
        <v>13</v>
      </c>
      <c r="M36" s="85">
        <f t="shared" si="4"/>
        <v>52</v>
      </c>
      <c r="N36" s="101"/>
      <c r="O36" s="85">
        <f t="shared" si="5"/>
        <v>0</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5.8500000000000005</v>
      </c>
      <c r="AO36" s="101">
        <v>100</v>
      </c>
      <c r="AP36" s="85">
        <f t="shared" si="10"/>
        <v>100</v>
      </c>
      <c r="AQ36" s="101"/>
      <c r="AR36" s="85" t="str">
        <f t="shared" si="11"/>
        <v/>
      </c>
      <c r="AS36" s="101"/>
      <c r="AT36" s="85" t="str">
        <f t="shared" si="12"/>
        <v/>
      </c>
      <c r="AU36" s="88">
        <f t="shared" si="13"/>
        <v>10</v>
      </c>
      <c r="AV36" s="100">
        <v>90</v>
      </c>
      <c r="AW36" s="85">
        <f t="shared" si="14"/>
        <v>90</v>
      </c>
      <c r="AX36" s="101"/>
      <c r="AY36" s="85" t="str">
        <f t="shared" si="15"/>
        <v/>
      </c>
      <c r="AZ36" s="101"/>
      <c r="BA36" s="85" t="str">
        <f t="shared" si="16"/>
        <v/>
      </c>
      <c r="BB36" s="88">
        <f t="shared" si="17"/>
        <v>9</v>
      </c>
      <c r="BC36" s="91">
        <f t="shared" si="18"/>
        <v>41.135714285714286</v>
      </c>
      <c r="BD36" s="91">
        <f t="shared" si="19"/>
        <v>41.14</v>
      </c>
      <c r="BE36" s="101"/>
      <c r="BF36" s="85" t="str">
        <f t="shared" si="20"/>
        <v/>
      </c>
      <c r="BG36" s="101"/>
      <c r="BH36" s="85">
        <f t="shared" si="21"/>
        <v>0</v>
      </c>
      <c r="BI36" s="101"/>
      <c r="BJ36" s="85">
        <f t="shared" si="44"/>
        <v>0</v>
      </c>
      <c r="BK36" s="96">
        <f t="shared" si="22"/>
        <v>0</v>
      </c>
      <c r="BL36" s="101"/>
      <c r="BM36" s="85">
        <f t="shared" si="23"/>
        <v>0</v>
      </c>
      <c r="BN36" s="101"/>
      <c r="BO36" s="85">
        <f t="shared" si="24"/>
        <v>0</v>
      </c>
      <c r="BP36" s="101">
        <v>100</v>
      </c>
      <c r="BQ36" s="85">
        <f t="shared" si="25"/>
        <v>100</v>
      </c>
      <c r="BR36" s="101">
        <v>100</v>
      </c>
      <c r="BS36" s="85">
        <f t="shared" si="26"/>
        <v>100</v>
      </c>
      <c r="BT36" s="101">
        <v>70</v>
      </c>
      <c r="BU36" s="85">
        <f t="shared" si="27"/>
        <v>70</v>
      </c>
      <c r="BV36" s="100">
        <v>70</v>
      </c>
      <c r="BW36" s="85">
        <f t="shared" si="28"/>
        <v>70</v>
      </c>
      <c r="BX36" s="100"/>
      <c r="BY36" s="85">
        <f t="shared" si="29"/>
        <v>0</v>
      </c>
      <c r="BZ36" s="100"/>
      <c r="CA36" s="85">
        <f t="shared" si="30"/>
        <v>0</v>
      </c>
      <c r="CB36" s="100"/>
      <c r="CC36" s="85">
        <f t="shared" si="31"/>
        <v>0</v>
      </c>
      <c r="CD36" s="100"/>
      <c r="CE36" s="85">
        <f t="shared" si="32"/>
        <v>0</v>
      </c>
      <c r="CF36" s="100"/>
      <c r="CG36" s="85">
        <f t="shared" si="33"/>
        <v>0</v>
      </c>
      <c r="CH36" s="100"/>
      <c r="CI36" s="85">
        <f t="shared" si="34"/>
        <v>0</v>
      </c>
      <c r="CJ36" s="100"/>
      <c r="CK36" s="85">
        <f t="shared" si="35"/>
        <v>0</v>
      </c>
      <c r="CL36" s="100"/>
      <c r="CM36" s="85">
        <f t="shared" si="36"/>
        <v>0</v>
      </c>
      <c r="CN36" s="100"/>
      <c r="CO36" s="85">
        <f t="shared" si="37"/>
        <v>0</v>
      </c>
      <c r="CP36" s="96">
        <f t="shared" si="38"/>
        <v>11.333333333333334</v>
      </c>
      <c r="CQ36" s="92">
        <f t="shared" si="39"/>
        <v>11.333333333333334</v>
      </c>
      <c r="CR36" s="92">
        <f t="shared" si="40"/>
        <v>11.33</v>
      </c>
      <c r="CS36" s="97">
        <f t="shared" si="45"/>
        <v>23.253999999999998</v>
      </c>
      <c r="CT36" s="97">
        <f>IFERROR(VLOOKUP(CS36,REGISTRATION!$P$22:$Q$32,2),"")</f>
        <v>5</v>
      </c>
      <c r="CU36" s="86" t="str">
        <f t="shared" si="42"/>
        <v>FAILED</v>
      </c>
    </row>
    <row r="37" spans="1:99">
      <c r="A37" s="40">
        <f>REGISTRATION!A38</f>
        <v>28</v>
      </c>
      <c r="B37" s="40" t="str">
        <f>REGISTRATION!B38</f>
        <v>201701-484</v>
      </c>
      <c r="C37" s="40" t="str">
        <f>CONCATENATE(REGISTRATION!C38," ",REGISTRATION!D38," ",REGISTRATION!E38)</f>
        <v xml:space="preserve">Regalario Rose Ann M </v>
      </c>
      <c r="D37" s="101"/>
      <c r="E37" s="85">
        <f t="shared" si="43"/>
        <v>0</v>
      </c>
      <c r="F37" s="88">
        <f t="shared" si="0"/>
        <v>0</v>
      </c>
      <c r="G37" s="101">
        <v>58</v>
      </c>
      <c r="H37" s="85">
        <f t="shared" si="2"/>
        <v>72.5</v>
      </c>
      <c r="I37" s="88">
        <f t="shared" si="1"/>
        <v>21.75</v>
      </c>
      <c r="J37" s="101"/>
      <c r="K37" s="85">
        <f t="shared" si="3"/>
        <v>0</v>
      </c>
      <c r="L37" s="101"/>
      <c r="M37" s="85">
        <f t="shared" si="4"/>
        <v>0</v>
      </c>
      <c r="N37" s="101">
        <v>23</v>
      </c>
      <c r="O37" s="85">
        <f t="shared" si="5"/>
        <v>65.714285714285708</v>
      </c>
      <c r="P37" s="101">
        <v>9</v>
      </c>
      <c r="Q37" s="85">
        <f t="shared" si="6"/>
        <v>60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6.2857142857142856</v>
      </c>
      <c r="AO37" s="101">
        <v>100</v>
      </c>
      <c r="AP37" s="85">
        <f t="shared" si="10"/>
        <v>100</v>
      </c>
      <c r="AQ37" s="101"/>
      <c r="AR37" s="85" t="str">
        <f t="shared" si="11"/>
        <v/>
      </c>
      <c r="AS37" s="101"/>
      <c r="AT37" s="85" t="str">
        <f t="shared" si="12"/>
        <v/>
      </c>
      <c r="AU37" s="88">
        <f t="shared" si="13"/>
        <v>10</v>
      </c>
      <c r="AV37" s="100">
        <v>100</v>
      </c>
      <c r="AW37" s="85">
        <f t="shared" si="14"/>
        <v>100</v>
      </c>
      <c r="AX37" s="101"/>
      <c r="AY37" s="85" t="str">
        <f t="shared" si="15"/>
        <v/>
      </c>
      <c r="AZ37" s="101"/>
      <c r="BA37" s="85" t="str">
        <f t="shared" si="16"/>
        <v/>
      </c>
      <c r="BB37" s="88">
        <f t="shared" si="17"/>
        <v>10</v>
      </c>
      <c r="BC37" s="91">
        <f t="shared" si="18"/>
        <v>48.035714285714285</v>
      </c>
      <c r="BD37" s="91">
        <f t="shared" si="19"/>
        <v>48.04</v>
      </c>
      <c r="BE37" s="101"/>
      <c r="BF37" s="85" t="str">
        <f t="shared" si="20"/>
        <v/>
      </c>
      <c r="BG37" s="101">
        <v>80</v>
      </c>
      <c r="BH37" s="85">
        <f t="shared" si="21"/>
        <v>80</v>
      </c>
      <c r="BI37" s="101">
        <v>80</v>
      </c>
      <c r="BJ37" s="85">
        <f t="shared" si="44"/>
        <v>80</v>
      </c>
      <c r="BK37" s="96">
        <f t="shared" si="22"/>
        <v>40</v>
      </c>
      <c r="BL37" s="101">
        <v>90</v>
      </c>
      <c r="BM37" s="85">
        <f t="shared" si="23"/>
        <v>90</v>
      </c>
      <c r="BN37" s="101">
        <v>100</v>
      </c>
      <c r="BO37" s="85">
        <f t="shared" si="24"/>
        <v>100</v>
      </c>
      <c r="BP37" s="101"/>
      <c r="BQ37" s="85">
        <f t="shared" si="25"/>
        <v>0</v>
      </c>
      <c r="BR37" s="101"/>
      <c r="BS37" s="85">
        <f t="shared" si="26"/>
        <v>0</v>
      </c>
      <c r="BT37" s="101"/>
      <c r="BU37" s="85">
        <f t="shared" si="27"/>
        <v>0</v>
      </c>
      <c r="BV37" s="100"/>
      <c r="BW37" s="85">
        <f t="shared" si="28"/>
        <v>0</v>
      </c>
      <c r="BX37" s="100">
        <v>70</v>
      </c>
      <c r="BY37" s="85">
        <f t="shared" si="29"/>
        <v>70</v>
      </c>
      <c r="BZ37" s="100">
        <v>80</v>
      </c>
      <c r="CA37" s="85">
        <f t="shared" si="30"/>
        <v>80</v>
      </c>
      <c r="CB37" s="100">
        <v>100</v>
      </c>
      <c r="CC37" s="85">
        <f t="shared" si="31"/>
        <v>100</v>
      </c>
      <c r="CD37" s="100">
        <v>70</v>
      </c>
      <c r="CE37" s="85">
        <f t="shared" si="32"/>
        <v>70</v>
      </c>
      <c r="CF37" s="100">
        <v>70</v>
      </c>
      <c r="CG37" s="85">
        <f t="shared" si="33"/>
        <v>70</v>
      </c>
      <c r="CH37" s="100">
        <v>100</v>
      </c>
      <c r="CI37" s="85">
        <f t="shared" si="34"/>
        <v>100</v>
      </c>
      <c r="CJ37" s="100">
        <v>70</v>
      </c>
      <c r="CK37" s="85">
        <f t="shared" si="35"/>
        <v>70</v>
      </c>
      <c r="CL37" s="100">
        <v>90</v>
      </c>
      <c r="CM37" s="85">
        <f t="shared" si="36"/>
        <v>90</v>
      </c>
      <c r="CN37" s="100">
        <v>70</v>
      </c>
      <c r="CO37" s="85">
        <f t="shared" si="37"/>
        <v>70</v>
      </c>
      <c r="CP37" s="96">
        <f t="shared" si="38"/>
        <v>30.333333333333332</v>
      </c>
      <c r="CQ37" s="92">
        <f t="shared" si="39"/>
        <v>70.333333333333329</v>
      </c>
      <c r="CR37" s="92">
        <f t="shared" si="40"/>
        <v>70.33</v>
      </c>
      <c r="CS37" s="97">
        <f t="shared" si="45"/>
        <v>61.414000000000001</v>
      </c>
      <c r="CT37" s="97">
        <f>IFERROR(VLOOKUP(CS37,REGISTRATION!$P$22:$Q$32,2),"")</f>
        <v>5</v>
      </c>
      <c r="CU37" s="86" t="str">
        <f t="shared" si="42"/>
        <v>FAILED</v>
      </c>
    </row>
    <row r="38" spans="1:99">
      <c r="A38" s="40">
        <f>REGISTRATION!A39</f>
        <v>29</v>
      </c>
      <c r="B38" s="40" t="str">
        <f>REGISTRATION!B39</f>
        <v>201602-055</v>
      </c>
      <c r="C38" s="40" t="str">
        <f>CONCATENATE(REGISTRATION!C39," ",REGISTRATION!D39," ",REGISTRATION!E39)</f>
        <v>Salazar Alfonso Gerald B</v>
      </c>
      <c r="D38" s="101"/>
      <c r="E38" s="85">
        <f t="shared" si="43"/>
        <v>0</v>
      </c>
      <c r="F38" s="88">
        <f t="shared" si="0"/>
        <v>0</v>
      </c>
      <c r="G38" s="101">
        <v>58</v>
      </c>
      <c r="H38" s="85">
        <f t="shared" si="2"/>
        <v>72.5</v>
      </c>
      <c r="I38" s="88">
        <f t="shared" si="1"/>
        <v>21.75</v>
      </c>
      <c r="J38" s="101"/>
      <c r="K38" s="85">
        <f t="shared" si="3"/>
        <v>0</v>
      </c>
      <c r="L38" s="101"/>
      <c r="M38" s="85">
        <f t="shared" si="4"/>
        <v>0</v>
      </c>
      <c r="N38" s="101"/>
      <c r="O38" s="85">
        <f t="shared" si="5"/>
        <v>0</v>
      </c>
      <c r="P38" s="101"/>
      <c r="Q38" s="85">
        <f t="shared" si="6"/>
        <v>0</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0</v>
      </c>
      <c r="AO38" s="101">
        <v>100</v>
      </c>
      <c r="AP38" s="85">
        <f t="shared" si="10"/>
        <v>100</v>
      </c>
      <c r="AQ38" s="101"/>
      <c r="AR38" s="85" t="str">
        <f t="shared" si="11"/>
        <v/>
      </c>
      <c r="AS38" s="101"/>
      <c r="AT38" s="85" t="str">
        <f t="shared" si="12"/>
        <v/>
      </c>
      <c r="AU38" s="88">
        <f t="shared" si="13"/>
        <v>10</v>
      </c>
      <c r="AV38" s="101">
        <v>0</v>
      </c>
      <c r="AW38" s="85">
        <f t="shared" si="14"/>
        <v>0</v>
      </c>
      <c r="AX38" s="101"/>
      <c r="AY38" s="85" t="str">
        <f t="shared" si="15"/>
        <v/>
      </c>
      <c r="AZ38" s="101"/>
      <c r="BA38" s="85" t="str">
        <f t="shared" si="16"/>
        <v/>
      </c>
      <c r="BB38" s="88">
        <f t="shared" si="17"/>
        <v>0</v>
      </c>
      <c r="BC38" s="91">
        <f t="shared" si="18"/>
        <v>31.75</v>
      </c>
      <c r="BD38" s="91">
        <f t="shared" si="19"/>
        <v>31.75</v>
      </c>
      <c r="BE38" s="101"/>
      <c r="BF38" s="85" t="str">
        <f t="shared" si="20"/>
        <v/>
      </c>
      <c r="BG38" s="101"/>
      <c r="BH38" s="85">
        <f t="shared" si="21"/>
        <v>0</v>
      </c>
      <c r="BI38" s="101">
        <v>80</v>
      </c>
      <c r="BJ38" s="85">
        <f t="shared" si="44"/>
        <v>80</v>
      </c>
      <c r="BK38" s="96">
        <f t="shared" si="22"/>
        <v>20</v>
      </c>
      <c r="BL38" s="101">
        <v>100</v>
      </c>
      <c r="BM38" s="85">
        <f t="shared" si="23"/>
        <v>100</v>
      </c>
      <c r="BN38" s="101">
        <v>100</v>
      </c>
      <c r="BO38" s="85">
        <f t="shared" si="24"/>
        <v>100</v>
      </c>
      <c r="BP38" s="101">
        <v>100</v>
      </c>
      <c r="BQ38" s="85">
        <f t="shared" si="25"/>
        <v>100</v>
      </c>
      <c r="BR38" s="101">
        <v>100</v>
      </c>
      <c r="BS38" s="85">
        <f t="shared" si="26"/>
        <v>100</v>
      </c>
      <c r="BT38" s="101">
        <v>70</v>
      </c>
      <c r="BU38" s="85">
        <f t="shared" si="27"/>
        <v>70</v>
      </c>
      <c r="BV38" s="100">
        <v>100</v>
      </c>
      <c r="BW38" s="85">
        <f t="shared" si="28"/>
        <v>100</v>
      </c>
      <c r="BX38" s="100">
        <v>70</v>
      </c>
      <c r="BY38" s="85">
        <f t="shared" si="29"/>
        <v>70</v>
      </c>
      <c r="BZ38" s="100">
        <v>100</v>
      </c>
      <c r="CA38" s="85">
        <f t="shared" si="30"/>
        <v>100</v>
      </c>
      <c r="CB38" s="100">
        <v>95</v>
      </c>
      <c r="CC38" s="85">
        <f t="shared" si="31"/>
        <v>95</v>
      </c>
      <c r="CD38" s="100">
        <v>70</v>
      </c>
      <c r="CE38" s="85">
        <f t="shared" si="32"/>
        <v>70</v>
      </c>
      <c r="CF38" s="100">
        <v>70</v>
      </c>
      <c r="CG38" s="85">
        <f t="shared" si="33"/>
        <v>70</v>
      </c>
      <c r="CH38" s="100"/>
      <c r="CI38" s="85">
        <f t="shared" si="34"/>
        <v>0</v>
      </c>
      <c r="CJ38" s="100"/>
      <c r="CK38" s="85">
        <f t="shared" si="35"/>
        <v>0</v>
      </c>
      <c r="CL38" s="100"/>
      <c r="CM38" s="85">
        <f t="shared" si="36"/>
        <v>0</v>
      </c>
      <c r="CN38" s="100"/>
      <c r="CO38" s="85">
        <f t="shared" si="37"/>
        <v>0</v>
      </c>
      <c r="CP38" s="96">
        <f t="shared" si="38"/>
        <v>32.5</v>
      </c>
      <c r="CQ38" s="92">
        <f t="shared" si="39"/>
        <v>52.5</v>
      </c>
      <c r="CR38" s="92">
        <f t="shared" si="40"/>
        <v>52.5</v>
      </c>
      <c r="CS38" s="97">
        <f t="shared" si="45"/>
        <v>44.2</v>
      </c>
      <c r="CT38" s="97">
        <f>IFERROR(VLOOKUP(CS38,REGISTRATION!$P$22:$Q$32,2),"")</f>
        <v>5</v>
      </c>
      <c r="CU38" s="86" t="str">
        <f t="shared" si="42"/>
        <v>FAILED</v>
      </c>
    </row>
    <row r="39" spans="1:99">
      <c r="A39" s="40">
        <f>REGISTRATION!A40</f>
        <v>30</v>
      </c>
      <c r="B39" s="40" t="str">
        <f>REGISTRATION!B40</f>
        <v>201602-118</v>
      </c>
      <c r="C39" s="40" t="str">
        <f>CONCATENATE(REGISTRATION!C40," ",REGISTRATION!D40," ",REGISTRATION!E40)</f>
        <v>Siat Diana Corinne G</v>
      </c>
      <c r="D39" s="101">
        <v>44</v>
      </c>
      <c r="E39" s="85">
        <f t="shared" si="43"/>
        <v>62.857142857142854</v>
      </c>
      <c r="F39" s="88">
        <f t="shared" si="0"/>
        <v>18.857142857142854</v>
      </c>
      <c r="G39" s="101">
        <v>54</v>
      </c>
      <c r="H39" s="85">
        <f t="shared" si="2"/>
        <v>67.5</v>
      </c>
      <c r="I39" s="88">
        <f t="shared" si="1"/>
        <v>20.25</v>
      </c>
      <c r="J39" s="101">
        <v>15</v>
      </c>
      <c r="K39" s="85">
        <f t="shared" si="3"/>
        <v>75</v>
      </c>
      <c r="L39" s="101">
        <v>15</v>
      </c>
      <c r="M39" s="85">
        <f t="shared" si="4"/>
        <v>60</v>
      </c>
      <c r="N39" s="101"/>
      <c r="O39" s="85">
        <f t="shared" si="5"/>
        <v>0</v>
      </c>
      <c r="P39" s="101">
        <v>9</v>
      </c>
      <c r="Q39" s="85">
        <f t="shared" si="6"/>
        <v>60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9.75</v>
      </c>
      <c r="AO39" s="101">
        <v>100</v>
      </c>
      <c r="AP39" s="85">
        <f t="shared" si="10"/>
        <v>100</v>
      </c>
      <c r="AQ39" s="101"/>
      <c r="AR39" s="85" t="str">
        <f t="shared" si="11"/>
        <v/>
      </c>
      <c r="AS39" s="101"/>
      <c r="AT39" s="85" t="str">
        <f t="shared" si="12"/>
        <v/>
      </c>
      <c r="AU39" s="88">
        <f t="shared" si="13"/>
        <v>10</v>
      </c>
      <c r="AV39" s="101">
        <v>90</v>
      </c>
      <c r="AW39" s="85">
        <f t="shared" si="14"/>
        <v>90</v>
      </c>
      <c r="AX39" s="101"/>
      <c r="AY39" s="85" t="str">
        <f t="shared" si="15"/>
        <v/>
      </c>
      <c r="AZ39" s="101"/>
      <c r="BA39" s="85" t="str">
        <f t="shared" si="16"/>
        <v/>
      </c>
      <c r="BB39" s="88">
        <f t="shared" si="17"/>
        <v>9</v>
      </c>
      <c r="BC39" s="91">
        <f t="shared" si="18"/>
        <v>67.857142857142861</v>
      </c>
      <c r="BD39" s="91">
        <f t="shared" si="19"/>
        <v>67.86</v>
      </c>
      <c r="BE39" s="101"/>
      <c r="BF39" s="85" t="str">
        <f t="shared" si="20"/>
        <v/>
      </c>
      <c r="BG39" s="101">
        <v>80</v>
      </c>
      <c r="BH39" s="85">
        <f t="shared" si="21"/>
        <v>80</v>
      </c>
      <c r="BI39" s="101">
        <v>80</v>
      </c>
      <c r="BJ39" s="85">
        <f t="shared" si="44"/>
        <v>80</v>
      </c>
      <c r="BK39" s="96">
        <f t="shared" si="22"/>
        <v>40</v>
      </c>
      <c r="BL39" s="101">
        <v>100</v>
      </c>
      <c r="BM39" s="85">
        <f t="shared" si="23"/>
        <v>100</v>
      </c>
      <c r="BN39" s="101">
        <v>95</v>
      </c>
      <c r="BO39" s="85">
        <f t="shared" si="24"/>
        <v>95</v>
      </c>
      <c r="BP39" s="101">
        <v>100</v>
      </c>
      <c r="BQ39" s="85">
        <f t="shared" si="25"/>
        <v>100</v>
      </c>
      <c r="BR39" s="101">
        <v>100</v>
      </c>
      <c r="BS39" s="85">
        <f t="shared" si="26"/>
        <v>100</v>
      </c>
      <c r="BT39" s="101">
        <v>70</v>
      </c>
      <c r="BU39" s="85">
        <f t="shared" si="27"/>
        <v>70</v>
      </c>
      <c r="BV39" s="100">
        <v>100</v>
      </c>
      <c r="BW39" s="85">
        <f t="shared" si="28"/>
        <v>100</v>
      </c>
      <c r="BX39" s="100">
        <v>95</v>
      </c>
      <c r="BY39" s="85">
        <f t="shared" si="29"/>
        <v>95</v>
      </c>
      <c r="BZ39" s="100">
        <v>100</v>
      </c>
      <c r="CA39" s="85">
        <f t="shared" si="30"/>
        <v>100</v>
      </c>
      <c r="CB39" s="100">
        <v>100</v>
      </c>
      <c r="CC39" s="85">
        <f t="shared" si="31"/>
        <v>100</v>
      </c>
      <c r="CD39" s="100">
        <v>70</v>
      </c>
      <c r="CE39" s="85">
        <f t="shared" si="32"/>
        <v>70</v>
      </c>
      <c r="CF39" s="100">
        <v>70</v>
      </c>
      <c r="CG39" s="85">
        <f t="shared" si="33"/>
        <v>70</v>
      </c>
      <c r="CH39" s="100">
        <v>100</v>
      </c>
      <c r="CI39" s="85">
        <f t="shared" si="34"/>
        <v>100</v>
      </c>
      <c r="CJ39" s="100">
        <v>100</v>
      </c>
      <c r="CK39" s="85">
        <f t="shared" si="35"/>
        <v>100</v>
      </c>
      <c r="CL39" s="100">
        <v>100</v>
      </c>
      <c r="CM39" s="85">
        <f t="shared" si="36"/>
        <v>100</v>
      </c>
      <c r="CN39" s="100">
        <v>70</v>
      </c>
      <c r="CO39" s="85">
        <f t="shared" si="37"/>
        <v>70</v>
      </c>
      <c r="CP39" s="96">
        <f t="shared" si="38"/>
        <v>45.666666666666664</v>
      </c>
      <c r="CQ39" s="92">
        <f t="shared" si="39"/>
        <v>85.666666666666657</v>
      </c>
      <c r="CR39" s="92">
        <f t="shared" si="40"/>
        <v>85.67</v>
      </c>
      <c r="CS39" s="97">
        <f t="shared" si="45"/>
        <v>78.546000000000006</v>
      </c>
      <c r="CT39" s="97">
        <f>IFERROR(VLOOKUP(CS39,REGISTRATION!$P$22:$Q$32,2),"")</f>
        <v>2.5</v>
      </c>
      <c r="CU39" s="86" t="str">
        <f t="shared" si="42"/>
        <v>PASSED</v>
      </c>
    </row>
    <row r="40" spans="1:99">
      <c r="A40" s="40">
        <f>REGISTRATION!A41</f>
        <v>31</v>
      </c>
      <c r="B40" s="40" t="str">
        <f>REGISTRATION!B41</f>
        <v>201701-605</v>
      </c>
      <c r="C40" s="40" t="str">
        <f>CONCATENATE(REGISTRATION!C41," ",REGISTRATION!D41," ",REGISTRATION!E41)</f>
        <v>Tanjusay Jhonafe P</v>
      </c>
      <c r="D40" s="101">
        <v>51</v>
      </c>
      <c r="E40" s="85">
        <f t="shared" si="43"/>
        <v>72.857142857142847</v>
      </c>
      <c r="F40" s="88">
        <f t="shared" si="0"/>
        <v>21.857142857142854</v>
      </c>
      <c r="G40" s="101">
        <v>69</v>
      </c>
      <c r="H40" s="85">
        <f t="shared" si="2"/>
        <v>86.25</v>
      </c>
      <c r="I40" s="88">
        <f t="shared" si="1"/>
        <v>25.875</v>
      </c>
      <c r="J40" s="101">
        <v>12</v>
      </c>
      <c r="K40" s="85">
        <f t="shared" si="3"/>
        <v>60</v>
      </c>
      <c r="L40" s="101">
        <v>18</v>
      </c>
      <c r="M40" s="85">
        <f t="shared" si="4"/>
        <v>72</v>
      </c>
      <c r="N40" s="101">
        <v>33</v>
      </c>
      <c r="O40" s="85">
        <f t="shared" si="5"/>
        <v>94.285714285714278</v>
      </c>
      <c r="P40" s="101">
        <v>11</v>
      </c>
      <c r="Q40" s="85">
        <f t="shared" si="6"/>
        <v>73.333333333333329</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14.980952380952381</v>
      </c>
      <c r="AO40" s="101">
        <v>100</v>
      </c>
      <c r="AP40" s="85">
        <f t="shared" si="10"/>
        <v>100</v>
      </c>
      <c r="AQ40" s="101"/>
      <c r="AR40" s="85" t="str">
        <f t="shared" si="11"/>
        <v/>
      </c>
      <c r="AS40" s="101"/>
      <c r="AT40" s="85" t="str">
        <f t="shared" si="12"/>
        <v/>
      </c>
      <c r="AU40" s="88">
        <f t="shared" si="13"/>
        <v>10</v>
      </c>
      <c r="AV40" s="101">
        <v>100</v>
      </c>
      <c r="AW40" s="85">
        <f t="shared" si="14"/>
        <v>100</v>
      </c>
      <c r="AX40" s="101"/>
      <c r="AY40" s="85" t="str">
        <f t="shared" si="15"/>
        <v/>
      </c>
      <c r="AZ40" s="101"/>
      <c r="BA40" s="85" t="str">
        <f t="shared" si="16"/>
        <v/>
      </c>
      <c r="BB40" s="88">
        <f t="shared" si="17"/>
        <v>10</v>
      </c>
      <c r="BC40" s="91">
        <f t="shared" si="18"/>
        <v>82.713095238095235</v>
      </c>
      <c r="BD40" s="91">
        <f t="shared" si="19"/>
        <v>82.71</v>
      </c>
      <c r="BE40" s="101"/>
      <c r="BF40" s="85" t="str">
        <f t="shared" si="20"/>
        <v/>
      </c>
      <c r="BG40" s="101">
        <v>80</v>
      </c>
      <c r="BH40" s="85">
        <f t="shared" si="21"/>
        <v>80</v>
      </c>
      <c r="BI40" s="101">
        <v>80</v>
      </c>
      <c r="BJ40" s="85">
        <f t="shared" si="44"/>
        <v>80</v>
      </c>
      <c r="BK40" s="96">
        <f t="shared" si="22"/>
        <v>40</v>
      </c>
      <c r="BL40" s="101">
        <v>95</v>
      </c>
      <c r="BM40" s="85">
        <f t="shared" si="23"/>
        <v>95</v>
      </c>
      <c r="BN40" s="101">
        <v>100</v>
      </c>
      <c r="BO40" s="85">
        <f t="shared" si="24"/>
        <v>100</v>
      </c>
      <c r="BP40" s="101">
        <v>100</v>
      </c>
      <c r="BQ40" s="85">
        <f t="shared" si="25"/>
        <v>100</v>
      </c>
      <c r="BR40" s="101">
        <v>70</v>
      </c>
      <c r="BS40" s="85">
        <f t="shared" si="26"/>
        <v>70</v>
      </c>
      <c r="BT40" s="101">
        <v>100</v>
      </c>
      <c r="BU40" s="85">
        <f t="shared" si="27"/>
        <v>100</v>
      </c>
      <c r="BV40" s="100">
        <v>70</v>
      </c>
      <c r="BW40" s="85">
        <f t="shared" si="28"/>
        <v>70</v>
      </c>
      <c r="BX40" s="100">
        <v>70</v>
      </c>
      <c r="BY40" s="85">
        <f t="shared" si="29"/>
        <v>70</v>
      </c>
      <c r="BZ40" s="100">
        <v>90</v>
      </c>
      <c r="CA40" s="85">
        <f t="shared" si="30"/>
        <v>90</v>
      </c>
      <c r="CB40" s="100">
        <v>100</v>
      </c>
      <c r="CC40" s="85">
        <f t="shared" si="31"/>
        <v>100</v>
      </c>
      <c r="CD40" s="100">
        <v>70</v>
      </c>
      <c r="CE40" s="85">
        <f t="shared" si="32"/>
        <v>70</v>
      </c>
      <c r="CF40" s="100">
        <v>95</v>
      </c>
      <c r="CG40" s="85">
        <f t="shared" si="33"/>
        <v>95</v>
      </c>
      <c r="CH40" s="100">
        <v>100</v>
      </c>
      <c r="CI40" s="85">
        <f t="shared" si="34"/>
        <v>100</v>
      </c>
      <c r="CJ40" s="100">
        <v>100</v>
      </c>
      <c r="CK40" s="85">
        <f t="shared" si="35"/>
        <v>100</v>
      </c>
      <c r="CL40" s="100">
        <v>100</v>
      </c>
      <c r="CM40" s="85">
        <f t="shared" si="36"/>
        <v>100</v>
      </c>
      <c r="CN40" s="100">
        <v>70</v>
      </c>
      <c r="CO40" s="85">
        <f t="shared" si="37"/>
        <v>70</v>
      </c>
      <c r="CP40" s="96">
        <f t="shared" si="38"/>
        <v>44.333333333333336</v>
      </c>
      <c r="CQ40" s="92">
        <f t="shared" si="39"/>
        <v>84.333333333333343</v>
      </c>
      <c r="CR40" s="92">
        <f t="shared" si="40"/>
        <v>84.33</v>
      </c>
      <c r="CS40" s="97">
        <f t="shared" si="45"/>
        <v>83.681999999999988</v>
      </c>
      <c r="CT40" s="97">
        <f>IFERROR(VLOOKUP(CS40,REGISTRATION!$P$22:$Q$32,2),"")</f>
        <v>2</v>
      </c>
      <c r="CU40" s="86" t="str">
        <f t="shared" si="42"/>
        <v>PASSED</v>
      </c>
    </row>
    <row r="41" spans="1:99">
      <c r="A41" s="40">
        <f>REGISTRATION!A42</f>
        <v>32</v>
      </c>
      <c r="B41" s="40" t="str">
        <f>REGISTRATION!B42</f>
        <v>201701-683</v>
      </c>
      <c r="C41" s="40" t="str">
        <f>CONCATENATE(REGISTRATION!C42," ",REGISTRATION!D42," ",REGISTRATION!E42)</f>
        <v>Toledo John Ronmar S</v>
      </c>
      <c r="D41" s="101">
        <v>48</v>
      </c>
      <c r="E41" s="85">
        <f t="shared" si="43"/>
        <v>68.571428571428569</v>
      </c>
      <c r="F41" s="88">
        <f t="shared" si="0"/>
        <v>20.571428571428569</v>
      </c>
      <c r="G41" s="101">
        <v>53</v>
      </c>
      <c r="H41" s="85">
        <f t="shared" si="2"/>
        <v>66.25</v>
      </c>
      <c r="I41" s="88">
        <f t="shared" si="1"/>
        <v>19.875</v>
      </c>
      <c r="J41" s="101">
        <v>13</v>
      </c>
      <c r="K41" s="85">
        <f t="shared" si="3"/>
        <v>65</v>
      </c>
      <c r="L41" s="101">
        <v>20</v>
      </c>
      <c r="M41" s="85">
        <f t="shared" si="4"/>
        <v>80</v>
      </c>
      <c r="N41" s="101">
        <v>27</v>
      </c>
      <c r="O41" s="85">
        <f t="shared" si="5"/>
        <v>77.142857142857153</v>
      </c>
      <c r="P41" s="101">
        <v>9</v>
      </c>
      <c r="Q41" s="85">
        <f t="shared" si="6"/>
        <v>60</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14.107142857142859</v>
      </c>
      <c r="AO41" s="101">
        <v>100</v>
      </c>
      <c r="AP41" s="85">
        <f t="shared" si="10"/>
        <v>100</v>
      </c>
      <c r="AQ41" s="101"/>
      <c r="AR41" s="85" t="str">
        <f t="shared" si="11"/>
        <v/>
      </c>
      <c r="AS41" s="101"/>
      <c r="AT41" s="85" t="str">
        <f t="shared" si="12"/>
        <v/>
      </c>
      <c r="AU41" s="88">
        <f t="shared" si="13"/>
        <v>10</v>
      </c>
      <c r="AV41" s="101">
        <v>90</v>
      </c>
      <c r="AW41" s="85">
        <f t="shared" si="14"/>
        <v>90</v>
      </c>
      <c r="AX41" s="101"/>
      <c r="AY41" s="85" t="str">
        <f t="shared" si="15"/>
        <v/>
      </c>
      <c r="AZ41" s="101"/>
      <c r="BA41" s="85" t="str">
        <f t="shared" si="16"/>
        <v/>
      </c>
      <c r="BB41" s="88">
        <f t="shared" si="17"/>
        <v>9</v>
      </c>
      <c r="BC41" s="91">
        <f t="shared" si="18"/>
        <v>73.553571428571431</v>
      </c>
      <c r="BD41" s="91">
        <f t="shared" si="19"/>
        <v>73.55</v>
      </c>
      <c r="BE41" s="101"/>
      <c r="BF41" s="85" t="str">
        <f t="shared" si="20"/>
        <v/>
      </c>
      <c r="BG41" s="101">
        <v>80</v>
      </c>
      <c r="BH41" s="85">
        <f t="shared" si="21"/>
        <v>80</v>
      </c>
      <c r="BI41" s="101">
        <v>80</v>
      </c>
      <c r="BJ41" s="85">
        <f t="shared" si="44"/>
        <v>80</v>
      </c>
      <c r="BK41" s="96">
        <f t="shared" si="22"/>
        <v>40</v>
      </c>
      <c r="BL41" s="101">
        <v>100</v>
      </c>
      <c r="BM41" s="85">
        <f t="shared" si="23"/>
        <v>100</v>
      </c>
      <c r="BN41" s="101">
        <v>100</v>
      </c>
      <c r="BO41" s="85">
        <f t="shared" si="24"/>
        <v>100</v>
      </c>
      <c r="BP41" s="101">
        <v>100</v>
      </c>
      <c r="BQ41" s="85">
        <f t="shared" si="25"/>
        <v>100</v>
      </c>
      <c r="BR41" s="101">
        <v>100</v>
      </c>
      <c r="BS41" s="85">
        <f t="shared" si="26"/>
        <v>100</v>
      </c>
      <c r="BT41" s="101">
        <v>100</v>
      </c>
      <c r="BU41" s="85">
        <f t="shared" si="27"/>
        <v>100</v>
      </c>
      <c r="BV41" s="100">
        <v>100</v>
      </c>
      <c r="BW41" s="85">
        <f t="shared" si="28"/>
        <v>100</v>
      </c>
      <c r="BX41" s="100">
        <v>70</v>
      </c>
      <c r="BY41" s="85">
        <f t="shared" si="29"/>
        <v>70</v>
      </c>
      <c r="BZ41" s="100">
        <v>100</v>
      </c>
      <c r="CA41" s="85">
        <f t="shared" si="30"/>
        <v>100</v>
      </c>
      <c r="CB41" s="100">
        <v>100</v>
      </c>
      <c r="CC41" s="85">
        <f t="shared" si="31"/>
        <v>100</v>
      </c>
      <c r="CD41" s="100">
        <v>70</v>
      </c>
      <c r="CE41" s="85">
        <f t="shared" si="32"/>
        <v>70</v>
      </c>
      <c r="CF41" s="100">
        <v>70</v>
      </c>
      <c r="CG41" s="85">
        <f t="shared" si="33"/>
        <v>70</v>
      </c>
      <c r="CH41" s="100">
        <v>100</v>
      </c>
      <c r="CI41" s="85">
        <f t="shared" si="34"/>
        <v>100</v>
      </c>
      <c r="CJ41" s="100">
        <v>100</v>
      </c>
      <c r="CK41" s="85">
        <f t="shared" si="35"/>
        <v>100</v>
      </c>
      <c r="CL41" s="100">
        <v>95</v>
      </c>
      <c r="CM41" s="85">
        <f t="shared" si="36"/>
        <v>95</v>
      </c>
      <c r="CN41" s="100">
        <v>70</v>
      </c>
      <c r="CO41" s="85">
        <f t="shared" si="37"/>
        <v>70</v>
      </c>
      <c r="CP41" s="96">
        <f t="shared" si="38"/>
        <v>45.833333333333336</v>
      </c>
      <c r="CQ41" s="92">
        <f t="shared" si="39"/>
        <v>85.833333333333343</v>
      </c>
      <c r="CR41" s="92">
        <f t="shared" si="40"/>
        <v>85.83</v>
      </c>
      <c r="CS41" s="97">
        <f t="shared" si="45"/>
        <v>80.918000000000006</v>
      </c>
      <c r="CT41" s="97">
        <f>IFERROR(VLOOKUP(CS41,REGISTRATION!$P$22:$Q$32,2),"")</f>
        <v>2.25</v>
      </c>
      <c r="CU41" s="86" t="str">
        <f t="shared" si="42"/>
        <v>PASSED</v>
      </c>
    </row>
    <row r="42" spans="1:99">
      <c r="A42" s="40">
        <f>REGISTRATION!A43</f>
        <v>33</v>
      </c>
      <c r="B42" s="40" t="str">
        <f>REGISTRATION!B43</f>
        <v>201701-282</v>
      </c>
      <c r="C42" s="40" t="str">
        <f>CONCATENATE(REGISTRATION!C43," ",REGISTRATION!D43," ",REGISTRATION!E43)</f>
        <v>Tulisana Jerome J</v>
      </c>
      <c r="D42" s="101">
        <v>45</v>
      </c>
      <c r="E42" s="85">
        <f t="shared" si="43"/>
        <v>64.285714285714292</v>
      </c>
      <c r="F42" s="88">
        <f t="shared" ref="F42:F70" si="46">IFERROR((E42*$F$7), " ")</f>
        <v>19.285714285714288</v>
      </c>
      <c r="G42" s="101">
        <v>59</v>
      </c>
      <c r="H42" s="85">
        <f t="shared" si="2"/>
        <v>73.75</v>
      </c>
      <c r="I42" s="88">
        <f t="shared" ref="I42:I70" si="47">IFERROR((H42*$I$7), "")</f>
        <v>22.125</v>
      </c>
      <c r="J42" s="101">
        <v>13</v>
      </c>
      <c r="K42" s="85">
        <f t="shared" si="3"/>
        <v>65</v>
      </c>
      <c r="L42" s="101">
        <v>16</v>
      </c>
      <c r="M42" s="85">
        <f t="shared" si="4"/>
        <v>64</v>
      </c>
      <c r="N42" s="101">
        <v>25</v>
      </c>
      <c r="O42" s="85">
        <f t="shared" si="5"/>
        <v>71.428571428571431</v>
      </c>
      <c r="P42" s="101"/>
      <c r="Q42" s="85">
        <f t="shared" si="6"/>
        <v>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10.021428571428572</v>
      </c>
      <c r="AO42" s="101">
        <v>100</v>
      </c>
      <c r="AP42" s="85">
        <f t="shared" si="10"/>
        <v>100</v>
      </c>
      <c r="AQ42" s="101"/>
      <c r="AR42" s="85" t="str">
        <f t="shared" si="11"/>
        <v/>
      </c>
      <c r="AS42" s="101"/>
      <c r="AT42" s="85" t="str">
        <f t="shared" si="12"/>
        <v/>
      </c>
      <c r="AU42" s="88">
        <f t="shared" si="13"/>
        <v>10</v>
      </c>
      <c r="AV42" s="101">
        <v>100</v>
      </c>
      <c r="AW42" s="85">
        <f t="shared" si="14"/>
        <v>100</v>
      </c>
      <c r="AX42" s="101"/>
      <c r="AY42" s="85" t="str">
        <f t="shared" si="15"/>
        <v/>
      </c>
      <c r="AZ42" s="101"/>
      <c r="BA42" s="85" t="str">
        <f t="shared" si="16"/>
        <v/>
      </c>
      <c r="BB42" s="88">
        <f t="shared" si="17"/>
        <v>10</v>
      </c>
      <c r="BC42" s="91">
        <f t="shared" si="18"/>
        <v>71.432142857142864</v>
      </c>
      <c r="BD42" s="91">
        <f t="shared" si="19"/>
        <v>71.430000000000007</v>
      </c>
      <c r="BE42" s="101"/>
      <c r="BF42" s="85" t="str">
        <f t="shared" si="20"/>
        <v/>
      </c>
      <c r="BG42" s="101">
        <v>80</v>
      </c>
      <c r="BH42" s="85">
        <f t="shared" si="21"/>
        <v>80</v>
      </c>
      <c r="BI42" s="101">
        <v>80</v>
      </c>
      <c r="BJ42" s="85">
        <f t="shared" si="44"/>
        <v>80</v>
      </c>
      <c r="BK42" s="96">
        <f t="shared" si="22"/>
        <v>40</v>
      </c>
      <c r="BL42" s="101">
        <v>100</v>
      </c>
      <c r="BM42" s="85">
        <f t="shared" si="23"/>
        <v>100</v>
      </c>
      <c r="BN42" s="101">
        <v>100</v>
      </c>
      <c r="BO42" s="85">
        <f t="shared" si="24"/>
        <v>100</v>
      </c>
      <c r="BP42" s="101">
        <v>100</v>
      </c>
      <c r="BQ42" s="85">
        <f t="shared" si="25"/>
        <v>100</v>
      </c>
      <c r="BR42" s="101">
        <v>100</v>
      </c>
      <c r="BS42" s="85">
        <f t="shared" si="26"/>
        <v>100</v>
      </c>
      <c r="BT42" s="101">
        <v>70</v>
      </c>
      <c r="BU42" s="85">
        <f t="shared" si="27"/>
        <v>70</v>
      </c>
      <c r="BV42" s="100">
        <v>100</v>
      </c>
      <c r="BW42" s="85">
        <f t="shared" si="28"/>
        <v>100</v>
      </c>
      <c r="BX42" s="100">
        <v>70</v>
      </c>
      <c r="BY42" s="85">
        <f t="shared" si="29"/>
        <v>70</v>
      </c>
      <c r="BZ42" s="100">
        <v>90</v>
      </c>
      <c r="CA42" s="85">
        <f t="shared" si="30"/>
        <v>90</v>
      </c>
      <c r="CB42" s="100">
        <v>100</v>
      </c>
      <c r="CC42" s="85">
        <f t="shared" si="31"/>
        <v>100</v>
      </c>
      <c r="CD42" s="100">
        <v>70</v>
      </c>
      <c r="CE42" s="85">
        <f t="shared" si="32"/>
        <v>70</v>
      </c>
      <c r="CF42" s="100">
        <v>70</v>
      </c>
      <c r="CG42" s="85">
        <f t="shared" si="33"/>
        <v>70</v>
      </c>
      <c r="CH42" s="100">
        <v>100</v>
      </c>
      <c r="CI42" s="85">
        <f t="shared" si="34"/>
        <v>100</v>
      </c>
      <c r="CJ42" s="100">
        <v>100</v>
      </c>
      <c r="CK42" s="85">
        <f t="shared" si="35"/>
        <v>100</v>
      </c>
      <c r="CL42" s="100">
        <v>100</v>
      </c>
      <c r="CM42" s="85">
        <f t="shared" si="36"/>
        <v>100</v>
      </c>
      <c r="CN42" s="100">
        <v>70</v>
      </c>
      <c r="CO42" s="85">
        <f t="shared" si="37"/>
        <v>70</v>
      </c>
      <c r="CP42" s="96">
        <f t="shared" si="38"/>
        <v>44.666666666666664</v>
      </c>
      <c r="CQ42" s="92">
        <f t="shared" si="39"/>
        <v>84.666666666666657</v>
      </c>
      <c r="CR42" s="92">
        <f t="shared" si="40"/>
        <v>84.67</v>
      </c>
      <c r="CS42" s="97">
        <f t="shared" si="45"/>
        <v>79.373999999999995</v>
      </c>
      <c r="CT42" s="97">
        <f>IFERROR(VLOOKUP(CS42,REGISTRATION!$P$22:$Q$32,2),"")</f>
        <v>2.5</v>
      </c>
      <c r="CU42" s="86" t="str">
        <f t="shared" si="42"/>
        <v>PASSED</v>
      </c>
    </row>
    <row r="43" spans="1:99">
      <c r="A43" s="40">
        <f>REGISTRATION!A44</f>
        <v>34</v>
      </c>
      <c r="B43" s="40" t="str">
        <f>REGISTRATION!B44</f>
        <v>201602-093</v>
      </c>
      <c r="C43" s="40" t="str">
        <f>CONCATENATE(REGISTRATION!C44," ",REGISTRATION!D44," ",REGISTRATION!E44)</f>
        <v xml:space="preserve">Villanueva Levi </v>
      </c>
      <c r="D43" s="101">
        <v>54</v>
      </c>
      <c r="E43" s="85">
        <f t="shared" si="43"/>
        <v>77.142857142857153</v>
      </c>
      <c r="F43" s="88">
        <f t="shared" si="46"/>
        <v>23.142857142857146</v>
      </c>
      <c r="G43" s="101">
        <v>63</v>
      </c>
      <c r="H43" s="85">
        <f t="shared" si="2"/>
        <v>78.75</v>
      </c>
      <c r="I43" s="88">
        <f t="shared" si="47"/>
        <v>23.625</v>
      </c>
      <c r="J43" s="101">
        <v>16</v>
      </c>
      <c r="K43" s="85">
        <f t="shared" si="3"/>
        <v>80</v>
      </c>
      <c r="L43" s="101">
        <v>17</v>
      </c>
      <c r="M43" s="85">
        <f t="shared" si="4"/>
        <v>68</v>
      </c>
      <c r="N43" s="101">
        <v>25</v>
      </c>
      <c r="O43" s="85">
        <f t="shared" si="5"/>
        <v>71.428571428571431</v>
      </c>
      <c r="P43" s="101">
        <v>9</v>
      </c>
      <c r="Q43" s="85">
        <f t="shared" si="6"/>
        <v>60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13.971428571428573</v>
      </c>
      <c r="AO43" s="101">
        <v>100</v>
      </c>
      <c r="AP43" s="85">
        <f t="shared" si="10"/>
        <v>100</v>
      </c>
      <c r="AQ43" s="101"/>
      <c r="AR43" s="85" t="str">
        <f t="shared" si="11"/>
        <v/>
      </c>
      <c r="AS43" s="101"/>
      <c r="AT43" s="85" t="str">
        <f t="shared" si="12"/>
        <v/>
      </c>
      <c r="AU43" s="88">
        <f t="shared" si="13"/>
        <v>10</v>
      </c>
      <c r="AV43" s="101">
        <v>100</v>
      </c>
      <c r="AW43" s="85">
        <f t="shared" si="14"/>
        <v>100</v>
      </c>
      <c r="AX43" s="101"/>
      <c r="AY43" s="85" t="str">
        <f t="shared" si="15"/>
        <v/>
      </c>
      <c r="AZ43" s="101"/>
      <c r="BA43" s="85" t="str">
        <f t="shared" si="16"/>
        <v/>
      </c>
      <c r="BB43" s="88">
        <f t="shared" si="17"/>
        <v>10</v>
      </c>
      <c r="BC43" s="91">
        <f t="shared" si="18"/>
        <v>80.739285714285728</v>
      </c>
      <c r="BD43" s="91">
        <f t="shared" si="19"/>
        <v>80.739999999999995</v>
      </c>
      <c r="BE43" s="101"/>
      <c r="BF43" s="85" t="str">
        <f t="shared" si="20"/>
        <v/>
      </c>
      <c r="BG43" s="101">
        <v>80</v>
      </c>
      <c r="BH43" s="85">
        <f t="shared" si="21"/>
        <v>80</v>
      </c>
      <c r="BI43" s="101">
        <v>80</v>
      </c>
      <c r="BJ43" s="85">
        <f t="shared" si="44"/>
        <v>80</v>
      </c>
      <c r="BK43" s="96">
        <f t="shared" si="22"/>
        <v>40</v>
      </c>
      <c r="BL43" s="101">
        <v>100</v>
      </c>
      <c r="BM43" s="85">
        <f t="shared" si="23"/>
        <v>100</v>
      </c>
      <c r="BN43" s="101">
        <v>100</v>
      </c>
      <c r="BO43" s="85">
        <f t="shared" si="24"/>
        <v>100</v>
      </c>
      <c r="BP43" s="101"/>
      <c r="BQ43" s="85">
        <f t="shared" si="25"/>
        <v>0</v>
      </c>
      <c r="BR43" s="101">
        <v>100</v>
      </c>
      <c r="BS43" s="85">
        <f t="shared" si="26"/>
        <v>100</v>
      </c>
      <c r="BT43" s="101">
        <v>100</v>
      </c>
      <c r="BU43" s="85">
        <f t="shared" si="27"/>
        <v>100</v>
      </c>
      <c r="BV43" s="100">
        <v>100</v>
      </c>
      <c r="BW43" s="85">
        <f t="shared" si="28"/>
        <v>100</v>
      </c>
      <c r="BX43" s="100">
        <v>90</v>
      </c>
      <c r="BY43" s="85">
        <f t="shared" si="29"/>
        <v>90</v>
      </c>
      <c r="BZ43" s="100"/>
      <c r="CA43" s="85">
        <f t="shared" si="30"/>
        <v>0</v>
      </c>
      <c r="CB43" s="100">
        <v>100</v>
      </c>
      <c r="CC43" s="85">
        <f t="shared" si="31"/>
        <v>100</v>
      </c>
      <c r="CD43" s="100">
        <v>70</v>
      </c>
      <c r="CE43" s="85">
        <f t="shared" si="32"/>
        <v>70</v>
      </c>
      <c r="CF43" s="100">
        <v>100</v>
      </c>
      <c r="CG43" s="85">
        <f t="shared" si="33"/>
        <v>100</v>
      </c>
      <c r="CH43" s="100"/>
      <c r="CI43" s="85">
        <f t="shared" si="34"/>
        <v>0</v>
      </c>
      <c r="CJ43" s="100"/>
      <c r="CK43" s="85">
        <f t="shared" si="35"/>
        <v>0</v>
      </c>
      <c r="CL43" s="100"/>
      <c r="CM43" s="85">
        <f t="shared" si="36"/>
        <v>0</v>
      </c>
      <c r="CN43" s="100">
        <v>70</v>
      </c>
      <c r="CO43" s="85">
        <f t="shared" si="37"/>
        <v>70</v>
      </c>
      <c r="CP43" s="96">
        <f t="shared" si="38"/>
        <v>31</v>
      </c>
      <c r="CQ43" s="92">
        <f t="shared" si="39"/>
        <v>71</v>
      </c>
      <c r="CR43" s="92">
        <f t="shared" si="40"/>
        <v>71</v>
      </c>
      <c r="CS43" s="97">
        <f t="shared" si="45"/>
        <v>74.896000000000001</v>
      </c>
      <c r="CT43" s="97">
        <f>IFERROR(VLOOKUP(CS43,REGISTRATION!$P$22:$Q$32,2),"")</f>
        <v>2.75</v>
      </c>
      <c r="CU43" s="86" t="str">
        <f t="shared" si="42"/>
        <v>PASSED</v>
      </c>
    </row>
    <row r="44" spans="1:99">
      <c r="A44" s="40">
        <f>REGISTRATION!A45</f>
        <v>35</v>
      </c>
      <c r="B44" s="40" t="str">
        <f>REGISTRATION!B45</f>
        <v>201602-088</v>
      </c>
      <c r="C44" s="40" t="str">
        <f>CONCATENATE(REGISTRATION!C45," ",REGISTRATION!D45," ",REGISTRATION!E45)</f>
        <v>Yu Rama Krsna Dasi P</v>
      </c>
      <c r="D44" s="101">
        <v>27</v>
      </c>
      <c r="E44" s="85">
        <f t="shared" si="43"/>
        <v>38.571428571428577</v>
      </c>
      <c r="F44" s="88">
        <f t="shared" si="46"/>
        <v>11.571428571428573</v>
      </c>
      <c r="G44" s="101">
        <v>52</v>
      </c>
      <c r="H44" s="85">
        <f t="shared" si="2"/>
        <v>65</v>
      </c>
      <c r="I44" s="88">
        <f t="shared" si="47"/>
        <v>19.5</v>
      </c>
      <c r="J44" s="101">
        <v>9</v>
      </c>
      <c r="K44" s="85">
        <f t="shared" si="3"/>
        <v>45</v>
      </c>
      <c r="L44" s="101">
        <v>8</v>
      </c>
      <c r="M44" s="85">
        <f t="shared" si="4"/>
        <v>32</v>
      </c>
      <c r="N44" s="101">
        <v>29</v>
      </c>
      <c r="O44" s="85">
        <f t="shared" si="5"/>
        <v>82.857142857142861</v>
      </c>
      <c r="P44" s="101">
        <v>8</v>
      </c>
      <c r="Q44" s="85">
        <f t="shared" si="6"/>
        <v>53.333333333333336</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10.659523809523812</v>
      </c>
      <c r="AO44" s="101">
        <v>100</v>
      </c>
      <c r="AP44" s="85">
        <f t="shared" si="10"/>
        <v>100</v>
      </c>
      <c r="AQ44" s="101"/>
      <c r="AR44" s="85" t="str">
        <f t="shared" si="11"/>
        <v/>
      </c>
      <c r="AS44" s="101"/>
      <c r="AT44" s="85" t="str">
        <f t="shared" si="12"/>
        <v/>
      </c>
      <c r="AU44" s="88">
        <f t="shared" si="13"/>
        <v>10</v>
      </c>
      <c r="AV44" s="101">
        <v>90</v>
      </c>
      <c r="AW44" s="85">
        <f t="shared" si="14"/>
        <v>90</v>
      </c>
      <c r="AX44" s="101"/>
      <c r="AY44" s="85" t="str">
        <f t="shared" si="15"/>
        <v/>
      </c>
      <c r="AZ44" s="101"/>
      <c r="BA44" s="85" t="str">
        <f t="shared" si="16"/>
        <v/>
      </c>
      <c r="BB44" s="88">
        <f t="shared" si="17"/>
        <v>9</v>
      </c>
      <c r="BC44" s="91">
        <f t="shared" si="18"/>
        <v>60.730952380952388</v>
      </c>
      <c r="BD44" s="91">
        <f t="shared" si="19"/>
        <v>60.73</v>
      </c>
      <c r="BE44" s="101"/>
      <c r="BF44" s="85" t="str">
        <f t="shared" si="20"/>
        <v/>
      </c>
      <c r="BG44" s="101">
        <v>80</v>
      </c>
      <c r="BH44" s="85">
        <f t="shared" si="21"/>
        <v>80</v>
      </c>
      <c r="BI44" s="101">
        <v>80</v>
      </c>
      <c r="BJ44" s="85">
        <f t="shared" si="44"/>
        <v>80</v>
      </c>
      <c r="BK44" s="96">
        <f t="shared" si="22"/>
        <v>40</v>
      </c>
      <c r="BL44" s="101">
        <v>70</v>
      </c>
      <c r="BM44" s="85">
        <f t="shared" si="23"/>
        <v>70</v>
      </c>
      <c r="BN44" s="101">
        <v>100</v>
      </c>
      <c r="BO44" s="85">
        <f t="shared" si="24"/>
        <v>100</v>
      </c>
      <c r="BP44" s="101">
        <v>100</v>
      </c>
      <c r="BQ44" s="85">
        <f t="shared" si="25"/>
        <v>100</v>
      </c>
      <c r="BR44" s="101">
        <v>80</v>
      </c>
      <c r="BS44" s="85">
        <f t="shared" si="26"/>
        <v>80</v>
      </c>
      <c r="BT44" s="101">
        <v>100</v>
      </c>
      <c r="BU44" s="85">
        <f t="shared" si="27"/>
        <v>100</v>
      </c>
      <c r="BV44" s="100">
        <v>85</v>
      </c>
      <c r="BW44" s="85">
        <f t="shared" si="28"/>
        <v>85</v>
      </c>
      <c r="BX44" s="100">
        <v>70</v>
      </c>
      <c r="BY44" s="85">
        <f t="shared" si="29"/>
        <v>70</v>
      </c>
      <c r="BZ44" s="100">
        <v>90</v>
      </c>
      <c r="CA44" s="85">
        <f t="shared" si="30"/>
        <v>90</v>
      </c>
      <c r="CB44" s="100">
        <v>95</v>
      </c>
      <c r="CC44" s="85">
        <f t="shared" si="31"/>
        <v>95</v>
      </c>
      <c r="CD44" s="100">
        <v>70</v>
      </c>
      <c r="CE44" s="85">
        <f t="shared" si="32"/>
        <v>70</v>
      </c>
      <c r="CF44" s="100">
        <v>70</v>
      </c>
      <c r="CG44" s="85">
        <f t="shared" si="33"/>
        <v>70</v>
      </c>
      <c r="CH44" s="100">
        <v>100</v>
      </c>
      <c r="CI44" s="85">
        <f t="shared" si="34"/>
        <v>100</v>
      </c>
      <c r="CJ44" s="100">
        <v>70</v>
      </c>
      <c r="CK44" s="85">
        <f t="shared" si="35"/>
        <v>70</v>
      </c>
      <c r="CL44" s="100">
        <v>95</v>
      </c>
      <c r="CM44" s="85">
        <f t="shared" si="36"/>
        <v>95</v>
      </c>
      <c r="CN44" s="100">
        <v>70</v>
      </c>
      <c r="CO44" s="85">
        <f t="shared" si="37"/>
        <v>70</v>
      </c>
      <c r="CP44" s="96">
        <f t="shared" si="38"/>
        <v>42.166666666666664</v>
      </c>
      <c r="CQ44" s="92">
        <f t="shared" si="39"/>
        <v>82.166666666666657</v>
      </c>
      <c r="CR44" s="92">
        <f t="shared" si="40"/>
        <v>82.17</v>
      </c>
      <c r="CS44" s="97">
        <f t="shared" si="45"/>
        <v>73.593999999999994</v>
      </c>
      <c r="CT44" s="97">
        <f>IFERROR(VLOOKUP(CS44,REGISTRATION!$P$22:$Q$32,2),"")</f>
        <v>2.75</v>
      </c>
      <c r="CU44" s="86" t="str">
        <f t="shared" si="42"/>
        <v>PASSED</v>
      </c>
    </row>
    <row r="45" spans="1:99">
      <c r="A45" s="40">
        <f>REGISTRATION!A46</f>
        <v>36</v>
      </c>
      <c r="B45" s="40">
        <f>REGISTRATION!B46</f>
        <v>0</v>
      </c>
      <c r="C45" s="40" t="str">
        <f>CONCATENATE(REGISTRATION!C46," ",REGISTRATION!D46," ",REGISTRATION!E46)</f>
        <v xml:space="preserve">  </v>
      </c>
      <c r="D45" s="101"/>
      <c r="E45" s="85">
        <f t="shared" si="43"/>
        <v>0</v>
      </c>
      <c r="F45" s="88">
        <f t="shared" si="46"/>
        <v>0</v>
      </c>
      <c r="G45" s="101"/>
      <c r="H45" s="85">
        <f t="shared" si="2"/>
        <v>0</v>
      </c>
      <c r="I45" s="88">
        <f t="shared" si="47"/>
        <v>0</v>
      </c>
      <c r="J45" s="101"/>
      <c r="K45" s="85">
        <f t="shared" si="3"/>
        <v>0</v>
      </c>
      <c r="L45" s="101"/>
      <c r="M45" s="85">
        <f t="shared" si="4"/>
        <v>0</v>
      </c>
      <c r="N45" s="101"/>
      <c r="O45" s="85">
        <f t="shared" si="5"/>
        <v>0</v>
      </c>
      <c r="P45" s="101"/>
      <c r="Q45" s="85">
        <f t="shared" si="6"/>
        <v>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0</v>
      </c>
      <c r="AO45" s="101"/>
      <c r="AP45" s="85">
        <f t="shared" si="10"/>
        <v>0</v>
      </c>
      <c r="AQ45" s="101"/>
      <c r="AR45" s="85" t="str">
        <f t="shared" si="11"/>
        <v/>
      </c>
      <c r="AS45" s="101"/>
      <c r="AT45" s="85" t="str">
        <f t="shared" si="12"/>
        <v/>
      </c>
      <c r="AU45" s="88">
        <f t="shared" si="13"/>
        <v>0</v>
      </c>
      <c r="AV45" s="101"/>
      <c r="AW45" s="85">
        <f t="shared" si="14"/>
        <v>0</v>
      </c>
      <c r="AX45" s="101"/>
      <c r="AY45" s="85" t="str">
        <f t="shared" si="15"/>
        <v/>
      </c>
      <c r="AZ45" s="101"/>
      <c r="BA45" s="85" t="str">
        <f t="shared" si="16"/>
        <v/>
      </c>
      <c r="BB45" s="88">
        <f t="shared" si="17"/>
        <v>0</v>
      </c>
      <c r="BC45" s="91">
        <f t="shared" si="18"/>
        <v>0</v>
      </c>
      <c r="BD45" s="91">
        <f t="shared" si="19"/>
        <v>0</v>
      </c>
      <c r="BE45" s="101"/>
      <c r="BF45" s="85" t="str">
        <f t="shared" si="20"/>
        <v/>
      </c>
      <c r="BG45" s="101"/>
      <c r="BH45" s="85">
        <f t="shared" si="21"/>
        <v>0</v>
      </c>
      <c r="BI45" s="101"/>
      <c r="BJ45" s="85">
        <f t="shared" si="44"/>
        <v>0</v>
      </c>
      <c r="BK45" s="96">
        <f t="shared" si="22"/>
        <v>0</v>
      </c>
      <c r="BL45" s="101"/>
      <c r="BM45" s="85">
        <f t="shared" si="23"/>
        <v>0</v>
      </c>
      <c r="BN45" s="101"/>
      <c r="BO45" s="85">
        <f t="shared" si="24"/>
        <v>0</v>
      </c>
      <c r="BP45" s="101"/>
      <c r="BQ45" s="85">
        <f t="shared" si="25"/>
        <v>0</v>
      </c>
      <c r="BR45" s="101"/>
      <c r="BS45" s="85">
        <f t="shared" si="26"/>
        <v>0</v>
      </c>
      <c r="BT45" s="101"/>
      <c r="BU45" s="85">
        <f t="shared" si="27"/>
        <v>0</v>
      </c>
      <c r="BV45" s="100"/>
      <c r="BW45" s="85">
        <f t="shared" si="28"/>
        <v>0</v>
      </c>
      <c r="BX45" s="100"/>
      <c r="BY45" s="85">
        <f t="shared" si="29"/>
        <v>0</v>
      </c>
      <c r="BZ45" s="100"/>
      <c r="CA45" s="85">
        <f t="shared" si="30"/>
        <v>0</v>
      </c>
      <c r="CB45" s="100"/>
      <c r="CC45" s="85">
        <f t="shared" si="31"/>
        <v>0</v>
      </c>
      <c r="CD45" s="100"/>
      <c r="CE45" s="85">
        <f t="shared" si="32"/>
        <v>0</v>
      </c>
      <c r="CF45" s="100"/>
      <c r="CG45" s="85">
        <f t="shared" si="33"/>
        <v>0</v>
      </c>
      <c r="CH45" s="100"/>
      <c r="CI45" s="85">
        <f t="shared" si="34"/>
        <v>0</v>
      </c>
      <c r="CJ45" s="100"/>
      <c r="CK45" s="85">
        <f t="shared" si="35"/>
        <v>0</v>
      </c>
      <c r="CL45" s="100"/>
      <c r="CM45" s="85">
        <f t="shared" si="36"/>
        <v>0</v>
      </c>
      <c r="CN45" s="100"/>
      <c r="CO45" s="85">
        <f t="shared" si="37"/>
        <v>0</v>
      </c>
      <c r="CP45" s="96">
        <f t="shared" si="38"/>
        <v>0</v>
      </c>
      <c r="CQ45" s="92">
        <f t="shared" si="39"/>
        <v>0</v>
      </c>
      <c r="CR45" s="92">
        <f t="shared" si="40"/>
        <v>0</v>
      </c>
      <c r="CS45" s="97">
        <f t="shared" si="45"/>
        <v>0</v>
      </c>
      <c r="CT45" s="97">
        <f>IFERROR(VLOOKUP(CS45,REGISTRATION!$P$22:$Q$32,2),"")</f>
        <v>5</v>
      </c>
      <c r="CU45" s="86" t="str">
        <f t="shared" si="42"/>
        <v>FAILED</v>
      </c>
    </row>
    <row r="46" spans="1:99">
      <c r="A46" s="40">
        <f>REGISTRATION!A47</f>
        <v>37</v>
      </c>
      <c r="B46" s="40">
        <f>REGISTRATION!B47</f>
        <v>0</v>
      </c>
      <c r="C46" s="40" t="str">
        <f>CONCATENATE(REGISTRATION!C47," ",REGISTRATION!D47," ",REGISTRATION!E47)</f>
        <v xml:space="preserve">  </v>
      </c>
      <c r="D46" s="101"/>
      <c r="E46" s="85">
        <f t="shared" si="43"/>
        <v>0</v>
      </c>
      <c r="F46" s="88">
        <f t="shared" si="46"/>
        <v>0</v>
      </c>
      <c r="G46" s="101"/>
      <c r="H46" s="85">
        <f t="shared" si="2"/>
        <v>0</v>
      </c>
      <c r="I46" s="88">
        <f t="shared" si="47"/>
        <v>0</v>
      </c>
      <c r="J46" s="101"/>
      <c r="K46" s="85">
        <f t="shared" si="3"/>
        <v>0</v>
      </c>
      <c r="L46" s="101"/>
      <c r="M46" s="85">
        <f t="shared" si="4"/>
        <v>0</v>
      </c>
      <c r="N46" s="101"/>
      <c r="O46" s="85">
        <f t="shared" si="5"/>
        <v>0</v>
      </c>
      <c r="P46" s="101"/>
      <c r="Q46" s="85">
        <f t="shared" si="6"/>
        <v>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0</v>
      </c>
      <c r="AO46" s="101"/>
      <c r="AP46" s="85">
        <f t="shared" si="10"/>
        <v>0</v>
      </c>
      <c r="AQ46" s="101"/>
      <c r="AR46" s="85" t="str">
        <f t="shared" si="11"/>
        <v/>
      </c>
      <c r="AS46" s="101"/>
      <c r="AT46" s="85" t="str">
        <f t="shared" si="12"/>
        <v/>
      </c>
      <c r="AU46" s="88">
        <f t="shared" si="13"/>
        <v>0</v>
      </c>
      <c r="AV46" s="101"/>
      <c r="AW46" s="85">
        <f t="shared" si="14"/>
        <v>0</v>
      </c>
      <c r="AX46" s="101"/>
      <c r="AY46" s="85" t="str">
        <f t="shared" si="15"/>
        <v/>
      </c>
      <c r="AZ46" s="101"/>
      <c r="BA46" s="85" t="str">
        <f t="shared" si="16"/>
        <v/>
      </c>
      <c r="BB46" s="88">
        <f t="shared" si="17"/>
        <v>0</v>
      </c>
      <c r="BC46" s="91">
        <f t="shared" si="18"/>
        <v>0</v>
      </c>
      <c r="BD46" s="91">
        <f t="shared" si="19"/>
        <v>0</v>
      </c>
      <c r="BE46" s="101"/>
      <c r="BF46" s="85" t="str">
        <f t="shared" si="20"/>
        <v/>
      </c>
      <c r="BG46" s="101"/>
      <c r="BH46" s="85">
        <f t="shared" si="21"/>
        <v>0</v>
      </c>
      <c r="BI46" s="101"/>
      <c r="BJ46" s="85">
        <f t="shared" si="44"/>
        <v>0</v>
      </c>
      <c r="BK46" s="96">
        <f t="shared" si="22"/>
        <v>0</v>
      </c>
      <c r="BL46" s="101"/>
      <c r="BM46" s="85">
        <f t="shared" si="23"/>
        <v>0</v>
      </c>
      <c r="BN46" s="101"/>
      <c r="BO46" s="85">
        <f t="shared" si="24"/>
        <v>0</v>
      </c>
      <c r="BP46" s="101"/>
      <c r="BQ46" s="85">
        <f t="shared" si="25"/>
        <v>0</v>
      </c>
      <c r="BR46" s="101"/>
      <c r="BS46" s="85">
        <f t="shared" si="26"/>
        <v>0</v>
      </c>
      <c r="BT46" s="101"/>
      <c r="BU46" s="85">
        <f t="shared" si="27"/>
        <v>0</v>
      </c>
      <c r="BV46" s="100"/>
      <c r="BW46" s="85">
        <f t="shared" si="28"/>
        <v>0</v>
      </c>
      <c r="BX46" s="100"/>
      <c r="BY46" s="85">
        <f t="shared" si="29"/>
        <v>0</v>
      </c>
      <c r="BZ46" s="100"/>
      <c r="CA46" s="85">
        <f t="shared" si="30"/>
        <v>0</v>
      </c>
      <c r="CB46" s="100"/>
      <c r="CC46" s="85">
        <f t="shared" si="31"/>
        <v>0</v>
      </c>
      <c r="CD46" s="100"/>
      <c r="CE46" s="85">
        <f t="shared" si="32"/>
        <v>0</v>
      </c>
      <c r="CF46" s="100"/>
      <c r="CG46" s="85">
        <f t="shared" si="33"/>
        <v>0</v>
      </c>
      <c r="CH46" s="100"/>
      <c r="CI46" s="85">
        <f t="shared" si="34"/>
        <v>0</v>
      </c>
      <c r="CJ46" s="100"/>
      <c r="CK46" s="85">
        <f t="shared" si="35"/>
        <v>0</v>
      </c>
      <c r="CL46" s="100"/>
      <c r="CM46" s="85">
        <f t="shared" si="36"/>
        <v>0</v>
      </c>
      <c r="CN46" s="100"/>
      <c r="CO46" s="85">
        <f t="shared" si="37"/>
        <v>0</v>
      </c>
      <c r="CP46" s="96">
        <f t="shared" si="38"/>
        <v>0</v>
      </c>
      <c r="CQ46" s="92">
        <f t="shared" si="39"/>
        <v>0</v>
      </c>
      <c r="CR46" s="92">
        <f t="shared" si="40"/>
        <v>0</v>
      </c>
      <c r="CS46" s="97">
        <f t="shared" si="45"/>
        <v>0</v>
      </c>
      <c r="CT46" s="97">
        <f>IFERROR(VLOOKUP(CS46,REGISTRATION!$P$22:$Q$32,2),"")</f>
        <v>5</v>
      </c>
      <c r="CU46" s="86" t="str">
        <f t="shared" si="42"/>
        <v>FAILED</v>
      </c>
    </row>
    <row r="47" spans="1:99">
      <c r="A47" s="40">
        <f>REGISTRATION!A48</f>
        <v>38</v>
      </c>
      <c r="B47" s="40">
        <f>REGISTRATION!B48</f>
        <v>0</v>
      </c>
      <c r="C47" s="40" t="str">
        <f>CONCATENATE(REGISTRATION!C48," ",REGISTRATION!D48," ",REGISTRATION!E48)</f>
        <v xml:space="preserve">  </v>
      </c>
      <c r="D47" s="101"/>
      <c r="E47" s="85">
        <f t="shared" si="43"/>
        <v>0</v>
      </c>
      <c r="F47" s="88">
        <f t="shared" si="46"/>
        <v>0</v>
      </c>
      <c r="G47" s="101"/>
      <c r="H47" s="85">
        <f t="shared" si="2"/>
        <v>0</v>
      </c>
      <c r="I47" s="88">
        <f t="shared" si="47"/>
        <v>0</v>
      </c>
      <c r="J47" s="101"/>
      <c r="K47" s="85">
        <f t="shared" si="3"/>
        <v>0</v>
      </c>
      <c r="L47" s="101"/>
      <c r="M47" s="85">
        <f t="shared" si="4"/>
        <v>0</v>
      </c>
      <c r="N47" s="101"/>
      <c r="O47" s="85">
        <f t="shared" si="5"/>
        <v>0</v>
      </c>
      <c r="P47" s="101"/>
      <c r="Q47" s="85">
        <f t="shared" si="6"/>
        <v>0</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0</v>
      </c>
      <c r="AO47" s="101"/>
      <c r="AP47" s="85">
        <f t="shared" si="10"/>
        <v>0</v>
      </c>
      <c r="AQ47" s="101"/>
      <c r="AR47" s="85" t="str">
        <f t="shared" si="11"/>
        <v/>
      </c>
      <c r="AS47" s="101"/>
      <c r="AT47" s="85" t="str">
        <f t="shared" si="12"/>
        <v/>
      </c>
      <c r="AU47" s="88">
        <f t="shared" si="13"/>
        <v>0</v>
      </c>
      <c r="AV47" s="101"/>
      <c r="AW47" s="85">
        <f t="shared" si="14"/>
        <v>0</v>
      </c>
      <c r="AX47" s="101"/>
      <c r="AY47" s="85" t="str">
        <f t="shared" si="15"/>
        <v/>
      </c>
      <c r="AZ47" s="101"/>
      <c r="BA47" s="85" t="str">
        <f t="shared" si="16"/>
        <v/>
      </c>
      <c r="BB47" s="88">
        <f t="shared" si="17"/>
        <v>0</v>
      </c>
      <c r="BC47" s="91">
        <f t="shared" si="18"/>
        <v>0</v>
      </c>
      <c r="BD47" s="91">
        <f t="shared" si="19"/>
        <v>0</v>
      </c>
      <c r="BE47" s="101"/>
      <c r="BF47" s="85" t="str">
        <f t="shared" si="20"/>
        <v/>
      </c>
      <c r="BG47" s="101"/>
      <c r="BH47" s="85">
        <f t="shared" si="21"/>
        <v>0</v>
      </c>
      <c r="BI47" s="101"/>
      <c r="BJ47" s="85">
        <f t="shared" si="44"/>
        <v>0</v>
      </c>
      <c r="BK47" s="96">
        <f t="shared" si="22"/>
        <v>0</v>
      </c>
      <c r="BL47" s="101"/>
      <c r="BM47" s="85">
        <f t="shared" si="23"/>
        <v>0</v>
      </c>
      <c r="BN47" s="101"/>
      <c r="BO47" s="85">
        <f t="shared" si="24"/>
        <v>0</v>
      </c>
      <c r="BP47" s="101"/>
      <c r="BQ47" s="85">
        <f t="shared" si="25"/>
        <v>0</v>
      </c>
      <c r="BR47" s="101"/>
      <c r="BS47" s="85">
        <f t="shared" si="26"/>
        <v>0</v>
      </c>
      <c r="BT47" s="101"/>
      <c r="BU47" s="85">
        <f t="shared" si="27"/>
        <v>0</v>
      </c>
      <c r="BV47" s="100"/>
      <c r="BW47" s="85">
        <f t="shared" si="28"/>
        <v>0</v>
      </c>
      <c r="BX47" s="100"/>
      <c r="BY47" s="85">
        <f t="shared" si="29"/>
        <v>0</v>
      </c>
      <c r="BZ47" s="100"/>
      <c r="CA47" s="85">
        <f t="shared" si="30"/>
        <v>0</v>
      </c>
      <c r="CB47" s="100"/>
      <c r="CC47" s="85">
        <f t="shared" si="31"/>
        <v>0</v>
      </c>
      <c r="CD47" s="100"/>
      <c r="CE47" s="85">
        <f t="shared" si="32"/>
        <v>0</v>
      </c>
      <c r="CF47" s="100"/>
      <c r="CG47" s="85">
        <f t="shared" si="33"/>
        <v>0</v>
      </c>
      <c r="CH47" s="100"/>
      <c r="CI47" s="85">
        <f t="shared" si="34"/>
        <v>0</v>
      </c>
      <c r="CJ47" s="100"/>
      <c r="CK47" s="85">
        <f t="shared" si="35"/>
        <v>0</v>
      </c>
      <c r="CL47" s="100"/>
      <c r="CM47" s="85">
        <f t="shared" si="36"/>
        <v>0</v>
      </c>
      <c r="CN47" s="100"/>
      <c r="CO47" s="85">
        <f t="shared" si="37"/>
        <v>0</v>
      </c>
      <c r="CP47" s="96">
        <f t="shared" si="38"/>
        <v>0</v>
      </c>
      <c r="CQ47" s="92">
        <f t="shared" si="39"/>
        <v>0</v>
      </c>
      <c r="CR47" s="92">
        <f t="shared" si="40"/>
        <v>0</v>
      </c>
      <c r="CS47" s="97">
        <f t="shared" si="45"/>
        <v>0</v>
      </c>
      <c r="CT47" s="97">
        <f>IFERROR(VLOOKUP(CS47,REGISTRATION!$P$22:$Q$32,2),"")</f>
        <v>5</v>
      </c>
      <c r="CU47" s="86" t="str">
        <f t="shared" si="42"/>
        <v>FAILED</v>
      </c>
    </row>
    <row r="48" spans="1:99">
      <c r="A48" s="40">
        <f>REGISTRATION!A49</f>
        <v>39</v>
      </c>
      <c r="B48" s="40">
        <f>REGISTRATION!B49</f>
        <v>0</v>
      </c>
      <c r="C48" s="40" t="str">
        <f>CONCATENATE(REGISTRATION!C49," ",REGISTRATION!D49," ",REGISTRATION!E49)</f>
        <v xml:space="preserve">  </v>
      </c>
      <c r="D48" s="101"/>
      <c r="E48" s="85">
        <f t="shared" si="43"/>
        <v>0</v>
      </c>
      <c r="F48" s="88">
        <f t="shared" si="46"/>
        <v>0</v>
      </c>
      <c r="G48" s="101"/>
      <c r="H48" s="85">
        <f t="shared" si="2"/>
        <v>0</v>
      </c>
      <c r="I48" s="88">
        <f t="shared" si="47"/>
        <v>0</v>
      </c>
      <c r="J48" s="101"/>
      <c r="K48" s="85">
        <f t="shared" si="3"/>
        <v>0</v>
      </c>
      <c r="L48" s="101"/>
      <c r="M48" s="85">
        <f t="shared" si="4"/>
        <v>0</v>
      </c>
      <c r="N48" s="101"/>
      <c r="O48" s="85">
        <f t="shared" si="5"/>
        <v>0</v>
      </c>
      <c r="P48" s="101"/>
      <c r="Q48" s="85">
        <f t="shared" si="6"/>
        <v>0</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0</v>
      </c>
      <c r="AO48" s="101"/>
      <c r="AP48" s="85">
        <f t="shared" si="10"/>
        <v>0</v>
      </c>
      <c r="AQ48" s="101"/>
      <c r="AR48" s="85" t="str">
        <f t="shared" si="11"/>
        <v/>
      </c>
      <c r="AS48" s="101"/>
      <c r="AT48" s="85" t="str">
        <f t="shared" si="12"/>
        <v/>
      </c>
      <c r="AU48" s="88">
        <f t="shared" si="13"/>
        <v>0</v>
      </c>
      <c r="AV48" s="101"/>
      <c r="AW48" s="85">
        <f t="shared" si="14"/>
        <v>0</v>
      </c>
      <c r="AX48" s="101"/>
      <c r="AY48" s="85" t="str">
        <f t="shared" si="15"/>
        <v/>
      </c>
      <c r="AZ48" s="101"/>
      <c r="BA48" s="85" t="str">
        <f t="shared" si="16"/>
        <v/>
      </c>
      <c r="BB48" s="88">
        <f t="shared" si="17"/>
        <v>0</v>
      </c>
      <c r="BC48" s="91">
        <f t="shared" si="18"/>
        <v>0</v>
      </c>
      <c r="BD48" s="91">
        <f t="shared" si="19"/>
        <v>0</v>
      </c>
      <c r="BE48" s="101"/>
      <c r="BF48" s="85" t="str">
        <f t="shared" si="20"/>
        <v/>
      </c>
      <c r="BG48" s="101"/>
      <c r="BH48" s="85">
        <f t="shared" si="21"/>
        <v>0</v>
      </c>
      <c r="BI48" s="101"/>
      <c r="BJ48" s="85">
        <f t="shared" si="44"/>
        <v>0</v>
      </c>
      <c r="BK48" s="96">
        <f t="shared" si="22"/>
        <v>0</v>
      </c>
      <c r="BL48" s="101"/>
      <c r="BM48" s="85">
        <f t="shared" si="23"/>
        <v>0</v>
      </c>
      <c r="BN48" s="101"/>
      <c r="BO48" s="85">
        <f t="shared" si="24"/>
        <v>0</v>
      </c>
      <c r="BP48" s="101"/>
      <c r="BQ48" s="85">
        <f t="shared" si="25"/>
        <v>0</v>
      </c>
      <c r="BR48" s="101"/>
      <c r="BS48" s="85">
        <f t="shared" si="26"/>
        <v>0</v>
      </c>
      <c r="BT48" s="101"/>
      <c r="BU48" s="85">
        <f t="shared" si="27"/>
        <v>0</v>
      </c>
      <c r="BV48" s="100"/>
      <c r="BW48" s="85">
        <f t="shared" si="28"/>
        <v>0</v>
      </c>
      <c r="BX48" s="100"/>
      <c r="BY48" s="85">
        <f t="shared" si="29"/>
        <v>0</v>
      </c>
      <c r="BZ48" s="100"/>
      <c r="CA48" s="85">
        <f t="shared" si="30"/>
        <v>0</v>
      </c>
      <c r="CB48" s="100"/>
      <c r="CC48" s="85">
        <f t="shared" si="31"/>
        <v>0</v>
      </c>
      <c r="CD48" s="100"/>
      <c r="CE48" s="85">
        <f t="shared" si="32"/>
        <v>0</v>
      </c>
      <c r="CF48" s="100"/>
      <c r="CG48" s="85">
        <f t="shared" si="33"/>
        <v>0</v>
      </c>
      <c r="CH48" s="100"/>
      <c r="CI48" s="85">
        <f t="shared" si="34"/>
        <v>0</v>
      </c>
      <c r="CJ48" s="100"/>
      <c r="CK48" s="85">
        <f t="shared" si="35"/>
        <v>0</v>
      </c>
      <c r="CL48" s="100"/>
      <c r="CM48" s="85">
        <f t="shared" si="36"/>
        <v>0</v>
      </c>
      <c r="CN48" s="100"/>
      <c r="CO48" s="85">
        <f t="shared" si="37"/>
        <v>0</v>
      </c>
      <c r="CP48" s="96">
        <f t="shared" si="38"/>
        <v>0</v>
      </c>
      <c r="CQ48" s="92">
        <f t="shared" si="39"/>
        <v>0</v>
      </c>
      <c r="CR48" s="92">
        <f t="shared" si="40"/>
        <v>0</v>
      </c>
      <c r="CS48" s="97">
        <f t="shared" si="45"/>
        <v>0</v>
      </c>
      <c r="CT48" s="97">
        <f>IFERROR(VLOOKUP(CS48,REGISTRATION!$P$22:$Q$32,2),"")</f>
        <v>5</v>
      </c>
      <c r="CU48" s="86" t="str">
        <f t="shared" si="42"/>
        <v>FAILED</v>
      </c>
    </row>
    <row r="49" spans="1:99">
      <c r="A49" s="40">
        <f>REGISTRATION!A50</f>
        <v>40</v>
      </c>
      <c r="B49" s="40">
        <f>REGISTRATION!B50</f>
        <v>0</v>
      </c>
      <c r="C49" s="40" t="str">
        <f>CONCATENATE(REGISTRATION!C50," ",REGISTRATION!D50," ",REGISTRATION!E50)</f>
        <v xml:space="preserve">  </v>
      </c>
      <c r="D49" s="101"/>
      <c r="E49" s="85">
        <f t="shared" si="43"/>
        <v>0</v>
      </c>
      <c r="F49" s="88">
        <f t="shared" si="46"/>
        <v>0</v>
      </c>
      <c r="G49" s="101"/>
      <c r="H49" s="85">
        <f t="shared" si="2"/>
        <v>0</v>
      </c>
      <c r="I49" s="88">
        <f t="shared" si="47"/>
        <v>0</v>
      </c>
      <c r="J49" s="101"/>
      <c r="K49" s="85">
        <f t="shared" si="3"/>
        <v>0</v>
      </c>
      <c r="L49" s="101"/>
      <c r="M49" s="85">
        <f t="shared" si="4"/>
        <v>0</v>
      </c>
      <c r="N49" s="101"/>
      <c r="O49" s="85">
        <f t="shared" si="5"/>
        <v>0</v>
      </c>
      <c r="P49" s="101"/>
      <c r="Q49" s="85">
        <f t="shared" si="6"/>
        <v>0</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0</v>
      </c>
      <c r="AO49" s="101"/>
      <c r="AP49" s="85">
        <f t="shared" si="10"/>
        <v>0</v>
      </c>
      <c r="AQ49" s="101"/>
      <c r="AR49" s="85" t="str">
        <f t="shared" si="11"/>
        <v/>
      </c>
      <c r="AS49" s="101"/>
      <c r="AT49" s="85" t="str">
        <f t="shared" si="12"/>
        <v/>
      </c>
      <c r="AU49" s="88">
        <f t="shared" si="13"/>
        <v>0</v>
      </c>
      <c r="AV49" s="101"/>
      <c r="AW49" s="85">
        <f t="shared" si="14"/>
        <v>0</v>
      </c>
      <c r="AX49" s="101"/>
      <c r="AY49" s="85" t="str">
        <f t="shared" si="15"/>
        <v/>
      </c>
      <c r="AZ49" s="101"/>
      <c r="BA49" s="85" t="str">
        <f t="shared" si="16"/>
        <v/>
      </c>
      <c r="BB49" s="88">
        <f t="shared" si="17"/>
        <v>0</v>
      </c>
      <c r="BC49" s="91">
        <f t="shared" si="18"/>
        <v>0</v>
      </c>
      <c r="BD49" s="91">
        <f t="shared" si="19"/>
        <v>0</v>
      </c>
      <c r="BE49" s="101"/>
      <c r="BF49" s="85" t="str">
        <f t="shared" si="20"/>
        <v/>
      </c>
      <c r="BG49" s="101"/>
      <c r="BH49" s="85">
        <f t="shared" si="21"/>
        <v>0</v>
      </c>
      <c r="BI49" s="101"/>
      <c r="BJ49" s="85">
        <f t="shared" si="44"/>
        <v>0</v>
      </c>
      <c r="BK49" s="96">
        <f t="shared" si="22"/>
        <v>0</v>
      </c>
      <c r="BL49" s="101"/>
      <c r="BM49" s="85">
        <f t="shared" si="23"/>
        <v>0</v>
      </c>
      <c r="BN49" s="101"/>
      <c r="BO49" s="85">
        <f t="shared" si="24"/>
        <v>0</v>
      </c>
      <c r="BP49" s="101"/>
      <c r="BQ49" s="85">
        <f t="shared" si="25"/>
        <v>0</v>
      </c>
      <c r="BR49" s="101"/>
      <c r="BS49" s="85">
        <f t="shared" si="26"/>
        <v>0</v>
      </c>
      <c r="BT49" s="101"/>
      <c r="BU49" s="85">
        <f t="shared" si="27"/>
        <v>0</v>
      </c>
      <c r="BV49" s="100"/>
      <c r="BW49" s="85">
        <f t="shared" si="28"/>
        <v>0</v>
      </c>
      <c r="BX49" s="100"/>
      <c r="BY49" s="85">
        <f t="shared" si="29"/>
        <v>0</v>
      </c>
      <c r="BZ49" s="100"/>
      <c r="CA49" s="85">
        <f t="shared" si="30"/>
        <v>0</v>
      </c>
      <c r="CB49" s="100"/>
      <c r="CC49" s="85">
        <f t="shared" si="31"/>
        <v>0</v>
      </c>
      <c r="CD49" s="100"/>
      <c r="CE49" s="85">
        <f t="shared" si="32"/>
        <v>0</v>
      </c>
      <c r="CF49" s="100"/>
      <c r="CG49" s="85">
        <f t="shared" si="33"/>
        <v>0</v>
      </c>
      <c r="CH49" s="100"/>
      <c r="CI49" s="85">
        <f t="shared" si="34"/>
        <v>0</v>
      </c>
      <c r="CJ49" s="100"/>
      <c r="CK49" s="85">
        <f t="shared" si="35"/>
        <v>0</v>
      </c>
      <c r="CL49" s="100"/>
      <c r="CM49" s="85">
        <f t="shared" si="36"/>
        <v>0</v>
      </c>
      <c r="CN49" s="100"/>
      <c r="CO49" s="85">
        <f t="shared" si="37"/>
        <v>0</v>
      </c>
      <c r="CP49" s="96">
        <f t="shared" si="38"/>
        <v>0</v>
      </c>
      <c r="CQ49" s="92">
        <f t="shared" si="39"/>
        <v>0</v>
      </c>
      <c r="CR49" s="92">
        <f t="shared" si="40"/>
        <v>0</v>
      </c>
      <c r="CS49" s="97">
        <f t="shared" si="45"/>
        <v>0</v>
      </c>
      <c r="CT49" s="97">
        <f>IFERROR(VLOOKUP(CS49,REGISTRATION!$P$22:$Q$32,2),"")</f>
        <v>5</v>
      </c>
      <c r="CU49" s="86" t="str">
        <f t="shared" si="42"/>
        <v>FAILED</v>
      </c>
    </row>
    <row r="50" spans="1:99">
      <c r="A50" s="40">
        <f>REGISTRATION!A51</f>
        <v>41</v>
      </c>
      <c r="B50" s="40">
        <f>REGISTRATION!B51</f>
        <v>0</v>
      </c>
      <c r="C50" s="40" t="str">
        <f>CONCATENATE(REGISTRATION!C51," ",REGISTRATION!D51," ",REGISTRATION!E51)</f>
        <v xml:space="preserve">  </v>
      </c>
      <c r="D50" s="101"/>
      <c r="E50" s="85">
        <f t="shared" si="43"/>
        <v>0</v>
      </c>
      <c r="F50" s="88">
        <f t="shared" si="46"/>
        <v>0</v>
      </c>
      <c r="G50" s="101"/>
      <c r="H50" s="85">
        <f t="shared" si="2"/>
        <v>0</v>
      </c>
      <c r="I50" s="88">
        <f t="shared" si="47"/>
        <v>0</v>
      </c>
      <c r="J50" s="101"/>
      <c r="K50" s="85">
        <f t="shared" si="3"/>
        <v>0</v>
      </c>
      <c r="L50" s="101"/>
      <c r="M50" s="85">
        <f t="shared" si="4"/>
        <v>0</v>
      </c>
      <c r="N50" s="101"/>
      <c r="O50" s="85">
        <f t="shared" si="5"/>
        <v>0</v>
      </c>
      <c r="P50" s="101"/>
      <c r="Q50" s="85">
        <f t="shared" si="6"/>
        <v>0</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0</v>
      </c>
      <c r="AO50" s="101"/>
      <c r="AP50" s="85">
        <f t="shared" si="10"/>
        <v>0</v>
      </c>
      <c r="AQ50" s="101"/>
      <c r="AR50" s="85" t="str">
        <f t="shared" si="11"/>
        <v/>
      </c>
      <c r="AS50" s="101"/>
      <c r="AT50" s="85" t="str">
        <f t="shared" si="12"/>
        <v/>
      </c>
      <c r="AU50" s="88">
        <f t="shared" si="13"/>
        <v>0</v>
      </c>
      <c r="AV50" s="101"/>
      <c r="AW50" s="85">
        <f t="shared" si="14"/>
        <v>0</v>
      </c>
      <c r="AX50" s="101"/>
      <c r="AY50" s="85" t="str">
        <f t="shared" si="15"/>
        <v/>
      </c>
      <c r="AZ50" s="101"/>
      <c r="BA50" s="85" t="str">
        <f t="shared" si="16"/>
        <v/>
      </c>
      <c r="BB50" s="88">
        <f t="shared" si="17"/>
        <v>0</v>
      </c>
      <c r="BC50" s="91">
        <f t="shared" si="18"/>
        <v>0</v>
      </c>
      <c r="BD50" s="91">
        <f t="shared" si="19"/>
        <v>0</v>
      </c>
      <c r="BE50" s="101"/>
      <c r="BF50" s="85" t="str">
        <f t="shared" si="20"/>
        <v/>
      </c>
      <c r="BG50" s="101"/>
      <c r="BH50" s="85">
        <f t="shared" si="21"/>
        <v>0</v>
      </c>
      <c r="BI50" s="101"/>
      <c r="BJ50" s="85">
        <f t="shared" si="44"/>
        <v>0</v>
      </c>
      <c r="BK50" s="96">
        <f t="shared" si="22"/>
        <v>0</v>
      </c>
      <c r="BL50" s="101"/>
      <c r="BM50" s="85">
        <f t="shared" si="23"/>
        <v>0</v>
      </c>
      <c r="BN50" s="101"/>
      <c r="BO50" s="85">
        <f t="shared" si="24"/>
        <v>0</v>
      </c>
      <c r="BP50" s="101"/>
      <c r="BQ50" s="85">
        <f t="shared" si="25"/>
        <v>0</v>
      </c>
      <c r="BR50" s="101"/>
      <c r="BS50" s="85">
        <f t="shared" si="26"/>
        <v>0</v>
      </c>
      <c r="BT50" s="101"/>
      <c r="BU50" s="85">
        <f t="shared" si="27"/>
        <v>0</v>
      </c>
      <c r="BV50" s="100"/>
      <c r="BW50" s="85">
        <f t="shared" si="28"/>
        <v>0</v>
      </c>
      <c r="BX50" s="100"/>
      <c r="BY50" s="85">
        <f t="shared" si="29"/>
        <v>0</v>
      </c>
      <c r="BZ50" s="100"/>
      <c r="CA50" s="85">
        <f t="shared" si="30"/>
        <v>0</v>
      </c>
      <c r="CB50" s="100"/>
      <c r="CC50" s="85">
        <f t="shared" si="31"/>
        <v>0</v>
      </c>
      <c r="CD50" s="100"/>
      <c r="CE50" s="85">
        <f t="shared" si="32"/>
        <v>0</v>
      </c>
      <c r="CF50" s="100"/>
      <c r="CG50" s="85">
        <f t="shared" si="33"/>
        <v>0</v>
      </c>
      <c r="CH50" s="100"/>
      <c r="CI50" s="85">
        <f t="shared" si="34"/>
        <v>0</v>
      </c>
      <c r="CJ50" s="100"/>
      <c r="CK50" s="85">
        <f t="shared" si="35"/>
        <v>0</v>
      </c>
      <c r="CL50" s="100"/>
      <c r="CM50" s="85">
        <f t="shared" si="36"/>
        <v>0</v>
      </c>
      <c r="CN50" s="100"/>
      <c r="CO50" s="85">
        <f t="shared" si="37"/>
        <v>0</v>
      </c>
      <c r="CP50" s="96">
        <f t="shared" si="38"/>
        <v>0</v>
      </c>
      <c r="CQ50" s="92">
        <f t="shared" si="39"/>
        <v>0</v>
      </c>
      <c r="CR50" s="92">
        <f t="shared" si="40"/>
        <v>0</v>
      </c>
      <c r="CS50" s="97">
        <f t="shared" si="45"/>
        <v>0</v>
      </c>
      <c r="CT50" s="97">
        <f>IFERROR(VLOOKUP(CS50,REGISTRATION!$P$22:$Q$32,2),"")</f>
        <v>5</v>
      </c>
      <c r="CU50" s="86" t="str">
        <f t="shared" si="42"/>
        <v>FAILED</v>
      </c>
    </row>
    <row r="51" spans="1:99">
      <c r="A51" s="40">
        <f>REGISTRATION!A52</f>
        <v>42</v>
      </c>
      <c r="B51" s="40">
        <f>REGISTRATION!B52</f>
        <v>0</v>
      </c>
      <c r="C51" s="40" t="str">
        <f>CONCATENATE(REGISTRATION!C52," ",REGISTRATION!D52," ",REGISTRATION!E52)</f>
        <v xml:space="preserve">  </v>
      </c>
      <c r="D51" s="101"/>
      <c r="E51" s="85">
        <f t="shared" si="43"/>
        <v>0</v>
      </c>
      <c r="F51" s="88">
        <f t="shared" si="46"/>
        <v>0</v>
      </c>
      <c r="G51" s="101"/>
      <c r="H51" s="85">
        <f t="shared" si="2"/>
        <v>0</v>
      </c>
      <c r="I51" s="88">
        <f t="shared" si="47"/>
        <v>0</v>
      </c>
      <c r="J51" s="101"/>
      <c r="K51" s="85">
        <f t="shared" si="3"/>
        <v>0</v>
      </c>
      <c r="L51" s="101"/>
      <c r="M51" s="85">
        <f t="shared" si="4"/>
        <v>0</v>
      </c>
      <c r="N51" s="101"/>
      <c r="O51" s="85">
        <f t="shared" si="5"/>
        <v>0</v>
      </c>
      <c r="P51" s="101"/>
      <c r="Q51" s="85">
        <f t="shared" si="6"/>
        <v>0</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0</v>
      </c>
      <c r="AO51" s="101"/>
      <c r="AP51" s="85">
        <f t="shared" si="10"/>
        <v>0</v>
      </c>
      <c r="AQ51" s="101"/>
      <c r="AR51" s="85" t="str">
        <f t="shared" si="11"/>
        <v/>
      </c>
      <c r="AS51" s="101"/>
      <c r="AT51" s="85" t="str">
        <f t="shared" si="12"/>
        <v/>
      </c>
      <c r="AU51" s="88">
        <f t="shared" si="13"/>
        <v>0</v>
      </c>
      <c r="AV51" s="101"/>
      <c r="AW51" s="85">
        <f t="shared" si="14"/>
        <v>0</v>
      </c>
      <c r="AX51" s="101"/>
      <c r="AY51" s="85" t="str">
        <f t="shared" si="15"/>
        <v/>
      </c>
      <c r="AZ51" s="101"/>
      <c r="BA51" s="85" t="str">
        <f t="shared" si="16"/>
        <v/>
      </c>
      <c r="BB51" s="88">
        <f t="shared" si="17"/>
        <v>0</v>
      </c>
      <c r="BC51" s="91">
        <f t="shared" si="18"/>
        <v>0</v>
      </c>
      <c r="BD51" s="91">
        <f t="shared" si="19"/>
        <v>0</v>
      </c>
      <c r="BE51" s="101"/>
      <c r="BF51" s="85" t="str">
        <f t="shared" si="20"/>
        <v/>
      </c>
      <c r="BG51" s="101"/>
      <c r="BH51" s="85">
        <f t="shared" si="21"/>
        <v>0</v>
      </c>
      <c r="BI51" s="101"/>
      <c r="BJ51" s="85">
        <f t="shared" si="44"/>
        <v>0</v>
      </c>
      <c r="BK51" s="96">
        <f t="shared" si="22"/>
        <v>0</v>
      </c>
      <c r="BL51" s="101"/>
      <c r="BM51" s="85">
        <f t="shared" si="23"/>
        <v>0</v>
      </c>
      <c r="BN51" s="101"/>
      <c r="BO51" s="85">
        <f t="shared" si="24"/>
        <v>0</v>
      </c>
      <c r="BP51" s="101"/>
      <c r="BQ51" s="85">
        <f t="shared" si="25"/>
        <v>0</v>
      </c>
      <c r="BR51" s="101"/>
      <c r="BS51" s="85">
        <f t="shared" si="26"/>
        <v>0</v>
      </c>
      <c r="BT51" s="101"/>
      <c r="BU51" s="85">
        <f t="shared" si="27"/>
        <v>0</v>
      </c>
      <c r="BV51" s="100"/>
      <c r="BW51" s="85">
        <f t="shared" si="28"/>
        <v>0</v>
      </c>
      <c r="BX51" s="100"/>
      <c r="BY51" s="85">
        <f t="shared" si="29"/>
        <v>0</v>
      </c>
      <c r="BZ51" s="100"/>
      <c r="CA51" s="85">
        <f t="shared" si="30"/>
        <v>0</v>
      </c>
      <c r="CB51" s="100"/>
      <c r="CC51" s="85">
        <f t="shared" si="31"/>
        <v>0</v>
      </c>
      <c r="CD51" s="100"/>
      <c r="CE51" s="85">
        <f t="shared" si="32"/>
        <v>0</v>
      </c>
      <c r="CF51" s="100"/>
      <c r="CG51" s="85">
        <f t="shared" si="33"/>
        <v>0</v>
      </c>
      <c r="CH51" s="100"/>
      <c r="CI51" s="85">
        <f t="shared" si="34"/>
        <v>0</v>
      </c>
      <c r="CJ51" s="100"/>
      <c r="CK51" s="85">
        <f t="shared" si="35"/>
        <v>0</v>
      </c>
      <c r="CL51" s="100"/>
      <c r="CM51" s="85">
        <f t="shared" si="36"/>
        <v>0</v>
      </c>
      <c r="CN51" s="100"/>
      <c r="CO51" s="85">
        <f t="shared" si="37"/>
        <v>0</v>
      </c>
      <c r="CP51" s="96">
        <f t="shared" si="38"/>
        <v>0</v>
      </c>
      <c r="CQ51" s="92">
        <f t="shared" si="39"/>
        <v>0</v>
      </c>
      <c r="CR51" s="92">
        <f t="shared" si="40"/>
        <v>0</v>
      </c>
      <c r="CS51" s="97">
        <f t="shared" si="45"/>
        <v>0</v>
      </c>
      <c r="CT51" s="97">
        <f>IFERROR(VLOOKUP(CS51,REGISTRATION!$P$22:$Q$32,2),"")</f>
        <v>5</v>
      </c>
      <c r="CU51" s="86" t="str">
        <f t="shared" si="42"/>
        <v>FAILED</v>
      </c>
    </row>
    <row r="52" spans="1:99">
      <c r="A52" s="40">
        <f>REGISTRATION!A53</f>
        <v>43</v>
      </c>
      <c r="B52" s="40">
        <f>REGISTRATION!B53</f>
        <v>0</v>
      </c>
      <c r="C52" s="40" t="str">
        <f>CONCATENATE(REGISTRATION!C53," ",REGISTRATION!D53," ",REGISTRATION!E53)</f>
        <v xml:space="preserve">  </v>
      </c>
      <c r="D52" s="101"/>
      <c r="E52" s="85">
        <f t="shared" si="43"/>
        <v>0</v>
      </c>
      <c r="F52" s="88">
        <f t="shared" si="46"/>
        <v>0</v>
      </c>
      <c r="G52" s="101"/>
      <c r="H52" s="85">
        <f t="shared" si="2"/>
        <v>0</v>
      </c>
      <c r="I52" s="88">
        <f t="shared" si="47"/>
        <v>0</v>
      </c>
      <c r="J52" s="101"/>
      <c r="K52" s="85">
        <f t="shared" si="3"/>
        <v>0</v>
      </c>
      <c r="L52" s="101"/>
      <c r="M52" s="85">
        <f t="shared" si="4"/>
        <v>0</v>
      </c>
      <c r="N52" s="101"/>
      <c r="O52" s="85">
        <f t="shared" si="5"/>
        <v>0</v>
      </c>
      <c r="P52" s="101"/>
      <c r="Q52" s="85">
        <f t="shared" si="6"/>
        <v>0</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0</v>
      </c>
      <c r="AO52" s="101"/>
      <c r="AP52" s="85">
        <f t="shared" si="10"/>
        <v>0</v>
      </c>
      <c r="AQ52" s="101"/>
      <c r="AR52" s="85" t="str">
        <f t="shared" si="11"/>
        <v/>
      </c>
      <c r="AS52" s="101"/>
      <c r="AT52" s="85" t="str">
        <f t="shared" si="12"/>
        <v/>
      </c>
      <c r="AU52" s="88">
        <f t="shared" si="13"/>
        <v>0</v>
      </c>
      <c r="AV52" s="101"/>
      <c r="AW52" s="85">
        <f t="shared" si="14"/>
        <v>0</v>
      </c>
      <c r="AX52" s="101"/>
      <c r="AY52" s="85" t="str">
        <f t="shared" si="15"/>
        <v/>
      </c>
      <c r="AZ52" s="101"/>
      <c r="BA52" s="85" t="str">
        <f t="shared" si="16"/>
        <v/>
      </c>
      <c r="BB52" s="88">
        <f t="shared" si="17"/>
        <v>0</v>
      </c>
      <c r="BC52" s="91">
        <f t="shared" si="18"/>
        <v>0</v>
      </c>
      <c r="BD52" s="91">
        <f t="shared" si="19"/>
        <v>0</v>
      </c>
      <c r="BE52" s="101"/>
      <c r="BF52" s="85" t="str">
        <f t="shared" si="20"/>
        <v/>
      </c>
      <c r="BG52" s="101"/>
      <c r="BH52" s="85">
        <f t="shared" si="21"/>
        <v>0</v>
      </c>
      <c r="BI52" s="101"/>
      <c r="BJ52" s="85">
        <f t="shared" si="44"/>
        <v>0</v>
      </c>
      <c r="BK52" s="96">
        <f t="shared" si="22"/>
        <v>0</v>
      </c>
      <c r="BL52" s="101"/>
      <c r="BM52" s="85">
        <f t="shared" si="23"/>
        <v>0</v>
      </c>
      <c r="BN52" s="101"/>
      <c r="BO52" s="85">
        <f t="shared" si="24"/>
        <v>0</v>
      </c>
      <c r="BP52" s="101"/>
      <c r="BQ52" s="85">
        <f t="shared" si="25"/>
        <v>0</v>
      </c>
      <c r="BR52" s="101"/>
      <c r="BS52" s="85">
        <f t="shared" si="26"/>
        <v>0</v>
      </c>
      <c r="BT52" s="101"/>
      <c r="BU52" s="85">
        <f t="shared" si="27"/>
        <v>0</v>
      </c>
      <c r="BV52" s="100"/>
      <c r="BW52" s="85">
        <f t="shared" si="28"/>
        <v>0</v>
      </c>
      <c r="BX52" s="100"/>
      <c r="BY52" s="85">
        <f t="shared" si="29"/>
        <v>0</v>
      </c>
      <c r="BZ52" s="100"/>
      <c r="CA52" s="85">
        <f t="shared" si="30"/>
        <v>0</v>
      </c>
      <c r="CB52" s="100"/>
      <c r="CC52" s="85">
        <f t="shared" si="31"/>
        <v>0</v>
      </c>
      <c r="CD52" s="100"/>
      <c r="CE52" s="85">
        <f t="shared" si="32"/>
        <v>0</v>
      </c>
      <c r="CF52" s="100"/>
      <c r="CG52" s="85">
        <f t="shared" si="33"/>
        <v>0</v>
      </c>
      <c r="CH52" s="100"/>
      <c r="CI52" s="85">
        <f t="shared" si="34"/>
        <v>0</v>
      </c>
      <c r="CJ52" s="100"/>
      <c r="CK52" s="85">
        <f t="shared" si="35"/>
        <v>0</v>
      </c>
      <c r="CL52" s="100"/>
      <c r="CM52" s="85">
        <f t="shared" si="36"/>
        <v>0</v>
      </c>
      <c r="CN52" s="100"/>
      <c r="CO52" s="85">
        <f t="shared" si="37"/>
        <v>0</v>
      </c>
      <c r="CP52" s="96">
        <f t="shared" si="38"/>
        <v>0</v>
      </c>
      <c r="CQ52" s="92">
        <f t="shared" si="39"/>
        <v>0</v>
      </c>
      <c r="CR52" s="92">
        <f t="shared" si="40"/>
        <v>0</v>
      </c>
      <c r="CS52" s="97">
        <f t="shared" si="45"/>
        <v>0</v>
      </c>
      <c r="CT52" s="97">
        <f>IFERROR(VLOOKUP(CS52,REGISTRATION!$P$22:$Q$32,2),"")</f>
        <v>5</v>
      </c>
      <c r="CU52" s="86" t="str">
        <f t="shared" si="42"/>
        <v>FAILED</v>
      </c>
    </row>
    <row r="53" spans="1:99">
      <c r="A53" s="40">
        <f>REGISTRATION!A54</f>
        <v>44</v>
      </c>
      <c r="B53" s="40">
        <f>REGISTRATION!B54</f>
        <v>0</v>
      </c>
      <c r="C53" s="40" t="str">
        <f>CONCATENATE(REGISTRATION!C54," ",REGISTRATION!D54," ",REGISTRATION!E54)</f>
        <v xml:space="preserve">  </v>
      </c>
      <c r="D53" s="101"/>
      <c r="E53" s="85">
        <f t="shared" si="43"/>
        <v>0</v>
      </c>
      <c r="F53" s="88">
        <f t="shared" si="46"/>
        <v>0</v>
      </c>
      <c r="G53" s="101"/>
      <c r="H53" s="85">
        <f t="shared" si="2"/>
        <v>0</v>
      </c>
      <c r="I53" s="88">
        <f t="shared" si="47"/>
        <v>0</v>
      </c>
      <c r="J53" s="101"/>
      <c r="K53" s="85">
        <f t="shared" si="3"/>
        <v>0</v>
      </c>
      <c r="L53" s="101"/>
      <c r="M53" s="85">
        <f t="shared" si="4"/>
        <v>0</v>
      </c>
      <c r="N53" s="101"/>
      <c r="O53" s="85">
        <f t="shared" si="5"/>
        <v>0</v>
      </c>
      <c r="P53" s="101"/>
      <c r="Q53" s="85">
        <f t="shared" si="6"/>
        <v>0</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0</v>
      </c>
      <c r="AO53" s="101"/>
      <c r="AP53" s="85">
        <f t="shared" si="10"/>
        <v>0</v>
      </c>
      <c r="AQ53" s="101"/>
      <c r="AR53" s="85" t="str">
        <f t="shared" si="11"/>
        <v/>
      </c>
      <c r="AS53" s="101"/>
      <c r="AT53" s="85" t="str">
        <f t="shared" si="12"/>
        <v/>
      </c>
      <c r="AU53" s="88">
        <f t="shared" si="13"/>
        <v>0</v>
      </c>
      <c r="AV53" s="101"/>
      <c r="AW53" s="85">
        <f t="shared" si="14"/>
        <v>0</v>
      </c>
      <c r="AX53" s="101"/>
      <c r="AY53" s="85" t="str">
        <f t="shared" si="15"/>
        <v/>
      </c>
      <c r="AZ53" s="101"/>
      <c r="BA53" s="85" t="str">
        <f t="shared" si="16"/>
        <v/>
      </c>
      <c r="BB53" s="88">
        <f t="shared" si="17"/>
        <v>0</v>
      </c>
      <c r="BC53" s="91">
        <f t="shared" si="18"/>
        <v>0</v>
      </c>
      <c r="BD53" s="91">
        <f t="shared" si="19"/>
        <v>0</v>
      </c>
      <c r="BE53" s="101"/>
      <c r="BF53" s="85" t="str">
        <f t="shared" si="20"/>
        <v/>
      </c>
      <c r="BG53" s="101"/>
      <c r="BH53" s="85">
        <f t="shared" si="21"/>
        <v>0</v>
      </c>
      <c r="BI53" s="101"/>
      <c r="BJ53" s="85">
        <f t="shared" si="44"/>
        <v>0</v>
      </c>
      <c r="BK53" s="96">
        <f t="shared" si="22"/>
        <v>0</v>
      </c>
      <c r="BL53" s="101"/>
      <c r="BM53" s="85">
        <f t="shared" si="23"/>
        <v>0</v>
      </c>
      <c r="BN53" s="101"/>
      <c r="BO53" s="85">
        <f t="shared" si="24"/>
        <v>0</v>
      </c>
      <c r="BP53" s="101"/>
      <c r="BQ53" s="85">
        <f t="shared" si="25"/>
        <v>0</v>
      </c>
      <c r="BR53" s="101"/>
      <c r="BS53" s="85">
        <f t="shared" si="26"/>
        <v>0</v>
      </c>
      <c r="BT53" s="101"/>
      <c r="BU53" s="85">
        <f t="shared" si="27"/>
        <v>0</v>
      </c>
      <c r="BV53" s="100"/>
      <c r="BW53" s="85">
        <f t="shared" si="28"/>
        <v>0</v>
      </c>
      <c r="BX53" s="100"/>
      <c r="BY53" s="85">
        <f t="shared" si="29"/>
        <v>0</v>
      </c>
      <c r="BZ53" s="100"/>
      <c r="CA53" s="85">
        <f t="shared" si="30"/>
        <v>0</v>
      </c>
      <c r="CB53" s="100"/>
      <c r="CC53" s="85">
        <f t="shared" si="31"/>
        <v>0</v>
      </c>
      <c r="CD53" s="100"/>
      <c r="CE53" s="85">
        <f t="shared" si="32"/>
        <v>0</v>
      </c>
      <c r="CF53" s="100"/>
      <c r="CG53" s="85">
        <f t="shared" si="33"/>
        <v>0</v>
      </c>
      <c r="CH53" s="100"/>
      <c r="CI53" s="85">
        <f t="shared" si="34"/>
        <v>0</v>
      </c>
      <c r="CJ53" s="100"/>
      <c r="CK53" s="85">
        <f t="shared" si="35"/>
        <v>0</v>
      </c>
      <c r="CL53" s="100"/>
      <c r="CM53" s="85">
        <f t="shared" si="36"/>
        <v>0</v>
      </c>
      <c r="CN53" s="100"/>
      <c r="CO53" s="85">
        <f t="shared" si="37"/>
        <v>0</v>
      </c>
      <c r="CP53" s="96">
        <f t="shared" si="38"/>
        <v>0</v>
      </c>
      <c r="CQ53" s="92">
        <f t="shared" si="39"/>
        <v>0</v>
      </c>
      <c r="CR53" s="92">
        <f t="shared" si="40"/>
        <v>0</v>
      </c>
      <c r="CS53" s="97">
        <f t="shared" si="45"/>
        <v>0</v>
      </c>
      <c r="CT53" s="97">
        <f>IFERROR(VLOOKUP(CS53,REGISTRATION!$P$22:$Q$32,2),"")</f>
        <v>5</v>
      </c>
      <c r="CU53" s="86" t="str">
        <f t="shared" si="42"/>
        <v>FAILED</v>
      </c>
    </row>
    <row r="54" spans="1:99">
      <c r="A54" s="40">
        <f>REGISTRATION!A55</f>
        <v>45</v>
      </c>
      <c r="B54" s="40">
        <f>REGISTRATION!B55</f>
        <v>0</v>
      </c>
      <c r="C54" s="40" t="str">
        <f>CONCATENATE(REGISTRATION!C55," ",REGISTRATION!D55," ",REGISTRATION!E55)</f>
        <v xml:space="preserve">  </v>
      </c>
      <c r="D54" s="101"/>
      <c r="E54" s="85">
        <f t="shared" si="43"/>
        <v>0</v>
      </c>
      <c r="F54" s="88">
        <f t="shared" si="46"/>
        <v>0</v>
      </c>
      <c r="G54" s="101"/>
      <c r="H54" s="85">
        <f t="shared" si="2"/>
        <v>0</v>
      </c>
      <c r="I54" s="88">
        <f t="shared" si="47"/>
        <v>0</v>
      </c>
      <c r="J54" s="101"/>
      <c r="K54" s="85">
        <f t="shared" si="3"/>
        <v>0</v>
      </c>
      <c r="L54" s="101"/>
      <c r="M54" s="85">
        <f t="shared" si="4"/>
        <v>0</v>
      </c>
      <c r="N54" s="101"/>
      <c r="O54" s="85">
        <f t="shared" si="5"/>
        <v>0</v>
      </c>
      <c r="P54" s="101"/>
      <c r="Q54" s="85">
        <f t="shared" si="6"/>
        <v>0</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0</v>
      </c>
      <c r="AO54" s="101"/>
      <c r="AP54" s="85">
        <f t="shared" si="10"/>
        <v>0</v>
      </c>
      <c r="AQ54" s="101"/>
      <c r="AR54" s="85" t="str">
        <f t="shared" si="11"/>
        <v/>
      </c>
      <c r="AS54" s="101"/>
      <c r="AT54" s="85" t="str">
        <f t="shared" si="12"/>
        <v/>
      </c>
      <c r="AU54" s="88">
        <f t="shared" si="13"/>
        <v>0</v>
      </c>
      <c r="AV54" s="101"/>
      <c r="AW54" s="85">
        <f t="shared" si="14"/>
        <v>0</v>
      </c>
      <c r="AX54" s="101"/>
      <c r="AY54" s="85" t="str">
        <f t="shared" si="15"/>
        <v/>
      </c>
      <c r="AZ54" s="101"/>
      <c r="BA54" s="85" t="str">
        <f t="shared" si="16"/>
        <v/>
      </c>
      <c r="BB54" s="88">
        <f t="shared" si="17"/>
        <v>0</v>
      </c>
      <c r="BC54" s="91">
        <f t="shared" si="18"/>
        <v>0</v>
      </c>
      <c r="BD54" s="91">
        <f t="shared" si="19"/>
        <v>0</v>
      </c>
      <c r="BE54" s="101"/>
      <c r="BF54" s="85" t="str">
        <f t="shared" si="20"/>
        <v/>
      </c>
      <c r="BG54" s="101"/>
      <c r="BH54" s="85">
        <f t="shared" si="21"/>
        <v>0</v>
      </c>
      <c r="BI54" s="101"/>
      <c r="BJ54" s="85">
        <f t="shared" si="44"/>
        <v>0</v>
      </c>
      <c r="BK54" s="96">
        <f t="shared" si="22"/>
        <v>0</v>
      </c>
      <c r="BL54" s="101"/>
      <c r="BM54" s="85">
        <f t="shared" si="23"/>
        <v>0</v>
      </c>
      <c r="BN54" s="101"/>
      <c r="BO54" s="85">
        <f t="shared" si="24"/>
        <v>0</v>
      </c>
      <c r="BP54" s="101"/>
      <c r="BQ54" s="85">
        <f t="shared" si="25"/>
        <v>0</v>
      </c>
      <c r="BR54" s="101"/>
      <c r="BS54" s="85">
        <f t="shared" si="26"/>
        <v>0</v>
      </c>
      <c r="BT54" s="101"/>
      <c r="BU54" s="85">
        <f t="shared" si="27"/>
        <v>0</v>
      </c>
      <c r="BV54" s="100"/>
      <c r="BW54" s="85">
        <f t="shared" si="28"/>
        <v>0</v>
      </c>
      <c r="BX54" s="100"/>
      <c r="BY54" s="85">
        <f t="shared" si="29"/>
        <v>0</v>
      </c>
      <c r="BZ54" s="100"/>
      <c r="CA54" s="85">
        <f t="shared" si="30"/>
        <v>0</v>
      </c>
      <c r="CB54" s="100"/>
      <c r="CC54" s="85">
        <f t="shared" si="31"/>
        <v>0</v>
      </c>
      <c r="CD54" s="100"/>
      <c r="CE54" s="85">
        <f t="shared" si="32"/>
        <v>0</v>
      </c>
      <c r="CF54" s="100"/>
      <c r="CG54" s="85">
        <f t="shared" si="33"/>
        <v>0</v>
      </c>
      <c r="CH54" s="100"/>
      <c r="CI54" s="85">
        <f t="shared" si="34"/>
        <v>0</v>
      </c>
      <c r="CJ54" s="100"/>
      <c r="CK54" s="85">
        <f t="shared" si="35"/>
        <v>0</v>
      </c>
      <c r="CL54" s="100"/>
      <c r="CM54" s="85">
        <f t="shared" si="36"/>
        <v>0</v>
      </c>
      <c r="CN54" s="100"/>
      <c r="CO54" s="85">
        <f t="shared" si="37"/>
        <v>0</v>
      </c>
      <c r="CP54" s="96">
        <f t="shared" si="38"/>
        <v>0</v>
      </c>
      <c r="CQ54" s="92">
        <f t="shared" si="39"/>
        <v>0</v>
      </c>
      <c r="CR54" s="92">
        <f t="shared" si="40"/>
        <v>0</v>
      </c>
      <c r="CS54" s="97">
        <f t="shared" si="45"/>
        <v>0</v>
      </c>
      <c r="CT54" s="97">
        <f>IFERROR(VLOOKUP(CS54,REGISTRATION!$P$22:$Q$32,2),"")</f>
        <v>5</v>
      </c>
      <c r="CU54" s="86" t="str">
        <f t="shared" si="42"/>
        <v>FAILED</v>
      </c>
    </row>
    <row r="55" spans="1:99">
      <c r="A55" s="40">
        <f>REGISTRATION!A56</f>
        <v>46</v>
      </c>
      <c r="B55" s="40">
        <f>REGISTRATION!B56</f>
        <v>0</v>
      </c>
      <c r="C55" s="40" t="str">
        <f>CONCATENATE(REGISTRATION!C56," ",REGISTRATION!D56," ",REGISTRATION!E56)</f>
        <v xml:space="preserve">  </v>
      </c>
      <c r="D55" s="101"/>
      <c r="E55" s="85">
        <f t="shared" si="43"/>
        <v>0</v>
      </c>
      <c r="F55" s="88">
        <f t="shared" si="46"/>
        <v>0</v>
      </c>
      <c r="G55" s="101"/>
      <c r="H55" s="85">
        <f t="shared" si="2"/>
        <v>0</v>
      </c>
      <c r="I55" s="88">
        <f t="shared" si="47"/>
        <v>0</v>
      </c>
      <c r="J55" s="101"/>
      <c r="K55" s="85">
        <f t="shared" si="3"/>
        <v>0</v>
      </c>
      <c r="L55" s="101"/>
      <c r="M55" s="85">
        <f t="shared" si="4"/>
        <v>0</v>
      </c>
      <c r="N55" s="101"/>
      <c r="O55" s="85">
        <f t="shared" si="5"/>
        <v>0</v>
      </c>
      <c r="P55" s="101"/>
      <c r="Q55" s="85">
        <f t="shared" si="6"/>
        <v>0</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0</v>
      </c>
      <c r="AO55" s="101"/>
      <c r="AP55" s="85">
        <f t="shared" si="10"/>
        <v>0</v>
      </c>
      <c r="AQ55" s="101"/>
      <c r="AR55" s="85" t="str">
        <f t="shared" si="11"/>
        <v/>
      </c>
      <c r="AS55" s="101"/>
      <c r="AT55" s="85" t="str">
        <f t="shared" si="12"/>
        <v/>
      </c>
      <c r="AU55" s="88">
        <f t="shared" si="13"/>
        <v>0</v>
      </c>
      <c r="AV55" s="101"/>
      <c r="AW55" s="85">
        <f t="shared" si="14"/>
        <v>0</v>
      </c>
      <c r="AX55" s="101"/>
      <c r="AY55" s="85" t="str">
        <f t="shared" si="15"/>
        <v/>
      </c>
      <c r="AZ55" s="101"/>
      <c r="BA55" s="85" t="str">
        <f t="shared" si="16"/>
        <v/>
      </c>
      <c r="BB55" s="88">
        <f t="shared" si="17"/>
        <v>0</v>
      </c>
      <c r="BC55" s="91">
        <f t="shared" si="18"/>
        <v>0</v>
      </c>
      <c r="BD55" s="91">
        <f t="shared" si="19"/>
        <v>0</v>
      </c>
      <c r="BE55" s="101"/>
      <c r="BF55" s="85" t="str">
        <f t="shared" si="20"/>
        <v/>
      </c>
      <c r="BG55" s="101"/>
      <c r="BH55" s="85">
        <f t="shared" si="21"/>
        <v>0</v>
      </c>
      <c r="BI55" s="101"/>
      <c r="BJ55" s="85">
        <f t="shared" si="44"/>
        <v>0</v>
      </c>
      <c r="BK55" s="96">
        <f t="shared" si="22"/>
        <v>0</v>
      </c>
      <c r="BL55" s="101"/>
      <c r="BM55" s="85">
        <f t="shared" si="23"/>
        <v>0</v>
      </c>
      <c r="BN55" s="101"/>
      <c r="BO55" s="85">
        <f t="shared" si="24"/>
        <v>0</v>
      </c>
      <c r="BP55" s="101"/>
      <c r="BQ55" s="85">
        <f t="shared" si="25"/>
        <v>0</v>
      </c>
      <c r="BR55" s="101"/>
      <c r="BS55" s="85">
        <f t="shared" si="26"/>
        <v>0</v>
      </c>
      <c r="BT55" s="101"/>
      <c r="BU55" s="85">
        <f t="shared" si="27"/>
        <v>0</v>
      </c>
      <c r="BV55" s="100"/>
      <c r="BW55" s="85">
        <f t="shared" si="28"/>
        <v>0</v>
      </c>
      <c r="BX55" s="100"/>
      <c r="BY55" s="85">
        <f t="shared" si="29"/>
        <v>0</v>
      </c>
      <c r="BZ55" s="100"/>
      <c r="CA55" s="85">
        <f t="shared" si="30"/>
        <v>0</v>
      </c>
      <c r="CB55" s="100"/>
      <c r="CC55" s="85">
        <f t="shared" si="31"/>
        <v>0</v>
      </c>
      <c r="CD55" s="100"/>
      <c r="CE55" s="85">
        <f t="shared" si="32"/>
        <v>0</v>
      </c>
      <c r="CF55" s="100"/>
      <c r="CG55" s="85">
        <f t="shared" si="33"/>
        <v>0</v>
      </c>
      <c r="CH55" s="100"/>
      <c r="CI55" s="85">
        <f t="shared" si="34"/>
        <v>0</v>
      </c>
      <c r="CJ55" s="100"/>
      <c r="CK55" s="85">
        <f t="shared" si="35"/>
        <v>0</v>
      </c>
      <c r="CL55" s="100"/>
      <c r="CM55" s="85">
        <f t="shared" si="36"/>
        <v>0</v>
      </c>
      <c r="CN55" s="100"/>
      <c r="CO55" s="85">
        <f t="shared" si="37"/>
        <v>0</v>
      </c>
      <c r="CP55" s="96">
        <f t="shared" si="38"/>
        <v>0</v>
      </c>
      <c r="CQ55" s="92">
        <f t="shared" si="39"/>
        <v>0</v>
      </c>
      <c r="CR55" s="92">
        <f t="shared" si="40"/>
        <v>0</v>
      </c>
      <c r="CS55" s="97">
        <f t="shared" si="45"/>
        <v>0</v>
      </c>
      <c r="CT55" s="97">
        <f>IFERROR(VLOOKUP(CS55,REGISTRATION!$P$22:$Q$32,2),"")</f>
        <v>5</v>
      </c>
      <c r="CU55" s="86" t="str">
        <f t="shared" si="42"/>
        <v>FAILED</v>
      </c>
    </row>
    <row r="56" spans="1:99">
      <c r="A56" s="40">
        <f>REGISTRATION!A57</f>
        <v>47</v>
      </c>
      <c r="B56" s="40">
        <f>REGISTRATION!B57</f>
        <v>0</v>
      </c>
      <c r="C56" s="40" t="str">
        <f>CONCATENATE(REGISTRATION!C57," ",REGISTRATION!D57," ",REGISTRATION!E57)</f>
        <v xml:space="preserve">  </v>
      </c>
      <c r="D56" s="101"/>
      <c r="E56" s="85">
        <f t="shared" si="43"/>
        <v>0</v>
      </c>
      <c r="F56" s="88">
        <f t="shared" si="46"/>
        <v>0</v>
      </c>
      <c r="G56" s="101"/>
      <c r="H56" s="85">
        <f t="shared" si="2"/>
        <v>0</v>
      </c>
      <c r="I56" s="88">
        <f t="shared" si="47"/>
        <v>0</v>
      </c>
      <c r="J56" s="101"/>
      <c r="K56" s="85">
        <f t="shared" si="3"/>
        <v>0</v>
      </c>
      <c r="L56" s="101"/>
      <c r="M56" s="85">
        <f t="shared" si="4"/>
        <v>0</v>
      </c>
      <c r="N56" s="101"/>
      <c r="O56" s="85">
        <f t="shared" si="5"/>
        <v>0</v>
      </c>
      <c r="P56" s="101"/>
      <c r="Q56" s="85">
        <f t="shared" si="6"/>
        <v>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0</v>
      </c>
      <c r="AO56" s="101"/>
      <c r="AP56" s="85">
        <f t="shared" si="10"/>
        <v>0</v>
      </c>
      <c r="AQ56" s="101"/>
      <c r="AR56" s="85" t="str">
        <f t="shared" si="11"/>
        <v/>
      </c>
      <c r="AS56" s="101"/>
      <c r="AT56" s="85" t="str">
        <f t="shared" si="12"/>
        <v/>
      </c>
      <c r="AU56" s="88">
        <f t="shared" si="13"/>
        <v>0</v>
      </c>
      <c r="AV56" s="101"/>
      <c r="AW56" s="85">
        <f t="shared" si="14"/>
        <v>0</v>
      </c>
      <c r="AX56" s="101"/>
      <c r="AY56" s="85" t="str">
        <f t="shared" si="15"/>
        <v/>
      </c>
      <c r="AZ56" s="101"/>
      <c r="BA56" s="85" t="str">
        <f t="shared" si="16"/>
        <v/>
      </c>
      <c r="BB56" s="88">
        <f t="shared" si="17"/>
        <v>0</v>
      </c>
      <c r="BC56" s="91">
        <f t="shared" si="18"/>
        <v>0</v>
      </c>
      <c r="BD56" s="91">
        <f t="shared" si="19"/>
        <v>0</v>
      </c>
      <c r="BE56" s="101"/>
      <c r="BF56" s="85" t="str">
        <f t="shared" si="20"/>
        <v/>
      </c>
      <c r="BG56" s="101"/>
      <c r="BH56" s="85">
        <f t="shared" si="21"/>
        <v>0</v>
      </c>
      <c r="BI56" s="101"/>
      <c r="BJ56" s="85">
        <f t="shared" si="44"/>
        <v>0</v>
      </c>
      <c r="BK56" s="96">
        <f t="shared" si="22"/>
        <v>0</v>
      </c>
      <c r="BL56" s="101"/>
      <c r="BM56" s="85">
        <f t="shared" si="23"/>
        <v>0</v>
      </c>
      <c r="BN56" s="101"/>
      <c r="BO56" s="85">
        <f t="shared" si="24"/>
        <v>0</v>
      </c>
      <c r="BP56" s="101"/>
      <c r="BQ56" s="85">
        <f t="shared" si="25"/>
        <v>0</v>
      </c>
      <c r="BR56" s="101"/>
      <c r="BS56" s="85">
        <f t="shared" si="26"/>
        <v>0</v>
      </c>
      <c r="BT56" s="101"/>
      <c r="BU56" s="85">
        <f t="shared" si="27"/>
        <v>0</v>
      </c>
      <c r="BV56" s="100"/>
      <c r="BW56" s="85">
        <f t="shared" si="28"/>
        <v>0</v>
      </c>
      <c r="BX56" s="100"/>
      <c r="BY56" s="85">
        <f t="shared" si="29"/>
        <v>0</v>
      </c>
      <c r="BZ56" s="100"/>
      <c r="CA56" s="85">
        <f t="shared" si="30"/>
        <v>0</v>
      </c>
      <c r="CB56" s="100"/>
      <c r="CC56" s="85">
        <f t="shared" si="31"/>
        <v>0</v>
      </c>
      <c r="CD56" s="100"/>
      <c r="CE56" s="85">
        <f t="shared" si="32"/>
        <v>0</v>
      </c>
      <c r="CF56" s="100"/>
      <c r="CG56" s="85">
        <f t="shared" si="33"/>
        <v>0</v>
      </c>
      <c r="CH56" s="100"/>
      <c r="CI56" s="85">
        <f t="shared" si="34"/>
        <v>0</v>
      </c>
      <c r="CJ56" s="100"/>
      <c r="CK56" s="85">
        <f t="shared" si="35"/>
        <v>0</v>
      </c>
      <c r="CL56" s="100"/>
      <c r="CM56" s="85">
        <f t="shared" si="36"/>
        <v>0</v>
      </c>
      <c r="CN56" s="100"/>
      <c r="CO56" s="85">
        <f t="shared" si="37"/>
        <v>0</v>
      </c>
      <c r="CP56" s="96">
        <f t="shared" si="38"/>
        <v>0</v>
      </c>
      <c r="CQ56" s="92">
        <f t="shared" si="39"/>
        <v>0</v>
      </c>
      <c r="CR56" s="92">
        <f t="shared" si="40"/>
        <v>0</v>
      </c>
      <c r="CS56" s="97">
        <f t="shared" si="45"/>
        <v>0</v>
      </c>
      <c r="CT56" s="97">
        <f>IFERROR(VLOOKUP(CS56,REGISTRATION!$P$22:$Q$32,2),"")</f>
        <v>5</v>
      </c>
      <c r="CU56" s="86" t="str">
        <f t="shared" si="42"/>
        <v>FAILED</v>
      </c>
    </row>
    <row r="57" spans="1:99">
      <c r="A57" s="40">
        <f>REGISTRATION!A58</f>
        <v>48</v>
      </c>
      <c r="B57" s="40">
        <f>REGISTRATION!B58</f>
        <v>0</v>
      </c>
      <c r="C57" s="40" t="str">
        <f>CONCATENATE(REGISTRATION!C58," ",REGISTRATION!D58," ",REGISTRATION!E58)</f>
        <v xml:space="preserve">  </v>
      </c>
      <c r="D57" s="101"/>
      <c r="E57" s="85">
        <f t="shared" si="43"/>
        <v>0</v>
      </c>
      <c r="F57" s="88">
        <f t="shared" si="46"/>
        <v>0</v>
      </c>
      <c r="G57" s="101"/>
      <c r="H57" s="85">
        <f t="shared" si="2"/>
        <v>0</v>
      </c>
      <c r="I57" s="88">
        <f t="shared" si="47"/>
        <v>0</v>
      </c>
      <c r="J57" s="101"/>
      <c r="K57" s="85">
        <f t="shared" si="3"/>
        <v>0</v>
      </c>
      <c r="L57" s="101"/>
      <c r="M57" s="85">
        <f t="shared" si="4"/>
        <v>0</v>
      </c>
      <c r="N57" s="101"/>
      <c r="O57" s="85">
        <f t="shared" si="5"/>
        <v>0</v>
      </c>
      <c r="P57" s="101"/>
      <c r="Q57" s="85">
        <f t="shared" si="6"/>
        <v>0</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0</v>
      </c>
      <c r="AO57" s="101"/>
      <c r="AP57" s="85">
        <f t="shared" si="10"/>
        <v>0</v>
      </c>
      <c r="AQ57" s="101"/>
      <c r="AR57" s="85" t="str">
        <f t="shared" si="11"/>
        <v/>
      </c>
      <c r="AS57" s="101"/>
      <c r="AT57" s="85" t="str">
        <f t="shared" si="12"/>
        <v/>
      </c>
      <c r="AU57" s="88">
        <f t="shared" si="13"/>
        <v>0</v>
      </c>
      <c r="AV57" s="101"/>
      <c r="AW57" s="85">
        <f t="shared" si="14"/>
        <v>0</v>
      </c>
      <c r="AX57" s="101"/>
      <c r="AY57" s="85" t="str">
        <f t="shared" si="15"/>
        <v/>
      </c>
      <c r="AZ57" s="101"/>
      <c r="BA57" s="85" t="str">
        <f t="shared" si="16"/>
        <v/>
      </c>
      <c r="BB57" s="88">
        <f t="shared" si="17"/>
        <v>0</v>
      </c>
      <c r="BC57" s="91">
        <f t="shared" si="18"/>
        <v>0</v>
      </c>
      <c r="BD57" s="91">
        <f t="shared" si="19"/>
        <v>0</v>
      </c>
      <c r="BE57" s="101"/>
      <c r="BF57" s="85" t="str">
        <f t="shared" si="20"/>
        <v/>
      </c>
      <c r="BG57" s="101"/>
      <c r="BH57" s="85">
        <f t="shared" si="21"/>
        <v>0</v>
      </c>
      <c r="BI57" s="101"/>
      <c r="BJ57" s="85">
        <f t="shared" si="44"/>
        <v>0</v>
      </c>
      <c r="BK57" s="96">
        <f t="shared" si="22"/>
        <v>0</v>
      </c>
      <c r="BL57" s="101"/>
      <c r="BM57" s="85">
        <f t="shared" si="23"/>
        <v>0</v>
      </c>
      <c r="BN57" s="101"/>
      <c r="BO57" s="85">
        <f t="shared" si="24"/>
        <v>0</v>
      </c>
      <c r="BP57" s="101"/>
      <c r="BQ57" s="85">
        <f t="shared" si="25"/>
        <v>0</v>
      </c>
      <c r="BR57" s="101"/>
      <c r="BS57" s="85">
        <f t="shared" si="26"/>
        <v>0</v>
      </c>
      <c r="BT57" s="101"/>
      <c r="BU57" s="85">
        <f t="shared" si="27"/>
        <v>0</v>
      </c>
      <c r="BV57" s="100"/>
      <c r="BW57" s="85">
        <f t="shared" si="28"/>
        <v>0</v>
      </c>
      <c r="BX57" s="100"/>
      <c r="BY57" s="85">
        <f t="shared" si="29"/>
        <v>0</v>
      </c>
      <c r="BZ57" s="100"/>
      <c r="CA57" s="85">
        <f t="shared" si="30"/>
        <v>0</v>
      </c>
      <c r="CB57" s="100"/>
      <c r="CC57" s="85">
        <f t="shared" si="31"/>
        <v>0</v>
      </c>
      <c r="CD57" s="100"/>
      <c r="CE57" s="85">
        <f t="shared" si="32"/>
        <v>0</v>
      </c>
      <c r="CF57" s="100"/>
      <c r="CG57" s="85">
        <f t="shared" si="33"/>
        <v>0</v>
      </c>
      <c r="CH57" s="100"/>
      <c r="CI57" s="85">
        <f t="shared" si="34"/>
        <v>0</v>
      </c>
      <c r="CJ57" s="100"/>
      <c r="CK57" s="85">
        <f t="shared" si="35"/>
        <v>0</v>
      </c>
      <c r="CL57" s="100"/>
      <c r="CM57" s="85">
        <f t="shared" si="36"/>
        <v>0</v>
      </c>
      <c r="CN57" s="100"/>
      <c r="CO57" s="85">
        <f t="shared" si="37"/>
        <v>0</v>
      </c>
      <c r="CP57" s="96">
        <f t="shared" si="38"/>
        <v>0</v>
      </c>
      <c r="CQ57" s="92">
        <f t="shared" si="39"/>
        <v>0</v>
      </c>
      <c r="CR57" s="92">
        <f t="shared" si="40"/>
        <v>0</v>
      </c>
      <c r="CS57" s="97">
        <f t="shared" si="45"/>
        <v>0</v>
      </c>
      <c r="CT57" s="97">
        <f>IFERROR(VLOOKUP(CS57,REGISTRATION!$P$22:$Q$32,2),"")</f>
        <v>5</v>
      </c>
      <c r="CU57" s="86" t="str">
        <f t="shared" si="42"/>
        <v>FAILED</v>
      </c>
    </row>
    <row r="58" spans="1:99">
      <c r="A58" s="40">
        <f>REGISTRATION!A59</f>
        <v>49</v>
      </c>
      <c r="B58" s="40">
        <f>REGISTRATION!B59</f>
        <v>0</v>
      </c>
      <c r="C58" s="40" t="str">
        <f>CONCATENATE(REGISTRATION!C59," ",REGISTRATION!D59," ",REGISTRATION!E59)</f>
        <v xml:space="preserve">  </v>
      </c>
      <c r="D58" s="101"/>
      <c r="E58" s="85">
        <f t="shared" si="43"/>
        <v>0</v>
      </c>
      <c r="F58" s="88">
        <f t="shared" si="46"/>
        <v>0</v>
      </c>
      <c r="G58" s="101"/>
      <c r="H58" s="85">
        <f t="shared" si="2"/>
        <v>0</v>
      </c>
      <c r="I58" s="88">
        <f t="shared" si="47"/>
        <v>0</v>
      </c>
      <c r="J58" s="101"/>
      <c r="K58" s="85">
        <f t="shared" si="3"/>
        <v>0</v>
      </c>
      <c r="L58" s="101"/>
      <c r="M58" s="85">
        <f t="shared" si="4"/>
        <v>0</v>
      </c>
      <c r="N58" s="101"/>
      <c r="O58" s="85">
        <f t="shared" si="5"/>
        <v>0</v>
      </c>
      <c r="P58" s="101"/>
      <c r="Q58" s="85">
        <f t="shared" si="6"/>
        <v>0</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0</v>
      </c>
      <c r="AO58" s="101"/>
      <c r="AP58" s="85">
        <f t="shared" si="10"/>
        <v>0</v>
      </c>
      <c r="AQ58" s="101"/>
      <c r="AR58" s="85" t="str">
        <f t="shared" si="11"/>
        <v/>
      </c>
      <c r="AS58" s="101"/>
      <c r="AT58" s="85" t="str">
        <f t="shared" si="12"/>
        <v/>
      </c>
      <c r="AU58" s="88">
        <f t="shared" si="13"/>
        <v>0</v>
      </c>
      <c r="AV58" s="101"/>
      <c r="AW58" s="85">
        <f t="shared" si="14"/>
        <v>0</v>
      </c>
      <c r="AX58" s="101"/>
      <c r="AY58" s="85" t="str">
        <f t="shared" si="15"/>
        <v/>
      </c>
      <c r="AZ58" s="101"/>
      <c r="BA58" s="85" t="str">
        <f t="shared" si="16"/>
        <v/>
      </c>
      <c r="BB58" s="88">
        <f t="shared" si="17"/>
        <v>0</v>
      </c>
      <c r="BC58" s="91">
        <f t="shared" si="18"/>
        <v>0</v>
      </c>
      <c r="BD58" s="91">
        <f t="shared" si="19"/>
        <v>0</v>
      </c>
      <c r="BE58" s="101"/>
      <c r="BF58" s="85" t="str">
        <f t="shared" si="20"/>
        <v/>
      </c>
      <c r="BG58" s="101"/>
      <c r="BH58" s="85">
        <f t="shared" si="21"/>
        <v>0</v>
      </c>
      <c r="BI58" s="101"/>
      <c r="BJ58" s="85">
        <f t="shared" si="44"/>
        <v>0</v>
      </c>
      <c r="BK58" s="96">
        <f t="shared" si="22"/>
        <v>0</v>
      </c>
      <c r="BL58" s="101"/>
      <c r="BM58" s="85">
        <f t="shared" si="23"/>
        <v>0</v>
      </c>
      <c r="BN58" s="101"/>
      <c r="BO58" s="85">
        <f t="shared" si="24"/>
        <v>0</v>
      </c>
      <c r="BP58" s="101"/>
      <c r="BQ58" s="85">
        <f t="shared" si="25"/>
        <v>0</v>
      </c>
      <c r="BR58" s="101"/>
      <c r="BS58" s="85">
        <f t="shared" si="26"/>
        <v>0</v>
      </c>
      <c r="BT58" s="101"/>
      <c r="BU58" s="85">
        <f t="shared" si="27"/>
        <v>0</v>
      </c>
      <c r="BV58" s="100"/>
      <c r="BW58" s="85">
        <f t="shared" si="28"/>
        <v>0</v>
      </c>
      <c r="BX58" s="100"/>
      <c r="BY58" s="85">
        <f t="shared" si="29"/>
        <v>0</v>
      </c>
      <c r="BZ58" s="100"/>
      <c r="CA58" s="85">
        <f t="shared" si="30"/>
        <v>0</v>
      </c>
      <c r="CB58" s="100"/>
      <c r="CC58" s="85">
        <f t="shared" si="31"/>
        <v>0</v>
      </c>
      <c r="CD58" s="100"/>
      <c r="CE58" s="85">
        <f t="shared" si="32"/>
        <v>0</v>
      </c>
      <c r="CF58" s="100"/>
      <c r="CG58" s="85">
        <f t="shared" si="33"/>
        <v>0</v>
      </c>
      <c r="CH58" s="100"/>
      <c r="CI58" s="85">
        <f t="shared" si="34"/>
        <v>0</v>
      </c>
      <c r="CJ58" s="100"/>
      <c r="CK58" s="85">
        <f t="shared" si="35"/>
        <v>0</v>
      </c>
      <c r="CL58" s="100"/>
      <c r="CM58" s="85">
        <f t="shared" si="36"/>
        <v>0</v>
      </c>
      <c r="CN58" s="100"/>
      <c r="CO58" s="85">
        <f t="shared" si="37"/>
        <v>0</v>
      </c>
      <c r="CP58" s="96">
        <f t="shared" si="38"/>
        <v>0</v>
      </c>
      <c r="CQ58" s="92">
        <f t="shared" si="39"/>
        <v>0</v>
      </c>
      <c r="CR58" s="92">
        <f t="shared" si="40"/>
        <v>0</v>
      </c>
      <c r="CS58" s="97">
        <f t="shared" si="45"/>
        <v>0</v>
      </c>
      <c r="CT58" s="97">
        <f>IFERROR(VLOOKUP(CS58,REGISTRATION!$P$22:$Q$32,2),"")</f>
        <v>5</v>
      </c>
      <c r="CU58" s="86" t="str">
        <f t="shared" si="42"/>
        <v>FAILED</v>
      </c>
    </row>
    <row r="59" spans="1:99">
      <c r="A59" s="40">
        <f>REGISTRATION!A60</f>
        <v>50</v>
      </c>
      <c r="B59" s="40">
        <f>REGISTRATION!B60</f>
        <v>0</v>
      </c>
      <c r="C59" s="40" t="str">
        <f>CONCATENATE(REGISTRATION!C60," ",REGISTRATION!D60," ",REGISTRATION!E60)</f>
        <v xml:space="preserve">  </v>
      </c>
      <c r="D59" s="101"/>
      <c r="E59" s="85">
        <f t="shared" si="43"/>
        <v>0</v>
      </c>
      <c r="F59" s="88">
        <f t="shared" si="46"/>
        <v>0</v>
      </c>
      <c r="G59" s="101"/>
      <c r="H59" s="85">
        <f t="shared" si="2"/>
        <v>0</v>
      </c>
      <c r="I59" s="88">
        <f t="shared" si="47"/>
        <v>0</v>
      </c>
      <c r="J59" s="101"/>
      <c r="K59" s="85">
        <f t="shared" si="3"/>
        <v>0</v>
      </c>
      <c r="L59" s="101"/>
      <c r="M59" s="85">
        <f t="shared" si="4"/>
        <v>0</v>
      </c>
      <c r="N59" s="101"/>
      <c r="O59" s="85">
        <f t="shared" si="5"/>
        <v>0</v>
      </c>
      <c r="P59" s="101"/>
      <c r="Q59" s="85">
        <f t="shared" si="6"/>
        <v>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0</v>
      </c>
      <c r="AO59" s="101"/>
      <c r="AP59" s="85">
        <f t="shared" si="10"/>
        <v>0</v>
      </c>
      <c r="AQ59" s="101"/>
      <c r="AR59" s="85" t="str">
        <f t="shared" si="11"/>
        <v/>
      </c>
      <c r="AS59" s="101"/>
      <c r="AT59" s="85" t="str">
        <f t="shared" si="12"/>
        <v/>
      </c>
      <c r="AU59" s="88">
        <f t="shared" si="13"/>
        <v>0</v>
      </c>
      <c r="AV59" s="101"/>
      <c r="AW59" s="85">
        <f t="shared" si="14"/>
        <v>0</v>
      </c>
      <c r="AX59" s="101"/>
      <c r="AY59" s="85" t="str">
        <f t="shared" si="15"/>
        <v/>
      </c>
      <c r="AZ59" s="101"/>
      <c r="BA59" s="85" t="str">
        <f t="shared" si="16"/>
        <v/>
      </c>
      <c r="BB59" s="88">
        <f t="shared" si="17"/>
        <v>0</v>
      </c>
      <c r="BC59" s="91">
        <f t="shared" si="18"/>
        <v>0</v>
      </c>
      <c r="BD59" s="91">
        <f t="shared" si="19"/>
        <v>0</v>
      </c>
      <c r="BE59" s="101"/>
      <c r="BF59" s="85" t="str">
        <f t="shared" si="20"/>
        <v/>
      </c>
      <c r="BG59" s="101"/>
      <c r="BH59" s="85">
        <f t="shared" si="21"/>
        <v>0</v>
      </c>
      <c r="BI59" s="101"/>
      <c r="BJ59" s="85">
        <f t="shared" si="44"/>
        <v>0</v>
      </c>
      <c r="BK59" s="96">
        <f t="shared" si="22"/>
        <v>0</v>
      </c>
      <c r="BL59" s="101"/>
      <c r="BM59" s="85">
        <f t="shared" si="23"/>
        <v>0</v>
      </c>
      <c r="BN59" s="101"/>
      <c r="BO59" s="85">
        <f t="shared" si="24"/>
        <v>0</v>
      </c>
      <c r="BP59" s="101"/>
      <c r="BQ59" s="85">
        <f t="shared" si="25"/>
        <v>0</v>
      </c>
      <c r="BR59" s="101"/>
      <c r="BS59" s="85">
        <f t="shared" si="26"/>
        <v>0</v>
      </c>
      <c r="BT59" s="101"/>
      <c r="BU59" s="85">
        <f t="shared" si="27"/>
        <v>0</v>
      </c>
      <c r="BV59" s="100"/>
      <c r="BW59" s="85">
        <f t="shared" si="28"/>
        <v>0</v>
      </c>
      <c r="BX59" s="100"/>
      <c r="BY59" s="85">
        <f t="shared" si="29"/>
        <v>0</v>
      </c>
      <c r="BZ59" s="100"/>
      <c r="CA59" s="85">
        <f t="shared" si="30"/>
        <v>0</v>
      </c>
      <c r="CB59" s="100"/>
      <c r="CC59" s="85">
        <f t="shared" si="31"/>
        <v>0</v>
      </c>
      <c r="CD59" s="100"/>
      <c r="CE59" s="85">
        <f t="shared" si="32"/>
        <v>0</v>
      </c>
      <c r="CF59" s="100"/>
      <c r="CG59" s="85">
        <f t="shared" si="33"/>
        <v>0</v>
      </c>
      <c r="CH59" s="100"/>
      <c r="CI59" s="85">
        <f t="shared" si="34"/>
        <v>0</v>
      </c>
      <c r="CJ59" s="100"/>
      <c r="CK59" s="85">
        <f t="shared" si="35"/>
        <v>0</v>
      </c>
      <c r="CL59" s="100"/>
      <c r="CM59" s="85">
        <f t="shared" si="36"/>
        <v>0</v>
      </c>
      <c r="CN59" s="100"/>
      <c r="CO59" s="85">
        <f t="shared" si="37"/>
        <v>0</v>
      </c>
      <c r="CP59" s="96">
        <f t="shared" si="38"/>
        <v>0</v>
      </c>
      <c r="CQ59" s="92">
        <f t="shared" si="39"/>
        <v>0</v>
      </c>
      <c r="CR59" s="92">
        <f t="shared" si="40"/>
        <v>0</v>
      </c>
      <c r="CS59" s="97">
        <f t="shared" si="45"/>
        <v>0</v>
      </c>
      <c r="CT59" s="97">
        <f>IFERROR(VLOOKUP(CS59,REGISTRATION!$P$22:$Q$32,2),"")</f>
        <v>5</v>
      </c>
      <c r="CU59" s="86" t="str">
        <f t="shared" si="42"/>
        <v>FAILED</v>
      </c>
    </row>
    <row r="60" spans="1:99">
      <c r="A60" s="40">
        <f>REGISTRATION!A61</f>
        <v>51</v>
      </c>
      <c r="B60" s="40">
        <f>REGISTRATION!B61</f>
        <v>0</v>
      </c>
      <c r="C60" s="40" t="str">
        <f>CONCATENATE(REGISTRATION!C61," ",REGISTRATION!D61," ",REGISTRATION!E61)</f>
        <v xml:space="preserve">  </v>
      </c>
      <c r="D60" s="101"/>
      <c r="E60" s="85">
        <f t="shared" si="43"/>
        <v>0</v>
      </c>
      <c r="F60" s="88">
        <f t="shared" si="46"/>
        <v>0</v>
      </c>
      <c r="G60" s="101"/>
      <c r="H60" s="85">
        <f t="shared" si="2"/>
        <v>0</v>
      </c>
      <c r="I60" s="88">
        <f t="shared" si="47"/>
        <v>0</v>
      </c>
      <c r="J60" s="101"/>
      <c r="K60" s="85">
        <f t="shared" si="3"/>
        <v>0</v>
      </c>
      <c r="L60" s="101"/>
      <c r="M60" s="85">
        <f t="shared" si="4"/>
        <v>0</v>
      </c>
      <c r="N60" s="101"/>
      <c r="O60" s="85">
        <f t="shared" si="5"/>
        <v>0</v>
      </c>
      <c r="P60" s="101"/>
      <c r="Q60" s="85">
        <f t="shared" si="6"/>
        <v>0</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0</v>
      </c>
      <c r="AO60" s="101"/>
      <c r="AP60" s="85">
        <f t="shared" si="10"/>
        <v>0</v>
      </c>
      <c r="AQ60" s="101"/>
      <c r="AR60" s="85" t="str">
        <f t="shared" si="11"/>
        <v/>
      </c>
      <c r="AS60" s="101"/>
      <c r="AT60" s="85" t="str">
        <f t="shared" si="12"/>
        <v/>
      </c>
      <c r="AU60" s="88">
        <f t="shared" si="13"/>
        <v>0</v>
      </c>
      <c r="AV60" s="101"/>
      <c r="AW60" s="85">
        <f t="shared" si="14"/>
        <v>0</v>
      </c>
      <c r="AX60" s="101"/>
      <c r="AY60" s="85" t="str">
        <f t="shared" si="15"/>
        <v/>
      </c>
      <c r="AZ60" s="101"/>
      <c r="BA60" s="85" t="str">
        <f t="shared" si="16"/>
        <v/>
      </c>
      <c r="BB60" s="88">
        <f t="shared" si="17"/>
        <v>0</v>
      </c>
      <c r="BC60" s="91">
        <f t="shared" si="18"/>
        <v>0</v>
      </c>
      <c r="BD60" s="91">
        <f t="shared" si="19"/>
        <v>0</v>
      </c>
      <c r="BE60" s="101"/>
      <c r="BF60" s="85" t="str">
        <f t="shared" si="20"/>
        <v/>
      </c>
      <c r="BG60" s="101"/>
      <c r="BH60" s="85">
        <f t="shared" si="21"/>
        <v>0</v>
      </c>
      <c r="BI60" s="101"/>
      <c r="BJ60" s="85">
        <f t="shared" si="44"/>
        <v>0</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f t="shared" si="31"/>
        <v>0</v>
      </c>
      <c r="CD60" s="100"/>
      <c r="CE60" s="85">
        <f t="shared" si="32"/>
        <v>0</v>
      </c>
      <c r="CF60" s="100"/>
      <c r="CG60" s="85">
        <f t="shared" si="33"/>
        <v>0</v>
      </c>
      <c r="CH60" s="100"/>
      <c r="CI60" s="85">
        <f t="shared" si="34"/>
        <v>0</v>
      </c>
      <c r="CJ60" s="100"/>
      <c r="CK60" s="85">
        <f t="shared" si="35"/>
        <v>0</v>
      </c>
      <c r="CL60" s="100"/>
      <c r="CM60" s="85">
        <f t="shared" si="36"/>
        <v>0</v>
      </c>
      <c r="CN60" s="100"/>
      <c r="CO60" s="85">
        <f t="shared" si="37"/>
        <v>0</v>
      </c>
      <c r="CP60" s="96">
        <f t="shared" si="38"/>
        <v>0</v>
      </c>
      <c r="CQ60" s="92">
        <f t="shared" si="39"/>
        <v>0</v>
      </c>
      <c r="CR60" s="92">
        <f t="shared" si="40"/>
        <v>0</v>
      </c>
      <c r="CS60" s="97">
        <f t="shared" si="45"/>
        <v>0</v>
      </c>
      <c r="CT60" s="97">
        <f>IFERROR(VLOOKUP(CS60,REGISTRATION!$P$22:$Q$32,2),"")</f>
        <v>5</v>
      </c>
      <c r="CU60" s="86" t="str">
        <f t="shared" si="42"/>
        <v>FAILED</v>
      </c>
    </row>
    <row r="61" spans="1:99">
      <c r="A61" s="40">
        <f>REGISTRATION!A62</f>
        <v>52</v>
      </c>
      <c r="B61" s="40">
        <f>REGISTRATION!B62</f>
        <v>0</v>
      </c>
      <c r="C61" s="40" t="str">
        <f>CONCATENATE(REGISTRATION!C62," ",REGISTRATION!D62," ",REGISTRATION!E62)</f>
        <v xml:space="preserve">  </v>
      </c>
      <c r="D61" s="101"/>
      <c r="E61" s="85">
        <f t="shared" si="43"/>
        <v>0</v>
      </c>
      <c r="F61" s="88">
        <f t="shared" si="46"/>
        <v>0</v>
      </c>
      <c r="G61" s="101"/>
      <c r="H61" s="85">
        <f t="shared" si="2"/>
        <v>0</v>
      </c>
      <c r="I61" s="88">
        <f t="shared" si="47"/>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t="str">
        <f t="shared" si="20"/>
        <v/>
      </c>
      <c r="BG61" s="101"/>
      <c r="BH61" s="85">
        <f t="shared" si="21"/>
        <v>0</v>
      </c>
      <c r="BI61" s="101"/>
      <c r="BJ61" s="85">
        <f t="shared" si="44"/>
        <v>0</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f t="shared" si="31"/>
        <v>0</v>
      </c>
      <c r="CD61" s="100"/>
      <c r="CE61" s="85">
        <f t="shared" si="32"/>
        <v>0</v>
      </c>
      <c r="CF61" s="100"/>
      <c r="CG61" s="85">
        <f t="shared" si="33"/>
        <v>0</v>
      </c>
      <c r="CH61" s="100"/>
      <c r="CI61" s="85">
        <f t="shared" si="34"/>
        <v>0</v>
      </c>
      <c r="CJ61" s="100"/>
      <c r="CK61" s="85">
        <f t="shared" si="35"/>
        <v>0</v>
      </c>
      <c r="CL61" s="100"/>
      <c r="CM61" s="85">
        <f t="shared" si="36"/>
        <v>0</v>
      </c>
      <c r="CN61" s="100"/>
      <c r="CO61" s="85">
        <f t="shared" si="37"/>
        <v>0</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xml:space="preserve">  </v>
      </c>
      <c r="D62" s="101"/>
      <c r="E62" s="85">
        <f t="shared" si="43"/>
        <v>0</v>
      </c>
      <c r="F62" s="88">
        <f t="shared" si="46"/>
        <v>0</v>
      </c>
      <c r="G62" s="101"/>
      <c r="H62" s="85">
        <f t="shared" si="2"/>
        <v>0</v>
      </c>
      <c r="I62" s="88">
        <f t="shared" si="47"/>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t="str">
        <f t="shared" si="20"/>
        <v/>
      </c>
      <c r="BG62" s="101"/>
      <c r="BH62" s="85">
        <f t="shared" si="21"/>
        <v>0</v>
      </c>
      <c r="BI62" s="101"/>
      <c r="BJ62" s="85">
        <f t="shared" si="44"/>
        <v>0</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f t="shared" si="31"/>
        <v>0</v>
      </c>
      <c r="CD62" s="100"/>
      <c r="CE62" s="85">
        <f t="shared" si="32"/>
        <v>0</v>
      </c>
      <c r="CF62" s="100"/>
      <c r="CG62" s="85">
        <f t="shared" si="33"/>
        <v>0</v>
      </c>
      <c r="CH62" s="100"/>
      <c r="CI62" s="85">
        <f t="shared" si="34"/>
        <v>0</v>
      </c>
      <c r="CJ62" s="100"/>
      <c r="CK62" s="85">
        <f t="shared" si="35"/>
        <v>0</v>
      </c>
      <c r="CL62" s="100"/>
      <c r="CM62" s="85">
        <f t="shared" si="36"/>
        <v>0</v>
      </c>
      <c r="CN62" s="100"/>
      <c r="CO62" s="85">
        <f t="shared" si="37"/>
        <v>0</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xml:space="preserve">  </v>
      </c>
      <c r="D63" s="101"/>
      <c r="E63" s="85">
        <f t="shared" si="43"/>
        <v>0</v>
      </c>
      <c r="F63" s="88">
        <f t="shared" si="46"/>
        <v>0</v>
      </c>
      <c r="G63" s="101"/>
      <c r="H63" s="85">
        <f t="shared" si="2"/>
        <v>0</v>
      </c>
      <c r="I63" s="88">
        <f t="shared" si="47"/>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t="str">
        <f t="shared" si="20"/>
        <v/>
      </c>
      <c r="BG63" s="101"/>
      <c r="BH63" s="85">
        <f t="shared" si="21"/>
        <v>0</v>
      </c>
      <c r="BI63" s="101"/>
      <c r="BJ63" s="85">
        <f t="shared" si="44"/>
        <v>0</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f t="shared" si="31"/>
        <v>0</v>
      </c>
      <c r="CD63" s="100"/>
      <c r="CE63" s="85">
        <f t="shared" si="32"/>
        <v>0</v>
      </c>
      <c r="CF63" s="100"/>
      <c r="CG63" s="85">
        <f t="shared" si="33"/>
        <v>0</v>
      </c>
      <c r="CH63" s="100"/>
      <c r="CI63" s="85">
        <f t="shared" si="34"/>
        <v>0</v>
      </c>
      <c r="CJ63" s="100"/>
      <c r="CK63" s="85">
        <f t="shared" si="35"/>
        <v>0</v>
      </c>
      <c r="CL63" s="100"/>
      <c r="CM63" s="85">
        <f t="shared" si="36"/>
        <v>0</v>
      </c>
      <c r="CN63" s="100"/>
      <c r="CO63" s="85">
        <f t="shared" si="37"/>
        <v>0</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xml:space="preserve">  </v>
      </c>
      <c r="D64" s="101"/>
      <c r="E64" s="85">
        <f t="shared" si="43"/>
        <v>0</v>
      </c>
      <c r="F64" s="88">
        <f t="shared" si="46"/>
        <v>0</v>
      </c>
      <c r="G64" s="101"/>
      <c r="H64" s="85">
        <f t="shared" si="2"/>
        <v>0</v>
      </c>
      <c r="I64" s="88">
        <f t="shared" si="47"/>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t="str">
        <f t="shared" si="20"/>
        <v/>
      </c>
      <c r="BG64" s="101"/>
      <c r="BH64" s="85">
        <f t="shared" si="21"/>
        <v>0</v>
      </c>
      <c r="BI64" s="101"/>
      <c r="BJ64" s="85">
        <f t="shared" si="44"/>
        <v>0</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f t="shared" si="31"/>
        <v>0</v>
      </c>
      <c r="CD64" s="100"/>
      <c r="CE64" s="85">
        <f t="shared" si="32"/>
        <v>0</v>
      </c>
      <c r="CF64" s="100"/>
      <c r="CG64" s="85">
        <f t="shared" si="33"/>
        <v>0</v>
      </c>
      <c r="CH64" s="100"/>
      <c r="CI64" s="85">
        <f t="shared" si="34"/>
        <v>0</v>
      </c>
      <c r="CJ64" s="100"/>
      <c r="CK64" s="85">
        <f t="shared" si="35"/>
        <v>0</v>
      </c>
      <c r="CL64" s="100"/>
      <c r="CM64" s="85">
        <f t="shared" si="36"/>
        <v>0</v>
      </c>
      <c r="CN64" s="100"/>
      <c r="CO64" s="85">
        <f t="shared" si="37"/>
        <v>0</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xml:space="preserve">  </v>
      </c>
      <c r="D65" s="101"/>
      <c r="E65" s="85">
        <f t="shared" si="43"/>
        <v>0</v>
      </c>
      <c r="F65" s="88">
        <f t="shared" si="46"/>
        <v>0</v>
      </c>
      <c r="G65" s="101"/>
      <c r="H65" s="85">
        <f t="shared" si="2"/>
        <v>0</v>
      </c>
      <c r="I65" s="88">
        <f t="shared" si="47"/>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t="str">
        <f t="shared" si="20"/>
        <v/>
      </c>
      <c r="BG65" s="101"/>
      <c r="BH65" s="85">
        <f t="shared" si="21"/>
        <v>0</v>
      </c>
      <c r="BI65" s="101"/>
      <c r="BJ65" s="85">
        <f t="shared" si="44"/>
        <v>0</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f t="shared" si="31"/>
        <v>0</v>
      </c>
      <c r="CD65" s="100"/>
      <c r="CE65" s="85">
        <f t="shared" si="32"/>
        <v>0</v>
      </c>
      <c r="CF65" s="100"/>
      <c r="CG65" s="85">
        <f t="shared" si="33"/>
        <v>0</v>
      </c>
      <c r="CH65" s="100"/>
      <c r="CI65" s="85">
        <f t="shared" si="34"/>
        <v>0</v>
      </c>
      <c r="CJ65" s="100"/>
      <c r="CK65" s="85">
        <f t="shared" si="35"/>
        <v>0</v>
      </c>
      <c r="CL65" s="100"/>
      <c r="CM65" s="85">
        <f t="shared" si="36"/>
        <v>0</v>
      </c>
      <c r="CN65" s="100"/>
      <c r="CO65" s="85">
        <f t="shared" si="37"/>
        <v>0</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xml:space="preserve">  </v>
      </c>
      <c r="D66" s="101"/>
      <c r="E66" s="85">
        <f t="shared" si="43"/>
        <v>0</v>
      </c>
      <c r="F66" s="88">
        <f t="shared" si="46"/>
        <v>0</v>
      </c>
      <c r="G66" s="101"/>
      <c r="H66" s="85">
        <f t="shared" si="2"/>
        <v>0</v>
      </c>
      <c r="I66" s="88">
        <f t="shared" si="47"/>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t="str">
        <f t="shared" si="20"/>
        <v/>
      </c>
      <c r="BG66" s="101"/>
      <c r="BH66" s="85">
        <f t="shared" si="21"/>
        <v>0</v>
      </c>
      <c r="BI66" s="101"/>
      <c r="BJ66" s="85">
        <f t="shared" si="44"/>
        <v>0</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f t="shared" si="31"/>
        <v>0</v>
      </c>
      <c r="CD66" s="100"/>
      <c r="CE66" s="85">
        <f t="shared" si="32"/>
        <v>0</v>
      </c>
      <c r="CF66" s="100"/>
      <c r="CG66" s="85">
        <f t="shared" si="33"/>
        <v>0</v>
      </c>
      <c r="CH66" s="100"/>
      <c r="CI66" s="85">
        <f t="shared" si="34"/>
        <v>0</v>
      </c>
      <c r="CJ66" s="100"/>
      <c r="CK66" s="85">
        <f t="shared" si="35"/>
        <v>0</v>
      </c>
      <c r="CL66" s="100"/>
      <c r="CM66" s="85">
        <f t="shared" si="36"/>
        <v>0</v>
      </c>
      <c r="CN66" s="100"/>
      <c r="CO66" s="85">
        <f t="shared" si="37"/>
        <v>0</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xml:space="preserve">  </v>
      </c>
      <c r="D67" s="101"/>
      <c r="E67" s="85">
        <f t="shared" si="43"/>
        <v>0</v>
      </c>
      <c r="F67" s="88">
        <f t="shared" si="46"/>
        <v>0</v>
      </c>
      <c r="G67" s="101"/>
      <c r="H67" s="85">
        <f t="shared" si="2"/>
        <v>0</v>
      </c>
      <c r="I67" s="88">
        <f t="shared" si="47"/>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t="str">
        <f t="shared" si="20"/>
        <v/>
      </c>
      <c r="BG67" s="101"/>
      <c r="BH67" s="85">
        <f t="shared" si="21"/>
        <v>0</v>
      </c>
      <c r="BI67" s="101"/>
      <c r="BJ67" s="85">
        <f t="shared" si="44"/>
        <v>0</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f t="shared" si="31"/>
        <v>0</v>
      </c>
      <c r="CD67" s="100"/>
      <c r="CE67" s="85">
        <f t="shared" si="32"/>
        <v>0</v>
      </c>
      <c r="CF67" s="100"/>
      <c r="CG67" s="85">
        <f t="shared" si="33"/>
        <v>0</v>
      </c>
      <c r="CH67" s="100"/>
      <c r="CI67" s="85">
        <f t="shared" si="34"/>
        <v>0</v>
      </c>
      <c r="CJ67" s="100"/>
      <c r="CK67" s="85">
        <f t="shared" si="35"/>
        <v>0</v>
      </c>
      <c r="CL67" s="100"/>
      <c r="CM67" s="85">
        <f t="shared" si="36"/>
        <v>0</v>
      </c>
      <c r="CN67" s="100"/>
      <c r="CO67" s="85">
        <f t="shared" si="37"/>
        <v>0</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xml:space="preserve">  </v>
      </c>
      <c r="D68" s="101"/>
      <c r="E68" s="85">
        <f t="shared" si="43"/>
        <v>0</v>
      </c>
      <c r="F68" s="88">
        <f t="shared" si="46"/>
        <v>0</v>
      </c>
      <c r="G68" s="101"/>
      <c r="H68" s="85">
        <f t="shared" si="2"/>
        <v>0</v>
      </c>
      <c r="I68" s="88">
        <f t="shared" si="47"/>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t="str">
        <f t="shared" si="20"/>
        <v/>
      </c>
      <c r="BG68" s="101"/>
      <c r="BH68" s="85">
        <f t="shared" si="21"/>
        <v>0</v>
      </c>
      <c r="BI68" s="101"/>
      <c r="BJ68" s="85">
        <f t="shared" si="44"/>
        <v>0</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f t="shared" si="31"/>
        <v>0</v>
      </c>
      <c r="CD68" s="100"/>
      <c r="CE68" s="85">
        <f t="shared" si="32"/>
        <v>0</v>
      </c>
      <c r="CF68" s="100"/>
      <c r="CG68" s="85">
        <f t="shared" si="33"/>
        <v>0</v>
      </c>
      <c r="CH68" s="100"/>
      <c r="CI68" s="85">
        <f t="shared" si="34"/>
        <v>0</v>
      </c>
      <c r="CJ68" s="100"/>
      <c r="CK68" s="85">
        <f t="shared" si="35"/>
        <v>0</v>
      </c>
      <c r="CL68" s="100"/>
      <c r="CM68" s="85">
        <f t="shared" si="36"/>
        <v>0</v>
      </c>
      <c r="CN68" s="100"/>
      <c r="CO68" s="85">
        <f t="shared" si="37"/>
        <v>0</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xml:space="preserve">  </v>
      </c>
      <c r="D69" s="101"/>
      <c r="E69" s="85">
        <f t="shared" si="43"/>
        <v>0</v>
      </c>
      <c r="F69" s="88">
        <f t="shared" si="46"/>
        <v>0</v>
      </c>
      <c r="G69" s="101"/>
      <c r="H69" s="85">
        <f t="shared" si="2"/>
        <v>0</v>
      </c>
      <c r="I69" s="88">
        <f t="shared" si="47"/>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t="str">
        <f t="shared" si="20"/>
        <v/>
      </c>
      <c r="BG69" s="101"/>
      <c r="BH69" s="85">
        <f t="shared" si="21"/>
        <v>0</v>
      </c>
      <c r="BI69" s="101"/>
      <c r="BJ69" s="85">
        <f t="shared" si="44"/>
        <v>0</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f t="shared" si="31"/>
        <v>0</v>
      </c>
      <c r="CD69" s="100"/>
      <c r="CE69" s="85">
        <f t="shared" si="32"/>
        <v>0</v>
      </c>
      <c r="CF69" s="100"/>
      <c r="CG69" s="85">
        <f t="shared" si="33"/>
        <v>0</v>
      </c>
      <c r="CH69" s="100"/>
      <c r="CI69" s="85">
        <f t="shared" si="34"/>
        <v>0</v>
      </c>
      <c r="CJ69" s="100"/>
      <c r="CK69" s="85">
        <f t="shared" si="35"/>
        <v>0</v>
      </c>
      <c r="CL69" s="100"/>
      <c r="CM69" s="102">
        <f t="shared" si="36"/>
        <v>0</v>
      </c>
      <c r="CN69" s="100"/>
      <c r="CO69" s="102">
        <f t="shared" si="37"/>
        <v>0</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xml:space="preserve">  </v>
      </c>
      <c r="D70" s="101"/>
      <c r="E70" s="85">
        <f t="shared" si="43"/>
        <v>0</v>
      </c>
      <c r="F70" s="88">
        <f t="shared" si="46"/>
        <v>0</v>
      </c>
      <c r="G70" s="101"/>
      <c r="H70" s="85">
        <f t="shared" si="2"/>
        <v>0</v>
      </c>
      <c r="I70" s="88">
        <f t="shared" si="47"/>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t="str">
        <f t="shared" si="20"/>
        <v/>
      </c>
      <c r="BG70" s="101"/>
      <c r="BH70" s="85">
        <f t="shared" si="21"/>
        <v>0</v>
      </c>
      <c r="BI70" s="101"/>
      <c r="BJ70" s="85">
        <f t="shared" si="44"/>
        <v>0</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f t="shared" si="31"/>
        <v>0</v>
      </c>
      <c r="CD70" s="100"/>
      <c r="CE70" s="85">
        <f t="shared" si="32"/>
        <v>0</v>
      </c>
      <c r="CF70" s="100"/>
      <c r="CG70" s="85">
        <f t="shared" si="33"/>
        <v>0</v>
      </c>
      <c r="CH70" s="100"/>
      <c r="CI70" s="85">
        <f t="shared" si="34"/>
        <v>0</v>
      </c>
      <c r="CJ70" s="100"/>
      <c r="CK70" s="85">
        <f t="shared" si="35"/>
        <v>0</v>
      </c>
      <c r="CL70" s="100"/>
      <c r="CM70" s="85">
        <f t="shared" si="36"/>
        <v>0</v>
      </c>
      <c r="CN70" s="100"/>
      <c r="CO70" s="85">
        <f t="shared" si="37"/>
        <v>0</v>
      </c>
      <c r="CP70" s="96">
        <f t="shared" si="38"/>
        <v>0</v>
      </c>
      <c r="CQ70" s="92">
        <f t="shared" si="39"/>
        <v>0</v>
      </c>
      <c r="CR70" s="92">
        <f t="shared" si="40"/>
        <v>0</v>
      </c>
      <c r="CS70" s="97">
        <f t="shared" si="45"/>
        <v>0</v>
      </c>
      <c r="CT70" s="97">
        <f>IFERROR(VLOOKUP(CS70,REGISTRATION!$P$22:$Q$32,2),"")</f>
        <v>5</v>
      </c>
      <c r="CU70" s="86" t="str">
        <f t="shared" si="42"/>
        <v>FAILED</v>
      </c>
    </row>
  </sheetData>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AS9 BE9 AL9 AJ9 AH9 AF9 AD9 AB9 Z9 X9 V9 T9 R9 P9 N9 L9 J9 G9:H9 AO9 AQ9 BG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07" t="str">
        <f>UPPER(CONCATENATE("GRADING SHEET A.Y."," ",REGISTRATION!P12))</f>
        <v>GRADING SHEET A.Y. 2017-2018</v>
      </c>
      <c r="B2" s="207"/>
      <c r="C2" s="207"/>
      <c r="D2" s="207"/>
      <c r="E2" s="207"/>
      <c r="F2" s="207"/>
      <c r="G2" s="207"/>
      <c r="H2" s="207"/>
      <c r="I2" s="207"/>
      <c r="J2" s="207"/>
      <c r="K2" s="207"/>
      <c r="L2" s="207"/>
      <c r="M2" s="207"/>
      <c r="N2" s="207"/>
      <c r="O2" s="207"/>
      <c r="P2" s="207"/>
    </row>
    <row r="3" spans="1:16">
      <c r="A3" s="207"/>
      <c r="B3" s="207"/>
      <c r="C3" s="207"/>
      <c r="D3" s="207"/>
      <c r="E3" s="207"/>
      <c r="F3" s="207"/>
      <c r="G3" s="207"/>
      <c r="H3" s="207"/>
      <c r="I3" s="207"/>
      <c r="J3" s="207"/>
      <c r="K3" s="207"/>
      <c r="L3" s="207"/>
      <c r="M3" s="207"/>
      <c r="N3" s="207"/>
      <c r="O3" s="207"/>
      <c r="P3" s="207"/>
    </row>
    <row r="4" spans="1:16" ht="15.75" thickBot="1"/>
    <row r="5" spans="1:16" ht="15" customHeight="1">
      <c r="A5" s="219" t="s">
        <v>13</v>
      </c>
      <c r="B5" s="42" t="s">
        <v>92</v>
      </c>
      <c r="C5" s="208" t="s">
        <v>93</v>
      </c>
      <c r="D5" s="208"/>
      <c r="E5" s="208"/>
      <c r="F5" s="208"/>
      <c r="G5" s="208"/>
      <c r="H5" s="208"/>
      <c r="I5" s="208"/>
      <c r="J5" s="208" t="s">
        <v>94</v>
      </c>
      <c r="K5" s="208"/>
      <c r="L5" s="208"/>
      <c r="M5" s="208"/>
      <c r="N5" s="209" t="s">
        <v>35</v>
      </c>
      <c r="O5" s="210"/>
      <c r="P5" s="213" t="s">
        <v>95</v>
      </c>
    </row>
    <row r="6" spans="1:16">
      <c r="A6" s="220"/>
      <c r="B6" s="216" t="s">
        <v>96</v>
      </c>
      <c r="C6" s="43" t="s">
        <v>100</v>
      </c>
      <c r="D6" s="44" t="s">
        <v>142</v>
      </c>
      <c r="E6" s="43" t="s">
        <v>21</v>
      </c>
      <c r="F6" s="43" t="s">
        <v>67</v>
      </c>
      <c r="G6" s="43" t="s">
        <v>71</v>
      </c>
      <c r="H6" s="218" t="s">
        <v>97</v>
      </c>
      <c r="I6" s="218"/>
      <c r="J6" s="43" t="s">
        <v>101</v>
      </c>
      <c r="K6" s="43" t="s">
        <v>104</v>
      </c>
      <c r="L6" s="218" t="s">
        <v>98</v>
      </c>
      <c r="M6" s="218"/>
      <c r="N6" s="211"/>
      <c r="O6" s="212"/>
      <c r="P6" s="214"/>
    </row>
    <row r="7" spans="1:16" ht="15.75" thickBot="1">
      <c r="A7" s="221"/>
      <c r="B7" s="217"/>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5"/>
    </row>
    <row r="8" spans="1:16">
      <c r="A8" s="48">
        <v>1</v>
      </c>
      <c r="B8" s="49" t="str">
        <f>'RAW GRADES'!C10</f>
        <v>Aguilo Decierenze S</v>
      </c>
      <c r="C8" s="50">
        <f>'RAW GRADES'!F10</f>
        <v>12.857142857142856</v>
      </c>
      <c r="D8" s="82">
        <f>'RAW GRADES'!I10</f>
        <v>12</v>
      </c>
      <c r="E8" s="51">
        <f>'RAW GRADES'!AN10</f>
        <v>8.7142857142857135</v>
      </c>
      <c r="F8" s="51">
        <f>'RAW GRADES'!AU10</f>
        <v>10</v>
      </c>
      <c r="G8" s="51">
        <f>'RAW GRADES'!BB10</f>
        <v>9</v>
      </c>
      <c r="H8" s="52">
        <f>'RAW GRADES'!BC10</f>
        <v>52.571428571428569</v>
      </c>
      <c r="I8" s="52">
        <f>'RAW GRADES'!BD10</f>
        <v>52.57</v>
      </c>
      <c r="J8" s="51">
        <f>'RAW GRADES'!BK10</f>
        <v>40</v>
      </c>
      <c r="K8" s="51">
        <f>'RAW GRADES'!CP10</f>
        <v>41.666666666666664</v>
      </c>
      <c r="L8" s="51">
        <f>'RAW GRADES'!CQ10</f>
        <v>81.666666666666657</v>
      </c>
      <c r="M8" s="53">
        <f>'RAW GRADES'!CR10</f>
        <v>81.67</v>
      </c>
      <c r="N8" s="54">
        <f>'RAW GRADES'!CS10</f>
        <v>70.03</v>
      </c>
      <c r="O8" s="55">
        <f>'RAW GRADES'!CT10</f>
        <v>3</v>
      </c>
      <c r="P8" s="58" t="str">
        <f>IF(O8&gt;3,"FAILED","PASSED")</f>
        <v>PASSED</v>
      </c>
    </row>
    <row r="9" spans="1:16">
      <c r="A9" s="48">
        <v>2</v>
      </c>
      <c r="B9" s="49" t="str">
        <f>'RAW GRADES'!C11</f>
        <v xml:space="preserve">Alburo Monique Angela </v>
      </c>
      <c r="C9" s="56">
        <f>'RAW GRADES'!F11</f>
        <v>17.142857142857142</v>
      </c>
      <c r="D9" s="82">
        <f>'RAW GRADES'!I11</f>
        <v>20.625</v>
      </c>
      <c r="E9" s="51">
        <f>'RAW GRADES'!AN11</f>
        <v>13.054761904761904</v>
      </c>
      <c r="F9" s="51">
        <f>'RAW GRADES'!AU11</f>
        <v>10</v>
      </c>
      <c r="G9" s="51">
        <f>'RAW GRADES'!BB11</f>
        <v>9</v>
      </c>
      <c r="H9" s="52">
        <f>'RAW GRADES'!BC11</f>
        <v>69.822619047619042</v>
      </c>
      <c r="I9" s="52">
        <f>'RAW GRADES'!BD11</f>
        <v>69.819999999999993</v>
      </c>
      <c r="J9" s="51">
        <f>'RAW GRADES'!BK11</f>
        <v>40</v>
      </c>
      <c r="K9" s="51">
        <f>'RAW GRADES'!CP11</f>
        <v>42.166666666666664</v>
      </c>
      <c r="L9" s="51">
        <f>'RAW GRADES'!CQ11</f>
        <v>82.166666666666657</v>
      </c>
      <c r="M9" s="53">
        <f>'RAW GRADES'!CR11</f>
        <v>82.17</v>
      </c>
      <c r="N9" s="57">
        <f>'RAW GRADES'!CS11</f>
        <v>77.22999999999999</v>
      </c>
      <c r="O9" s="55">
        <f>'RAW GRADES'!CT11</f>
        <v>2.5</v>
      </c>
      <c r="P9" s="58" t="str">
        <f>IF(O9&gt;3,"FAILED","PASSED")</f>
        <v>PASSED</v>
      </c>
    </row>
    <row r="10" spans="1:16">
      <c r="A10" s="48">
        <v>3</v>
      </c>
      <c r="B10" s="49" t="str">
        <f>'RAW GRADES'!C12</f>
        <v>Ambojia Arianne May D</v>
      </c>
      <c r="C10" s="56">
        <f>'RAW GRADES'!F12</f>
        <v>16.285714285714285</v>
      </c>
      <c r="D10" s="82">
        <f>'RAW GRADES'!I12</f>
        <v>19.875</v>
      </c>
      <c r="E10" s="51">
        <f>'RAW GRADES'!AN12</f>
        <v>15.521428571428572</v>
      </c>
      <c r="F10" s="51">
        <f>'RAW GRADES'!AU12</f>
        <v>10</v>
      </c>
      <c r="G10" s="51">
        <f>'RAW GRADES'!BB12</f>
        <v>10</v>
      </c>
      <c r="H10" s="52">
        <f>'RAW GRADES'!BC12</f>
        <v>71.68214285714285</v>
      </c>
      <c r="I10" s="52">
        <f>'RAW GRADES'!BD12</f>
        <v>71.680000000000007</v>
      </c>
      <c r="J10" s="51">
        <f>'RAW GRADES'!BK12</f>
        <v>40</v>
      </c>
      <c r="K10" s="51">
        <f>'RAW GRADES'!CP12</f>
        <v>40.666666666666664</v>
      </c>
      <c r="L10" s="51">
        <f>'RAW GRADES'!CQ12</f>
        <v>80.666666666666657</v>
      </c>
      <c r="M10" s="53">
        <f>'RAW GRADES'!CR12</f>
        <v>80.67</v>
      </c>
      <c r="N10" s="57">
        <f>'RAW GRADES'!CS12</f>
        <v>77.074000000000012</v>
      </c>
      <c r="O10" s="55">
        <f>'RAW GRADES'!CT12</f>
        <v>2.5</v>
      </c>
      <c r="P10" s="58" t="str">
        <f t="shared" ref="P10:P68" si="0">IF(O10&gt;3,"FAILED","PASSED")</f>
        <v>PASSED</v>
      </c>
    </row>
    <row r="11" spans="1:16">
      <c r="A11" s="48">
        <v>4</v>
      </c>
      <c r="B11" s="49" t="str">
        <f>'RAW GRADES'!C13</f>
        <v>Ambos Dyesebel G</v>
      </c>
      <c r="C11" s="56">
        <f>'RAW GRADES'!F13</f>
        <v>16.285714285714285</v>
      </c>
      <c r="D11" s="82">
        <f>'RAW GRADES'!I13</f>
        <v>14.625</v>
      </c>
      <c r="E11" s="51">
        <f>'RAW GRADES'!AN13</f>
        <v>13.469047619047622</v>
      </c>
      <c r="F11" s="51">
        <f>'RAW GRADES'!AU13</f>
        <v>10</v>
      </c>
      <c r="G11" s="51">
        <f>'RAW GRADES'!BB13</f>
        <v>9</v>
      </c>
      <c r="H11" s="52">
        <f>'RAW GRADES'!BC13</f>
        <v>63.379761904761907</v>
      </c>
      <c r="I11" s="52">
        <f>'RAW GRADES'!BD13</f>
        <v>63.38</v>
      </c>
      <c r="J11" s="51">
        <f>'RAW GRADES'!BK13</f>
        <v>40</v>
      </c>
      <c r="K11" s="51">
        <f>'RAW GRADES'!CP13</f>
        <v>42.333333333333336</v>
      </c>
      <c r="L11" s="51">
        <f>'RAW GRADES'!CQ13</f>
        <v>82.333333333333343</v>
      </c>
      <c r="M11" s="53">
        <f>'RAW GRADES'!CR13</f>
        <v>82.33</v>
      </c>
      <c r="N11" s="57">
        <f>'RAW GRADES'!CS13</f>
        <v>74.75</v>
      </c>
      <c r="O11" s="55">
        <f>'RAW GRADES'!CT13</f>
        <v>2.75</v>
      </c>
      <c r="P11" s="58" t="str">
        <f t="shared" si="0"/>
        <v>PASSED</v>
      </c>
    </row>
    <row r="12" spans="1:16">
      <c r="A12" s="48">
        <v>5</v>
      </c>
      <c r="B12" s="49" t="str">
        <f>'RAW GRADES'!C14</f>
        <v>Andrade Jomer R</v>
      </c>
      <c r="C12" s="56">
        <f>'RAW GRADES'!F14</f>
        <v>13.714285714285714</v>
      </c>
      <c r="D12" s="82">
        <f>'RAW GRADES'!I14</f>
        <v>17.625</v>
      </c>
      <c r="E12" s="51">
        <f>'RAW GRADES'!AN14</f>
        <v>5</v>
      </c>
      <c r="F12" s="51">
        <f>'RAW GRADES'!AU14</f>
        <v>10</v>
      </c>
      <c r="G12" s="51">
        <f>'RAW GRADES'!BB14</f>
        <v>9</v>
      </c>
      <c r="H12" s="52">
        <f>'RAW GRADES'!BC14</f>
        <v>55.339285714285715</v>
      </c>
      <c r="I12" s="52">
        <f>'RAW GRADES'!BD14</f>
        <v>55.34</v>
      </c>
      <c r="J12" s="51">
        <f>'RAW GRADES'!BK14</f>
        <v>40</v>
      </c>
      <c r="K12" s="51">
        <f>'RAW GRADES'!CP14</f>
        <v>40.666666666666664</v>
      </c>
      <c r="L12" s="51">
        <f>'RAW GRADES'!CQ14</f>
        <v>80.666666666666657</v>
      </c>
      <c r="M12" s="53">
        <f>'RAW GRADES'!CR14</f>
        <v>80.67</v>
      </c>
      <c r="N12" s="57">
        <f>'RAW GRADES'!CS14</f>
        <v>70.538000000000011</v>
      </c>
      <c r="O12" s="55">
        <f>'RAW GRADES'!CT14</f>
        <v>3</v>
      </c>
      <c r="P12" s="58" t="str">
        <f t="shared" si="0"/>
        <v>PASSED</v>
      </c>
    </row>
    <row r="13" spans="1:16">
      <c r="A13" s="48">
        <v>6</v>
      </c>
      <c r="B13" s="49" t="str">
        <f>'RAW GRADES'!C15</f>
        <v>Aspera Jhohn Lloyd S</v>
      </c>
      <c r="C13" s="56">
        <f>'RAW GRADES'!F15</f>
        <v>17.142857142857142</v>
      </c>
      <c r="D13" s="82">
        <f>'RAW GRADES'!I15</f>
        <v>18</v>
      </c>
      <c r="E13" s="51">
        <f>'RAW GRADES'!AN15</f>
        <v>6.1000000000000005</v>
      </c>
      <c r="F13" s="51">
        <f>'RAW GRADES'!AU15</f>
        <v>10</v>
      </c>
      <c r="G13" s="51">
        <f>'RAW GRADES'!BB15</f>
        <v>9</v>
      </c>
      <c r="H13" s="52">
        <f>'RAW GRADES'!BC15</f>
        <v>60.242857142857147</v>
      </c>
      <c r="I13" s="52">
        <f>'RAW GRADES'!BD15</f>
        <v>60.24</v>
      </c>
      <c r="J13" s="51">
        <f>'RAW GRADES'!BK15</f>
        <v>40</v>
      </c>
      <c r="K13" s="51">
        <f>'RAW GRADES'!CP15</f>
        <v>43.266666666666666</v>
      </c>
      <c r="L13" s="51">
        <f>'RAW GRADES'!CQ15</f>
        <v>83.266666666666666</v>
      </c>
      <c r="M13" s="53">
        <f>'RAW GRADES'!CR15</f>
        <v>83.27</v>
      </c>
      <c r="N13" s="57">
        <f>'RAW GRADES'!CS15</f>
        <v>74.057999999999993</v>
      </c>
      <c r="O13" s="55">
        <f>'RAW GRADES'!CT15</f>
        <v>2.75</v>
      </c>
      <c r="P13" s="58" t="str">
        <f t="shared" si="0"/>
        <v>PASSED</v>
      </c>
    </row>
    <row r="14" spans="1:16">
      <c r="A14" s="48">
        <v>7</v>
      </c>
      <c r="B14" s="49" t="str">
        <f>'RAW GRADES'!C16</f>
        <v>Bacongan Jan Allan A</v>
      </c>
      <c r="C14" s="56">
        <f>'RAW GRADES'!F16</f>
        <v>21</v>
      </c>
      <c r="D14" s="82">
        <f>'RAW GRADES'!I16</f>
        <v>19.875</v>
      </c>
      <c r="E14" s="51">
        <f>'RAW GRADES'!AN16</f>
        <v>10.683333333333334</v>
      </c>
      <c r="F14" s="51">
        <f>'RAW GRADES'!AU16</f>
        <v>10</v>
      </c>
      <c r="G14" s="51">
        <f>'RAW GRADES'!BB16</f>
        <v>9</v>
      </c>
      <c r="H14" s="52">
        <f>'RAW GRADES'!BC16</f>
        <v>70.558333333333337</v>
      </c>
      <c r="I14" s="52">
        <f>'RAW GRADES'!BD16</f>
        <v>70.56</v>
      </c>
      <c r="J14" s="51">
        <f>'RAW GRADES'!BK16</f>
        <v>40</v>
      </c>
      <c r="K14" s="51">
        <f>'RAW GRADES'!CP16</f>
        <v>48.333333333333336</v>
      </c>
      <c r="L14" s="51">
        <f>'RAW GRADES'!CQ16</f>
        <v>88.333333333333343</v>
      </c>
      <c r="M14" s="53">
        <f>'RAW GRADES'!CR16</f>
        <v>88.33</v>
      </c>
      <c r="N14" s="57">
        <f>'RAW GRADES'!CS16</f>
        <v>81.222000000000008</v>
      </c>
      <c r="O14" s="55">
        <f>'RAW GRADES'!CT16</f>
        <v>2.25</v>
      </c>
      <c r="P14" s="58" t="str">
        <f t="shared" si="0"/>
        <v>PASSED</v>
      </c>
    </row>
    <row r="15" spans="1:16">
      <c r="A15" s="48">
        <v>8</v>
      </c>
      <c r="B15" s="49" t="str">
        <f>'RAW GRADES'!C17</f>
        <v>Belizario Joshua Carl A</v>
      </c>
      <c r="C15" s="56">
        <f>'RAW GRADES'!F17</f>
        <v>21.428571428571427</v>
      </c>
      <c r="D15" s="82">
        <f>'RAW GRADES'!I17</f>
        <v>21.75</v>
      </c>
      <c r="E15" s="51">
        <f>'RAW GRADES'!AN17</f>
        <v>16.311904761904763</v>
      </c>
      <c r="F15" s="51">
        <f>'RAW GRADES'!AU17</f>
        <v>10</v>
      </c>
      <c r="G15" s="51">
        <f>'RAW GRADES'!BB17</f>
        <v>10</v>
      </c>
      <c r="H15" s="52">
        <f>'RAW GRADES'!BC17</f>
        <v>79.490476190476187</v>
      </c>
      <c r="I15" s="52">
        <f>'RAW GRADES'!BD17</f>
        <v>79.489999999999995</v>
      </c>
      <c r="J15" s="51">
        <f>'RAW GRADES'!BK17</f>
        <v>45</v>
      </c>
      <c r="K15" s="51">
        <f>'RAW GRADES'!CP17</f>
        <v>48.333333333333336</v>
      </c>
      <c r="L15" s="51">
        <f>'RAW GRADES'!CQ17</f>
        <v>93.333333333333343</v>
      </c>
      <c r="M15" s="53">
        <f>'RAW GRADES'!CR17</f>
        <v>93.33</v>
      </c>
      <c r="N15" s="57">
        <f>'RAW GRADES'!CS17</f>
        <v>87.793999999999997</v>
      </c>
      <c r="O15" s="55">
        <f>'RAW GRADES'!CT17</f>
        <v>1.75</v>
      </c>
      <c r="P15" s="58" t="str">
        <f t="shared" si="0"/>
        <v>PASSED</v>
      </c>
    </row>
    <row r="16" spans="1:16">
      <c r="A16" s="48">
        <v>9</v>
      </c>
      <c r="B16" s="49" t="str">
        <f>'RAW GRADES'!C18</f>
        <v>Cariño Francis E</v>
      </c>
      <c r="C16" s="56">
        <f>'RAW GRADES'!F18</f>
        <v>22.285714285714288</v>
      </c>
      <c r="D16" s="82">
        <f>'RAW GRADES'!I18</f>
        <v>27</v>
      </c>
      <c r="E16" s="51">
        <f>'RAW GRADES'!AN18</f>
        <v>15.323809523809524</v>
      </c>
      <c r="F16" s="51">
        <f>'RAW GRADES'!AU18</f>
        <v>10</v>
      </c>
      <c r="G16" s="51">
        <f>'RAW GRADES'!BB18</f>
        <v>10</v>
      </c>
      <c r="H16" s="52">
        <f>'RAW GRADES'!BC18</f>
        <v>84.609523809523807</v>
      </c>
      <c r="I16" s="52">
        <f>'RAW GRADES'!BD18</f>
        <v>84.61</v>
      </c>
      <c r="J16" s="51">
        <f>'RAW GRADES'!BK18</f>
        <v>40</v>
      </c>
      <c r="K16" s="51">
        <f>'RAW GRADES'!CP18</f>
        <v>45.166666666666664</v>
      </c>
      <c r="L16" s="51">
        <f>'RAW GRADES'!CQ18</f>
        <v>85.166666666666657</v>
      </c>
      <c r="M16" s="53">
        <f>'RAW GRADES'!CR18</f>
        <v>85.17</v>
      </c>
      <c r="N16" s="57">
        <f>'RAW GRADES'!CS18</f>
        <v>84.945999999999998</v>
      </c>
      <c r="O16" s="55">
        <f>'RAW GRADES'!CT18</f>
        <v>2</v>
      </c>
      <c r="P16" s="58" t="str">
        <f t="shared" si="0"/>
        <v>PASSED</v>
      </c>
    </row>
    <row r="17" spans="1:16">
      <c r="A17" s="48">
        <v>10</v>
      </c>
      <c r="B17" s="49" t="str">
        <f>'RAW GRADES'!C19</f>
        <v>Cobrado Carmela Ruby A</v>
      </c>
      <c r="C17" s="56">
        <f>'RAW GRADES'!F19</f>
        <v>18.428571428571427</v>
      </c>
      <c r="D17" s="82">
        <f>'RAW GRADES'!I19</f>
        <v>16.125</v>
      </c>
      <c r="E17" s="51">
        <f>'RAW GRADES'!AN19</f>
        <v>14.609523809523811</v>
      </c>
      <c r="F17" s="51">
        <f>'RAW GRADES'!AU19</f>
        <v>10</v>
      </c>
      <c r="G17" s="51">
        <f>'RAW GRADES'!BB19</f>
        <v>10</v>
      </c>
      <c r="H17" s="52">
        <f>'RAW GRADES'!BC19</f>
        <v>69.163095238095238</v>
      </c>
      <c r="I17" s="52">
        <f>'RAW GRADES'!BD19</f>
        <v>69.16</v>
      </c>
      <c r="J17" s="51">
        <f>'RAW GRADES'!BK19</f>
        <v>40</v>
      </c>
      <c r="K17" s="51">
        <f>'RAW GRADES'!CP19</f>
        <v>46.5</v>
      </c>
      <c r="L17" s="51">
        <f>'RAW GRADES'!CQ19</f>
        <v>86.5</v>
      </c>
      <c r="M17" s="53">
        <f>'RAW GRADES'!CR19</f>
        <v>86.5</v>
      </c>
      <c r="N17" s="57">
        <f>'RAW GRADES'!CS19</f>
        <v>79.563999999999993</v>
      </c>
      <c r="O17" s="55">
        <f>'RAW GRADES'!CT19</f>
        <v>2.5</v>
      </c>
      <c r="P17" s="58" t="str">
        <f t="shared" si="0"/>
        <v>PASSED</v>
      </c>
    </row>
    <row r="18" spans="1:16">
      <c r="A18" s="48">
        <v>11</v>
      </c>
      <c r="B18" s="49" t="str">
        <f>'RAW GRADES'!C20</f>
        <v>Cuenca Michael John P</v>
      </c>
      <c r="C18" s="56">
        <f>'RAW GRADES'!F20</f>
        <v>22.714285714285712</v>
      </c>
      <c r="D18" s="82">
        <f>'RAW GRADES'!I20</f>
        <v>0</v>
      </c>
      <c r="E18" s="51">
        <f>'RAW GRADES'!AN20</f>
        <v>14.011904761904759</v>
      </c>
      <c r="F18" s="51">
        <f>'RAW GRADES'!AU20</f>
        <v>10</v>
      </c>
      <c r="G18" s="51">
        <f>'RAW GRADES'!BB20</f>
        <v>10</v>
      </c>
      <c r="H18" s="52">
        <f>'RAW GRADES'!BC20</f>
        <v>56.726190476190467</v>
      </c>
      <c r="I18" s="52">
        <f>'RAW GRADES'!BD20</f>
        <v>56.73</v>
      </c>
      <c r="J18" s="51">
        <f>'RAW GRADES'!BK20</f>
        <v>40</v>
      </c>
      <c r="K18" s="51">
        <f>'RAW GRADES'!CP20</f>
        <v>48.43333333333333</v>
      </c>
      <c r="L18" s="51">
        <f>'RAW GRADES'!CQ20</f>
        <v>88.433333333333337</v>
      </c>
      <c r="M18" s="53">
        <f>'RAW GRADES'!CR20</f>
        <v>88.43</v>
      </c>
      <c r="N18" s="57">
        <f>'RAW GRADES'!CS20</f>
        <v>75.75</v>
      </c>
      <c r="O18" s="55">
        <f>'RAW GRADES'!CT20</f>
        <v>2.75</v>
      </c>
      <c r="P18" s="58" t="str">
        <f t="shared" si="0"/>
        <v>PASSED</v>
      </c>
    </row>
    <row r="19" spans="1:16">
      <c r="A19" s="48">
        <v>12</v>
      </c>
      <c r="B19" s="49" t="str">
        <f>'RAW GRADES'!C21</f>
        <v>Custodio Jomari I</v>
      </c>
      <c r="C19" s="56">
        <f>'RAW GRADES'!F21</f>
        <v>16.714285714285715</v>
      </c>
      <c r="D19" s="82">
        <f>'RAW GRADES'!I21</f>
        <v>27.375</v>
      </c>
      <c r="E19" s="51">
        <f>'RAW GRADES'!AN21</f>
        <v>9.15</v>
      </c>
      <c r="F19" s="51">
        <f>'RAW GRADES'!AU21</f>
        <v>10</v>
      </c>
      <c r="G19" s="51">
        <f>'RAW GRADES'!BB21</f>
        <v>10</v>
      </c>
      <c r="H19" s="52">
        <f>'RAW GRADES'!BC21</f>
        <v>73.239285714285714</v>
      </c>
      <c r="I19" s="52">
        <f>'RAW GRADES'!BD21</f>
        <v>73.239999999999995</v>
      </c>
      <c r="J19" s="51">
        <f>'RAW GRADES'!BK21</f>
        <v>40</v>
      </c>
      <c r="K19" s="51">
        <f>'RAW GRADES'!CP21</f>
        <v>46.166666666666664</v>
      </c>
      <c r="L19" s="51">
        <f>'RAW GRADES'!CQ21</f>
        <v>86.166666666666657</v>
      </c>
      <c r="M19" s="53">
        <f>'RAW GRADES'!CR21</f>
        <v>86.17</v>
      </c>
      <c r="N19" s="57">
        <f>'RAW GRADES'!CS21</f>
        <v>80.99799999999999</v>
      </c>
      <c r="O19" s="55">
        <f>'RAW GRADES'!CT21</f>
        <v>2.25</v>
      </c>
      <c r="P19" s="58" t="str">
        <f t="shared" si="0"/>
        <v>PASSED</v>
      </c>
    </row>
    <row r="20" spans="1:16">
      <c r="A20" s="48">
        <v>13</v>
      </c>
      <c r="B20" s="49" t="str">
        <f>'RAW GRADES'!C22</f>
        <v>Del Rosario John Roman R</v>
      </c>
      <c r="C20" s="56">
        <f>'RAW GRADES'!F22</f>
        <v>21.857142857142854</v>
      </c>
      <c r="D20" s="82">
        <f>'RAW GRADES'!I22</f>
        <v>22.5</v>
      </c>
      <c r="E20" s="51">
        <f>'RAW GRADES'!AN22</f>
        <v>8.3642857142857139</v>
      </c>
      <c r="F20" s="51">
        <f>'RAW GRADES'!AU22</f>
        <v>10</v>
      </c>
      <c r="G20" s="51">
        <f>'RAW GRADES'!BB22</f>
        <v>10</v>
      </c>
      <c r="H20" s="52">
        <f>'RAW GRADES'!BC22</f>
        <v>72.721428571428561</v>
      </c>
      <c r="I20" s="52">
        <f>'RAW GRADES'!BD22</f>
        <v>72.72</v>
      </c>
      <c r="J20" s="51">
        <f>'RAW GRADES'!BK22</f>
        <v>40</v>
      </c>
      <c r="K20" s="51">
        <f>'RAW GRADES'!CP22</f>
        <v>46.666666666666664</v>
      </c>
      <c r="L20" s="51">
        <f>'RAW GRADES'!CQ22</f>
        <v>86.666666666666657</v>
      </c>
      <c r="M20" s="53">
        <f>'RAW GRADES'!CR22</f>
        <v>86.67</v>
      </c>
      <c r="N20" s="57">
        <f>'RAW GRADES'!CS22</f>
        <v>81.09</v>
      </c>
      <c r="O20" s="55">
        <f>'RAW GRADES'!CT22</f>
        <v>2.25</v>
      </c>
      <c r="P20" s="58" t="str">
        <f t="shared" si="0"/>
        <v>PASSED</v>
      </c>
    </row>
    <row r="21" spans="1:16">
      <c r="A21" s="48">
        <v>14</v>
      </c>
      <c r="B21" s="49" t="str">
        <f>'RAW GRADES'!C23</f>
        <v>Dela Masa Ciara Rose D</v>
      </c>
      <c r="C21" s="56">
        <f>'RAW GRADES'!F23</f>
        <v>23.571428571428569</v>
      </c>
      <c r="D21" s="82">
        <f>'RAW GRADES'!I23</f>
        <v>21.375</v>
      </c>
      <c r="E21" s="51">
        <f>'RAW GRADES'!AN23</f>
        <v>16.233333333333334</v>
      </c>
      <c r="F21" s="51">
        <f>'RAW GRADES'!AU23</f>
        <v>10</v>
      </c>
      <c r="G21" s="51">
        <f>'RAW GRADES'!BB23</f>
        <v>10</v>
      </c>
      <c r="H21" s="52">
        <f>'RAW GRADES'!BC23</f>
        <v>81.179761904761904</v>
      </c>
      <c r="I21" s="52">
        <f>'RAW GRADES'!BD23</f>
        <v>81.180000000000007</v>
      </c>
      <c r="J21" s="51">
        <f>'RAW GRADES'!BK23</f>
        <v>40</v>
      </c>
      <c r="K21" s="51">
        <f>'RAW GRADES'!CP23</f>
        <v>47.333333333333336</v>
      </c>
      <c r="L21" s="51">
        <f>'RAW GRADES'!CQ23</f>
        <v>87.333333333333343</v>
      </c>
      <c r="M21" s="53">
        <f>'RAW GRADES'!CR23</f>
        <v>87.33</v>
      </c>
      <c r="N21" s="57">
        <f>'RAW GRADES'!CS23</f>
        <v>84.87</v>
      </c>
      <c r="O21" s="55">
        <f>'RAW GRADES'!CT23</f>
        <v>2</v>
      </c>
      <c r="P21" s="58" t="str">
        <f t="shared" si="0"/>
        <v>PASSED</v>
      </c>
    </row>
    <row r="22" spans="1:16">
      <c r="A22" s="48">
        <v>15</v>
      </c>
      <c r="B22" s="49" t="str">
        <f>'RAW GRADES'!C24</f>
        <v>Dela Rosa Ariane E</v>
      </c>
      <c r="C22" s="56">
        <f>'RAW GRADES'!F24</f>
        <v>20.571428571428569</v>
      </c>
      <c r="D22" s="82">
        <f>'RAW GRADES'!I24</f>
        <v>19.5</v>
      </c>
      <c r="E22" s="51">
        <f>'RAW GRADES'!AN24</f>
        <v>12.452380952380954</v>
      </c>
      <c r="F22" s="51">
        <f>'RAW GRADES'!AU24</f>
        <v>10</v>
      </c>
      <c r="G22" s="51">
        <f>'RAW GRADES'!BB24</f>
        <v>9</v>
      </c>
      <c r="H22" s="52">
        <f>'RAW GRADES'!BC24</f>
        <v>71.523809523809518</v>
      </c>
      <c r="I22" s="52">
        <f>'RAW GRADES'!BD24</f>
        <v>71.52</v>
      </c>
      <c r="J22" s="51">
        <f>'RAW GRADES'!BK24</f>
        <v>40</v>
      </c>
      <c r="K22" s="51">
        <f>'RAW GRADES'!CP24</f>
        <v>44.5</v>
      </c>
      <c r="L22" s="51">
        <f>'RAW GRADES'!CQ24</f>
        <v>84.5</v>
      </c>
      <c r="M22" s="53">
        <f>'RAW GRADES'!CR24</f>
        <v>84.5</v>
      </c>
      <c r="N22" s="57">
        <f>'RAW GRADES'!CS24</f>
        <v>79.307999999999993</v>
      </c>
      <c r="O22" s="55">
        <f>'RAW GRADES'!CT24</f>
        <v>2.5</v>
      </c>
      <c r="P22" s="58" t="str">
        <f t="shared" si="0"/>
        <v>PASSED</v>
      </c>
    </row>
    <row r="23" spans="1:16">
      <c r="A23" s="48">
        <v>16</v>
      </c>
      <c r="B23" s="49" t="str">
        <f>'RAW GRADES'!C25</f>
        <v>Eyon Angelica E</v>
      </c>
      <c r="C23" s="56">
        <f>'RAW GRADES'!F25</f>
        <v>18.428571428571427</v>
      </c>
      <c r="D23" s="82">
        <f>'RAW GRADES'!I25</f>
        <v>19.875</v>
      </c>
      <c r="E23" s="51">
        <f>'RAW GRADES'!AN25</f>
        <v>11.964285714285715</v>
      </c>
      <c r="F23" s="51">
        <f>'RAW GRADES'!AU25</f>
        <v>10</v>
      </c>
      <c r="G23" s="51">
        <f>'RAW GRADES'!BB25</f>
        <v>9</v>
      </c>
      <c r="H23" s="52">
        <f>'RAW GRADES'!BC25</f>
        <v>69.267857142857139</v>
      </c>
      <c r="I23" s="52">
        <f>'RAW GRADES'!BD25</f>
        <v>69.27</v>
      </c>
      <c r="J23" s="51">
        <f>'RAW GRADES'!BK25</f>
        <v>40</v>
      </c>
      <c r="K23" s="51">
        <f>'RAW GRADES'!CP25</f>
        <v>43.166666666666664</v>
      </c>
      <c r="L23" s="51">
        <f>'RAW GRADES'!CQ25</f>
        <v>83.166666666666657</v>
      </c>
      <c r="M23" s="53">
        <f>'RAW GRADES'!CR25</f>
        <v>83.17</v>
      </c>
      <c r="N23" s="57">
        <f>'RAW GRADES'!CS25</f>
        <v>77.61</v>
      </c>
      <c r="O23" s="55">
        <f>'RAW GRADES'!CT25</f>
        <v>2.5</v>
      </c>
      <c r="P23" s="58" t="str">
        <f t="shared" si="0"/>
        <v>PASSED</v>
      </c>
    </row>
    <row r="24" spans="1:16">
      <c r="A24" s="48">
        <v>17</v>
      </c>
      <c r="B24" s="49" t="str">
        <f>'RAW GRADES'!C26</f>
        <v>Fermante Christian C</v>
      </c>
      <c r="C24" s="56">
        <f>'RAW GRADES'!F26</f>
        <v>17.571428571428573</v>
      </c>
      <c r="D24" s="82">
        <f>'RAW GRADES'!I26</f>
        <v>18</v>
      </c>
      <c r="E24" s="51">
        <f>'RAW GRADES'!AN26</f>
        <v>14.792857142857144</v>
      </c>
      <c r="F24" s="51">
        <f>'RAW GRADES'!AU26</f>
        <v>10</v>
      </c>
      <c r="G24" s="51">
        <f>'RAW GRADES'!BB26</f>
        <v>9</v>
      </c>
      <c r="H24" s="52">
        <f>'RAW GRADES'!BC26</f>
        <v>69.364285714285714</v>
      </c>
      <c r="I24" s="52">
        <f>'RAW GRADES'!BD26</f>
        <v>69.36</v>
      </c>
      <c r="J24" s="51">
        <f>'RAW GRADES'!BK26</f>
        <v>40</v>
      </c>
      <c r="K24" s="51">
        <f>'RAW GRADES'!CP26</f>
        <v>41.333333333333336</v>
      </c>
      <c r="L24" s="51">
        <f>'RAW GRADES'!CQ26</f>
        <v>81.333333333333343</v>
      </c>
      <c r="M24" s="53">
        <f>'RAW GRADES'!CR26</f>
        <v>81.33</v>
      </c>
      <c r="N24" s="57">
        <f>'RAW GRADES'!CS26</f>
        <v>76.542000000000002</v>
      </c>
      <c r="O24" s="55">
        <f>'RAW GRADES'!CT26</f>
        <v>2.75</v>
      </c>
      <c r="P24" s="58" t="str">
        <f t="shared" si="0"/>
        <v>PASSED</v>
      </c>
    </row>
    <row r="25" spans="1:16">
      <c r="A25" s="48">
        <v>18</v>
      </c>
      <c r="B25" s="49" t="str">
        <f>'RAW GRADES'!C27</f>
        <v>Fernandez Shaira T</v>
      </c>
      <c r="C25" s="56">
        <f>'RAW GRADES'!F27</f>
        <v>20.571428571428569</v>
      </c>
      <c r="D25" s="82">
        <f>'RAW GRADES'!I27</f>
        <v>18.75</v>
      </c>
      <c r="E25" s="51">
        <f>'RAW GRADES'!AN27</f>
        <v>10.664285714285715</v>
      </c>
      <c r="F25" s="51">
        <f>'RAW GRADES'!AU27</f>
        <v>10</v>
      </c>
      <c r="G25" s="51">
        <f>'RAW GRADES'!BB27</f>
        <v>9</v>
      </c>
      <c r="H25" s="52">
        <f>'RAW GRADES'!BC27</f>
        <v>68.98571428571428</v>
      </c>
      <c r="I25" s="52">
        <f>'RAW GRADES'!BD27</f>
        <v>68.989999999999995</v>
      </c>
      <c r="J25" s="51">
        <f>'RAW GRADES'!BK27</f>
        <v>40</v>
      </c>
      <c r="K25" s="51">
        <f>'RAW GRADES'!CP27</f>
        <v>41</v>
      </c>
      <c r="L25" s="51">
        <f>'RAW GRADES'!CQ27</f>
        <v>81</v>
      </c>
      <c r="M25" s="53">
        <f>'RAW GRADES'!CR27</f>
        <v>81</v>
      </c>
      <c r="N25" s="57">
        <f>'RAW GRADES'!CS27</f>
        <v>76.195999999999998</v>
      </c>
      <c r="O25" s="55">
        <f>'RAW GRADES'!CT27</f>
        <v>2.75</v>
      </c>
      <c r="P25" s="58" t="str">
        <f t="shared" si="0"/>
        <v>PASSED</v>
      </c>
    </row>
    <row r="26" spans="1:16">
      <c r="A26" s="48">
        <v>19</v>
      </c>
      <c r="B26" s="49" t="str">
        <f>'RAW GRADES'!C28</f>
        <v>Galido Joy O</v>
      </c>
      <c r="C26" s="56">
        <f>'RAW GRADES'!F28</f>
        <v>26.571428571428569</v>
      </c>
      <c r="D26" s="82">
        <f>'RAW GRADES'!I28</f>
        <v>20.625</v>
      </c>
      <c r="E26" s="51">
        <f>'RAW GRADES'!AN28</f>
        <v>17.604761904761908</v>
      </c>
      <c r="F26" s="51">
        <f>'RAW GRADES'!AU28</f>
        <v>10</v>
      </c>
      <c r="G26" s="51">
        <f>'RAW GRADES'!BB28</f>
        <v>9</v>
      </c>
      <c r="H26" s="52">
        <f>'RAW GRADES'!BC28</f>
        <v>83.80119047619047</v>
      </c>
      <c r="I26" s="52">
        <f>'RAW GRADES'!BD28</f>
        <v>83.8</v>
      </c>
      <c r="J26" s="51">
        <f>'RAW GRADES'!BK28</f>
        <v>40</v>
      </c>
      <c r="K26" s="51">
        <f>'RAW GRADES'!CP28</f>
        <v>44.5</v>
      </c>
      <c r="L26" s="51">
        <f>'RAW GRADES'!CQ28</f>
        <v>84.5</v>
      </c>
      <c r="M26" s="53">
        <f>'RAW GRADES'!CR28</f>
        <v>84.5</v>
      </c>
      <c r="N26" s="57">
        <f>'RAW GRADES'!CS28</f>
        <v>84.22</v>
      </c>
      <c r="O26" s="55">
        <f>'RAW GRADES'!CT28</f>
        <v>2</v>
      </c>
      <c r="P26" s="58" t="str">
        <f t="shared" si="0"/>
        <v>PASSED</v>
      </c>
    </row>
    <row r="27" spans="1:16">
      <c r="A27" s="48">
        <v>20</v>
      </c>
      <c r="B27" s="49" t="str">
        <f>'RAW GRADES'!C29</f>
        <v>Ilagan Michael Angelo O</v>
      </c>
      <c r="C27" s="56">
        <f>'RAW GRADES'!F29</f>
        <v>25.714285714285712</v>
      </c>
      <c r="D27" s="82">
        <f>'RAW GRADES'!I29</f>
        <v>19.875</v>
      </c>
      <c r="E27" s="51">
        <f>'RAW GRADES'!AN29</f>
        <v>13.902380952380952</v>
      </c>
      <c r="F27" s="51">
        <f>'RAW GRADES'!AU29</f>
        <v>10</v>
      </c>
      <c r="G27" s="51">
        <f>'RAW GRADES'!BB29</f>
        <v>10</v>
      </c>
      <c r="H27" s="52">
        <f>'RAW GRADES'!BC29</f>
        <v>79.49166666666666</v>
      </c>
      <c r="I27" s="52">
        <f>'RAW GRADES'!BD29</f>
        <v>79.489999999999995</v>
      </c>
      <c r="J27" s="51">
        <f>'RAW GRADES'!BK29</f>
        <v>43.75</v>
      </c>
      <c r="K27" s="51">
        <f>'RAW GRADES'!CP29</f>
        <v>46.666666666666664</v>
      </c>
      <c r="L27" s="51">
        <f>'RAW GRADES'!CQ29</f>
        <v>90.416666666666657</v>
      </c>
      <c r="M27" s="53">
        <f>'RAW GRADES'!CR29</f>
        <v>90.42</v>
      </c>
      <c r="N27" s="57">
        <f>'RAW GRADES'!CS29</f>
        <v>86.048000000000002</v>
      </c>
      <c r="O27" s="55">
        <f>'RAW GRADES'!CT29</f>
        <v>2</v>
      </c>
      <c r="P27" s="58" t="str">
        <f t="shared" si="0"/>
        <v>PASSED</v>
      </c>
    </row>
    <row r="28" spans="1:16">
      <c r="A28" s="48">
        <v>21</v>
      </c>
      <c r="B28" s="49" t="str">
        <f>'RAW GRADES'!C30</f>
        <v>Lorenzo Ronaline T</v>
      </c>
      <c r="C28" s="56">
        <f>'RAW GRADES'!F30</f>
        <v>20.571428571428569</v>
      </c>
      <c r="D28" s="82">
        <f>'RAW GRADES'!I30</f>
        <v>19.5</v>
      </c>
      <c r="E28" s="51">
        <f>'RAW GRADES'!AN30</f>
        <v>15.221428571428573</v>
      </c>
      <c r="F28" s="51">
        <f>'RAW GRADES'!AU30</f>
        <v>10</v>
      </c>
      <c r="G28" s="51">
        <f>'RAW GRADES'!BB30</f>
        <v>9</v>
      </c>
      <c r="H28" s="52">
        <f>'RAW GRADES'!BC30</f>
        <v>74.292857142857144</v>
      </c>
      <c r="I28" s="52">
        <f>'RAW GRADES'!BD30</f>
        <v>74.290000000000006</v>
      </c>
      <c r="J28" s="51">
        <f>'RAW GRADES'!BK30</f>
        <v>40</v>
      </c>
      <c r="K28" s="51">
        <f>'RAW GRADES'!CP30</f>
        <v>43.5</v>
      </c>
      <c r="L28" s="51">
        <f>'RAW GRADES'!CQ30</f>
        <v>83.5</v>
      </c>
      <c r="M28" s="53">
        <f>'RAW GRADES'!CR30</f>
        <v>83.5</v>
      </c>
      <c r="N28" s="57">
        <f>'RAW GRADES'!CS30</f>
        <v>79.816000000000003</v>
      </c>
      <c r="O28" s="55">
        <f>'RAW GRADES'!CT30</f>
        <v>2.5</v>
      </c>
      <c r="P28" s="58" t="str">
        <f t="shared" si="0"/>
        <v>PASSED</v>
      </c>
    </row>
    <row r="29" spans="1:16">
      <c r="A29" s="48">
        <v>22</v>
      </c>
      <c r="B29" s="49" t="str">
        <f>'RAW GRADES'!C31</f>
        <v>Macaspac Zeus Jandel M</v>
      </c>
      <c r="C29" s="56">
        <f>'RAW GRADES'!F31</f>
        <v>21.428571428571427</v>
      </c>
      <c r="D29" s="82">
        <f>'RAW GRADES'!I31</f>
        <v>26.625</v>
      </c>
      <c r="E29" s="51">
        <f>'RAW GRADES'!AN31</f>
        <v>18.045238095238094</v>
      </c>
      <c r="F29" s="51">
        <f>'RAW GRADES'!AU31</f>
        <v>10</v>
      </c>
      <c r="G29" s="51">
        <f>'RAW GRADES'!BB31</f>
        <v>10</v>
      </c>
      <c r="H29" s="52">
        <f>'RAW GRADES'!BC31</f>
        <v>86.098809523809521</v>
      </c>
      <c r="I29" s="52">
        <f>'RAW GRADES'!BD31</f>
        <v>86.1</v>
      </c>
      <c r="J29" s="51">
        <f>'RAW GRADES'!BK31</f>
        <v>42.5</v>
      </c>
      <c r="K29" s="51">
        <f>'RAW GRADES'!CP31</f>
        <v>47.166666666666664</v>
      </c>
      <c r="L29" s="51">
        <f>'RAW GRADES'!CQ31</f>
        <v>89.666666666666657</v>
      </c>
      <c r="M29" s="53">
        <f>'RAW GRADES'!CR31</f>
        <v>89.67</v>
      </c>
      <c r="N29" s="57">
        <f>'RAW GRADES'!CS31</f>
        <v>88.24199999999999</v>
      </c>
      <c r="O29" s="55">
        <f>'RAW GRADES'!CT31</f>
        <v>1.75</v>
      </c>
      <c r="P29" s="58" t="str">
        <f t="shared" si="0"/>
        <v>PASSED</v>
      </c>
    </row>
    <row r="30" spans="1:16">
      <c r="A30" s="48">
        <v>23</v>
      </c>
      <c r="B30" s="49" t="str">
        <f>'RAW GRADES'!C32</f>
        <v>Melendrez Maria Joshua O</v>
      </c>
      <c r="C30" s="56">
        <f>'RAW GRADES'!F32</f>
        <v>25.714285714285712</v>
      </c>
      <c r="D30" s="82">
        <f>'RAW GRADES'!I32</f>
        <v>24</v>
      </c>
      <c r="E30" s="51">
        <f>'RAW GRADES'!AN32</f>
        <v>16.633333333333336</v>
      </c>
      <c r="F30" s="51">
        <f>'RAW GRADES'!AU32</f>
        <v>10</v>
      </c>
      <c r="G30" s="51">
        <f>'RAW GRADES'!BB32</f>
        <v>10</v>
      </c>
      <c r="H30" s="52">
        <f>'RAW GRADES'!BC32</f>
        <v>86.347619047619048</v>
      </c>
      <c r="I30" s="52">
        <f>'RAW GRADES'!BD32</f>
        <v>86.35</v>
      </c>
      <c r="J30" s="51">
        <f>'RAW GRADES'!BK32</f>
        <v>43.25</v>
      </c>
      <c r="K30" s="51">
        <f>'RAW GRADES'!CP32</f>
        <v>47.666666666666664</v>
      </c>
      <c r="L30" s="51">
        <f>'RAW GRADES'!CQ32</f>
        <v>90.916666666666657</v>
      </c>
      <c r="M30" s="53">
        <f>'RAW GRADES'!CR32</f>
        <v>90.92</v>
      </c>
      <c r="N30" s="57">
        <f>'RAW GRADES'!CS32</f>
        <v>89.091999999999999</v>
      </c>
      <c r="O30" s="55">
        <f>'RAW GRADES'!CT32</f>
        <v>1.75</v>
      </c>
      <c r="P30" s="58" t="str">
        <f t="shared" si="0"/>
        <v>PASSED</v>
      </c>
    </row>
    <row r="31" spans="1:16">
      <c r="A31" s="48">
        <v>24</v>
      </c>
      <c r="B31" s="49" t="str">
        <f>'RAW GRADES'!C33</f>
        <v>Mendoza Bhonnie B</v>
      </c>
      <c r="C31" s="56">
        <f>'RAW GRADES'!F33</f>
        <v>14.571428571428569</v>
      </c>
      <c r="D31" s="82">
        <f>'RAW GRADES'!I33</f>
        <v>19.124999999999996</v>
      </c>
      <c r="E31" s="51">
        <f>'RAW GRADES'!AN33</f>
        <v>13.064285714285715</v>
      </c>
      <c r="F31" s="51">
        <f>'RAW GRADES'!AU33</f>
        <v>10</v>
      </c>
      <c r="G31" s="51">
        <f>'RAW GRADES'!BB33</f>
        <v>10</v>
      </c>
      <c r="H31" s="52">
        <f>'RAW GRADES'!BC33</f>
        <v>66.760714285714286</v>
      </c>
      <c r="I31" s="52">
        <f>'RAW GRADES'!BD33</f>
        <v>66.760000000000005</v>
      </c>
      <c r="J31" s="51">
        <f>'RAW GRADES'!BK33</f>
        <v>40</v>
      </c>
      <c r="K31" s="51">
        <f>'RAW GRADES'!CP33</f>
        <v>42</v>
      </c>
      <c r="L31" s="51">
        <f>'RAW GRADES'!CQ33</f>
        <v>82</v>
      </c>
      <c r="M31" s="53">
        <f>'RAW GRADES'!CR33</f>
        <v>82</v>
      </c>
      <c r="N31" s="57">
        <f>'RAW GRADES'!CS33</f>
        <v>75.903999999999996</v>
      </c>
      <c r="O31" s="55">
        <f>'RAW GRADES'!CT33</f>
        <v>2.75</v>
      </c>
      <c r="P31" s="58" t="str">
        <f t="shared" si="0"/>
        <v>PASSED</v>
      </c>
    </row>
    <row r="32" spans="1:16">
      <c r="A32" s="48">
        <v>25</v>
      </c>
      <c r="B32" s="49" t="str">
        <f>'RAW GRADES'!C34</f>
        <v>Monterola Arnold P</v>
      </c>
      <c r="C32" s="56">
        <f>'RAW GRADES'!F34</f>
        <v>18</v>
      </c>
      <c r="D32" s="82">
        <f>'RAW GRADES'!I34</f>
        <v>19.875</v>
      </c>
      <c r="E32" s="51">
        <f>'RAW GRADES'!AN34</f>
        <v>9.7523809523809533</v>
      </c>
      <c r="F32" s="51">
        <f>'RAW GRADES'!AU34</f>
        <v>10</v>
      </c>
      <c r="G32" s="51">
        <f>'RAW GRADES'!BB34</f>
        <v>10</v>
      </c>
      <c r="H32" s="52">
        <f>'RAW GRADES'!BC34</f>
        <v>67.627380952380946</v>
      </c>
      <c r="I32" s="52">
        <f>'RAW GRADES'!BD34</f>
        <v>67.63</v>
      </c>
      <c r="J32" s="51">
        <f>'RAW GRADES'!BK34</f>
        <v>40</v>
      </c>
      <c r="K32" s="51">
        <f>'RAW GRADES'!CP34</f>
        <v>41.333333333333336</v>
      </c>
      <c r="L32" s="51">
        <f>'RAW GRADES'!CQ34</f>
        <v>81.333333333333343</v>
      </c>
      <c r="M32" s="53">
        <f>'RAW GRADES'!CR34</f>
        <v>81.33</v>
      </c>
      <c r="N32" s="57">
        <f>'RAW GRADES'!CS34</f>
        <v>75.849999999999994</v>
      </c>
      <c r="O32" s="55">
        <f>'RAW GRADES'!CT34</f>
        <v>2.75</v>
      </c>
      <c r="P32" s="58" t="str">
        <f t="shared" si="0"/>
        <v>PASSED</v>
      </c>
    </row>
    <row r="33" spans="1:16">
      <c r="A33" s="48">
        <v>26</v>
      </c>
      <c r="B33" s="49" t="str">
        <f>'RAW GRADES'!C35</f>
        <v>Ollet Allan L</v>
      </c>
      <c r="C33" s="56">
        <f>'RAW GRADES'!F35</f>
        <v>15.857142857142858</v>
      </c>
      <c r="D33" s="82">
        <f>'RAW GRADES'!I35</f>
        <v>21.375</v>
      </c>
      <c r="E33" s="51">
        <f>'RAW GRADES'!AN35</f>
        <v>8.3833333333333329</v>
      </c>
      <c r="F33" s="51">
        <f>'RAW GRADES'!AU35</f>
        <v>10</v>
      </c>
      <c r="G33" s="51">
        <f>'RAW GRADES'!BB35</f>
        <v>10</v>
      </c>
      <c r="H33" s="52">
        <f>'RAW GRADES'!BC35</f>
        <v>65.615476190476187</v>
      </c>
      <c r="I33" s="52">
        <f>'RAW GRADES'!BD35</f>
        <v>65.62</v>
      </c>
      <c r="J33" s="51">
        <f>'RAW GRADES'!BK35</f>
        <v>40</v>
      </c>
      <c r="K33" s="51">
        <f>'RAW GRADES'!CP35</f>
        <v>39</v>
      </c>
      <c r="L33" s="51">
        <f>'RAW GRADES'!CQ35</f>
        <v>79</v>
      </c>
      <c r="M33" s="53">
        <f>'RAW GRADES'!CR35</f>
        <v>79</v>
      </c>
      <c r="N33" s="57">
        <f>'RAW GRADES'!CS35</f>
        <v>73.647999999999996</v>
      </c>
      <c r="O33" s="55">
        <f>'RAW GRADES'!CT35</f>
        <v>2.75</v>
      </c>
      <c r="P33" s="58" t="str">
        <f t="shared" si="0"/>
        <v>PASSED</v>
      </c>
    </row>
    <row r="34" spans="1:16">
      <c r="A34" s="48">
        <v>27</v>
      </c>
      <c r="B34" s="49" t="str">
        <f>'RAW GRADES'!C36</f>
        <v>Poblete Jan Fritzgerald A</v>
      </c>
      <c r="C34" s="56">
        <f>'RAW GRADES'!F36</f>
        <v>16.285714285714285</v>
      </c>
      <c r="D34" s="82">
        <f>'RAW GRADES'!I36</f>
        <v>0</v>
      </c>
      <c r="E34" s="51">
        <f>'RAW GRADES'!AN36</f>
        <v>5.8500000000000005</v>
      </c>
      <c r="F34" s="51">
        <f>'RAW GRADES'!AU36</f>
        <v>10</v>
      </c>
      <c r="G34" s="51">
        <f>'RAW GRADES'!BB36</f>
        <v>9</v>
      </c>
      <c r="H34" s="52">
        <f>'RAW GRADES'!BC36</f>
        <v>41.135714285714286</v>
      </c>
      <c r="I34" s="52">
        <f>'RAW GRADES'!BD36</f>
        <v>41.14</v>
      </c>
      <c r="J34" s="51">
        <f>'RAW GRADES'!BK36</f>
        <v>0</v>
      </c>
      <c r="K34" s="51">
        <f>'RAW GRADES'!CP36</f>
        <v>11.333333333333334</v>
      </c>
      <c r="L34" s="51">
        <f>'RAW GRADES'!CQ36</f>
        <v>11.333333333333334</v>
      </c>
      <c r="M34" s="53">
        <f>'RAW GRADES'!CR36</f>
        <v>11.33</v>
      </c>
      <c r="N34" s="57">
        <f>'RAW GRADES'!CS36</f>
        <v>23.253999999999998</v>
      </c>
      <c r="O34" s="55">
        <f>'RAW GRADES'!CT36</f>
        <v>5</v>
      </c>
      <c r="P34" s="58" t="str">
        <f t="shared" si="0"/>
        <v>FAILED</v>
      </c>
    </row>
    <row r="35" spans="1:16">
      <c r="A35" s="48">
        <v>28</v>
      </c>
      <c r="B35" s="49" t="str">
        <f>'RAW GRADES'!C37</f>
        <v xml:space="preserve">Regalario Rose Ann M </v>
      </c>
      <c r="C35" s="56">
        <f>'RAW GRADES'!F37</f>
        <v>0</v>
      </c>
      <c r="D35" s="82">
        <f>'RAW GRADES'!I37</f>
        <v>21.75</v>
      </c>
      <c r="E35" s="51">
        <f>'RAW GRADES'!AN37</f>
        <v>6.2857142857142856</v>
      </c>
      <c r="F35" s="51">
        <f>'RAW GRADES'!AU37</f>
        <v>10</v>
      </c>
      <c r="G35" s="51">
        <f>'RAW GRADES'!BB37</f>
        <v>10</v>
      </c>
      <c r="H35" s="52">
        <f>'RAW GRADES'!BC37</f>
        <v>48.035714285714285</v>
      </c>
      <c r="I35" s="52">
        <f>'RAW GRADES'!BD37</f>
        <v>48.04</v>
      </c>
      <c r="J35" s="51">
        <f>'RAW GRADES'!BK37</f>
        <v>40</v>
      </c>
      <c r="K35" s="51">
        <f>'RAW GRADES'!CP37</f>
        <v>30.333333333333332</v>
      </c>
      <c r="L35" s="51">
        <f>'RAW GRADES'!CQ37</f>
        <v>70.333333333333329</v>
      </c>
      <c r="M35" s="53">
        <f>'RAW GRADES'!CR37</f>
        <v>70.33</v>
      </c>
      <c r="N35" s="57">
        <f>'RAW GRADES'!CS37</f>
        <v>61.414000000000001</v>
      </c>
      <c r="O35" s="55">
        <f>'RAW GRADES'!CT37</f>
        <v>5</v>
      </c>
      <c r="P35" s="58" t="str">
        <f t="shared" si="0"/>
        <v>FAILED</v>
      </c>
    </row>
    <row r="36" spans="1:16">
      <c r="A36" s="48">
        <v>29</v>
      </c>
      <c r="B36" s="49" t="str">
        <f>'RAW GRADES'!C38</f>
        <v>Salazar Alfonso Gerald B</v>
      </c>
      <c r="C36" s="56">
        <f>'RAW GRADES'!F38</f>
        <v>0</v>
      </c>
      <c r="D36" s="82">
        <f>'RAW GRADES'!I38</f>
        <v>21.75</v>
      </c>
      <c r="E36" s="51">
        <f>'RAW GRADES'!AN38</f>
        <v>0</v>
      </c>
      <c r="F36" s="51">
        <f>'RAW GRADES'!AU38</f>
        <v>10</v>
      </c>
      <c r="G36" s="51">
        <f>'RAW GRADES'!BB38</f>
        <v>0</v>
      </c>
      <c r="H36" s="52">
        <f>'RAW GRADES'!BC38</f>
        <v>31.75</v>
      </c>
      <c r="I36" s="52">
        <f>'RAW GRADES'!BD38</f>
        <v>31.75</v>
      </c>
      <c r="J36" s="51">
        <f>'RAW GRADES'!BK38</f>
        <v>20</v>
      </c>
      <c r="K36" s="51">
        <f>'RAW GRADES'!CP38</f>
        <v>32.5</v>
      </c>
      <c r="L36" s="51">
        <f>'RAW GRADES'!CQ38</f>
        <v>52.5</v>
      </c>
      <c r="M36" s="53">
        <f>'RAW GRADES'!CR38</f>
        <v>52.5</v>
      </c>
      <c r="N36" s="57">
        <f>'RAW GRADES'!CS38</f>
        <v>44.2</v>
      </c>
      <c r="O36" s="55">
        <f>'RAW GRADES'!CT38</f>
        <v>5</v>
      </c>
      <c r="P36" s="58" t="str">
        <f t="shared" si="0"/>
        <v>FAILED</v>
      </c>
    </row>
    <row r="37" spans="1:16">
      <c r="A37" s="48">
        <v>30</v>
      </c>
      <c r="B37" s="49" t="str">
        <f>'RAW GRADES'!C39</f>
        <v>Siat Diana Corinne G</v>
      </c>
      <c r="C37" s="56">
        <f>'RAW GRADES'!F39</f>
        <v>18.857142857142854</v>
      </c>
      <c r="D37" s="82">
        <f>'RAW GRADES'!I39</f>
        <v>20.25</v>
      </c>
      <c r="E37" s="51">
        <f>'RAW GRADES'!AN39</f>
        <v>9.75</v>
      </c>
      <c r="F37" s="51">
        <f>'RAW GRADES'!AU39</f>
        <v>10</v>
      </c>
      <c r="G37" s="51">
        <f>'RAW GRADES'!BB39</f>
        <v>9</v>
      </c>
      <c r="H37" s="52">
        <f>'RAW GRADES'!BC39</f>
        <v>67.857142857142861</v>
      </c>
      <c r="I37" s="52">
        <f>'RAW GRADES'!BD39</f>
        <v>67.86</v>
      </c>
      <c r="J37" s="51">
        <f>'RAW GRADES'!BK39</f>
        <v>40</v>
      </c>
      <c r="K37" s="51">
        <f>'RAW GRADES'!CP39</f>
        <v>45.666666666666664</v>
      </c>
      <c r="L37" s="51">
        <f>'RAW GRADES'!CQ39</f>
        <v>85.666666666666657</v>
      </c>
      <c r="M37" s="53">
        <f>'RAW GRADES'!CR39</f>
        <v>85.67</v>
      </c>
      <c r="N37" s="57">
        <f>'RAW GRADES'!CS39</f>
        <v>78.546000000000006</v>
      </c>
      <c r="O37" s="55">
        <f>'RAW GRADES'!CT39</f>
        <v>2.5</v>
      </c>
      <c r="P37" s="58" t="str">
        <f t="shared" si="0"/>
        <v>PASSED</v>
      </c>
    </row>
    <row r="38" spans="1:16">
      <c r="A38" s="48">
        <v>31</v>
      </c>
      <c r="B38" s="49" t="str">
        <f>'RAW GRADES'!C40</f>
        <v>Tanjusay Jhonafe P</v>
      </c>
      <c r="C38" s="56">
        <f>'RAW GRADES'!F40</f>
        <v>21.857142857142854</v>
      </c>
      <c r="D38" s="82">
        <f>'RAW GRADES'!I40</f>
        <v>25.875</v>
      </c>
      <c r="E38" s="51">
        <f>'RAW GRADES'!AN40</f>
        <v>14.980952380952381</v>
      </c>
      <c r="F38" s="51">
        <f>'RAW GRADES'!AU40</f>
        <v>10</v>
      </c>
      <c r="G38" s="51">
        <f>'RAW GRADES'!BB40</f>
        <v>10</v>
      </c>
      <c r="H38" s="52">
        <f>'RAW GRADES'!BC40</f>
        <v>82.713095238095235</v>
      </c>
      <c r="I38" s="52">
        <f>'RAW GRADES'!BD40</f>
        <v>82.71</v>
      </c>
      <c r="J38" s="51">
        <f>'RAW GRADES'!BK40</f>
        <v>40</v>
      </c>
      <c r="K38" s="51">
        <f>'RAW GRADES'!CP40</f>
        <v>44.333333333333336</v>
      </c>
      <c r="L38" s="51">
        <f>'RAW GRADES'!CQ40</f>
        <v>84.333333333333343</v>
      </c>
      <c r="M38" s="53">
        <f>'RAW GRADES'!CR40</f>
        <v>84.33</v>
      </c>
      <c r="N38" s="57">
        <f>'RAW GRADES'!CS40</f>
        <v>83.681999999999988</v>
      </c>
      <c r="O38" s="55">
        <f>'RAW GRADES'!CT40</f>
        <v>2</v>
      </c>
      <c r="P38" s="58" t="str">
        <f t="shared" si="0"/>
        <v>PASSED</v>
      </c>
    </row>
    <row r="39" spans="1:16">
      <c r="A39" s="48">
        <v>32</v>
      </c>
      <c r="B39" s="49" t="str">
        <f>'RAW GRADES'!C41</f>
        <v>Toledo John Ronmar S</v>
      </c>
      <c r="C39" s="56">
        <f>'RAW GRADES'!F41</f>
        <v>20.571428571428569</v>
      </c>
      <c r="D39" s="82">
        <f>'RAW GRADES'!I41</f>
        <v>19.875</v>
      </c>
      <c r="E39" s="51">
        <f>'RAW GRADES'!AN41</f>
        <v>14.107142857142859</v>
      </c>
      <c r="F39" s="51">
        <f>'RAW GRADES'!AU41</f>
        <v>10</v>
      </c>
      <c r="G39" s="51">
        <f>'RAW GRADES'!BB41</f>
        <v>9</v>
      </c>
      <c r="H39" s="52">
        <f>'RAW GRADES'!BC41</f>
        <v>73.553571428571431</v>
      </c>
      <c r="I39" s="52">
        <f>'RAW GRADES'!BD41</f>
        <v>73.55</v>
      </c>
      <c r="J39" s="51">
        <f>'RAW GRADES'!BK41</f>
        <v>40</v>
      </c>
      <c r="K39" s="51">
        <f>'RAW GRADES'!CP41</f>
        <v>45.833333333333336</v>
      </c>
      <c r="L39" s="51">
        <f>'RAW GRADES'!CQ41</f>
        <v>85.833333333333343</v>
      </c>
      <c r="M39" s="53">
        <f>'RAW GRADES'!CR41</f>
        <v>85.83</v>
      </c>
      <c r="N39" s="57">
        <f>'RAW GRADES'!CS41</f>
        <v>80.918000000000006</v>
      </c>
      <c r="O39" s="55">
        <f>'RAW GRADES'!CT41</f>
        <v>2.25</v>
      </c>
      <c r="P39" s="58" t="str">
        <f t="shared" si="0"/>
        <v>PASSED</v>
      </c>
    </row>
    <row r="40" spans="1:16">
      <c r="A40" s="48">
        <v>33</v>
      </c>
      <c r="B40" s="49" t="str">
        <f>'RAW GRADES'!C42</f>
        <v>Tulisana Jerome J</v>
      </c>
      <c r="C40" s="56">
        <f>'RAW GRADES'!F42</f>
        <v>19.285714285714288</v>
      </c>
      <c r="D40" s="82">
        <f>'RAW GRADES'!I42</f>
        <v>22.125</v>
      </c>
      <c r="E40" s="51">
        <f>'RAW GRADES'!AN42</f>
        <v>10.021428571428572</v>
      </c>
      <c r="F40" s="51">
        <f>'RAW GRADES'!AU42</f>
        <v>10</v>
      </c>
      <c r="G40" s="51">
        <f>'RAW GRADES'!BB42</f>
        <v>10</v>
      </c>
      <c r="H40" s="52">
        <f>'RAW GRADES'!BC42</f>
        <v>71.432142857142864</v>
      </c>
      <c r="I40" s="52">
        <f>'RAW GRADES'!BD42</f>
        <v>71.430000000000007</v>
      </c>
      <c r="J40" s="51">
        <f>'RAW GRADES'!BK42</f>
        <v>40</v>
      </c>
      <c r="K40" s="51">
        <f>'RAW GRADES'!CP42</f>
        <v>44.666666666666664</v>
      </c>
      <c r="L40" s="51">
        <f>'RAW GRADES'!CQ42</f>
        <v>84.666666666666657</v>
      </c>
      <c r="M40" s="53">
        <f>'RAW GRADES'!CR42</f>
        <v>84.67</v>
      </c>
      <c r="N40" s="57">
        <f>'RAW GRADES'!CS42</f>
        <v>79.373999999999995</v>
      </c>
      <c r="O40" s="55">
        <f>'RAW GRADES'!CT42</f>
        <v>2.5</v>
      </c>
      <c r="P40" s="58" t="str">
        <f t="shared" si="0"/>
        <v>PASSED</v>
      </c>
    </row>
    <row r="41" spans="1:16">
      <c r="A41" s="48">
        <v>34</v>
      </c>
      <c r="B41" s="49" t="str">
        <f>'RAW GRADES'!C43</f>
        <v xml:space="preserve">Villanueva Levi </v>
      </c>
      <c r="C41" s="56">
        <f>'RAW GRADES'!F43</f>
        <v>23.142857142857146</v>
      </c>
      <c r="D41" s="82">
        <f>'RAW GRADES'!I43</f>
        <v>23.625</v>
      </c>
      <c r="E41" s="51">
        <f>'RAW GRADES'!AN43</f>
        <v>13.971428571428573</v>
      </c>
      <c r="F41" s="51">
        <f>'RAW GRADES'!AU43</f>
        <v>10</v>
      </c>
      <c r="G41" s="51">
        <f>'RAW GRADES'!BB43</f>
        <v>10</v>
      </c>
      <c r="H41" s="52">
        <f>'RAW GRADES'!BC43</f>
        <v>80.739285714285728</v>
      </c>
      <c r="I41" s="52">
        <f>'RAW GRADES'!BD43</f>
        <v>80.739999999999995</v>
      </c>
      <c r="J41" s="51">
        <f>'RAW GRADES'!BK43</f>
        <v>40</v>
      </c>
      <c r="K41" s="51">
        <f>'RAW GRADES'!CP43</f>
        <v>31</v>
      </c>
      <c r="L41" s="51">
        <f>'RAW GRADES'!CQ43</f>
        <v>71</v>
      </c>
      <c r="M41" s="53">
        <f>'RAW GRADES'!CR43</f>
        <v>71</v>
      </c>
      <c r="N41" s="57">
        <f>'RAW GRADES'!CS43</f>
        <v>74.896000000000001</v>
      </c>
      <c r="O41" s="55">
        <f>'RAW GRADES'!CT43</f>
        <v>2.75</v>
      </c>
      <c r="P41" s="58" t="str">
        <f t="shared" si="0"/>
        <v>PASSED</v>
      </c>
    </row>
    <row r="42" spans="1:16">
      <c r="A42" s="48">
        <v>35</v>
      </c>
      <c r="B42" s="49" t="str">
        <f>'RAW GRADES'!C44</f>
        <v>Yu Rama Krsna Dasi P</v>
      </c>
      <c r="C42" s="56">
        <f>'RAW GRADES'!F44</f>
        <v>11.571428571428573</v>
      </c>
      <c r="D42" s="82">
        <f>'RAW GRADES'!I44</f>
        <v>19.5</v>
      </c>
      <c r="E42" s="51">
        <f>'RAW GRADES'!AN44</f>
        <v>10.659523809523812</v>
      </c>
      <c r="F42" s="51">
        <f>'RAW GRADES'!AU44</f>
        <v>10</v>
      </c>
      <c r="G42" s="51">
        <f>'RAW GRADES'!BB44</f>
        <v>9</v>
      </c>
      <c r="H42" s="52">
        <f>'RAW GRADES'!BC44</f>
        <v>60.730952380952388</v>
      </c>
      <c r="I42" s="52">
        <f>'RAW GRADES'!BD44</f>
        <v>60.73</v>
      </c>
      <c r="J42" s="51">
        <f>'RAW GRADES'!BK44</f>
        <v>40</v>
      </c>
      <c r="K42" s="51">
        <f>'RAW GRADES'!CP44</f>
        <v>42.166666666666664</v>
      </c>
      <c r="L42" s="51">
        <f>'RAW GRADES'!CQ44</f>
        <v>82.166666666666657</v>
      </c>
      <c r="M42" s="53">
        <f>'RAW GRADES'!CR44</f>
        <v>82.17</v>
      </c>
      <c r="N42" s="57">
        <f>'RAW GRADES'!CS44</f>
        <v>73.593999999999994</v>
      </c>
      <c r="O42" s="55">
        <f>'RAW GRADES'!CT44</f>
        <v>2.75</v>
      </c>
      <c r="P42" s="58" t="str">
        <f t="shared" si="0"/>
        <v>PASSED</v>
      </c>
    </row>
    <row r="43" spans="1:16">
      <c r="A43" s="48">
        <v>36</v>
      </c>
      <c r="B43" s="49" t="str">
        <f>'RAW GRADES'!C45</f>
        <v xml:space="preserve">  </v>
      </c>
      <c r="C43" s="56">
        <f>'RAW GRADES'!F45</f>
        <v>0</v>
      </c>
      <c r="D43" s="82">
        <f>'RAW GRADES'!I45</f>
        <v>0</v>
      </c>
      <c r="E43" s="51">
        <f>'RAW GRADES'!AN45</f>
        <v>0</v>
      </c>
      <c r="F43" s="51">
        <f>'RAW GRADES'!AU45</f>
        <v>0</v>
      </c>
      <c r="G43" s="51">
        <f>'RAW GRADES'!BB45</f>
        <v>0</v>
      </c>
      <c r="H43" s="52">
        <f>'RAW GRADES'!BC45</f>
        <v>0</v>
      </c>
      <c r="I43" s="52">
        <f>'RAW GRADES'!BD45</f>
        <v>0</v>
      </c>
      <c r="J43" s="51">
        <f>'RAW GRADES'!BK45</f>
        <v>0</v>
      </c>
      <c r="K43" s="51">
        <f>'RAW GRADES'!CP45</f>
        <v>0</v>
      </c>
      <c r="L43" s="51">
        <f>'RAW GRADES'!CQ45</f>
        <v>0</v>
      </c>
      <c r="M43" s="53">
        <f>'RAW GRADES'!CR45</f>
        <v>0</v>
      </c>
      <c r="N43" s="57">
        <f>'RAW GRADES'!CS45</f>
        <v>0</v>
      </c>
      <c r="O43" s="55">
        <f>'RAW GRADES'!CT45</f>
        <v>5</v>
      </c>
      <c r="P43" s="58" t="str">
        <f t="shared" si="0"/>
        <v>FAILED</v>
      </c>
    </row>
    <row r="44" spans="1:16">
      <c r="A44" s="48">
        <v>37</v>
      </c>
      <c r="B44" s="49" t="str">
        <f>'RAW GRADES'!C46</f>
        <v xml:space="preserve">  </v>
      </c>
      <c r="C44" s="56">
        <f>'RAW GRADES'!F46</f>
        <v>0</v>
      </c>
      <c r="D44" s="82">
        <f>'RAW GRADES'!I46</f>
        <v>0</v>
      </c>
      <c r="E44" s="51">
        <f>'RAW GRADES'!AN46</f>
        <v>0</v>
      </c>
      <c r="F44" s="51">
        <f>'RAW GRADES'!AU46</f>
        <v>0</v>
      </c>
      <c r="G44" s="51">
        <f>'RAW GRADES'!BB46</f>
        <v>0</v>
      </c>
      <c r="H44" s="52">
        <f>'RAW GRADES'!BC46</f>
        <v>0</v>
      </c>
      <c r="I44" s="52">
        <f>'RAW GRADES'!BD46</f>
        <v>0</v>
      </c>
      <c r="J44" s="51">
        <f>'RAW GRADES'!BK46</f>
        <v>0</v>
      </c>
      <c r="K44" s="51">
        <f>'RAW GRADES'!CP46</f>
        <v>0</v>
      </c>
      <c r="L44" s="51">
        <f>'RAW GRADES'!CQ46</f>
        <v>0</v>
      </c>
      <c r="M44" s="53">
        <f>'RAW GRADES'!CR46</f>
        <v>0</v>
      </c>
      <c r="N44" s="57">
        <f>'RAW GRADES'!CS46</f>
        <v>0</v>
      </c>
      <c r="O44" s="55">
        <f>'RAW GRADES'!CT46</f>
        <v>5</v>
      </c>
      <c r="P44" s="58" t="str">
        <f t="shared" si="0"/>
        <v>FAILED</v>
      </c>
    </row>
    <row r="45" spans="1:16">
      <c r="A45" s="48">
        <v>38</v>
      </c>
      <c r="B45" s="49" t="str">
        <f>'RAW GRADES'!C47</f>
        <v xml:space="preserve">  </v>
      </c>
      <c r="C45" s="56">
        <f>'RAW GRADES'!F47</f>
        <v>0</v>
      </c>
      <c r="D45" s="82">
        <f>'RAW GRADES'!I47</f>
        <v>0</v>
      </c>
      <c r="E45" s="51">
        <f>'RAW GRADES'!AN47</f>
        <v>0</v>
      </c>
      <c r="F45" s="51">
        <f>'RAW GRADES'!AU47</f>
        <v>0</v>
      </c>
      <c r="G45" s="51">
        <f>'RAW GRADES'!BB47</f>
        <v>0</v>
      </c>
      <c r="H45" s="52">
        <f>'RAW GRADES'!BC47</f>
        <v>0</v>
      </c>
      <c r="I45" s="52">
        <f>'RAW GRADES'!BD47</f>
        <v>0</v>
      </c>
      <c r="J45" s="51">
        <f>'RAW GRADES'!BK47</f>
        <v>0</v>
      </c>
      <c r="K45" s="51">
        <f>'RAW GRADES'!CP47</f>
        <v>0</v>
      </c>
      <c r="L45" s="51">
        <f>'RAW GRADES'!CQ47</f>
        <v>0</v>
      </c>
      <c r="M45" s="53">
        <f>'RAW GRADES'!CR47</f>
        <v>0</v>
      </c>
      <c r="N45" s="57">
        <f>'RAW GRADES'!CS47</f>
        <v>0</v>
      </c>
      <c r="O45" s="55">
        <f>'RAW GRADES'!CT47</f>
        <v>5</v>
      </c>
      <c r="P45" s="58" t="str">
        <f t="shared" si="0"/>
        <v>FAILED</v>
      </c>
    </row>
    <row r="46" spans="1:16">
      <c r="A46" s="48">
        <v>39</v>
      </c>
      <c r="B46" s="49" t="str">
        <f>'RAW GRADES'!C48</f>
        <v xml:space="preserve">  </v>
      </c>
      <c r="C46" s="56">
        <f>'RAW GRADES'!F48</f>
        <v>0</v>
      </c>
      <c r="D46" s="82">
        <f>'RAW GRADES'!I48</f>
        <v>0</v>
      </c>
      <c r="E46" s="51">
        <f>'RAW GRADES'!AN48</f>
        <v>0</v>
      </c>
      <c r="F46" s="51">
        <f>'RAW GRADES'!AU48</f>
        <v>0</v>
      </c>
      <c r="G46" s="51">
        <f>'RAW GRADES'!BB48</f>
        <v>0</v>
      </c>
      <c r="H46" s="52">
        <f>'RAW GRADES'!BC48</f>
        <v>0</v>
      </c>
      <c r="I46" s="52">
        <f>'RAW GRADES'!BD48</f>
        <v>0</v>
      </c>
      <c r="J46" s="51">
        <f>'RAW GRADES'!BK48</f>
        <v>0</v>
      </c>
      <c r="K46" s="51">
        <f>'RAW GRADES'!CP48</f>
        <v>0</v>
      </c>
      <c r="L46" s="51">
        <f>'RAW GRADES'!CQ48</f>
        <v>0</v>
      </c>
      <c r="M46" s="53">
        <f>'RAW GRADES'!CR48</f>
        <v>0</v>
      </c>
      <c r="N46" s="57">
        <f>'RAW GRADES'!CS48</f>
        <v>0</v>
      </c>
      <c r="O46" s="55">
        <f>'RAW GRADES'!CT48</f>
        <v>5</v>
      </c>
      <c r="P46" s="58" t="str">
        <f t="shared" si="0"/>
        <v>FAILED</v>
      </c>
    </row>
    <row r="47" spans="1:16">
      <c r="A47" s="48">
        <v>40</v>
      </c>
      <c r="B47" s="49" t="str">
        <f>'RAW GRADES'!C49</f>
        <v xml:space="preserve">  </v>
      </c>
      <c r="C47" s="56">
        <f>'RAW GRADES'!F49</f>
        <v>0</v>
      </c>
      <c r="D47" s="82">
        <f>'RAW GRADES'!I49</f>
        <v>0</v>
      </c>
      <c r="E47" s="51">
        <f>'RAW GRADES'!AN49</f>
        <v>0</v>
      </c>
      <c r="F47" s="51">
        <f>'RAW GRADES'!AU49</f>
        <v>0</v>
      </c>
      <c r="G47" s="51">
        <f>'RAW GRADES'!BB49</f>
        <v>0</v>
      </c>
      <c r="H47" s="52">
        <f>'RAW GRADES'!BC49</f>
        <v>0</v>
      </c>
      <c r="I47" s="52">
        <f>'RAW GRADES'!BD49</f>
        <v>0</v>
      </c>
      <c r="J47" s="51">
        <f>'RAW GRADES'!BK49</f>
        <v>0</v>
      </c>
      <c r="K47" s="51">
        <f>'RAW GRADES'!CP49</f>
        <v>0</v>
      </c>
      <c r="L47" s="51">
        <f>'RAW GRADES'!CQ49</f>
        <v>0</v>
      </c>
      <c r="M47" s="53">
        <f>'RAW GRADES'!CR49</f>
        <v>0</v>
      </c>
      <c r="N47" s="57">
        <f>'RAW GRADES'!CS49</f>
        <v>0</v>
      </c>
      <c r="O47" s="55">
        <f>'RAW GRADES'!CT49</f>
        <v>5</v>
      </c>
      <c r="P47" s="58" t="str">
        <f t="shared" si="0"/>
        <v>FAILED</v>
      </c>
    </row>
    <row r="48" spans="1:16">
      <c r="A48" s="48">
        <v>41</v>
      </c>
      <c r="B48" s="49" t="str">
        <f>'RAW GRADES'!C50</f>
        <v xml:space="preserve">  </v>
      </c>
      <c r="C48" s="56">
        <f>'RAW GRADES'!F50</f>
        <v>0</v>
      </c>
      <c r="D48" s="82">
        <f>'RAW GRADES'!I50</f>
        <v>0</v>
      </c>
      <c r="E48" s="51">
        <f>'RAW GRADES'!AN50</f>
        <v>0</v>
      </c>
      <c r="F48" s="51">
        <f>'RAW GRADES'!AU50</f>
        <v>0</v>
      </c>
      <c r="G48" s="51">
        <f>'RAW GRADES'!BB50</f>
        <v>0</v>
      </c>
      <c r="H48" s="52">
        <f>'RAW GRADES'!BC50</f>
        <v>0</v>
      </c>
      <c r="I48" s="52">
        <f>'RAW GRADES'!BD50</f>
        <v>0</v>
      </c>
      <c r="J48" s="51">
        <f>'RAW GRADES'!BK50</f>
        <v>0</v>
      </c>
      <c r="K48" s="51">
        <f>'RAW GRADES'!CP50</f>
        <v>0</v>
      </c>
      <c r="L48" s="51">
        <f>'RAW GRADES'!CQ50</f>
        <v>0</v>
      </c>
      <c r="M48" s="53">
        <f>'RAW GRADES'!CR50</f>
        <v>0</v>
      </c>
      <c r="N48" s="57">
        <f>'RAW GRADES'!CS50</f>
        <v>0</v>
      </c>
      <c r="O48" s="55">
        <f>'RAW GRADES'!CT50</f>
        <v>5</v>
      </c>
      <c r="P48" s="58" t="str">
        <f t="shared" si="0"/>
        <v>FAILED</v>
      </c>
    </row>
    <row r="49" spans="1:16">
      <c r="A49" s="48">
        <v>42</v>
      </c>
      <c r="B49" s="49" t="str">
        <f>'RAW GRADES'!C51</f>
        <v xml:space="preserve">  </v>
      </c>
      <c r="C49" s="56">
        <f>'RAW GRADES'!F51</f>
        <v>0</v>
      </c>
      <c r="D49" s="82">
        <f>'RAW GRADES'!I51</f>
        <v>0</v>
      </c>
      <c r="E49" s="51">
        <f>'RAW GRADES'!AN51</f>
        <v>0</v>
      </c>
      <c r="F49" s="51">
        <f>'RAW GRADES'!AU51</f>
        <v>0</v>
      </c>
      <c r="G49" s="51">
        <f>'RAW GRADES'!BB51</f>
        <v>0</v>
      </c>
      <c r="H49" s="52">
        <f>'RAW GRADES'!BC51</f>
        <v>0</v>
      </c>
      <c r="I49" s="52">
        <f>'RAW GRADES'!BD51</f>
        <v>0</v>
      </c>
      <c r="J49" s="51">
        <f>'RAW GRADES'!BK51</f>
        <v>0</v>
      </c>
      <c r="K49" s="51">
        <f>'RAW GRADES'!CP51</f>
        <v>0</v>
      </c>
      <c r="L49" s="51">
        <f>'RAW GRADES'!CQ51</f>
        <v>0</v>
      </c>
      <c r="M49" s="53">
        <f>'RAW GRADES'!CR51</f>
        <v>0</v>
      </c>
      <c r="N49" s="57">
        <f>'RAW GRADES'!CS51</f>
        <v>0</v>
      </c>
      <c r="O49" s="55">
        <f>'RAW GRADES'!CT51</f>
        <v>5</v>
      </c>
      <c r="P49" s="58" t="str">
        <f t="shared" si="0"/>
        <v>FAILED</v>
      </c>
    </row>
    <row r="50" spans="1:16">
      <c r="A50" s="48">
        <v>43</v>
      </c>
      <c r="B50" s="49" t="str">
        <f>'RAW GRADES'!C52</f>
        <v xml:space="preserve">  </v>
      </c>
      <c r="C50" s="56">
        <f>'RAW GRADES'!F52</f>
        <v>0</v>
      </c>
      <c r="D50" s="82">
        <f>'RAW GRADES'!I52</f>
        <v>0</v>
      </c>
      <c r="E50" s="51">
        <f>'RAW GRADES'!AN52</f>
        <v>0</v>
      </c>
      <c r="F50" s="51">
        <f>'RAW GRADES'!AU52</f>
        <v>0</v>
      </c>
      <c r="G50" s="51">
        <f>'RAW GRADES'!BB52</f>
        <v>0</v>
      </c>
      <c r="H50" s="52">
        <f>'RAW GRADES'!BC52</f>
        <v>0</v>
      </c>
      <c r="I50" s="52">
        <f>'RAW GRADES'!BD52</f>
        <v>0</v>
      </c>
      <c r="J50" s="51">
        <f>'RAW GRADES'!BK52</f>
        <v>0</v>
      </c>
      <c r="K50" s="51">
        <f>'RAW GRADES'!CP52</f>
        <v>0</v>
      </c>
      <c r="L50" s="51">
        <f>'RAW GRADES'!CQ52</f>
        <v>0</v>
      </c>
      <c r="M50" s="53">
        <f>'RAW GRADES'!CR52</f>
        <v>0</v>
      </c>
      <c r="N50" s="57">
        <f>'RAW GRADES'!CS52</f>
        <v>0</v>
      </c>
      <c r="O50" s="55">
        <f>'RAW GRADES'!CT52</f>
        <v>5</v>
      </c>
      <c r="P50" s="58" t="str">
        <f t="shared" si="0"/>
        <v>FAILED</v>
      </c>
    </row>
    <row r="51" spans="1:16">
      <c r="A51" s="48">
        <v>44</v>
      </c>
      <c r="B51" s="49" t="str">
        <f>'RAW GRADES'!C53</f>
        <v xml:space="preserve">  </v>
      </c>
      <c r="C51" s="56">
        <f>'RAW GRADES'!F53</f>
        <v>0</v>
      </c>
      <c r="D51" s="82">
        <f>'RAW GRADES'!I53</f>
        <v>0</v>
      </c>
      <c r="E51" s="51">
        <f>'RAW GRADES'!AN53</f>
        <v>0</v>
      </c>
      <c r="F51" s="51">
        <f>'RAW GRADES'!AU53</f>
        <v>0</v>
      </c>
      <c r="G51" s="51">
        <f>'RAW GRADES'!BB53</f>
        <v>0</v>
      </c>
      <c r="H51" s="52">
        <f>'RAW GRADES'!BC53</f>
        <v>0</v>
      </c>
      <c r="I51" s="52">
        <f>'RAW GRADES'!BD53</f>
        <v>0</v>
      </c>
      <c r="J51" s="51">
        <f>'RAW GRADES'!BK53</f>
        <v>0</v>
      </c>
      <c r="K51" s="51">
        <f>'RAW GRADES'!CP53</f>
        <v>0</v>
      </c>
      <c r="L51" s="51">
        <f>'RAW GRADES'!CQ53</f>
        <v>0</v>
      </c>
      <c r="M51" s="53">
        <f>'RAW GRADES'!CR53</f>
        <v>0</v>
      </c>
      <c r="N51" s="57">
        <f>'RAW GRADES'!CS53</f>
        <v>0</v>
      </c>
      <c r="O51" s="55">
        <f>'RAW GRADES'!CT53</f>
        <v>5</v>
      </c>
      <c r="P51" s="58" t="str">
        <f t="shared" si="0"/>
        <v>FAILED</v>
      </c>
    </row>
    <row r="52" spans="1:16">
      <c r="A52" s="48">
        <v>45</v>
      </c>
      <c r="B52" s="49" t="str">
        <f>'RAW GRADES'!C54</f>
        <v xml:space="preserve">  </v>
      </c>
      <c r="C52" s="56">
        <f>'RAW GRADES'!F54</f>
        <v>0</v>
      </c>
      <c r="D52" s="82">
        <f>'RAW GRADES'!I54</f>
        <v>0</v>
      </c>
      <c r="E52" s="51">
        <f>'RAW GRADES'!AN54</f>
        <v>0</v>
      </c>
      <c r="F52" s="51">
        <f>'RAW GRADES'!AU54</f>
        <v>0</v>
      </c>
      <c r="G52" s="51">
        <f>'RAW GRADES'!BB54</f>
        <v>0</v>
      </c>
      <c r="H52" s="52">
        <f>'RAW GRADES'!BC54</f>
        <v>0</v>
      </c>
      <c r="I52" s="52">
        <f>'RAW GRADES'!BD54</f>
        <v>0</v>
      </c>
      <c r="J52" s="51">
        <f>'RAW GRADES'!BK54</f>
        <v>0</v>
      </c>
      <c r="K52" s="51">
        <f>'RAW GRADES'!CP54</f>
        <v>0</v>
      </c>
      <c r="L52" s="51">
        <f>'RAW GRADES'!CQ54</f>
        <v>0</v>
      </c>
      <c r="M52" s="53">
        <f>'RAW GRADES'!CR54</f>
        <v>0</v>
      </c>
      <c r="N52" s="57">
        <f>'RAW GRADES'!CS54</f>
        <v>0</v>
      </c>
      <c r="O52" s="55">
        <f>'RAW GRADES'!CT54</f>
        <v>5</v>
      </c>
      <c r="P52" s="58" t="str">
        <f t="shared" si="0"/>
        <v>FAILED</v>
      </c>
    </row>
    <row r="53" spans="1:16">
      <c r="A53" s="48">
        <v>46</v>
      </c>
      <c r="B53" s="49" t="str">
        <f>'RAW GRADES'!C55</f>
        <v xml:space="preserve">  </v>
      </c>
      <c r="C53" s="56">
        <f>'RAW GRADES'!F55</f>
        <v>0</v>
      </c>
      <c r="D53" s="82">
        <f>'RAW GRADES'!I55</f>
        <v>0</v>
      </c>
      <c r="E53" s="51">
        <f>'RAW GRADES'!AN55</f>
        <v>0</v>
      </c>
      <c r="F53" s="51">
        <f>'RAW GRADES'!AU55</f>
        <v>0</v>
      </c>
      <c r="G53" s="51">
        <f>'RAW GRADES'!BB55</f>
        <v>0</v>
      </c>
      <c r="H53" s="52">
        <f>'RAW GRADES'!BC55</f>
        <v>0</v>
      </c>
      <c r="I53" s="52">
        <f>'RAW GRADES'!BD55</f>
        <v>0</v>
      </c>
      <c r="J53" s="51">
        <f>'RAW GRADES'!BK55</f>
        <v>0</v>
      </c>
      <c r="K53" s="51">
        <f>'RAW GRADES'!CP55</f>
        <v>0</v>
      </c>
      <c r="L53" s="51">
        <f>'RAW GRADES'!CQ55</f>
        <v>0</v>
      </c>
      <c r="M53" s="53">
        <f>'RAW GRADES'!CR55</f>
        <v>0</v>
      </c>
      <c r="N53" s="57">
        <f>'RAW GRADES'!CS55</f>
        <v>0</v>
      </c>
      <c r="O53" s="55">
        <f>'RAW GRADES'!CT55</f>
        <v>5</v>
      </c>
      <c r="P53" s="58" t="str">
        <f t="shared" si="0"/>
        <v>FAILED</v>
      </c>
    </row>
    <row r="54" spans="1:16">
      <c r="A54" s="48">
        <v>47</v>
      </c>
      <c r="B54" s="49" t="str">
        <f>'RAW GRADES'!C56</f>
        <v xml:space="preserve">  </v>
      </c>
      <c r="C54" s="56">
        <f>'RAW GRADES'!F56</f>
        <v>0</v>
      </c>
      <c r="D54" s="82">
        <f>'RAW GRADES'!I56</f>
        <v>0</v>
      </c>
      <c r="E54" s="51">
        <f>'RAW GRADES'!AN56</f>
        <v>0</v>
      </c>
      <c r="F54" s="51">
        <f>'RAW GRADES'!AU56</f>
        <v>0</v>
      </c>
      <c r="G54" s="51">
        <f>'RAW GRADES'!BB56</f>
        <v>0</v>
      </c>
      <c r="H54" s="52">
        <f>'RAW GRADES'!BC56</f>
        <v>0</v>
      </c>
      <c r="I54" s="52">
        <f>'RAW GRADES'!BD56</f>
        <v>0</v>
      </c>
      <c r="J54" s="51">
        <f>'RAW GRADES'!BK56</f>
        <v>0</v>
      </c>
      <c r="K54" s="51">
        <f>'RAW GRADES'!CP56</f>
        <v>0</v>
      </c>
      <c r="L54" s="51">
        <f>'RAW GRADES'!CQ56</f>
        <v>0</v>
      </c>
      <c r="M54" s="53">
        <f>'RAW GRADES'!CR56</f>
        <v>0</v>
      </c>
      <c r="N54" s="57">
        <f>'RAW GRADES'!CS56</f>
        <v>0</v>
      </c>
      <c r="O54" s="55">
        <f>'RAW GRADES'!CT56</f>
        <v>5</v>
      </c>
      <c r="P54" s="58" t="str">
        <f t="shared" si="0"/>
        <v>FAILED</v>
      </c>
    </row>
    <row r="55" spans="1:16">
      <c r="A55" s="48">
        <v>48</v>
      </c>
      <c r="B55" s="49" t="str">
        <f>'RAW GRADES'!C57</f>
        <v xml:space="preserve">  </v>
      </c>
      <c r="C55" s="56">
        <f>'RAW GRADES'!F57</f>
        <v>0</v>
      </c>
      <c r="D55" s="82">
        <f>'RAW GRADES'!I57</f>
        <v>0</v>
      </c>
      <c r="E55" s="51">
        <f>'RAW GRADES'!AN57</f>
        <v>0</v>
      </c>
      <c r="F55" s="51">
        <f>'RAW GRADES'!AU57</f>
        <v>0</v>
      </c>
      <c r="G55" s="51">
        <f>'RAW GRADES'!BB57</f>
        <v>0</v>
      </c>
      <c r="H55" s="52">
        <f>'RAW GRADES'!BC57</f>
        <v>0</v>
      </c>
      <c r="I55" s="52">
        <f>'RAW GRADES'!BD57</f>
        <v>0</v>
      </c>
      <c r="J55" s="51">
        <f>'RAW GRADES'!BK57</f>
        <v>0</v>
      </c>
      <c r="K55" s="51">
        <f>'RAW GRADES'!CP57</f>
        <v>0</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2">
        <f>'RAW GRADES'!I58</f>
        <v>0</v>
      </c>
      <c r="E56" s="51">
        <f>'RAW GRADES'!AN58</f>
        <v>0</v>
      </c>
      <c r="F56" s="51">
        <f>'RAW GRADES'!AU58</f>
        <v>0</v>
      </c>
      <c r="G56" s="51">
        <f>'RAW GRADES'!BB58</f>
        <v>0</v>
      </c>
      <c r="H56" s="52">
        <f>'RAW GRADES'!BC58</f>
        <v>0</v>
      </c>
      <c r="I56" s="52">
        <f>'RAW GRADES'!BD58</f>
        <v>0</v>
      </c>
      <c r="J56" s="51">
        <f>'RAW GRADES'!BK58</f>
        <v>0</v>
      </c>
      <c r="K56" s="51">
        <f>'RAW GRADES'!CP58</f>
        <v>0</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2">
        <f>'RAW GRADES'!I59</f>
        <v>0</v>
      </c>
      <c r="E57" s="51">
        <f>'RAW GRADES'!AN59</f>
        <v>0</v>
      </c>
      <c r="F57" s="51">
        <f>'RAW GRADES'!AU59</f>
        <v>0</v>
      </c>
      <c r="G57" s="51">
        <f>'RAW GRADES'!BB59</f>
        <v>0</v>
      </c>
      <c r="H57" s="52">
        <f>'RAW GRADES'!BC59</f>
        <v>0</v>
      </c>
      <c r="I57" s="52">
        <f>'RAW GRADES'!BD59</f>
        <v>0</v>
      </c>
      <c r="J57" s="51">
        <f>'RAW GRADES'!BK59</f>
        <v>0</v>
      </c>
      <c r="K57" s="51">
        <f>'RAW GRADES'!CP59</f>
        <v>0</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2">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05"/>
  <sheetViews>
    <sheetView tabSelected="1" view="pageBreakPreview" topLeftCell="A58" zoomScale="60" workbookViewId="0">
      <selection activeCell="A4" sqref="A4:F63"/>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54"/>
      <c r="B3" s="254"/>
      <c r="C3" s="254"/>
      <c r="D3" s="254"/>
      <c r="E3" s="254"/>
      <c r="F3" s="254"/>
    </row>
    <row r="4" spans="1:6">
      <c r="A4" s="257" t="s">
        <v>106</v>
      </c>
      <c r="B4" s="257"/>
      <c r="C4" s="257"/>
      <c r="D4" s="257"/>
      <c r="E4" s="257"/>
      <c r="F4" s="257"/>
    </row>
    <row r="5" spans="1:6" ht="18">
      <c r="A5" s="258" t="s">
        <v>107</v>
      </c>
      <c r="B5" s="258"/>
      <c r="C5" s="258"/>
      <c r="D5" s="258"/>
      <c r="E5" s="258"/>
      <c r="F5" s="258"/>
    </row>
    <row r="6" spans="1:6">
      <c r="A6" s="257" t="s">
        <v>108</v>
      </c>
      <c r="B6" s="257"/>
      <c r="C6" s="257"/>
      <c r="D6" s="257"/>
      <c r="E6" s="257"/>
      <c r="F6" s="257"/>
    </row>
    <row r="7" spans="1:6">
      <c r="A7" s="259" t="s">
        <v>109</v>
      </c>
      <c r="B7" s="259"/>
      <c r="C7" s="259"/>
      <c r="D7" s="259"/>
      <c r="E7" s="259"/>
      <c r="F7" s="259"/>
    </row>
    <row r="8" spans="1:6">
      <c r="A8" s="260"/>
      <c r="B8" s="260"/>
      <c r="C8" s="260"/>
      <c r="D8" s="260"/>
      <c r="E8" s="260"/>
      <c r="F8" s="260"/>
    </row>
    <row r="9" spans="1:6">
      <c r="A9" s="254"/>
      <c r="B9" s="254"/>
      <c r="C9" s="254"/>
      <c r="D9" s="254"/>
      <c r="E9" s="254"/>
      <c r="F9" s="254"/>
    </row>
    <row r="10" spans="1:6" ht="18">
      <c r="A10" s="261"/>
      <c r="B10" s="261"/>
      <c r="C10" s="261"/>
      <c r="D10" s="261"/>
      <c r="E10" s="261"/>
      <c r="F10" s="261"/>
    </row>
    <row r="11" spans="1:6" ht="22.5">
      <c r="A11" s="262" t="s">
        <v>110</v>
      </c>
      <c r="B11" s="262"/>
      <c r="C11" s="262"/>
      <c r="D11" s="262"/>
      <c r="E11" s="262"/>
      <c r="F11" s="262"/>
    </row>
    <row r="12" spans="1:6">
      <c r="A12" s="260"/>
      <c r="B12" s="260"/>
      <c r="C12" s="260"/>
      <c r="D12" s="260"/>
      <c r="E12" s="260"/>
      <c r="F12" s="260"/>
    </row>
    <row r="13" spans="1:6">
      <c r="A13" s="59"/>
      <c r="B13" s="60" t="s">
        <v>111</v>
      </c>
      <c r="C13" s="263" t="str">
        <f>REGISTRATION!C7</f>
        <v>DCIT 21</v>
      </c>
      <c r="D13" s="263"/>
      <c r="E13" s="263"/>
      <c r="F13" s="61"/>
    </row>
    <row r="14" spans="1:6">
      <c r="A14" s="59"/>
      <c r="B14" s="60" t="s">
        <v>112</v>
      </c>
      <c r="C14" s="256" t="str">
        <f>REGISTRATION!C6</f>
        <v>Programming I</v>
      </c>
      <c r="D14" s="256"/>
      <c r="E14" s="256"/>
      <c r="F14" s="61"/>
    </row>
    <row r="15" spans="1:6">
      <c r="A15" s="59"/>
      <c r="B15" s="61" t="s">
        <v>113</v>
      </c>
      <c r="C15" s="242" t="str">
        <f>REGISTRATION!A4</f>
        <v>FIRST YEAR</v>
      </c>
      <c r="D15" s="242"/>
      <c r="E15" s="242"/>
      <c r="F15" s="62"/>
    </row>
    <row r="16" spans="1:6">
      <c r="A16" s="59"/>
      <c r="B16" s="61" t="s">
        <v>9</v>
      </c>
      <c r="C16" s="242" t="str">
        <f>UPPER(CONCATENATE(REGISTRATION!C8," ",REGISTRATION!D8))</f>
        <v>IT 1D</v>
      </c>
      <c r="D16" s="242"/>
      <c r="E16" s="242"/>
      <c r="F16" s="62"/>
    </row>
    <row r="17" spans="1:6">
      <c r="A17" s="59"/>
      <c r="B17" s="61" t="s">
        <v>115</v>
      </c>
      <c r="C17" s="242" t="str">
        <f>UPPER(CONCATENATE(REGISTRATION!P13," ","SEMESTER"," ","A.Y."," ",REGISTRATION!P12))</f>
        <v>FIRST SEMESTER A.Y. 2017-2018</v>
      </c>
      <c r="D17" s="242"/>
      <c r="E17" s="242"/>
      <c r="F17" s="62"/>
    </row>
    <row r="18" spans="1:6" ht="15.75" thickBot="1">
      <c r="A18" s="59"/>
      <c r="B18" s="59"/>
      <c r="C18" s="59"/>
      <c r="D18" s="59"/>
      <c r="E18" s="59"/>
      <c r="F18" s="59"/>
    </row>
    <row r="19" spans="1:6">
      <c r="A19" s="243" t="s">
        <v>13</v>
      </c>
      <c r="B19" s="246" t="s">
        <v>92</v>
      </c>
      <c r="C19" s="243" t="s">
        <v>31</v>
      </c>
      <c r="D19" s="243" t="s">
        <v>116</v>
      </c>
      <c r="E19" s="248" t="s">
        <v>117</v>
      </c>
      <c r="F19" s="243" t="s">
        <v>95</v>
      </c>
    </row>
    <row r="20" spans="1:6">
      <c r="A20" s="244"/>
      <c r="B20" s="247"/>
      <c r="C20" s="244"/>
      <c r="D20" s="244"/>
      <c r="E20" s="249"/>
      <c r="F20" s="251"/>
    </row>
    <row r="21" spans="1:6" ht="16.5" thickBot="1">
      <c r="A21" s="245"/>
      <c r="B21" s="63" t="s">
        <v>118</v>
      </c>
      <c r="C21" s="245"/>
      <c r="D21" s="245"/>
      <c r="E21" s="250"/>
      <c r="F21" s="252"/>
    </row>
    <row r="22" spans="1:6" ht="18">
      <c r="A22" s="64">
        <v>1</v>
      </c>
      <c r="B22" s="65" t="str">
        <f>'DEPT CHAIR'!B8</f>
        <v>Aguilo Decierenze S</v>
      </c>
      <c r="C22" s="66" t="str">
        <f>REGISTRATION!B11</f>
        <v>201701-618</v>
      </c>
      <c r="D22" s="67">
        <f>'DEPT CHAIR'!O8</f>
        <v>3</v>
      </c>
      <c r="E22" s="68" t="str">
        <f>IF(D22&lt;=3,"3","0")</f>
        <v>3</v>
      </c>
      <c r="F22" s="69" t="str">
        <f>'DEPT CHAIR'!P8</f>
        <v>PASSED</v>
      </c>
    </row>
    <row r="23" spans="1:6" ht="18">
      <c r="A23" s="70">
        <v>2</v>
      </c>
      <c r="B23" s="65" t="str">
        <f>'DEPT CHAIR'!B9</f>
        <v xml:space="preserve">Alburo Monique Angela </v>
      </c>
      <c r="C23" s="66" t="str">
        <f>REGISTRATION!B12</f>
        <v>201701-483</v>
      </c>
      <c r="D23" s="67">
        <f>'DEPT CHAIR'!O9</f>
        <v>2.5</v>
      </c>
      <c r="E23" s="68" t="str">
        <f t="shared" ref="E23:E56" si="0">IF(D23&lt;=3,"3","0")</f>
        <v>3</v>
      </c>
      <c r="F23" s="69" t="str">
        <f>'DEPT CHAIR'!P9</f>
        <v>PASSED</v>
      </c>
    </row>
    <row r="24" spans="1:6" ht="18">
      <c r="A24" s="64">
        <v>3</v>
      </c>
      <c r="B24" s="65" t="str">
        <f>'DEPT CHAIR'!B10</f>
        <v>Ambojia Arianne May D</v>
      </c>
      <c r="C24" s="66" t="str">
        <f>REGISTRATION!B13</f>
        <v>201701-543</v>
      </c>
      <c r="D24" s="67">
        <f>'DEPT CHAIR'!O10</f>
        <v>2.5</v>
      </c>
      <c r="E24" s="68" t="str">
        <f t="shared" si="0"/>
        <v>3</v>
      </c>
      <c r="F24" s="69" t="str">
        <f>'DEPT CHAIR'!P10</f>
        <v>PASSED</v>
      </c>
    </row>
    <row r="25" spans="1:6" ht="18">
      <c r="A25" s="70">
        <v>4</v>
      </c>
      <c r="B25" s="65" t="str">
        <f>'DEPT CHAIR'!B11</f>
        <v>Ambos Dyesebel G</v>
      </c>
      <c r="C25" s="66" t="str">
        <f>REGISTRATION!B14</f>
        <v>201601-174</v>
      </c>
      <c r="D25" s="67">
        <f>'DEPT CHAIR'!O11</f>
        <v>2.75</v>
      </c>
      <c r="E25" s="68" t="str">
        <f t="shared" si="0"/>
        <v>3</v>
      </c>
      <c r="F25" s="69" t="str">
        <f>'DEPT CHAIR'!P11</f>
        <v>PASSED</v>
      </c>
    </row>
    <row r="26" spans="1:6" ht="18">
      <c r="A26" s="64">
        <v>5</v>
      </c>
      <c r="B26" s="65" t="str">
        <f>'DEPT CHAIR'!B12</f>
        <v>Andrade Jomer R</v>
      </c>
      <c r="C26" s="66" t="str">
        <f>REGISTRATION!B15</f>
        <v>201701-344</v>
      </c>
      <c r="D26" s="67">
        <f>'DEPT CHAIR'!O12</f>
        <v>3</v>
      </c>
      <c r="E26" s="68" t="str">
        <f t="shared" si="0"/>
        <v>3</v>
      </c>
      <c r="F26" s="69" t="str">
        <f>'DEPT CHAIR'!P12</f>
        <v>PASSED</v>
      </c>
    </row>
    <row r="27" spans="1:6" ht="18">
      <c r="A27" s="70">
        <v>6</v>
      </c>
      <c r="B27" s="65" t="str">
        <f>'DEPT CHAIR'!B13</f>
        <v>Aspera Jhohn Lloyd S</v>
      </c>
      <c r="C27" s="66" t="str">
        <f>REGISTRATION!B16</f>
        <v>201601-046</v>
      </c>
      <c r="D27" s="67">
        <f>'DEPT CHAIR'!O13</f>
        <v>2.75</v>
      </c>
      <c r="E27" s="68" t="str">
        <f t="shared" si="0"/>
        <v>3</v>
      </c>
      <c r="F27" s="69" t="str">
        <f>'DEPT CHAIR'!P13</f>
        <v>PASSED</v>
      </c>
    </row>
    <row r="28" spans="1:6" ht="18">
      <c r="A28" s="64">
        <v>7</v>
      </c>
      <c r="B28" s="65" t="str">
        <f>'DEPT CHAIR'!B14</f>
        <v>Bacongan Jan Allan A</v>
      </c>
      <c r="C28" s="66" t="str">
        <f>REGISTRATION!B17</f>
        <v>201602-086</v>
      </c>
      <c r="D28" s="67">
        <f>'DEPT CHAIR'!O14</f>
        <v>2.25</v>
      </c>
      <c r="E28" s="68" t="str">
        <f t="shared" si="0"/>
        <v>3</v>
      </c>
      <c r="F28" s="69" t="str">
        <f>'DEPT CHAIR'!P14</f>
        <v>PASSED</v>
      </c>
    </row>
    <row r="29" spans="1:6" ht="18">
      <c r="A29" s="70">
        <v>8</v>
      </c>
      <c r="B29" s="65" t="str">
        <f>'DEPT CHAIR'!B15</f>
        <v>Belizario Joshua Carl A</v>
      </c>
      <c r="C29" s="66" t="str">
        <f>REGISTRATION!B18</f>
        <v>201701-842</v>
      </c>
      <c r="D29" s="67">
        <f>'DEPT CHAIR'!O15</f>
        <v>1.75</v>
      </c>
      <c r="E29" s="68" t="str">
        <f t="shared" si="0"/>
        <v>3</v>
      </c>
      <c r="F29" s="69" t="str">
        <f>'DEPT CHAIR'!P15</f>
        <v>PASSED</v>
      </c>
    </row>
    <row r="30" spans="1:6" ht="18">
      <c r="A30" s="64">
        <v>9</v>
      </c>
      <c r="B30" s="65" t="str">
        <f>'DEPT CHAIR'!B16</f>
        <v>Cariño Francis E</v>
      </c>
      <c r="C30" s="66" t="str">
        <f>REGISTRATION!B19</f>
        <v>201701-539</v>
      </c>
      <c r="D30" s="67">
        <f>'DEPT CHAIR'!O16</f>
        <v>2</v>
      </c>
      <c r="E30" s="68" t="str">
        <f t="shared" si="0"/>
        <v>3</v>
      </c>
      <c r="F30" s="69" t="str">
        <f>'DEPT CHAIR'!P16</f>
        <v>PASSED</v>
      </c>
    </row>
    <row r="31" spans="1:6" ht="18">
      <c r="A31" s="70">
        <v>10</v>
      </c>
      <c r="B31" s="65" t="str">
        <f>'DEPT CHAIR'!B17</f>
        <v>Cobrado Carmela Ruby A</v>
      </c>
      <c r="C31" s="66" t="str">
        <f>REGISTRATION!B20</f>
        <v>201601-044</v>
      </c>
      <c r="D31" s="67">
        <f>'DEPT CHAIR'!O17</f>
        <v>2.5</v>
      </c>
      <c r="E31" s="68" t="str">
        <f t="shared" si="0"/>
        <v>3</v>
      </c>
      <c r="F31" s="69" t="str">
        <f>'DEPT CHAIR'!P17</f>
        <v>PASSED</v>
      </c>
    </row>
    <row r="32" spans="1:6" ht="18">
      <c r="A32" s="64">
        <v>11</v>
      </c>
      <c r="B32" s="65" t="str">
        <f>'DEPT CHAIR'!B18</f>
        <v>Cuenca Michael John P</v>
      </c>
      <c r="C32" s="66" t="str">
        <f>REGISTRATION!B21</f>
        <v>201701-419</v>
      </c>
      <c r="D32" s="67">
        <f>'DEPT CHAIR'!O18</f>
        <v>2.75</v>
      </c>
      <c r="E32" s="68" t="str">
        <f t="shared" si="0"/>
        <v>3</v>
      </c>
      <c r="F32" s="69" t="str">
        <f>'DEPT CHAIR'!P18</f>
        <v>PASSED</v>
      </c>
    </row>
    <row r="33" spans="1:6" ht="18">
      <c r="A33" s="70">
        <v>12</v>
      </c>
      <c r="B33" s="65" t="str">
        <f>'DEPT CHAIR'!B19</f>
        <v>Custodio Jomari I</v>
      </c>
      <c r="C33" s="66" t="str">
        <f>REGISTRATION!B22</f>
        <v>201701-564</v>
      </c>
      <c r="D33" s="67">
        <f>'DEPT CHAIR'!O19</f>
        <v>2.25</v>
      </c>
      <c r="E33" s="68" t="str">
        <f t="shared" si="0"/>
        <v>3</v>
      </c>
      <c r="F33" s="69" t="str">
        <f>'DEPT CHAIR'!P19</f>
        <v>PASSED</v>
      </c>
    </row>
    <row r="34" spans="1:6" ht="18">
      <c r="A34" s="64">
        <v>13</v>
      </c>
      <c r="B34" s="65" t="str">
        <f>'DEPT CHAIR'!B20</f>
        <v>Del Rosario John Roman R</v>
      </c>
      <c r="C34" s="66" t="str">
        <f>REGISTRATION!B23</f>
        <v>201602-057</v>
      </c>
      <c r="D34" s="67">
        <f>'DEPT CHAIR'!O20</f>
        <v>2.25</v>
      </c>
      <c r="E34" s="68" t="str">
        <f t="shared" si="0"/>
        <v>3</v>
      </c>
      <c r="F34" s="69" t="str">
        <f>'DEPT CHAIR'!P20</f>
        <v>PASSED</v>
      </c>
    </row>
    <row r="35" spans="1:6" ht="18">
      <c r="A35" s="70">
        <v>14</v>
      </c>
      <c r="B35" s="65" t="str">
        <f>'DEPT CHAIR'!B21</f>
        <v>Dela Masa Ciara Rose D</v>
      </c>
      <c r="C35" s="66" t="str">
        <f>REGISTRATION!B24</f>
        <v>201701-603</v>
      </c>
      <c r="D35" s="67">
        <f>'DEPT CHAIR'!O21</f>
        <v>2</v>
      </c>
      <c r="E35" s="68" t="str">
        <f t="shared" si="0"/>
        <v>3</v>
      </c>
      <c r="F35" s="69" t="str">
        <f>'DEPT CHAIR'!P21</f>
        <v>PASSED</v>
      </c>
    </row>
    <row r="36" spans="1:6" ht="18">
      <c r="A36" s="64">
        <v>15</v>
      </c>
      <c r="B36" s="65" t="str">
        <f>'DEPT CHAIR'!B22</f>
        <v>Dela Rosa Ariane E</v>
      </c>
      <c r="C36" s="66" t="str">
        <f>REGISTRATION!B25</f>
        <v>201701-514</v>
      </c>
      <c r="D36" s="67">
        <f>'DEPT CHAIR'!O22</f>
        <v>2.5</v>
      </c>
      <c r="E36" s="68" t="str">
        <f t="shared" si="0"/>
        <v>3</v>
      </c>
      <c r="F36" s="69" t="str">
        <f>'DEPT CHAIR'!P22</f>
        <v>PASSED</v>
      </c>
    </row>
    <row r="37" spans="1:6" ht="18">
      <c r="A37" s="70">
        <v>16</v>
      </c>
      <c r="B37" s="65" t="str">
        <f>'DEPT CHAIR'!B23</f>
        <v>Eyon Angelica E</v>
      </c>
      <c r="C37" s="66" t="str">
        <f>REGISTRATION!B26</f>
        <v>201701-612</v>
      </c>
      <c r="D37" s="67">
        <f>'DEPT CHAIR'!O23</f>
        <v>2.5</v>
      </c>
      <c r="E37" s="68" t="str">
        <f t="shared" si="0"/>
        <v>3</v>
      </c>
      <c r="F37" s="69" t="str">
        <f>'DEPT CHAIR'!P23</f>
        <v>PASSED</v>
      </c>
    </row>
    <row r="38" spans="1:6" ht="18">
      <c r="A38" s="64">
        <v>17</v>
      </c>
      <c r="B38" s="65" t="str">
        <f>'DEPT CHAIR'!B24</f>
        <v>Fermante Christian C</v>
      </c>
      <c r="C38" s="66" t="str">
        <f>REGISTRATION!B27</f>
        <v>201701-633</v>
      </c>
      <c r="D38" s="67">
        <f>'DEPT CHAIR'!O24</f>
        <v>2.75</v>
      </c>
      <c r="E38" s="68" t="str">
        <f t="shared" si="0"/>
        <v>3</v>
      </c>
      <c r="F38" s="69" t="str">
        <f>'DEPT CHAIR'!P24</f>
        <v>PASSED</v>
      </c>
    </row>
    <row r="39" spans="1:6" ht="18">
      <c r="A39" s="70">
        <v>18</v>
      </c>
      <c r="B39" s="65" t="str">
        <f>'DEPT CHAIR'!B25</f>
        <v>Fernandez Shaira T</v>
      </c>
      <c r="C39" s="66" t="str">
        <f>REGISTRATION!B28</f>
        <v>201601-051</v>
      </c>
      <c r="D39" s="67">
        <f>'DEPT CHAIR'!O25</f>
        <v>2.75</v>
      </c>
      <c r="E39" s="68" t="str">
        <f t="shared" si="0"/>
        <v>3</v>
      </c>
      <c r="F39" s="69" t="str">
        <f>'DEPT CHAIR'!P25</f>
        <v>PASSED</v>
      </c>
    </row>
    <row r="40" spans="1:6" ht="18">
      <c r="A40" s="64">
        <v>19</v>
      </c>
      <c r="B40" s="65" t="str">
        <f>'DEPT CHAIR'!B26</f>
        <v>Galido Joy O</v>
      </c>
      <c r="C40" s="66" t="str">
        <f>REGISTRATION!B29</f>
        <v>201701-602</v>
      </c>
      <c r="D40" s="67">
        <f>'DEPT CHAIR'!O26</f>
        <v>2</v>
      </c>
      <c r="E40" s="68" t="str">
        <f t="shared" si="0"/>
        <v>3</v>
      </c>
      <c r="F40" s="69" t="str">
        <f>'DEPT CHAIR'!P26</f>
        <v>PASSED</v>
      </c>
    </row>
    <row r="41" spans="1:6" ht="18">
      <c r="A41" s="70">
        <v>20</v>
      </c>
      <c r="B41" s="65" t="str">
        <f>'DEPT CHAIR'!B27</f>
        <v>Ilagan Michael Angelo O</v>
      </c>
      <c r="C41" s="66" t="str">
        <f>REGISTRATION!B30</f>
        <v>201701-640</v>
      </c>
      <c r="D41" s="67">
        <f>'DEPT CHAIR'!O27</f>
        <v>2</v>
      </c>
      <c r="E41" s="68" t="str">
        <f t="shared" si="0"/>
        <v>3</v>
      </c>
      <c r="F41" s="69" t="str">
        <f>'DEPT CHAIR'!P27</f>
        <v>PASSED</v>
      </c>
    </row>
    <row r="42" spans="1:6" ht="18">
      <c r="A42" s="64">
        <v>21</v>
      </c>
      <c r="B42" s="65" t="str">
        <f>'DEPT CHAIR'!B28</f>
        <v>Lorenzo Ronaline T</v>
      </c>
      <c r="C42" s="66" t="str">
        <f>REGISTRATION!B31</f>
        <v>201701-554</v>
      </c>
      <c r="D42" s="67">
        <f>'DEPT CHAIR'!O28</f>
        <v>2.5</v>
      </c>
      <c r="E42" s="68" t="str">
        <f t="shared" si="0"/>
        <v>3</v>
      </c>
      <c r="F42" s="69" t="str">
        <f>'DEPT CHAIR'!P28</f>
        <v>PASSED</v>
      </c>
    </row>
    <row r="43" spans="1:6" ht="18">
      <c r="A43" s="70">
        <v>22</v>
      </c>
      <c r="B43" s="65" t="str">
        <f>'DEPT CHAIR'!B29</f>
        <v>Macaspac Zeus Jandel M</v>
      </c>
      <c r="C43" s="66" t="str">
        <f>REGISTRATION!B32</f>
        <v>201701-607</v>
      </c>
      <c r="D43" s="67">
        <f>'DEPT CHAIR'!O29</f>
        <v>1.75</v>
      </c>
      <c r="E43" s="68" t="str">
        <f t="shared" si="0"/>
        <v>3</v>
      </c>
      <c r="F43" s="69" t="str">
        <f>'DEPT CHAIR'!P29</f>
        <v>PASSED</v>
      </c>
    </row>
    <row r="44" spans="1:6" ht="18">
      <c r="A44" s="64">
        <v>23</v>
      </c>
      <c r="B44" s="65" t="str">
        <f>'DEPT CHAIR'!B30</f>
        <v>Melendrez Maria Joshua O</v>
      </c>
      <c r="C44" s="66" t="str">
        <f>REGISTRATION!B33</f>
        <v>201701-061</v>
      </c>
      <c r="D44" s="67">
        <f>'DEPT CHAIR'!O30</f>
        <v>1.75</v>
      </c>
      <c r="E44" s="68" t="str">
        <f t="shared" si="0"/>
        <v>3</v>
      </c>
      <c r="F44" s="69" t="str">
        <f>'DEPT CHAIR'!P30</f>
        <v>PASSED</v>
      </c>
    </row>
    <row r="45" spans="1:6" ht="18">
      <c r="A45" s="70">
        <v>24</v>
      </c>
      <c r="B45" s="65" t="str">
        <f>'DEPT CHAIR'!B31</f>
        <v>Mendoza Bhonnie B</v>
      </c>
      <c r="C45" s="66" t="str">
        <f>REGISTRATION!B34</f>
        <v>201701-189</v>
      </c>
      <c r="D45" s="67">
        <f>'DEPT CHAIR'!O31</f>
        <v>2.75</v>
      </c>
      <c r="E45" s="68" t="str">
        <f t="shared" si="0"/>
        <v>3</v>
      </c>
      <c r="F45" s="69" t="str">
        <f>'DEPT CHAIR'!P31</f>
        <v>PASSED</v>
      </c>
    </row>
    <row r="46" spans="1:6" ht="18">
      <c r="A46" s="64">
        <v>25</v>
      </c>
      <c r="B46" s="65" t="str">
        <f>'DEPT CHAIR'!B32</f>
        <v>Monterola Arnold P</v>
      </c>
      <c r="C46" s="66" t="str">
        <f>REGISTRATION!B35</f>
        <v>201701-404</v>
      </c>
      <c r="D46" s="67">
        <f>'DEPT CHAIR'!O32</f>
        <v>2.75</v>
      </c>
      <c r="E46" s="68" t="str">
        <f t="shared" si="0"/>
        <v>3</v>
      </c>
      <c r="F46" s="69" t="str">
        <f>'DEPT CHAIR'!P32</f>
        <v>PASSED</v>
      </c>
    </row>
    <row r="47" spans="1:6" ht="18">
      <c r="A47" s="70">
        <v>26</v>
      </c>
      <c r="B47" s="65" t="str">
        <f>'DEPT CHAIR'!B33</f>
        <v>Ollet Allan L</v>
      </c>
      <c r="C47" s="66" t="str">
        <f>REGISTRATION!B36</f>
        <v>201701-614</v>
      </c>
      <c r="D47" s="67">
        <f>'DEPT CHAIR'!O33</f>
        <v>2.75</v>
      </c>
      <c r="E47" s="68" t="str">
        <f t="shared" si="0"/>
        <v>3</v>
      </c>
      <c r="F47" s="69" t="str">
        <f>'DEPT CHAIR'!P33</f>
        <v>PASSED</v>
      </c>
    </row>
    <row r="48" spans="1:6" ht="18">
      <c r="A48" s="64">
        <v>27</v>
      </c>
      <c r="B48" s="65" t="str">
        <f>'DEPT CHAIR'!B34</f>
        <v>Poblete Jan Fritzgerald A</v>
      </c>
      <c r="C48" s="66" t="str">
        <f>REGISTRATION!B37</f>
        <v>201701-382</v>
      </c>
      <c r="D48" s="67">
        <f>'DEPT CHAIR'!O34</f>
        <v>5</v>
      </c>
      <c r="E48" s="68" t="str">
        <f t="shared" si="0"/>
        <v>0</v>
      </c>
      <c r="F48" s="69" t="str">
        <f>'DEPT CHAIR'!P34</f>
        <v>FAILED</v>
      </c>
    </row>
    <row r="49" spans="1:6" ht="18">
      <c r="A49" s="70">
        <v>28</v>
      </c>
      <c r="B49" s="65" t="str">
        <f>'DEPT CHAIR'!B35</f>
        <v xml:space="preserve">Regalario Rose Ann M </v>
      </c>
      <c r="C49" s="66" t="str">
        <f>REGISTRATION!B38</f>
        <v>201701-484</v>
      </c>
      <c r="D49" s="67">
        <f>'DEPT CHAIR'!O35</f>
        <v>5</v>
      </c>
      <c r="E49" s="68" t="str">
        <f t="shared" si="0"/>
        <v>0</v>
      </c>
      <c r="F49" s="69" t="str">
        <f>'DEPT CHAIR'!P35</f>
        <v>FAILED</v>
      </c>
    </row>
    <row r="50" spans="1:6" ht="18">
      <c r="A50" s="64">
        <v>29</v>
      </c>
      <c r="B50" s="65" t="str">
        <f>'DEPT CHAIR'!B36</f>
        <v>Salazar Alfonso Gerald B</v>
      </c>
      <c r="C50" s="66" t="str">
        <f>REGISTRATION!B39</f>
        <v>201602-055</v>
      </c>
      <c r="D50" s="67">
        <f>'DEPT CHAIR'!O36</f>
        <v>5</v>
      </c>
      <c r="E50" s="68" t="str">
        <f t="shared" si="0"/>
        <v>0</v>
      </c>
      <c r="F50" s="69" t="str">
        <f>'DEPT CHAIR'!P36</f>
        <v>FAILED</v>
      </c>
    </row>
    <row r="51" spans="1:6" ht="18">
      <c r="A51" s="70">
        <v>30</v>
      </c>
      <c r="B51" s="65" t="str">
        <f>'DEPT CHAIR'!B37</f>
        <v>Siat Diana Corinne G</v>
      </c>
      <c r="C51" s="66" t="str">
        <f>REGISTRATION!B40</f>
        <v>201602-118</v>
      </c>
      <c r="D51" s="67">
        <f>'DEPT CHAIR'!O37</f>
        <v>2.5</v>
      </c>
      <c r="E51" s="68" t="str">
        <f t="shared" si="0"/>
        <v>3</v>
      </c>
      <c r="F51" s="69" t="str">
        <f>'DEPT CHAIR'!P37</f>
        <v>PASSED</v>
      </c>
    </row>
    <row r="52" spans="1:6" ht="18">
      <c r="A52" s="64">
        <v>31</v>
      </c>
      <c r="B52" s="65" t="str">
        <f>'DEPT CHAIR'!B38</f>
        <v>Tanjusay Jhonafe P</v>
      </c>
      <c r="C52" s="66" t="str">
        <f>REGISTRATION!B41</f>
        <v>201701-605</v>
      </c>
      <c r="D52" s="67">
        <f>'DEPT CHAIR'!O38</f>
        <v>2</v>
      </c>
      <c r="E52" s="68" t="str">
        <f t="shared" si="0"/>
        <v>3</v>
      </c>
      <c r="F52" s="69" t="str">
        <f>'DEPT CHAIR'!P38</f>
        <v>PASSED</v>
      </c>
    </row>
    <row r="53" spans="1:6" ht="18">
      <c r="A53" s="70">
        <v>32</v>
      </c>
      <c r="B53" s="65" t="str">
        <f>'DEPT CHAIR'!B39</f>
        <v>Toledo John Ronmar S</v>
      </c>
      <c r="C53" s="66" t="str">
        <f>REGISTRATION!B42</f>
        <v>201701-683</v>
      </c>
      <c r="D53" s="67">
        <f>'DEPT CHAIR'!O39</f>
        <v>2.25</v>
      </c>
      <c r="E53" s="68" t="str">
        <f t="shared" si="0"/>
        <v>3</v>
      </c>
      <c r="F53" s="69" t="str">
        <f>'DEPT CHAIR'!P39</f>
        <v>PASSED</v>
      </c>
    </row>
    <row r="54" spans="1:6" ht="18">
      <c r="A54" s="64">
        <v>33</v>
      </c>
      <c r="B54" s="65" t="str">
        <f>'DEPT CHAIR'!B40</f>
        <v>Tulisana Jerome J</v>
      </c>
      <c r="C54" s="66" t="str">
        <f>REGISTRATION!B43</f>
        <v>201701-282</v>
      </c>
      <c r="D54" s="67">
        <f>'DEPT CHAIR'!O40</f>
        <v>2.5</v>
      </c>
      <c r="E54" s="68" t="str">
        <f t="shared" si="0"/>
        <v>3</v>
      </c>
      <c r="F54" s="69" t="str">
        <f>'DEPT CHAIR'!P40</f>
        <v>PASSED</v>
      </c>
    </row>
    <row r="55" spans="1:6" ht="18">
      <c r="A55" s="70">
        <v>34</v>
      </c>
      <c r="B55" s="65" t="str">
        <f>'DEPT CHAIR'!B41</f>
        <v xml:space="preserve">Villanueva Levi </v>
      </c>
      <c r="C55" s="66" t="str">
        <f>REGISTRATION!B44</f>
        <v>201602-093</v>
      </c>
      <c r="D55" s="67">
        <f>'DEPT CHAIR'!O41</f>
        <v>2.75</v>
      </c>
      <c r="E55" s="68" t="str">
        <f t="shared" si="0"/>
        <v>3</v>
      </c>
      <c r="F55" s="69" t="str">
        <f>'DEPT CHAIR'!P41</f>
        <v>PASSED</v>
      </c>
    </row>
    <row r="56" spans="1:6" ht="18.75" thickBot="1">
      <c r="A56" s="64">
        <v>35</v>
      </c>
      <c r="B56" s="65" t="str">
        <f>'DEPT CHAIR'!B42</f>
        <v>Yu Rama Krsna Dasi P</v>
      </c>
      <c r="C56" s="66" t="str">
        <f>REGISTRATION!B45</f>
        <v>201602-088</v>
      </c>
      <c r="D56" s="67">
        <f>'DEPT CHAIR'!O42</f>
        <v>2.75</v>
      </c>
      <c r="E56" s="68" t="str">
        <f t="shared" si="0"/>
        <v>3</v>
      </c>
      <c r="F56" s="69" t="str">
        <f>'DEPT CHAIR'!P42</f>
        <v>PASSED</v>
      </c>
    </row>
    <row r="57" spans="1:6" ht="19.5" thickBot="1">
      <c r="A57" s="226" t="s">
        <v>119</v>
      </c>
      <c r="B57" s="227"/>
      <c r="C57" s="227"/>
      <c r="D57" s="227"/>
      <c r="E57" s="227"/>
      <c r="F57" s="228"/>
    </row>
    <row r="58" spans="1:6" ht="15.75">
      <c r="A58" s="61"/>
      <c r="B58" s="71"/>
      <c r="C58" s="71"/>
      <c r="D58" s="61"/>
      <c r="E58" s="61"/>
      <c r="F58" s="61"/>
    </row>
    <row r="59" spans="1:6" ht="15.75">
      <c r="A59" s="61"/>
      <c r="B59" s="71"/>
      <c r="C59" s="71"/>
      <c r="D59" s="61"/>
      <c r="E59" s="61"/>
      <c r="F59" s="61"/>
    </row>
    <row r="60" spans="1:6">
      <c r="A60" s="59"/>
      <c r="B60" s="59"/>
      <c r="C60" s="59"/>
      <c r="D60" s="59"/>
      <c r="E60" s="59"/>
      <c r="F60" s="59"/>
    </row>
    <row r="61" spans="1:6" ht="16.5" thickBot="1">
      <c r="A61" s="59"/>
      <c r="B61" s="72" t="s">
        <v>120</v>
      </c>
      <c r="C61" s="59"/>
      <c r="D61" s="59"/>
      <c r="E61" s="253">
        <f ca="1">NOW()</f>
        <v>43082.602315393517</v>
      </c>
      <c r="F61" s="253"/>
    </row>
    <row r="62" spans="1:6" ht="15.75">
      <c r="A62" s="59"/>
      <c r="B62" s="71" t="str">
        <f>REGISTRATION!P14</f>
        <v>Gimel C. Contillo</v>
      </c>
      <c r="C62" s="72"/>
      <c r="D62" s="72"/>
      <c r="E62" s="254" t="s">
        <v>121</v>
      </c>
      <c r="F62" s="254"/>
    </row>
    <row r="63" spans="1:6">
      <c r="A63" s="59"/>
      <c r="B63" s="73" t="s">
        <v>122</v>
      </c>
      <c r="C63" s="73"/>
      <c r="D63" s="73"/>
      <c r="E63" s="59"/>
      <c r="F63" s="59"/>
    </row>
    <row r="64" spans="1:6">
      <c r="A64" s="59"/>
      <c r="B64" s="73"/>
      <c r="C64" s="73"/>
      <c r="D64" s="73"/>
      <c r="E64" s="254"/>
      <c r="F64" s="254"/>
    </row>
    <row r="65" spans="1:6">
      <c r="A65" s="59"/>
      <c r="B65" s="59"/>
      <c r="C65" s="59"/>
      <c r="D65" s="59"/>
      <c r="E65" s="59"/>
      <c r="F65" s="59"/>
    </row>
    <row r="66" spans="1:6">
      <c r="A66" s="59"/>
      <c r="B66" s="59"/>
      <c r="C66" s="59"/>
      <c r="D66" s="59"/>
      <c r="E66" s="59"/>
      <c r="F66" s="74"/>
    </row>
    <row r="67" spans="1:6">
      <c r="A67" s="59"/>
      <c r="B67" s="59"/>
      <c r="C67" s="59"/>
      <c r="D67" s="59"/>
      <c r="E67" s="59"/>
      <c r="F67" s="74"/>
    </row>
    <row r="68" spans="1:6">
      <c r="A68" s="59"/>
      <c r="B68" s="59"/>
      <c r="C68" s="59"/>
      <c r="D68" s="59"/>
      <c r="E68" s="59"/>
      <c r="F68" s="74"/>
    </row>
    <row r="69" spans="1:6">
      <c r="A69" s="59"/>
      <c r="B69" s="59"/>
      <c r="C69" s="59"/>
      <c r="D69" s="59"/>
      <c r="E69" s="59"/>
      <c r="F69" s="74"/>
    </row>
    <row r="70" spans="1:6">
      <c r="A70" s="59"/>
      <c r="B70" s="59"/>
      <c r="C70" s="59"/>
      <c r="D70" s="59"/>
      <c r="E70" s="59"/>
      <c r="F70" s="74"/>
    </row>
    <row r="71" spans="1:6">
      <c r="A71" s="59"/>
      <c r="B71" s="59"/>
      <c r="C71" s="59"/>
      <c r="D71" s="59"/>
      <c r="E71" s="59"/>
      <c r="F71" s="74"/>
    </row>
    <row r="72" spans="1:6">
      <c r="A72" s="59"/>
      <c r="B72" s="59"/>
      <c r="C72" s="59"/>
      <c r="D72" s="59"/>
      <c r="E72" s="59"/>
      <c r="F72" s="74"/>
    </row>
    <row r="73" spans="1:6">
      <c r="A73" s="59"/>
      <c r="B73" s="78"/>
      <c r="C73" s="78"/>
      <c r="D73" s="78"/>
      <c r="E73" s="78"/>
      <c r="F73" s="78"/>
    </row>
    <row r="74" spans="1:6">
      <c r="A74" s="59"/>
      <c r="B74" s="59"/>
      <c r="C74" s="59"/>
      <c r="D74" s="59"/>
      <c r="E74" s="59"/>
      <c r="F74" s="59"/>
    </row>
    <row r="75" spans="1:6">
      <c r="A75" s="59"/>
      <c r="B75" s="59"/>
      <c r="C75" s="59"/>
      <c r="D75" s="59"/>
      <c r="E75" s="59"/>
      <c r="F75" s="59"/>
    </row>
    <row r="76" spans="1:6" ht="15.75">
      <c r="A76" s="59"/>
      <c r="B76" s="72"/>
      <c r="C76" s="72"/>
      <c r="D76" s="59"/>
      <c r="E76" s="75"/>
      <c r="F76" s="59"/>
    </row>
    <row r="77" spans="1:6">
      <c r="A77" s="59"/>
      <c r="B77" s="73"/>
      <c r="C77" s="73"/>
      <c r="D77" s="59"/>
      <c r="E77" s="59"/>
      <c r="F77" s="59"/>
    </row>
    <row r="78" spans="1:6">
      <c r="A78" s="59"/>
      <c r="B78" s="73"/>
      <c r="C78" s="73"/>
      <c r="D78" s="59"/>
      <c r="E78" s="59"/>
      <c r="F78" s="59"/>
    </row>
    <row r="79" spans="1:6" ht="15.75">
      <c r="A79" s="255" t="s">
        <v>136</v>
      </c>
      <c r="B79" s="255"/>
      <c r="C79" s="255"/>
      <c r="D79" s="255"/>
      <c r="E79" s="255"/>
      <c r="F79" s="255"/>
    </row>
    <row r="80" spans="1:6" ht="15.75" thickBot="1">
      <c r="A80" s="59"/>
      <c r="B80" s="59"/>
      <c r="C80" s="59"/>
      <c r="D80" s="59"/>
      <c r="E80" s="59"/>
      <c r="F80" s="59"/>
    </row>
    <row r="81" spans="1:6" ht="16.5" thickBot="1">
      <c r="A81" s="59"/>
      <c r="B81" s="77" t="s">
        <v>137</v>
      </c>
      <c r="C81" s="239" t="s">
        <v>138</v>
      </c>
      <c r="D81" s="240"/>
      <c r="E81" s="241" t="s">
        <v>139</v>
      </c>
      <c r="F81" s="240"/>
    </row>
    <row r="82" spans="1:6">
      <c r="A82" s="59"/>
      <c r="B82" s="79" t="s">
        <v>123</v>
      </c>
      <c r="C82" s="235">
        <f>COUNTIF($D$22:$D$56,"=1.0")+COUNTIF($D$22:$D$56,"=1.25")+(COUNTIF($D$22:$D$56,"=1.50")+COUNTIF($D$22:$D$56,"=1.75"))</f>
        <v>3</v>
      </c>
      <c r="D82" s="236"/>
      <c r="E82" s="237">
        <f>(C82/$C$88)*100</f>
        <v>8.5714285714285712</v>
      </c>
      <c r="F82" s="238"/>
    </row>
    <row r="83" spans="1:6" ht="15.75" customHeight="1">
      <c r="A83" s="59"/>
      <c r="B83" s="80" t="s">
        <v>124</v>
      </c>
      <c r="C83" s="229">
        <f>COUNTIF($D$22:$D$56,"=2.0")+COUNTIF($D$22:$D$56,"=2.25")+(COUNTIF($D$22:$D$56,"=2.50")+COUNTIF($D$22:$D$56,"=2.75"))</f>
        <v>27</v>
      </c>
      <c r="D83" s="230"/>
      <c r="E83" s="231">
        <f>(C83/$C$88)*100</f>
        <v>77.142857142857153</v>
      </c>
      <c r="F83" s="232"/>
    </row>
    <row r="84" spans="1:6">
      <c r="A84" s="59"/>
      <c r="B84" s="80" t="s">
        <v>125</v>
      </c>
      <c r="C84" s="229">
        <f>COUNTIF($D$22:$D$56,"=3.0")</f>
        <v>2</v>
      </c>
      <c r="D84" s="230"/>
      <c r="E84" s="231">
        <f t="shared" ref="E84:E87" si="1">(C84/$C$88)*100</f>
        <v>5.7142857142857144</v>
      </c>
      <c r="F84" s="232"/>
    </row>
    <row r="85" spans="1:6">
      <c r="A85" s="59"/>
      <c r="B85" s="80" t="s">
        <v>126</v>
      </c>
      <c r="C85" s="229">
        <f>COUNTIF($D$22:$D$56,"=5.0")</f>
        <v>3</v>
      </c>
      <c r="D85" s="230"/>
      <c r="E85" s="231">
        <f t="shared" si="1"/>
        <v>8.5714285714285712</v>
      </c>
      <c r="F85" s="232"/>
    </row>
    <row r="86" spans="1:6">
      <c r="A86" s="59"/>
      <c r="B86" s="80" t="s">
        <v>127</v>
      </c>
      <c r="C86" s="233">
        <v>0</v>
      </c>
      <c r="D86" s="234"/>
      <c r="E86" s="231">
        <f t="shared" si="1"/>
        <v>0</v>
      </c>
      <c r="F86" s="232"/>
    </row>
    <row r="87" spans="1:6">
      <c r="A87" s="59"/>
      <c r="B87" s="80" t="s">
        <v>128</v>
      </c>
      <c r="C87" s="233">
        <v>0</v>
      </c>
      <c r="D87" s="234"/>
      <c r="E87" s="231">
        <f t="shared" si="1"/>
        <v>0</v>
      </c>
      <c r="F87" s="232"/>
    </row>
    <row r="88" spans="1:6" ht="16.5" thickBot="1">
      <c r="A88" s="59"/>
      <c r="B88" s="81" t="s">
        <v>129</v>
      </c>
      <c r="C88" s="222">
        <f>SUM(C82:D87)</f>
        <v>35</v>
      </c>
      <c r="D88" s="223"/>
      <c r="E88" s="224">
        <f>SUM(E82:F87)</f>
        <v>100</v>
      </c>
      <c r="F88" s="225"/>
    </row>
    <row r="89" spans="1:6">
      <c r="A89" s="59"/>
      <c r="B89" s="59"/>
      <c r="C89" s="59"/>
      <c r="D89" s="59"/>
      <c r="E89" s="59"/>
      <c r="F89" s="59"/>
    </row>
    <row r="90" spans="1:6">
      <c r="A90" s="59"/>
      <c r="B90" s="59"/>
      <c r="C90" s="59"/>
      <c r="D90" s="59"/>
      <c r="E90" s="59"/>
      <c r="F90" s="59"/>
    </row>
    <row r="91" spans="1:6">
      <c r="A91" s="59"/>
      <c r="B91" s="59"/>
      <c r="C91" s="59"/>
      <c r="D91" s="59"/>
      <c r="E91" s="59"/>
      <c r="F91" s="59"/>
    </row>
    <row r="92" spans="1:6" ht="15.75">
      <c r="A92" s="59"/>
      <c r="B92" s="76" t="s">
        <v>130</v>
      </c>
      <c r="C92" s="59"/>
      <c r="D92" s="59"/>
      <c r="E92" s="76" t="s">
        <v>131</v>
      </c>
      <c r="F92" s="59"/>
    </row>
    <row r="93" spans="1:6">
      <c r="A93" s="59"/>
      <c r="B93" s="59"/>
      <c r="C93" s="59"/>
      <c r="D93" s="59"/>
      <c r="E93" s="59"/>
      <c r="F93" s="59"/>
    </row>
    <row r="94" spans="1:6">
      <c r="A94" s="59"/>
      <c r="B94" s="73" t="s">
        <v>132</v>
      </c>
      <c r="C94" s="59"/>
      <c r="D94" s="59"/>
      <c r="E94" s="73" t="s">
        <v>132</v>
      </c>
      <c r="F94" s="59"/>
    </row>
    <row r="95" spans="1:6" ht="15.75">
      <c r="A95" s="59"/>
      <c r="B95" s="72" t="str">
        <f>REGISTRATION!P16</f>
        <v>Renen Paul A. Viado</v>
      </c>
      <c r="C95" s="59"/>
      <c r="D95" s="59"/>
      <c r="E95" s="72" t="str">
        <f>REGISTRATION!P15</f>
        <v>Brylle D. Samson</v>
      </c>
      <c r="F95" s="59"/>
    </row>
    <row r="96" spans="1:6">
      <c r="A96" s="59"/>
      <c r="B96" s="73" t="s">
        <v>29</v>
      </c>
      <c r="C96" s="59"/>
      <c r="D96" s="59"/>
      <c r="E96" s="73" t="s">
        <v>133</v>
      </c>
      <c r="F96" s="59"/>
    </row>
    <row r="97" spans="1:7">
      <c r="A97" s="59"/>
      <c r="B97" s="59"/>
      <c r="C97" s="59"/>
      <c r="D97" s="59"/>
      <c r="E97" s="59"/>
      <c r="F97" s="59"/>
    </row>
    <row r="98" spans="1:7">
      <c r="A98" s="59"/>
      <c r="B98" s="59"/>
      <c r="C98" s="59"/>
      <c r="D98" s="59"/>
      <c r="E98" s="59"/>
      <c r="F98" s="59"/>
    </row>
    <row r="99" spans="1:7">
      <c r="A99" s="59"/>
      <c r="B99" s="59"/>
      <c r="C99" s="59"/>
      <c r="D99" s="59"/>
      <c r="E99" s="59"/>
      <c r="F99" s="59"/>
      <c r="G99" s="78"/>
    </row>
    <row r="100" spans="1:7">
      <c r="A100" s="59"/>
      <c r="B100" s="59"/>
      <c r="C100" s="59"/>
      <c r="D100" s="59"/>
      <c r="E100" s="59"/>
      <c r="F100" s="59"/>
    </row>
    <row r="101" spans="1:7" ht="15.75">
      <c r="A101" s="59"/>
      <c r="B101" s="76" t="s">
        <v>134</v>
      </c>
      <c r="C101" s="59"/>
      <c r="D101" s="59"/>
      <c r="E101" s="59"/>
      <c r="F101" s="59"/>
    </row>
    <row r="102" spans="1:7" ht="15.75">
      <c r="A102" s="59"/>
      <c r="B102" s="76"/>
      <c r="C102" s="59"/>
      <c r="D102" s="59"/>
      <c r="E102" s="59"/>
      <c r="F102" s="59"/>
    </row>
    <row r="103" spans="1:7">
      <c r="A103" s="59"/>
      <c r="B103" s="73" t="s">
        <v>132</v>
      </c>
      <c r="C103" s="59"/>
      <c r="D103" s="59"/>
      <c r="E103" s="59"/>
      <c r="F103" s="59"/>
    </row>
    <row r="104" spans="1:7" ht="15.75">
      <c r="A104" s="59"/>
      <c r="B104" s="72" t="str">
        <f>REGISTRATION!P17</f>
        <v>Gilchor P. Cubillo, PhD</v>
      </c>
      <c r="C104" s="59"/>
      <c r="D104" s="59"/>
      <c r="E104" s="59"/>
      <c r="F104" s="59"/>
    </row>
    <row r="105" spans="1:7">
      <c r="A105" s="59"/>
      <c r="B105" s="73" t="s">
        <v>135</v>
      </c>
      <c r="C105" s="59"/>
      <c r="D105" s="59"/>
      <c r="E105" s="59"/>
      <c r="F105" s="59"/>
    </row>
  </sheetData>
  <mergeCells count="42">
    <mergeCell ref="C14:E14"/>
    <mergeCell ref="A3:F3"/>
    <mergeCell ref="A4:F4"/>
    <mergeCell ref="A5:F5"/>
    <mergeCell ref="A6:F6"/>
    <mergeCell ref="A7:F7"/>
    <mergeCell ref="A8:F8"/>
    <mergeCell ref="A9:F9"/>
    <mergeCell ref="A10:F10"/>
    <mergeCell ref="A11:F11"/>
    <mergeCell ref="A12:F12"/>
    <mergeCell ref="C13:E13"/>
    <mergeCell ref="E81:F81"/>
    <mergeCell ref="C15:E15"/>
    <mergeCell ref="C16:E16"/>
    <mergeCell ref="C17:E17"/>
    <mergeCell ref="A19:A21"/>
    <mergeCell ref="B19:B20"/>
    <mergeCell ref="C19:C21"/>
    <mergeCell ref="D19:D21"/>
    <mergeCell ref="E19:E21"/>
    <mergeCell ref="F19:F21"/>
    <mergeCell ref="E61:F61"/>
    <mergeCell ref="E62:F62"/>
    <mergeCell ref="E64:F64"/>
    <mergeCell ref="A79:F79"/>
    <mergeCell ref="C88:D88"/>
    <mergeCell ref="E88:F88"/>
    <mergeCell ref="A57:F57"/>
    <mergeCell ref="C85:D85"/>
    <mergeCell ref="E85:F85"/>
    <mergeCell ref="C86:D86"/>
    <mergeCell ref="E86:F86"/>
    <mergeCell ref="C87:D87"/>
    <mergeCell ref="E87:F87"/>
    <mergeCell ref="C82:D82"/>
    <mergeCell ref="E82:F82"/>
    <mergeCell ref="C83:D83"/>
    <mergeCell ref="E83:F83"/>
    <mergeCell ref="C84:D84"/>
    <mergeCell ref="E84:F84"/>
    <mergeCell ref="C81:D81"/>
  </mergeCells>
  <conditionalFormatting sqref="F22:F56">
    <cfRule type="cellIs" dxfId="0" priority="1" operator="equal">
      <formula>"FAILED"</formula>
    </cfRule>
  </conditionalFormatting>
  <pageMargins left="0.7" right="0.7" top="0.75" bottom="0.75" header="0.3" footer="0.3"/>
  <pageSetup scale="56" orientation="portrait" horizontalDpi="360" verticalDpi="360" r:id="rId1"/>
  <rowBreaks count="1" manualBreakCount="1">
    <brk id="76" max="16383" man="1"/>
  </rowBreaks>
  <ignoredErrors>
    <ignoredError sqref="B84:B85"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7" t="s">
        <v>145</v>
      </c>
      <c r="B1" s="268"/>
      <c r="C1" s="268"/>
      <c r="D1" s="268"/>
      <c r="E1" s="268"/>
      <c r="F1" s="268"/>
      <c r="G1" s="268"/>
      <c r="H1" s="268"/>
      <c r="I1" s="268"/>
      <c r="J1" s="268"/>
      <c r="K1" s="268"/>
      <c r="L1" s="268"/>
      <c r="M1" s="268"/>
      <c r="N1" s="268"/>
      <c r="O1" s="268"/>
      <c r="P1" s="268"/>
      <c r="Q1" s="268"/>
      <c r="R1" s="269"/>
    </row>
    <row r="2" spans="1:18">
      <c r="A2" s="109"/>
      <c r="B2" s="40"/>
      <c r="C2" s="106"/>
      <c r="D2" s="264" t="s">
        <v>146</v>
      </c>
      <c r="E2" s="265"/>
      <c r="F2" s="265"/>
      <c r="G2" s="266"/>
      <c r="H2" s="264" t="s">
        <v>147</v>
      </c>
      <c r="I2" s="265"/>
      <c r="J2" s="265"/>
      <c r="K2" s="266"/>
      <c r="L2" s="264" t="s">
        <v>148</v>
      </c>
      <c r="M2" s="265"/>
      <c r="N2" s="265"/>
      <c r="O2" s="266"/>
      <c r="P2" s="264" t="s">
        <v>153</v>
      </c>
      <c r="Q2" s="265"/>
      <c r="R2" s="266"/>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201701-618</v>
      </c>
      <c r="C4" s="106" t="str">
        <f>'SEMESTRAL GRADE'!B22</f>
        <v>Aguilo Decierenze S</v>
      </c>
      <c r="D4" s="109"/>
      <c r="E4" s="40"/>
      <c r="F4" s="40"/>
      <c r="G4" s="110"/>
      <c r="H4" s="109"/>
      <c r="I4" s="40"/>
      <c r="J4" s="40"/>
      <c r="K4" s="110"/>
      <c r="L4" s="109"/>
      <c r="M4" s="40"/>
      <c r="N4" s="40"/>
      <c r="O4" s="110"/>
      <c r="P4" s="109"/>
      <c r="Q4" s="40"/>
      <c r="R4" s="110"/>
    </row>
    <row r="5" spans="1:18">
      <c r="A5" s="109">
        <v>2</v>
      </c>
      <c r="B5" s="104" t="str">
        <f>'SEMESTRAL GRADE'!C23</f>
        <v>201701-483</v>
      </c>
      <c r="C5" s="106" t="str">
        <f>'SEMESTRAL GRADE'!B23</f>
        <v xml:space="preserve">Alburo Monique Angela </v>
      </c>
      <c r="D5" s="109"/>
      <c r="E5" s="40"/>
      <c r="F5" s="40"/>
      <c r="G5" s="110"/>
      <c r="H5" s="109"/>
      <c r="I5" s="40"/>
      <c r="J5" s="40"/>
      <c r="K5" s="110"/>
      <c r="L5" s="109"/>
      <c r="M5" s="40"/>
      <c r="N5" s="40"/>
      <c r="O5" s="110"/>
      <c r="P5" s="109"/>
      <c r="Q5" s="40"/>
      <c r="R5" s="110"/>
    </row>
    <row r="6" spans="1:18">
      <c r="A6" s="109">
        <v>3</v>
      </c>
      <c r="B6" s="104" t="str">
        <f>'SEMESTRAL GRADE'!C24</f>
        <v>201701-543</v>
      </c>
      <c r="C6" s="106" t="str">
        <f>'SEMESTRAL GRADE'!B24</f>
        <v>Ambojia Arianne May D</v>
      </c>
      <c r="D6" s="109"/>
      <c r="E6" s="40"/>
      <c r="F6" s="40"/>
      <c r="G6" s="110"/>
      <c r="H6" s="109"/>
      <c r="I6" s="40"/>
      <c r="J6" s="40"/>
      <c r="K6" s="110"/>
      <c r="L6" s="109"/>
      <c r="M6" s="40"/>
      <c r="N6" s="40"/>
      <c r="O6" s="110"/>
      <c r="P6" s="109"/>
      <c r="Q6" s="40"/>
      <c r="R6" s="110"/>
    </row>
    <row r="7" spans="1:18">
      <c r="A7" s="109">
        <v>4</v>
      </c>
      <c r="B7" s="104" t="str">
        <f>'SEMESTRAL GRADE'!C25</f>
        <v>201601-174</v>
      </c>
      <c r="C7" s="106" t="str">
        <f>'SEMESTRAL GRADE'!B25</f>
        <v>Ambos Dyesebel G</v>
      </c>
      <c r="D7" s="109"/>
      <c r="E7" s="40"/>
      <c r="F7" s="40"/>
      <c r="G7" s="110"/>
      <c r="H7" s="109"/>
      <c r="I7" s="40"/>
      <c r="J7" s="40"/>
      <c r="K7" s="110"/>
      <c r="L7" s="109"/>
      <c r="M7" s="40"/>
      <c r="N7" s="40"/>
      <c r="O7" s="110"/>
      <c r="P7" s="109"/>
      <c r="Q7" s="40"/>
      <c r="R7" s="110"/>
    </row>
    <row r="8" spans="1:18">
      <c r="A8" s="109">
        <v>5</v>
      </c>
      <c r="B8" s="104" t="str">
        <f>'SEMESTRAL GRADE'!C26</f>
        <v>201701-344</v>
      </c>
      <c r="C8" s="106" t="str">
        <f>'SEMESTRAL GRADE'!B26</f>
        <v>Andrade Jomer R</v>
      </c>
      <c r="D8" s="109"/>
      <c r="E8" s="40"/>
      <c r="F8" s="40"/>
      <c r="G8" s="110"/>
      <c r="H8" s="109"/>
      <c r="I8" s="40"/>
      <c r="J8" s="40"/>
      <c r="K8" s="110"/>
      <c r="L8" s="109"/>
      <c r="M8" s="40"/>
      <c r="N8" s="40"/>
      <c r="O8" s="110"/>
      <c r="P8" s="109"/>
      <c r="Q8" s="40"/>
      <c r="R8" s="110"/>
    </row>
    <row r="9" spans="1:18">
      <c r="A9" s="109">
        <v>6</v>
      </c>
      <c r="B9" s="104" t="str">
        <f>'SEMESTRAL GRADE'!C27</f>
        <v>201601-046</v>
      </c>
      <c r="C9" s="106" t="str">
        <f>'SEMESTRAL GRADE'!B27</f>
        <v>Aspera Jhohn Lloyd S</v>
      </c>
      <c r="D9" s="109"/>
      <c r="E9" s="40"/>
      <c r="F9" s="40"/>
      <c r="G9" s="110"/>
      <c r="H9" s="109"/>
      <c r="I9" s="40"/>
      <c r="J9" s="40"/>
      <c r="K9" s="110"/>
      <c r="L9" s="109"/>
      <c r="M9" s="40"/>
      <c r="N9" s="40"/>
      <c r="O9" s="110"/>
      <c r="P9" s="109"/>
      <c r="Q9" s="40"/>
      <c r="R9" s="110"/>
    </row>
    <row r="10" spans="1:18">
      <c r="A10" s="109">
        <v>7</v>
      </c>
      <c r="B10" s="104" t="str">
        <f>'SEMESTRAL GRADE'!C28</f>
        <v>201602-086</v>
      </c>
      <c r="C10" s="106" t="str">
        <f>'SEMESTRAL GRADE'!B28</f>
        <v>Bacongan Jan Allan A</v>
      </c>
      <c r="D10" s="109"/>
      <c r="E10" s="40"/>
      <c r="F10" s="40"/>
      <c r="G10" s="110"/>
      <c r="H10" s="109"/>
      <c r="I10" s="40"/>
      <c r="J10" s="40"/>
      <c r="K10" s="110"/>
      <c r="L10" s="109"/>
      <c r="M10" s="40"/>
      <c r="N10" s="40"/>
      <c r="O10" s="110"/>
      <c r="P10" s="109"/>
      <c r="Q10" s="40"/>
      <c r="R10" s="110"/>
    </row>
    <row r="11" spans="1:18">
      <c r="A11" s="109">
        <v>8</v>
      </c>
      <c r="B11" s="104" t="str">
        <f>'SEMESTRAL GRADE'!C29</f>
        <v>201701-842</v>
      </c>
      <c r="C11" s="106" t="str">
        <f>'SEMESTRAL GRADE'!B29</f>
        <v>Belizario Joshua Carl A</v>
      </c>
      <c r="D11" s="109"/>
      <c r="E11" s="40"/>
      <c r="F11" s="40"/>
      <c r="G11" s="110"/>
      <c r="H11" s="109"/>
      <c r="I11" s="40"/>
      <c r="J11" s="40"/>
      <c r="K11" s="110"/>
      <c r="L11" s="109"/>
      <c r="M11" s="40"/>
      <c r="N11" s="40"/>
      <c r="O11" s="110"/>
      <c r="P11" s="109"/>
      <c r="Q11" s="40"/>
      <c r="R11" s="110"/>
    </row>
    <row r="12" spans="1:18">
      <c r="A12" s="109">
        <v>9</v>
      </c>
      <c r="B12" s="104" t="str">
        <f>'SEMESTRAL GRADE'!C30</f>
        <v>201701-539</v>
      </c>
      <c r="C12" s="106" t="str">
        <f>'SEMESTRAL GRADE'!B30</f>
        <v>Cariño Francis E</v>
      </c>
      <c r="D12" s="109"/>
      <c r="E12" s="40"/>
      <c r="F12" s="40"/>
      <c r="G12" s="110"/>
      <c r="H12" s="109"/>
      <c r="I12" s="40"/>
      <c r="J12" s="40"/>
      <c r="K12" s="110"/>
      <c r="L12" s="109"/>
      <c r="M12" s="40"/>
      <c r="N12" s="40"/>
      <c r="O12" s="110"/>
      <c r="P12" s="109"/>
      <c r="Q12" s="40"/>
      <c r="R12" s="110"/>
    </row>
    <row r="13" spans="1:18">
      <c r="A13" s="109">
        <v>10</v>
      </c>
      <c r="B13" s="104" t="str">
        <f>'SEMESTRAL GRADE'!C31</f>
        <v>201601-044</v>
      </c>
      <c r="C13" s="106" t="str">
        <f>'SEMESTRAL GRADE'!B31</f>
        <v>Cobrado Carmela Ruby A</v>
      </c>
      <c r="D13" s="109"/>
      <c r="E13" s="40"/>
      <c r="F13" s="40"/>
      <c r="G13" s="110"/>
      <c r="H13" s="109"/>
      <c r="I13" s="40"/>
      <c r="J13" s="40"/>
      <c r="K13" s="110"/>
      <c r="L13" s="109"/>
      <c r="M13" s="40"/>
      <c r="N13" s="40"/>
      <c r="O13" s="110"/>
      <c r="P13" s="109"/>
      <c r="Q13" s="40"/>
      <c r="R13" s="110"/>
    </row>
    <row r="14" spans="1:18">
      <c r="A14" s="109">
        <v>11</v>
      </c>
      <c r="B14" s="104" t="str">
        <f>'SEMESTRAL GRADE'!C32</f>
        <v>201701-419</v>
      </c>
      <c r="C14" s="106" t="str">
        <f>'SEMESTRAL GRADE'!B32</f>
        <v>Cuenca Michael John P</v>
      </c>
      <c r="D14" s="109"/>
      <c r="E14" s="40"/>
      <c r="F14" s="40"/>
      <c r="G14" s="110"/>
      <c r="H14" s="109"/>
      <c r="I14" s="40"/>
      <c r="J14" s="40"/>
      <c r="K14" s="110"/>
      <c r="L14" s="109"/>
      <c r="M14" s="40"/>
      <c r="N14" s="40"/>
      <c r="O14" s="110"/>
      <c r="P14" s="109"/>
      <c r="Q14" s="40"/>
      <c r="R14" s="110"/>
    </row>
    <row r="15" spans="1:18">
      <c r="A15" s="109">
        <v>12</v>
      </c>
      <c r="B15" s="104" t="str">
        <f>'SEMESTRAL GRADE'!C33</f>
        <v>201701-564</v>
      </c>
      <c r="C15" s="106" t="str">
        <f>'SEMESTRAL GRADE'!B33</f>
        <v>Custodio Jomari I</v>
      </c>
      <c r="D15" s="109"/>
      <c r="E15" s="40"/>
      <c r="F15" s="40"/>
      <c r="G15" s="110"/>
      <c r="H15" s="109"/>
      <c r="I15" s="40"/>
      <c r="J15" s="40"/>
      <c r="K15" s="110"/>
      <c r="L15" s="109"/>
      <c r="M15" s="40"/>
      <c r="N15" s="40"/>
      <c r="O15" s="110"/>
      <c r="P15" s="109"/>
      <c r="Q15" s="40"/>
      <c r="R15" s="110"/>
    </row>
    <row r="16" spans="1:18">
      <c r="A16" s="109">
        <v>13</v>
      </c>
      <c r="B16" s="104" t="str">
        <f>'SEMESTRAL GRADE'!C34</f>
        <v>201602-057</v>
      </c>
      <c r="C16" s="106" t="str">
        <f>'SEMESTRAL GRADE'!B34</f>
        <v>Del Rosario John Roman R</v>
      </c>
      <c r="D16" s="109"/>
      <c r="E16" s="40"/>
      <c r="F16" s="40"/>
      <c r="G16" s="110"/>
      <c r="H16" s="109"/>
      <c r="I16" s="40"/>
      <c r="J16" s="40"/>
      <c r="K16" s="110"/>
      <c r="L16" s="109"/>
      <c r="M16" s="40"/>
      <c r="N16" s="40"/>
      <c r="O16" s="110"/>
      <c r="P16" s="109"/>
      <c r="Q16" s="40"/>
      <c r="R16" s="110"/>
    </row>
    <row r="17" spans="1:18">
      <c r="A17" s="109">
        <v>14</v>
      </c>
      <c r="B17" s="104" t="str">
        <f>'SEMESTRAL GRADE'!C35</f>
        <v>201701-603</v>
      </c>
      <c r="C17" s="106" t="str">
        <f>'SEMESTRAL GRADE'!B35</f>
        <v>Dela Masa Ciara Rose D</v>
      </c>
      <c r="D17" s="109"/>
      <c r="E17" s="40"/>
      <c r="F17" s="40"/>
      <c r="G17" s="110"/>
      <c r="H17" s="109"/>
      <c r="I17" s="40"/>
      <c r="J17" s="40"/>
      <c r="K17" s="110"/>
      <c r="L17" s="109"/>
      <c r="M17" s="40"/>
      <c r="N17" s="40"/>
      <c r="O17" s="110"/>
      <c r="P17" s="109"/>
      <c r="Q17" s="40"/>
      <c r="R17" s="110"/>
    </row>
    <row r="18" spans="1:18">
      <c r="A18" s="109">
        <v>15</v>
      </c>
      <c r="B18" s="104" t="str">
        <f>'SEMESTRAL GRADE'!C36</f>
        <v>201701-514</v>
      </c>
      <c r="C18" s="106" t="str">
        <f>'SEMESTRAL GRADE'!B36</f>
        <v>Dela Rosa Ariane E</v>
      </c>
      <c r="D18" s="109"/>
      <c r="E18" s="40"/>
      <c r="F18" s="40"/>
      <c r="G18" s="110"/>
      <c r="H18" s="109"/>
      <c r="I18" s="40"/>
      <c r="J18" s="40"/>
      <c r="K18" s="110"/>
      <c r="L18" s="109"/>
      <c r="M18" s="40"/>
      <c r="N18" s="40"/>
      <c r="O18" s="110"/>
      <c r="P18" s="109"/>
      <c r="Q18" s="40"/>
      <c r="R18" s="110"/>
    </row>
    <row r="19" spans="1:18">
      <c r="A19" s="109">
        <v>16</v>
      </c>
      <c r="B19" s="104" t="str">
        <f>'SEMESTRAL GRADE'!C37</f>
        <v>201701-612</v>
      </c>
      <c r="C19" s="106" t="str">
        <f>'SEMESTRAL GRADE'!B37</f>
        <v>Eyon Angelica E</v>
      </c>
      <c r="D19" s="109"/>
      <c r="E19" s="40"/>
      <c r="F19" s="40"/>
      <c r="G19" s="110"/>
      <c r="H19" s="109"/>
      <c r="I19" s="40"/>
      <c r="J19" s="40"/>
      <c r="K19" s="110"/>
      <c r="L19" s="109"/>
      <c r="M19" s="40"/>
      <c r="N19" s="40"/>
      <c r="O19" s="110"/>
      <c r="P19" s="109"/>
      <c r="Q19" s="40"/>
      <c r="R19" s="110"/>
    </row>
    <row r="20" spans="1:18">
      <c r="A20" s="109">
        <v>17</v>
      </c>
      <c r="B20" s="104" t="str">
        <f>'SEMESTRAL GRADE'!C38</f>
        <v>201701-633</v>
      </c>
      <c r="C20" s="106" t="str">
        <f>'SEMESTRAL GRADE'!B38</f>
        <v>Fermante Christian C</v>
      </c>
      <c r="D20" s="109"/>
      <c r="E20" s="40"/>
      <c r="F20" s="40"/>
      <c r="G20" s="110"/>
      <c r="H20" s="109"/>
      <c r="I20" s="40"/>
      <c r="J20" s="40"/>
      <c r="K20" s="110"/>
      <c r="L20" s="109"/>
      <c r="M20" s="40"/>
      <c r="N20" s="40"/>
      <c r="O20" s="110"/>
      <c r="P20" s="109"/>
      <c r="Q20" s="40"/>
      <c r="R20" s="110"/>
    </row>
    <row r="21" spans="1:18">
      <c r="A21" s="109">
        <v>18</v>
      </c>
      <c r="B21" s="104" t="str">
        <f>'SEMESTRAL GRADE'!C39</f>
        <v>201601-051</v>
      </c>
      <c r="C21" s="106" t="str">
        <f>'SEMESTRAL GRADE'!B39</f>
        <v>Fernandez Shaira T</v>
      </c>
      <c r="D21" s="109"/>
      <c r="E21" s="40"/>
      <c r="F21" s="40"/>
      <c r="G21" s="110"/>
      <c r="H21" s="109"/>
      <c r="I21" s="40"/>
      <c r="J21" s="40"/>
      <c r="K21" s="110"/>
      <c r="L21" s="109"/>
      <c r="M21" s="40"/>
      <c r="N21" s="40"/>
      <c r="O21" s="110"/>
      <c r="P21" s="109"/>
      <c r="Q21" s="40"/>
      <c r="R21" s="110"/>
    </row>
    <row r="22" spans="1:18">
      <c r="A22" s="109">
        <v>19</v>
      </c>
      <c r="B22" s="104" t="str">
        <f>'SEMESTRAL GRADE'!C40</f>
        <v>201701-602</v>
      </c>
      <c r="C22" s="106" t="str">
        <f>'SEMESTRAL GRADE'!B40</f>
        <v>Galido Joy O</v>
      </c>
      <c r="D22" s="109"/>
      <c r="E22" s="40"/>
      <c r="F22" s="40"/>
      <c r="G22" s="110"/>
      <c r="H22" s="109"/>
      <c r="I22" s="40"/>
      <c r="J22" s="40"/>
      <c r="K22" s="110"/>
      <c r="L22" s="109"/>
      <c r="M22" s="40"/>
      <c r="N22" s="40"/>
      <c r="O22" s="110"/>
      <c r="P22" s="109"/>
      <c r="Q22" s="40"/>
      <c r="R22" s="110"/>
    </row>
    <row r="23" spans="1:18">
      <c r="A23" s="109">
        <v>20</v>
      </c>
      <c r="B23" s="104" t="str">
        <f>'SEMESTRAL GRADE'!C41</f>
        <v>201701-640</v>
      </c>
      <c r="C23" s="106" t="str">
        <f>'SEMESTRAL GRADE'!B41</f>
        <v>Ilagan Michael Angelo O</v>
      </c>
      <c r="D23" s="109"/>
      <c r="E23" s="40"/>
      <c r="F23" s="40"/>
      <c r="G23" s="110"/>
      <c r="H23" s="109"/>
      <c r="I23" s="40"/>
      <c r="J23" s="40"/>
      <c r="K23" s="110"/>
      <c r="L23" s="109"/>
      <c r="M23" s="40"/>
      <c r="N23" s="40"/>
      <c r="O23" s="110"/>
      <c r="P23" s="109"/>
      <c r="Q23" s="40"/>
      <c r="R23" s="110"/>
    </row>
    <row r="24" spans="1:18">
      <c r="A24" s="109">
        <v>21</v>
      </c>
      <c r="B24" s="104" t="str">
        <f>'SEMESTRAL GRADE'!C42</f>
        <v>201701-554</v>
      </c>
      <c r="C24" s="106" t="str">
        <f>'SEMESTRAL GRADE'!B42</f>
        <v>Lorenzo Ronaline T</v>
      </c>
      <c r="D24" s="109"/>
      <c r="E24" s="40"/>
      <c r="F24" s="40"/>
      <c r="G24" s="110"/>
      <c r="H24" s="109"/>
      <c r="I24" s="40"/>
      <c r="J24" s="40"/>
      <c r="K24" s="110"/>
      <c r="L24" s="109"/>
      <c r="M24" s="40"/>
      <c r="N24" s="40"/>
      <c r="O24" s="110"/>
      <c r="P24" s="109"/>
      <c r="Q24" s="40"/>
      <c r="R24" s="110"/>
    </row>
    <row r="25" spans="1:18">
      <c r="A25" s="109">
        <v>22</v>
      </c>
      <c r="B25" s="104" t="str">
        <f>'SEMESTRAL GRADE'!C43</f>
        <v>201701-607</v>
      </c>
      <c r="C25" s="106" t="str">
        <f>'SEMESTRAL GRADE'!B43</f>
        <v>Macaspac Zeus Jandel M</v>
      </c>
      <c r="D25" s="109"/>
      <c r="E25" s="40"/>
      <c r="F25" s="40"/>
      <c r="G25" s="110"/>
      <c r="H25" s="109"/>
      <c r="I25" s="40"/>
      <c r="J25" s="40"/>
      <c r="K25" s="110"/>
      <c r="L25" s="109"/>
      <c r="M25" s="40"/>
      <c r="N25" s="40"/>
      <c r="O25" s="110"/>
      <c r="P25" s="109"/>
      <c r="Q25" s="40"/>
      <c r="R25" s="110"/>
    </row>
    <row r="26" spans="1:18">
      <c r="A26" s="109">
        <v>23</v>
      </c>
      <c r="B26" s="104" t="str">
        <f>'SEMESTRAL GRADE'!C44</f>
        <v>201701-061</v>
      </c>
      <c r="C26" s="106" t="str">
        <f>'SEMESTRAL GRADE'!B44</f>
        <v>Melendrez Maria Joshua O</v>
      </c>
      <c r="D26" s="109"/>
      <c r="E26" s="40"/>
      <c r="F26" s="40"/>
      <c r="G26" s="110"/>
      <c r="H26" s="109"/>
      <c r="I26" s="40"/>
      <c r="J26" s="40"/>
      <c r="K26" s="110"/>
      <c r="L26" s="109"/>
      <c r="M26" s="40"/>
      <c r="N26" s="40"/>
      <c r="O26" s="110"/>
      <c r="P26" s="109"/>
      <c r="Q26" s="40"/>
      <c r="R26" s="110"/>
    </row>
    <row r="27" spans="1:18">
      <c r="A27" s="109">
        <v>24</v>
      </c>
      <c r="B27" s="104" t="str">
        <f>'SEMESTRAL GRADE'!C45</f>
        <v>201701-189</v>
      </c>
      <c r="C27" s="106" t="str">
        <f>'SEMESTRAL GRADE'!B45</f>
        <v>Mendoza Bhonnie B</v>
      </c>
      <c r="D27" s="109"/>
      <c r="E27" s="40"/>
      <c r="F27" s="40"/>
      <c r="G27" s="110"/>
      <c r="H27" s="109"/>
      <c r="I27" s="40"/>
      <c r="J27" s="40"/>
      <c r="K27" s="110"/>
      <c r="L27" s="109"/>
      <c r="M27" s="40"/>
      <c r="N27" s="40"/>
      <c r="O27" s="110"/>
      <c r="P27" s="109"/>
      <c r="Q27" s="40"/>
      <c r="R27" s="110"/>
    </row>
    <row r="28" spans="1:18">
      <c r="A28" s="109">
        <v>25</v>
      </c>
      <c r="B28" s="104" t="str">
        <f>'SEMESTRAL GRADE'!C46</f>
        <v>201701-404</v>
      </c>
      <c r="C28" s="106" t="str">
        <f>'SEMESTRAL GRADE'!B46</f>
        <v>Monterola Arnold P</v>
      </c>
      <c r="D28" s="109"/>
      <c r="E28" s="40"/>
      <c r="F28" s="40"/>
      <c r="G28" s="110"/>
      <c r="H28" s="109"/>
      <c r="I28" s="40"/>
      <c r="J28" s="40"/>
      <c r="K28" s="110"/>
      <c r="L28" s="109"/>
      <c r="M28" s="40"/>
      <c r="N28" s="40"/>
      <c r="O28" s="110"/>
      <c r="P28" s="109"/>
      <c r="Q28" s="40"/>
      <c r="R28" s="110"/>
    </row>
    <row r="29" spans="1:18">
      <c r="A29" s="109">
        <v>26</v>
      </c>
      <c r="B29" s="104" t="str">
        <f>'SEMESTRAL GRADE'!C47</f>
        <v>201701-614</v>
      </c>
      <c r="C29" s="106" t="str">
        <f>'SEMESTRAL GRADE'!B47</f>
        <v>Ollet Allan L</v>
      </c>
      <c r="D29" s="109"/>
      <c r="E29" s="40"/>
      <c r="F29" s="40"/>
      <c r="G29" s="110"/>
      <c r="H29" s="109"/>
      <c r="I29" s="40"/>
      <c r="J29" s="40"/>
      <c r="K29" s="110"/>
      <c r="L29" s="109"/>
      <c r="M29" s="40"/>
      <c r="N29" s="40"/>
      <c r="O29" s="110"/>
      <c r="P29" s="109"/>
      <c r="Q29" s="40"/>
      <c r="R29" s="110"/>
    </row>
    <row r="30" spans="1:18">
      <c r="A30" s="109">
        <v>27</v>
      </c>
      <c r="B30" s="104" t="str">
        <f>'SEMESTRAL GRADE'!C48</f>
        <v>201701-382</v>
      </c>
      <c r="C30" s="106" t="str">
        <f>'SEMESTRAL GRADE'!B48</f>
        <v>Poblete Jan Fritzgerald A</v>
      </c>
      <c r="D30" s="109"/>
      <c r="E30" s="40"/>
      <c r="F30" s="40"/>
      <c r="G30" s="110"/>
      <c r="H30" s="109"/>
      <c r="I30" s="40"/>
      <c r="J30" s="40"/>
      <c r="K30" s="110"/>
      <c r="L30" s="109"/>
      <c r="M30" s="40"/>
      <c r="N30" s="40"/>
      <c r="O30" s="110"/>
      <c r="P30" s="109"/>
      <c r="Q30" s="40"/>
      <c r="R30" s="110"/>
    </row>
    <row r="31" spans="1:18">
      <c r="A31" s="109">
        <v>28</v>
      </c>
      <c r="B31" s="104" t="str">
        <f>'SEMESTRAL GRADE'!C49</f>
        <v>201701-484</v>
      </c>
      <c r="C31" s="106" t="str">
        <f>'SEMESTRAL GRADE'!B49</f>
        <v xml:space="preserve">Regalario Rose Ann M </v>
      </c>
      <c r="D31" s="109"/>
      <c r="E31" s="40"/>
      <c r="F31" s="40"/>
      <c r="G31" s="110"/>
      <c r="H31" s="109"/>
      <c r="I31" s="40"/>
      <c r="J31" s="40"/>
      <c r="K31" s="110"/>
      <c r="L31" s="109"/>
      <c r="M31" s="40"/>
      <c r="N31" s="40"/>
      <c r="O31" s="110"/>
      <c r="P31" s="109"/>
      <c r="Q31" s="40"/>
      <c r="R31" s="110"/>
    </row>
    <row r="32" spans="1:18">
      <c r="A32" s="109">
        <v>29</v>
      </c>
      <c r="B32" s="104" t="str">
        <f>'SEMESTRAL GRADE'!C50</f>
        <v>201602-055</v>
      </c>
      <c r="C32" s="106" t="str">
        <f>'SEMESTRAL GRADE'!B50</f>
        <v>Salazar Alfonso Gerald B</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dcterms:created xsi:type="dcterms:W3CDTF">2016-12-14T23:32:57Z</dcterms:created>
  <dcterms:modified xsi:type="dcterms:W3CDTF">2017-12-13T06:30:52Z</dcterms:modified>
</cp:coreProperties>
</file>