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AN26" s="1"/>
  <c r="K27"/>
  <c r="AN27" s="1"/>
  <c r="K28"/>
  <c r="K29"/>
  <c r="AN29" s="1"/>
  <c r="K30"/>
  <c r="AN30" s="1"/>
  <c r="K3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31" l="1"/>
  <c r="AN28"/>
  <c r="AN40"/>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BC33" s="1"/>
  <c r="BD33" s="1"/>
  <c r="CS33" s="1"/>
  <c r="E34"/>
  <c r="F34" s="1"/>
  <c r="E35"/>
  <c r="F35" s="1"/>
  <c r="E36"/>
  <c r="F36" s="1"/>
  <c r="E37"/>
  <c r="F37" s="1"/>
  <c r="BC37" s="1"/>
  <c r="E38"/>
  <c r="F38" s="1"/>
  <c r="E39"/>
  <c r="F39" s="1"/>
  <c r="E40"/>
  <c r="F40" s="1"/>
  <c r="E41"/>
  <c r="F41" s="1"/>
  <c r="BC41" s="1"/>
  <c r="BD41" s="1"/>
  <c r="CS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1" l="1"/>
  <c r="BD21" s="1"/>
  <c r="CS21" s="1"/>
  <c r="CT41"/>
  <c r="O39" i="3" s="1"/>
  <c r="D53" i="4" s="1"/>
  <c r="E53"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13"/>
  <c r="CS13"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CU41" i="2" l="1"/>
  <c r="O31" i="3"/>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<sst xmlns="http://schemas.openxmlformats.org/spreadsheetml/2006/main" count="423" uniqueCount="294">
  <si>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</si>
  <si>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</si>
  <si>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</si>
  <si>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</si>
  <si>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</si>
  <si>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</si>
  <si>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</si>
  <si>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</si>
  <si>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</si>
  <si>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</si>
  <si>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</si>
  <si>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</si>
  <si>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</si>
  <si>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</si>
  <si>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</si>
  <si>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</si>
  <si>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</si>
  <si>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</si>
  <si>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</si>
  <si>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</si>
  <si>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</si>
  <si>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</si>
  <si>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</si>
  <si>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</si>
  <si>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</si>
  <si>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</si>
  <si>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</si>
  <si>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</si>
  <si>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</si>
  <si>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</si>
  <si>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</si>
  <si>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</si>
  <si>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</si>
  <si>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</si>
  <si>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</si>
  <si>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</si>
  <si>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</si>
  <si>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</si>
  <si>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</si>
  <si>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</si>
  <si>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</si>
  <si>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</si>
  <si>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</si>
  <si>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</si>
  <si>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</si>
  <si>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</si>
  <si>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</si>
  <si>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</si>
  <si>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</si>
  <si>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</si>
  <si>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</si>
  <si>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</si>
  <si>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</si>
  <si>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</si>
  <si>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</si>
  <si>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</si>
  <si>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</si>
  <si>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</si>
  <si>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</si>
  <si>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</si>
  <si>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</si>
  <si>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</si>
  <si>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</si>
  <si>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</si>
  <si>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</si>
  <si>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</si>
  <si>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</si>
  <si>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</si>
  <si>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</si>
  <si>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</si>
  <si>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</si>
  <si>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</si>
  <si>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</si>
  <si>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</si>
  <si>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</si>
  <si>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</si>
  <si>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</si>
  <si>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</si>
  <si>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</si>
  <si>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</si>
  <si>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</si>
  <si>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</si>
  <si>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</si>
  <si>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</si>
  <si>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</si>
  <si>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</si>
  <si>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</si>
  <si>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</si>
  <si>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</si>
  <si>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</si>
  <si>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</si>
  <si>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</si>
  <si>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</si>
  <si>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</si>
  <si>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</si>
  <si>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</si>
  <si>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</si>
  <si>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</si>
  <si>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</si>
  <si>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</si>
  <si>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</si>
  <si>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</si>
  <si>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</si>
  <si>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</si>
  <si>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</si>
  <si>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</si>
  <si>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</si>
  <si>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</si>
  <si>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</si>
  <si>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</si>
  <si>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</si>
  <si>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</si>
  <si>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</si>
  <si>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</si>
  <si>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</si>
  <si>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</si>
  <si>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</si>
  <si>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</si>
  <si>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</si>
  <si>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</si>
  <si>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</si>
  <si>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</si>
  <si>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</si>
  <si>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</si>
  <si>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</si>
  <si>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</si>
  <si>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</si>
  <si>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</si>
  <si>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</si>
  <si>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</si>
  <si>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</si>
  <si>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</si>
  <si>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</si>
  <si>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</si>
  <si>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</si>
  <si>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</si>
  <si>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</si>
  <si>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</si>
  <si>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</si>
  <si>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</si>
  <si>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</si>
  <si>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</si>
  <si>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</si>
  <si>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</si>
  <si>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</si>
  <si>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</si>
  <si>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</si>
  <si>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</si>
  <si>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</si>
  <si>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</si>
  <si>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</si>
  <si>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</si>
  <si>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</si>
  <si>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</si>
  <si>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</si>
  <si>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</si>
  <si>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</si>
  <si>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</si>
  <si>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</si>
  <si>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</si>
  <si>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</si>
  <si>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</si>
  <si>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</si>
  <si>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</si>
  <si>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</si>
  <si>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</si>
  <si>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</si>
  <si>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</si>
  <si>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</si>
  <si>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</si>
  <si>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</si>
  <si>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</si>
  <si>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</si>
  <si>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</si>
  <si>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</si>
  <si>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</si>
  <si>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</si>
  <si>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</si>
  <si>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</si>
  <si>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</si>
  <si>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</si>
  <si>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</si>
  <si>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</si>
  <si>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</si>
  <si>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</si>
  <si>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</si>
  <si>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</si>
  <si>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</si>
  <si>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</si>
  <si>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</si>
  <si>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</si>
  <si>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</si>
  <si>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</si>
  <si>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</si>
  <si>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</si>
  <si>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</si>
  <si>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</si>
  <si>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</si>
  <si>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</si>
  <si>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</si>
  <si>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</si>
  <si>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</si>
  <si>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</si>
  <si>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</si>
  <si>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</si>
  <si>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</si>
  <si>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</si>
  <si>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</si>
  <si>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</si>
  <si>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</si>
  <si>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</si>
  <si>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</si>
  <si>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</si>
  <si>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</si>
  <si>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</si>
  <si>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</si>
  <si>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</si>
  <si>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</si>
  <si>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</si>
  <si>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</si>
  <si>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</si>
  <si>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</si>
  <si>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</si>
  <si>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</si>
  <si>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</si>
  <si>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</si>
  <si>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</si>
  <si>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</si>
  <si>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</si>
  <si>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</si>
  <si>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</si>
  <si>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</si>
  <si>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</si>
  <si>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</si>
  <si>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</si>
  <si>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</si>
  <si>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</si>
  <si>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</si>
  <si>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</si>
  <si>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</si>
  <si>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</si>
  <si>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</si>
  <si>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</si>
  <si>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</si>
  <si>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</si>
  <si>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</si>
  <si>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</si>
  <si>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</si>
  <si>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</si>
  <si>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</si>
  <si>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</si>
  <si>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</si>
  <si>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</si>
  <si>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</si>
  <si>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</si>
  <si>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</si>
  <si>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</si>
  <si>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</si>
  <si>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</si>
  <si>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</si>
  <si>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</si>
  <si>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</si>
  <si>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</si>
  <si>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</si>
  <si>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</si>
  <si>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</si>
  <si>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</si>
  <si>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</si>
  <si>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</si>
  <si>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</si>
  <si>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</si>
  <si>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</si>
  <si>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</si>
  <si>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</si>
  <si>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</si>
  <si>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</si>
  <si>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</si>
  <si>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</si>
  <si>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</si>
  <si>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</si>
  <si>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</si>
  <si>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</si>
  <si>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</si>
  <si>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</si>
  <si>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</si>
  <si>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</si>
  <si>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</si>
  <si>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</si>
  <si>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</si>
  <si>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</si>
  <si>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</si>
  <si>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</si>
  <si>
    <t>201501-260</t>
  </si>
  <si>
    <t>201501-253</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</si>
</sst>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15" workbookViewId="0">
      <selection activeCell="B26" sqref="B26"/>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114</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19" t="s">
        <v>0</v>
      </c>
      <c r="B6" s="120"/>
      <c r="C6" s="121" t="s">
        <v>160</v>
      </c>
      <c r="D6" s="121"/>
      <c r="E6" s="122" t="s">
        <v>1</v>
      </c>
      <c r="F6" s="122"/>
      <c r="G6" s="1">
        <v>2</v>
      </c>
      <c r="H6" s="2" t="s">
        <v>2</v>
      </c>
      <c r="I6" s="1"/>
      <c r="J6" s="123" t="s">
        <v>3</v>
      </c>
      <c r="K6" s="123"/>
      <c r="L6" s="124"/>
      <c r="M6" s="124"/>
    </row>
    <row r="7" spans="1:18">
      <c r="A7" s="125" t="s">
        <v>4</v>
      </c>
      <c r="B7" s="126"/>
      <c r="C7" s="3" t="s">
        <v>159</v>
      </c>
      <c r="D7" s="4" t="s">
        <v>5</v>
      </c>
      <c r="E7" s="127" t="s">
        <v>6</v>
      </c>
      <c r="F7" s="127"/>
      <c r="G7" s="5">
        <v>1</v>
      </c>
      <c r="H7" s="6" t="s">
        <v>7</v>
      </c>
      <c r="I7" s="7"/>
      <c r="J7" s="127" t="s">
        <v>8</v>
      </c>
      <c r="K7" s="127"/>
      <c r="L7" s="128"/>
      <c r="M7" s="128"/>
    </row>
    <row r="8" spans="1:18" ht="15.75" thickBot="1">
      <c r="A8" s="129" t="s">
        <v>9</v>
      </c>
      <c r="B8" s="130"/>
      <c r="C8" s="8" t="s">
        <v>161</v>
      </c>
      <c r="D8" s="9" t="s">
        <v>284</v>
      </c>
      <c r="E8" s="131" t="s">
        <v>10</v>
      </c>
      <c r="F8" s="131"/>
      <c r="G8" s="10">
        <v>3</v>
      </c>
      <c r="H8" s="11" t="s">
        <v>11</v>
      </c>
      <c r="I8" s="12"/>
      <c r="J8" s="131" t="s">
        <v>12</v>
      </c>
      <c r="K8" s="131"/>
      <c r="L8" s="132"/>
      <c r="M8" s="132"/>
    </row>
    <row r="9" spans="1:18" ht="15.75" thickBot="1">
      <c r="A9" s="133" t="s">
        <v>13</v>
      </c>
      <c r="B9" s="135" t="s">
        <v>90</v>
      </c>
      <c r="C9" s="137" t="s">
        <v>14</v>
      </c>
      <c r="D9" s="137"/>
      <c r="E9" s="137"/>
      <c r="F9" s="138" t="s">
        <v>15</v>
      </c>
      <c r="G9" s="138" t="s">
        <v>16</v>
      </c>
      <c r="H9" s="140"/>
      <c r="I9" s="140"/>
      <c r="J9" s="141" t="s">
        <v>17</v>
      </c>
      <c r="K9" s="142"/>
      <c r="L9" s="141" t="s">
        <v>18</v>
      </c>
      <c r="M9" s="142"/>
    </row>
    <row r="10" spans="1:18">
      <c r="A10" s="134"/>
      <c r="B10" s="136"/>
      <c r="C10" s="13" t="s">
        <v>19</v>
      </c>
      <c r="D10" s="13" t="s">
        <v>20</v>
      </c>
      <c r="E10" s="13" t="s">
        <v>91</v>
      </c>
      <c r="F10" s="139"/>
      <c r="G10" s="139"/>
      <c r="H10" s="139"/>
      <c r="I10" s="139"/>
      <c r="J10" s="143"/>
      <c r="K10" s="143"/>
      <c r="L10" s="143"/>
      <c r="M10" s="143"/>
    </row>
    <row r="11" spans="1:18">
      <c r="A11" s="14">
        <v>1</v>
      </c>
      <c r="B11" s="15" t="s">
        <v>176</v>
      </c>
      <c r="C11" s="15" t="s">
        <v>177</v>
      </c>
      <c r="D11" s="15" t="s">
        <v>178</v>
      </c>
      <c r="E11" s="15" t="s">
        <v>179</v>
      </c>
      <c r="F11" s="16" t="s">
        <v>166</v>
      </c>
      <c r="G11" s="148"/>
      <c r="H11" s="149"/>
      <c r="I11" s="150"/>
      <c r="J11" s="151"/>
      <c r="K11" s="152"/>
      <c r="L11" s="148"/>
      <c r="M11" s="150"/>
      <c r="O11" s="161" t="s">
        <v>23</v>
      </c>
      <c r="P11" s="162"/>
      <c r="Q11" s="162"/>
      <c r="R11" s="163"/>
    </row>
    <row r="12" spans="1:18">
      <c r="A12" s="14">
        <v>2</v>
      </c>
      <c r="B12" s="15" t="s">
        <v>180</v>
      </c>
      <c r="C12" s="15" t="s">
        <v>181</v>
      </c>
      <c r="D12" s="15" t="s">
        <v>182</v>
      </c>
      <c r="E12" s="15" t="s">
        <v>183</v>
      </c>
      <c r="F12" s="16" t="s">
        <v>166</v>
      </c>
      <c r="G12" s="144"/>
      <c r="H12" s="144"/>
      <c r="I12" s="144"/>
      <c r="J12" s="145"/>
      <c r="K12" s="146"/>
      <c r="L12" s="147"/>
      <c r="M12" s="147"/>
      <c r="O12" s="19" t="s">
        <v>24</v>
      </c>
      <c r="P12" s="159" t="s">
        <v>162</v>
      </c>
      <c r="Q12" s="159"/>
      <c r="R12" s="159"/>
    </row>
    <row r="13" spans="1:18">
      <c r="A13" s="14">
        <v>3</v>
      </c>
      <c r="B13" s="15" t="s">
        <v>184</v>
      </c>
      <c r="C13" s="15" t="s">
        <v>185</v>
      </c>
      <c r="D13" s="15" t="s">
        <v>186</v>
      </c>
      <c r="E13" s="15" t="s">
        <v>187</v>
      </c>
      <c r="F13" s="16" t="s">
        <v>166</v>
      </c>
      <c r="G13" s="144"/>
      <c r="H13" s="144"/>
      <c r="I13" s="144"/>
      <c r="J13" s="145"/>
      <c r="K13" s="146"/>
      <c r="L13" s="147"/>
      <c r="M13" s="147"/>
      <c r="O13" s="19" t="s">
        <v>25</v>
      </c>
      <c r="P13" s="159" t="s">
        <v>172</v>
      </c>
      <c r="Q13" s="159"/>
      <c r="R13" s="159"/>
    </row>
    <row r="14" spans="1:18">
      <c r="A14" s="14">
        <v>4</v>
      </c>
      <c r="B14" s="15" t="s">
        <v>188</v>
      </c>
      <c r="C14" s="15" t="s">
        <v>189</v>
      </c>
      <c r="D14" s="15" t="s">
        <v>190</v>
      </c>
      <c r="E14" s="15" t="s">
        <v>191</v>
      </c>
      <c r="F14" s="16" t="s">
        <v>166</v>
      </c>
      <c r="G14" s="144"/>
      <c r="H14" s="144"/>
      <c r="I14" s="144"/>
      <c r="J14" s="145"/>
      <c r="K14" s="146"/>
      <c r="L14" s="147"/>
      <c r="M14" s="147"/>
      <c r="O14" s="19" t="s">
        <v>26</v>
      </c>
      <c r="P14" s="156" t="s">
        <v>163</v>
      </c>
      <c r="Q14" s="157"/>
      <c r="R14" s="158"/>
    </row>
    <row r="15" spans="1:18">
      <c r="A15" s="14">
        <v>5</v>
      </c>
      <c r="B15" s="15" t="s">
        <v>192</v>
      </c>
      <c r="C15" s="15" t="s">
        <v>193</v>
      </c>
      <c r="D15" s="15" t="s">
        <v>194</v>
      </c>
      <c r="E15" s="15" t="s">
        <v>195</v>
      </c>
      <c r="F15" s="16" t="s">
        <v>166</v>
      </c>
      <c r="G15" s="144"/>
      <c r="H15" s="144"/>
      <c r="I15" s="144"/>
      <c r="J15" s="145"/>
      <c r="K15" s="146"/>
      <c r="L15" s="147"/>
      <c r="M15" s="147"/>
      <c r="O15" s="20" t="s">
        <v>27</v>
      </c>
      <c r="P15" s="156" t="s">
        <v>164</v>
      </c>
      <c r="Q15" s="157"/>
      <c r="R15" s="158"/>
    </row>
    <row r="16" spans="1:18">
      <c r="A16" s="14">
        <v>6</v>
      </c>
      <c r="B16" s="15" t="s">
        <v>196</v>
      </c>
      <c r="C16" s="15" t="s">
        <v>197</v>
      </c>
      <c r="D16" s="15" t="s">
        <v>198</v>
      </c>
      <c r="E16" s="15" t="s">
        <v>199</v>
      </c>
      <c r="F16" s="16" t="s">
        <v>166</v>
      </c>
      <c r="G16" s="144"/>
      <c r="H16" s="144"/>
      <c r="I16" s="144"/>
      <c r="J16" s="145"/>
      <c r="K16" s="146"/>
      <c r="L16" s="147"/>
      <c r="M16" s="147"/>
      <c r="O16" s="20" t="s">
        <v>29</v>
      </c>
      <c r="P16" s="164" t="s">
        <v>167</v>
      </c>
      <c r="Q16" s="165"/>
      <c r="R16" s="166"/>
    </row>
    <row r="17" spans="1:18">
      <c r="A17" s="14">
        <v>7</v>
      </c>
      <c r="B17" s="15" t="s">
        <v>200</v>
      </c>
      <c r="C17" s="15" t="s">
        <v>201</v>
      </c>
      <c r="D17" s="15" t="s">
        <v>202</v>
      </c>
      <c r="E17" s="15" t="s">
        <v>203</v>
      </c>
      <c r="F17" s="16" t="s">
        <v>166</v>
      </c>
      <c r="G17" s="144"/>
      <c r="H17" s="144"/>
      <c r="I17" s="144"/>
      <c r="J17" s="145"/>
      <c r="K17" s="146"/>
      <c r="L17" s="147"/>
      <c r="M17" s="147"/>
      <c r="O17" s="20" t="s">
        <v>28</v>
      </c>
      <c r="P17" s="156" t="s">
        <v>165</v>
      </c>
      <c r="Q17" s="157"/>
      <c r="R17" s="158"/>
    </row>
    <row r="18" spans="1:18">
      <c r="A18" s="14">
        <v>8</v>
      </c>
      <c r="B18" s="15" t="s">
        <v>292</v>
      </c>
      <c r="C18" s="15" t="s">
        <v>204</v>
      </c>
      <c r="D18" s="15" t="s">
        <v>205</v>
      </c>
      <c r="E18" s="15" t="s">
        <v>168</v>
      </c>
      <c r="F18" s="16" t="s">
        <v>166</v>
      </c>
      <c r="G18" s="144"/>
      <c r="H18" s="144"/>
      <c r="I18" s="144"/>
      <c r="J18" s="145"/>
      <c r="K18" s="146"/>
      <c r="L18" s="147"/>
      <c r="M18" s="147"/>
    </row>
    <row r="19" spans="1:18">
      <c r="A19" s="14">
        <v>9</v>
      </c>
      <c r="B19" s="15" t="s">
        <v>206</v>
      </c>
      <c r="C19" s="15" t="s">
        <v>207</v>
      </c>
      <c r="D19" s="15" t="s">
        <v>208</v>
      </c>
      <c r="E19" s="15" t="s">
        <v>209</v>
      </c>
      <c r="F19" s="16" t="s">
        <v>166</v>
      </c>
      <c r="G19" s="144"/>
      <c r="H19" s="144"/>
      <c r="I19" s="144"/>
      <c r="J19" s="145"/>
      <c r="K19" s="146"/>
      <c r="L19" s="147"/>
      <c r="M19" s="147"/>
    </row>
    <row r="20" spans="1:18">
      <c r="A20" s="14">
        <v>10</v>
      </c>
      <c r="B20" s="15" t="s">
        <v>210</v>
      </c>
      <c r="C20" s="15" t="s">
        <v>211</v>
      </c>
      <c r="D20" s="15" t="s">
        <v>212</v>
      </c>
      <c r="E20" s="15" t="s">
        <v>213</v>
      </c>
      <c r="F20" s="16" t="s">
        <v>166</v>
      </c>
      <c r="G20" s="144"/>
      <c r="H20" s="144"/>
      <c r="I20" s="144"/>
      <c r="J20" s="145"/>
      <c r="K20" s="146"/>
      <c r="L20" s="147"/>
      <c r="M20" s="147"/>
    </row>
    <row r="21" spans="1:18">
      <c r="A21" s="14">
        <v>11</v>
      </c>
      <c r="B21" s="15" t="s">
        <v>214</v>
      </c>
      <c r="C21" s="15" t="s">
        <v>215</v>
      </c>
      <c r="D21" s="15" t="s">
        <v>216</v>
      </c>
      <c r="E21" s="15" t="s">
        <v>217</v>
      </c>
      <c r="F21" s="16" t="s">
        <v>166</v>
      </c>
      <c r="G21" s="144"/>
      <c r="H21" s="144"/>
      <c r="I21" s="144"/>
      <c r="J21" s="145"/>
      <c r="K21" s="146"/>
      <c r="L21" s="147"/>
      <c r="M21" s="147"/>
      <c r="P21" s="94" t="s">
        <v>143</v>
      </c>
    </row>
    <row r="22" spans="1:18">
      <c r="A22" s="14">
        <v>12</v>
      </c>
      <c r="B22" s="15" t="s">
        <v>218</v>
      </c>
      <c r="C22" s="15" t="s">
        <v>219</v>
      </c>
      <c r="D22" s="15" t="s">
        <v>220</v>
      </c>
      <c r="E22" s="15" t="s">
        <v>169</v>
      </c>
      <c r="F22" s="16"/>
      <c r="G22" s="144"/>
      <c r="H22" s="144"/>
      <c r="I22" s="144"/>
      <c r="J22" s="145"/>
      <c r="K22" s="146"/>
      <c r="L22" s="147"/>
      <c r="M22" s="147"/>
      <c r="P22" s="95">
        <v>0</v>
      </c>
      <c r="Q22" s="95">
        <v>5</v>
      </c>
    </row>
    <row r="23" spans="1:18">
      <c r="A23" s="14">
        <v>13</v>
      </c>
      <c r="B23" s="15" t="s">
        <v>221</v>
      </c>
      <c r="C23" s="15" t="s">
        <v>222</v>
      </c>
      <c r="D23" s="15" t="s">
        <v>223</v>
      </c>
      <c r="E23" s="15" t="s">
        <v>224</v>
      </c>
      <c r="F23" s="16" t="s">
        <v>166</v>
      </c>
      <c r="G23" s="144"/>
      <c r="H23" s="144"/>
      <c r="I23" s="144"/>
      <c r="J23" s="145"/>
      <c r="K23" s="146"/>
      <c r="L23" s="147"/>
      <c r="M23" s="147"/>
      <c r="P23" s="96">
        <v>70</v>
      </c>
      <c r="Q23" s="95">
        <v>3</v>
      </c>
    </row>
    <row r="24" spans="1:18">
      <c r="A24" s="14">
        <v>14</v>
      </c>
      <c r="B24" s="15" t="s">
        <v>287</v>
      </c>
      <c r="C24" s="15" t="s">
        <v>225</v>
      </c>
      <c r="D24" s="15" t="s">
        <v>226</v>
      </c>
      <c r="E24" s="15" t="s">
        <v>191</v>
      </c>
      <c r="F24" s="16" t="s">
        <v>166</v>
      </c>
      <c r="G24" s="144"/>
      <c r="H24" s="144"/>
      <c r="I24" s="144"/>
      <c r="J24" s="145"/>
      <c r="K24" s="146"/>
      <c r="L24" s="147"/>
      <c r="M24" s="147"/>
      <c r="P24" s="96">
        <v>73.34</v>
      </c>
      <c r="Q24" s="95">
        <v>2.75</v>
      </c>
    </row>
    <row r="25" spans="1:18">
      <c r="A25" s="14">
        <v>15</v>
      </c>
      <c r="B25" s="84" t="s">
        <v>291</v>
      </c>
      <c r="C25" s="15" t="s">
        <v>282</v>
      </c>
      <c r="D25" s="15" t="s">
        <v>283</v>
      </c>
      <c r="E25" s="15" t="s">
        <v>171</v>
      </c>
      <c r="F25" s="16" t="s">
        <v>166</v>
      </c>
      <c r="G25" s="144"/>
      <c r="H25" s="144"/>
      <c r="I25" s="144"/>
      <c r="J25" s="145"/>
      <c r="K25" s="146"/>
      <c r="L25" s="147"/>
      <c r="M25" s="147"/>
      <c r="P25" s="96">
        <v>76.680000000000007</v>
      </c>
      <c r="Q25" s="95">
        <v>2.5</v>
      </c>
    </row>
    <row r="26" spans="1:18">
      <c r="A26" s="14">
        <v>16</v>
      </c>
      <c r="B26" s="84" t="s">
        <v>293</v>
      </c>
      <c r="C26" s="84" t="s">
        <v>227</v>
      </c>
      <c r="D26" s="15" t="s">
        <v>228</v>
      </c>
      <c r="E26" s="15" t="s">
        <v>171</v>
      </c>
      <c r="F26" s="16" t="s">
        <v>166</v>
      </c>
      <c r="G26" s="144"/>
      <c r="H26" s="144"/>
      <c r="I26" s="144"/>
      <c r="J26" s="145"/>
      <c r="K26" s="146"/>
      <c r="L26" s="147"/>
      <c r="M26" s="147"/>
      <c r="P26" s="96">
        <v>80.02</v>
      </c>
      <c r="Q26" s="95">
        <v>2.25</v>
      </c>
    </row>
    <row r="27" spans="1:18">
      <c r="A27" s="14">
        <v>17</v>
      </c>
      <c r="B27" s="15" t="s">
        <v>229</v>
      </c>
      <c r="C27" s="15" t="s">
        <v>230</v>
      </c>
      <c r="D27" s="15" t="s">
        <v>231</v>
      </c>
      <c r="E27" s="15" t="s">
        <v>203</v>
      </c>
      <c r="F27" s="16" t="s">
        <v>166</v>
      </c>
      <c r="G27" s="144"/>
      <c r="H27" s="144"/>
      <c r="I27" s="144"/>
      <c r="J27" s="145"/>
      <c r="K27" s="146"/>
      <c r="L27" s="147"/>
      <c r="M27" s="147"/>
      <c r="P27" s="96">
        <v>83.36</v>
      </c>
      <c r="Q27" s="95">
        <v>2</v>
      </c>
    </row>
    <row r="28" spans="1:18">
      <c r="A28" s="14">
        <v>18</v>
      </c>
      <c r="B28" s="15" t="s">
        <v>232</v>
      </c>
      <c r="C28" s="17" t="s">
        <v>233</v>
      </c>
      <c r="D28" s="15" t="s">
        <v>234</v>
      </c>
      <c r="E28" s="15" t="s">
        <v>179</v>
      </c>
      <c r="F28" s="16" t="s">
        <v>166</v>
      </c>
      <c r="G28" s="144"/>
      <c r="H28" s="144"/>
      <c r="I28" s="144"/>
      <c r="J28" s="145"/>
      <c r="K28" s="146"/>
      <c r="L28" s="147"/>
      <c r="M28" s="147"/>
      <c r="P28" s="96">
        <v>86.7</v>
      </c>
      <c r="Q28" s="95">
        <v>1.75</v>
      </c>
    </row>
    <row r="29" spans="1:18">
      <c r="A29" s="14">
        <v>19</v>
      </c>
      <c r="B29" s="15" t="s">
        <v>235</v>
      </c>
      <c r="C29" s="15" t="s">
        <v>236</v>
      </c>
      <c r="D29" s="15" t="s">
        <v>237</v>
      </c>
      <c r="E29" s="15" t="s">
        <v>173</v>
      </c>
      <c r="F29" s="16" t="s">
        <v>166</v>
      </c>
      <c r="G29" s="144"/>
      <c r="H29" s="144"/>
      <c r="I29" s="144"/>
      <c r="J29" s="145"/>
      <c r="K29" s="146"/>
      <c r="L29" s="147"/>
      <c r="M29" s="147"/>
      <c r="P29" s="96">
        <v>90.04</v>
      </c>
      <c r="Q29" s="95">
        <v>1.5</v>
      </c>
    </row>
    <row r="30" spans="1:18">
      <c r="A30" s="14">
        <v>20</v>
      </c>
      <c r="B30" s="15" t="s">
        <v>238</v>
      </c>
      <c r="C30" s="15" t="s">
        <v>239</v>
      </c>
      <c r="D30" s="15" t="s">
        <v>240</v>
      </c>
      <c r="E30" s="15" t="s">
        <v>174</v>
      </c>
      <c r="F30" s="16" t="s">
        <v>166</v>
      </c>
      <c r="G30" s="144"/>
      <c r="H30" s="144"/>
      <c r="I30" s="144"/>
      <c r="J30" s="145"/>
      <c r="K30" s="146"/>
      <c r="L30" s="147"/>
      <c r="M30" s="147"/>
      <c r="P30" s="96">
        <v>93.38</v>
      </c>
      <c r="Q30" s="95">
        <v>1.25</v>
      </c>
    </row>
    <row r="31" spans="1:18">
      <c r="A31" s="14">
        <v>21</v>
      </c>
      <c r="B31" s="15" t="s">
        <v>241</v>
      </c>
      <c r="C31" s="15" t="s">
        <v>242</v>
      </c>
      <c r="D31" s="15" t="s">
        <v>243</v>
      </c>
      <c r="E31" s="15" t="s">
        <v>191</v>
      </c>
      <c r="F31" s="16" t="s">
        <v>166</v>
      </c>
      <c r="G31" s="144"/>
      <c r="H31" s="144"/>
      <c r="I31" s="144"/>
      <c r="J31" s="145"/>
      <c r="K31" s="146"/>
      <c r="L31" s="147"/>
      <c r="M31" s="147"/>
      <c r="P31" s="95"/>
      <c r="Q31" s="95"/>
    </row>
    <row r="32" spans="1:18">
      <c r="A32" s="14">
        <v>22</v>
      </c>
      <c r="B32" s="15" t="s">
        <v>244</v>
      </c>
      <c r="C32" s="17" t="s">
        <v>245</v>
      </c>
      <c r="D32" s="15" t="s">
        <v>246</v>
      </c>
      <c r="E32" s="15" t="s">
        <v>199</v>
      </c>
      <c r="F32" s="16" t="s">
        <v>166</v>
      </c>
      <c r="G32" s="144"/>
      <c r="H32" s="144"/>
      <c r="I32" s="144"/>
      <c r="J32" s="145"/>
      <c r="K32" s="146"/>
      <c r="L32" s="147"/>
      <c r="M32" s="147"/>
      <c r="P32" s="95">
        <v>96.72</v>
      </c>
      <c r="Q32" s="95">
        <v>1</v>
      </c>
    </row>
    <row r="33" spans="1:13">
      <c r="A33" s="14">
        <v>23</v>
      </c>
      <c r="B33" s="15" t="s">
        <v>247</v>
      </c>
      <c r="C33" s="15" t="s">
        <v>248</v>
      </c>
      <c r="D33" s="15" t="s">
        <v>286</v>
      </c>
      <c r="E33" s="15" t="s">
        <v>249</v>
      </c>
      <c r="F33" s="16" t="s">
        <v>166</v>
      </c>
      <c r="G33" s="144"/>
      <c r="H33" s="144"/>
      <c r="I33" s="144"/>
      <c r="J33" s="145"/>
      <c r="K33" s="146"/>
      <c r="L33" s="147"/>
      <c r="M33" s="147"/>
    </row>
    <row r="34" spans="1:13">
      <c r="A34" s="14">
        <v>24</v>
      </c>
      <c r="B34" s="15" t="s">
        <v>250</v>
      </c>
      <c r="C34" s="15" t="s">
        <v>251</v>
      </c>
      <c r="D34" s="15" t="s">
        <v>252</v>
      </c>
      <c r="E34" s="15" t="s">
        <v>191</v>
      </c>
      <c r="F34" s="16" t="s">
        <v>166</v>
      </c>
      <c r="G34" s="144"/>
      <c r="H34" s="144"/>
      <c r="I34" s="144"/>
      <c r="J34" s="145"/>
      <c r="K34" s="146"/>
      <c r="L34" s="147"/>
      <c r="M34" s="147"/>
    </row>
    <row r="35" spans="1:13">
      <c r="A35" s="14">
        <v>25</v>
      </c>
      <c r="B35" s="15" t="s">
        <v>253</v>
      </c>
      <c r="C35" s="15" t="s">
        <v>254</v>
      </c>
      <c r="D35" s="15" t="s">
        <v>255</v>
      </c>
      <c r="E35" s="15" t="s">
        <v>249</v>
      </c>
      <c r="F35" s="16" t="s">
        <v>166</v>
      </c>
      <c r="G35" s="144"/>
      <c r="H35" s="144"/>
      <c r="I35" s="144"/>
      <c r="J35" s="145"/>
      <c r="K35" s="146"/>
      <c r="L35" s="147"/>
      <c r="M35" s="147"/>
    </row>
    <row r="36" spans="1:13">
      <c r="A36" s="14">
        <v>26</v>
      </c>
      <c r="B36" s="15" t="s">
        <v>256</v>
      </c>
      <c r="C36" s="15" t="s">
        <v>257</v>
      </c>
      <c r="D36" s="15" t="s">
        <v>258</v>
      </c>
      <c r="E36" s="15" t="s">
        <v>191</v>
      </c>
      <c r="F36" s="16" t="s">
        <v>166</v>
      </c>
      <c r="G36" s="144"/>
      <c r="H36" s="144"/>
      <c r="I36" s="144"/>
      <c r="J36" s="145"/>
      <c r="K36" s="146"/>
      <c r="L36" s="147"/>
      <c r="M36" s="147"/>
    </row>
    <row r="37" spans="1:13">
      <c r="A37" s="14">
        <v>27</v>
      </c>
      <c r="B37" s="15" t="s">
        <v>259</v>
      </c>
      <c r="C37" s="15" t="s">
        <v>260</v>
      </c>
      <c r="D37" s="15" t="s">
        <v>261</v>
      </c>
      <c r="E37" s="15" t="s">
        <v>262</v>
      </c>
      <c r="F37" s="16" t="s">
        <v>166</v>
      </c>
      <c r="G37" s="144"/>
      <c r="H37" s="144"/>
      <c r="I37" s="144"/>
      <c r="J37" s="153"/>
      <c r="K37" s="153"/>
      <c r="L37" s="147"/>
      <c r="M37" s="147"/>
    </row>
    <row r="38" spans="1:13">
      <c r="A38" s="14">
        <v>28</v>
      </c>
      <c r="B38" s="15" t="s">
        <v>263</v>
      </c>
      <c r="C38" s="15" t="s">
        <v>264</v>
      </c>
      <c r="D38" s="15" t="s">
        <v>265</v>
      </c>
      <c r="E38" s="15" t="s">
        <v>170</v>
      </c>
      <c r="F38" s="16" t="s">
        <v>166</v>
      </c>
      <c r="G38" s="144"/>
      <c r="H38" s="144"/>
      <c r="I38" s="144"/>
      <c r="J38" s="153"/>
      <c r="K38" s="153"/>
      <c r="L38" s="147"/>
      <c r="M38" s="147"/>
    </row>
    <row r="39" spans="1:13">
      <c r="A39" s="14">
        <v>29</v>
      </c>
      <c r="B39" s="15" t="s">
        <v>266</v>
      </c>
      <c r="C39" s="15" t="s">
        <v>267</v>
      </c>
      <c r="D39" s="15" t="s">
        <v>268</v>
      </c>
      <c r="E39" s="15" t="s">
        <v>191</v>
      </c>
      <c r="F39" s="16" t="s">
        <v>166</v>
      </c>
      <c r="G39" s="144"/>
      <c r="H39" s="144"/>
      <c r="I39" s="144"/>
      <c r="J39" s="153"/>
      <c r="K39" s="153"/>
      <c r="L39" s="147"/>
      <c r="M39" s="147"/>
    </row>
    <row r="40" spans="1:13">
      <c r="A40" s="14">
        <v>30</v>
      </c>
      <c r="B40" s="15" t="s">
        <v>269</v>
      </c>
      <c r="C40" s="17" t="s">
        <v>270</v>
      </c>
      <c r="D40" s="15" t="s">
        <v>271</v>
      </c>
      <c r="E40" s="15" t="s">
        <v>224</v>
      </c>
      <c r="F40" s="16" t="s">
        <v>166</v>
      </c>
      <c r="G40" s="144"/>
      <c r="H40" s="144"/>
      <c r="I40" s="144"/>
      <c r="J40" s="153"/>
      <c r="K40" s="153"/>
      <c r="L40" s="147"/>
      <c r="M40" s="147"/>
    </row>
    <row r="41" spans="1:13">
      <c r="A41" s="14">
        <v>31</v>
      </c>
      <c r="B41" s="15" t="s">
        <v>285</v>
      </c>
      <c r="C41" s="15" t="s">
        <v>272</v>
      </c>
      <c r="D41" s="15" t="s">
        <v>273</v>
      </c>
      <c r="E41" s="15" t="s">
        <v>274</v>
      </c>
      <c r="F41" s="16" t="s">
        <v>166</v>
      </c>
      <c r="G41" s="144"/>
      <c r="H41" s="144"/>
      <c r="I41" s="144"/>
      <c r="J41" s="153"/>
      <c r="K41" s="153"/>
      <c r="L41" s="147"/>
      <c r="M41" s="147"/>
    </row>
    <row r="42" spans="1:13">
      <c r="A42" s="14">
        <v>32</v>
      </c>
      <c r="B42" s="15" t="s">
        <v>275</v>
      </c>
      <c r="C42" s="15" t="s">
        <v>276</v>
      </c>
      <c r="D42" s="15" t="s">
        <v>277</v>
      </c>
      <c r="E42" s="15" t="s">
        <v>278</v>
      </c>
      <c r="F42" s="16" t="s">
        <v>166</v>
      </c>
      <c r="G42" s="144"/>
      <c r="H42" s="144"/>
      <c r="I42" s="144"/>
      <c r="J42" s="153"/>
      <c r="K42" s="153"/>
      <c r="L42" s="147"/>
      <c r="M42" s="147"/>
    </row>
    <row r="43" spans="1:13">
      <c r="A43" s="14">
        <v>33</v>
      </c>
      <c r="B43" s="15" t="s">
        <v>279</v>
      </c>
      <c r="C43" s="15" t="s">
        <v>280</v>
      </c>
      <c r="D43" s="15" t="s">
        <v>281</v>
      </c>
      <c r="E43" s="15" t="s">
        <v>171</v>
      </c>
      <c r="F43" s="16" t="s">
        <v>166</v>
      </c>
      <c r="G43" s="144"/>
      <c r="H43" s="144"/>
      <c r="I43" s="144"/>
      <c r="J43" s="153"/>
      <c r="K43" s="153"/>
      <c r="L43" s="147"/>
      <c r="M43" s="147"/>
    </row>
    <row r="44" spans="1:13">
      <c r="A44" s="14">
        <v>34</v>
      </c>
      <c r="B44" s="15"/>
      <c r="C44" s="15"/>
      <c r="D44" s="15"/>
      <c r="E44" s="15"/>
      <c r="F44" s="16"/>
      <c r="G44" s="144"/>
      <c r="H44" s="144"/>
      <c r="I44" s="144"/>
      <c r="J44" s="153"/>
      <c r="K44" s="153"/>
      <c r="L44" s="147"/>
      <c r="M44" s="147"/>
    </row>
    <row r="45" spans="1:13">
      <c r="A45" s="14">
        <v>35</v>
      </c>
      <c r="B45" s="15"/>
      <c r="C45" s="15"/>
      <c r="D45" s="15"/>
      <c r="E45" s="15"/>
      <c r="F45" s="16"/>
      <c r="G45" s="144"/>
      <c r="H45" s="144"/>
      <c r="I45" s="144"/>
      <c r="J45" s="153"/>
      <c r="K45" s="153"/>
      <c r="L45" s="147"/>
      <c r="M45" s="147"/>
    </row>
    <row r="46" spans="1:13">
      <c r="A46" s="14">
        <v>36</v>
      </c>
      <c r="B46" s="18"/>
      <c r="C46" s="15"/>
      <c r="D46" s="15"/>
      <c r="E46" s="15"/>
      <c r="F46" s="16"/>
      <c r="G46" s="144"/>
      <c r="H46" s="144"/>
      <c r="I46" s="144"/>
      <c r="J46" s="153"/>
      <c r="K46" s="153"/>
      <c r="L46" s="147"/>
      <c r="M46" s="147"/>
    </row>
    <row r="47" spans="1:13">
      <c r="A47" s="14">
        <v>37</v>
      </c>
      <c r="B47" s="18"/>
      <c r="C47" s="15"/>
      <c r="D47" s="15"/>
      <c r="E47" s="15"/>
      <c r="F47" s="16"/>
      <c r="G47" s="144"/>
      <c r="H47" s="144"/>
      <c r="I47" s="144"/>
      <c r="J47" s="153"/>
      <c r="K47" s="153"/>
      <c r="L47" s="147"/>
      <c r="M47" s="147"/>
    </row>
    <row r="48" spans="1:13">
      <c r="A48" s="14">
        <v>38</v>
      </c>
      <c r="B48" s="15"/>
      <c r="C48" s="15"/>
      <c r="D48" s="15"/>
      <c r="E48" s="15"/>
      <c r="F48" s="16"/>
      <c r="G48" s="144"/>
      <c r="H48" s="144"/>
      <c r="I48" s="144"/>
      <c r="J48" s="153"/>
      <c r="K48" s="153"/>
      <c r="L48" s="147"/>
      <c r="M48" s="147"/>
    </row>
    <row r="49" spans="1:13">
      <c r="A49" s="14">
        <v>39</v>
      </c>
      <c r="B49" s="15"/>
      <c r="C49" s="15"/>
      <c r="D49" s="15"/>
      <c r="E49" s="15"/>
      <c r="F49" s="16"/>
      <c r="G49" s="144"/>
      <c r="H49" s="144"/>
      <c r="I49" s="144"/>
      <c r="J49" s="153"/>
      <c r="K49" s="153"/>
      <c r="L49" s="147"/>
      <c r="M49" s="147"/>
    </row>
    <row r="50" spans="1:13">
      <c r="A50" s="14">
        <v>40</v>
      </c>
      <c r="B50" s="15"/>
      <c r="C50" s="15"/>
      <c r="D50" s="15"/>
      <c r="E50" s="15"/>
      <c r="F50" s="16"/>
      <c r="G50" s="144"/>
      <c r="H50" s="144"/>
      <c r="I50" s="144"/>
      <c r="J50" s="153"/>
      <c r="K50" s="153"/>
      <c r="L50" s="147"/>
      <c r="M50" s="147"/>
    </row>
    <row r="51" spans="1:13">
      <c r="A51" s="14">
        <v>41</v>
      </c>
      <c r="B51" s="15"/>
      <c r="C51" s="15"/>
      <c r="D51" s="15"/>
      <c r="E51" s="15"/>
      <c r="F51" s="16"/>
      <c r="G51" s="144"/>
      <c r="H51" s="144"/>
      <c r="I51" s="144"/>
      <c r="J51" s="153"/>
      <c r="K51" s="153"/>
      <c r="L51" s="147"/>
      <c r="M51" s="147"/>
    </row>
    <row r="52" spans="1:13">
      <c r="A52" s="14">
        <v>42</v>
      </c>
      <c r="B52" s="15"/>
      <c r="C52" s="15"/>
      <c r="D52" s="15"/>
      <c r="E52" s="15"/>
      <c r="F52" s="16"/>
      <c r="G52" s="144"/>
      <c r="H52" s="144"/>
      <c r="I52" s="144"/>
      <c r="J52" s="153"/>
      <c r="K52" s="153"/>
      <c r="L52" s="147"/>
      <c r="M52" s="147"/>
    </row>
    <row r="53" spans="1:13">
      <c r="A53" s="14">
        <v>43</v>
      </c>
      <c r="B53" s="15"/>
      <c r="C53" s="15"/>
      <c r="D53" s="15"/>
      <c r="E53" s="15"/>
      <c r="F53" s="16"/>
      <c r="G53" s="144"/>
      <c r="H53" s="144"/>
      <c r="I53" s="144"/>
      <c r="J53" s="153"/>
      <c r="K53" s="153"/>
      <c r="L53" s="147"/>
      <c r="M53" s="147"/>
    </row>
    <row r="54" spans="1:13">
      <c r="A54" s="14">
        <v>44</v>
      </c>
      <c r="B54" s="15"/>
      <c r="C54" s="15"/>
      <c r="D54" s="15"/>
      <c r="E54" s="15"/>
      <c r="F54" s="16"/>
      <c r="G54" s="144"/>
      <c r="H54" s="144"/>
      <c r="I54" s="144"/>
      <c r="J54" s="153"/>
      <c r="K54" s="153"/>
      <c r="L54" s="147"/>
      <c r="M54" s="147"/>
    </row>
    <row r="55" spans="1:13">
      <c r="A55" s="14">
        <v>45</v>
      </c>
      <c r="B55" s="15"/>
      <c r="C55" s="17"/>
      <c r="D55" s="15"/>
      <c r="E55" s="15"/>
      <c r="F55" s="16"/>
      <c r="G55" s="144"/>
      <c r="H55" s="144"/>
      <c r="I55" s="144"/>
      <c r="J55" s="153"/>
      <c r="K55" s="153"/>
      <c r="L55" s="147"/>
      <c r="M55" s="147"/>
    </row>
    <row r="56" spans="1:13">
      <c r="A56" s="14">
        <v>46</v>
      </c>
      <c r="B56" s="15"/>
      <c r="C56" s="15"/>
      <c r="D56" s="15"/>
      <c r="E56" s="15"/>
      <c r="F56" s="16"/>
      <c r="G56" s="144"/>
      <c r="H56" s="144"/>
      <c r="I56" s="144"/>
      <c r="J56" s="153"/>
      <c r="K56" s="153"/>
      <c r="L56" s="147"/>
      <c r="M56" s="147"/>
    </row>
    <row r="57" spans="1:13">
      <c r="A57" s="14">
        <v>47</v>
      </c>
      <c r="B57" s="84"/>
      <c r="C57" s="84"/>
      <c r="D57" s="84"/>
      <c r="E57" s="84"/>
      <c r="F57" s="16"/>
      <c r="G57" s="144"/>
      <c r="H57" s="144"/>
      <c r="I57" s="144"/>
      <c r="J57" s="153"/>
      <c r="K57" s="153"/>
      <c r="L57" s="147"/>
      <c r="M57" s="147"/>
    </row>
    <row r="58" spans="1:13">
      <c r="A58" s="14">
        <v>48</v>
      </c>
      <c r="B58" s="15"/>
      <c r="C58" s="15"/>
      <c r="D58" s="15"/>
      <c r="E58" s="15"/>
      <c r="F58" s="16"/>
      <c r="G58" s="144"/>
      <c r="H58" s="144"/>
      <c r="I58" s="144"/>
      <c r="J58" s="153"/>
      <c r="K58" s="153"/>
      <c r="L58" s="147"/>
      <c r="M58" s="147"/>
    </row>
    <row r="59" spans="1:13">
      <c r="A59" s="14">
        <v>49</v>
      </c>
      <c r="B59" s="84"/>
      <c r="C59" s="84"/>
      <c r="D59" s="84"/>
      <c r="E59" s="84"/>
      <c r="F59" s="16"/>
      <c r="G59" s="144"/>
      <c r="H59" s="144"/>
      <c r="I59" s="144"/>
      <c r="J59" s="153"/>
      <c r="K59" s="153"/>
      <c r="L59" s="147"/>
      <c r="M59" s="147"/>
    </row>
    <row r="60" spans="1:13">
      <c r="A60" s="14">
        <v>50</v>
      </c>
      <c r="B60" s="84"/>
      <c r="C60" s="84"/>
      <c r="D60" s="84"/>
      <c r="E60" s="84"/>
      <c r="F60" s="16"/>
      <c r="G60" s="144"/>
      <c r="H60" s="144"/>
      <c r="I60" s="144"/>
      <c r="J60" s="153"/>
      <c r="K60" s="153"/>
      <c r="L60" s="147"/>
      <c r="M60" s="147"/>
    </row>
    <row r="61" spans="1:13">
      <c r="A61" s="14">
        <v>51</v>
      </c>
      <c r="B61" s="15"/>
      <c r="C61" s="15"/>
      <c r="D61" s="15"/>
      <c r="E61" s="15"/>
      <c r="F61" s="16"/>
      <c r="G61" s="144"/>
      <c r="H61" s="144"/>
      <c r="I61" s="144"/>
      <c r="J61" s="153"/>
      <c r="K61" s="153"/>
      <c r="L61" s="147"/>
      <c r="M61" s="147"/>
    </row>
    <row r="62" spans="1:13">
      <c r="A62" s="14">
        <v>52</v>
      </c>
      <c r="B62" s="15"/>
      <c r="C62" s="15"/>
      <c r="D62" s="15"/>
      <c r="E62" s="15"/>
      <c r="F62" s="16"/>
      <c r="G62" s="144"/>
      <c r="H62" s="144"/>
      <c r="I62" s="144"/>
      <c r="J62" s="153"/>
      <c r="K62" s="153"/>
      <c r="L62" s="147"/>
      <c r="M62" s="147"/>
    </row>
    <row r="63" spans="1:13">
      <c r="A63" s="14">
        <v>53</v>
      </c>
      <c r="B63" s="15"/>
      <c r="C63" s="15"/>
      <c r="D63" s="15"/>
      <c r="E63" s="15"/>
      <c r="F63" s="16"/>
      <c r="G63" s="144"/>
      <c r="H63" s="144"/>
      <c r="I63" s="144"/>
      <c r="J63" s="153"/>
      <c r="K63" s="153"/>
      <c r="L63" s="147"/>
      <c r="M63" s="147"/>
    </row>
    <row r="64" spans="1:13">
      <c r="A64" s="14">
        <v>54</v>
      </c>
      <c r="B64" s="15"/>
      <c r="C64" s="17"/>
      <c r="D64" s="15"/>
      <c r="E64" s="15"/>
      <c r="F64" s="16"/>
      <c r="G64" s="144"/>
      <c r="H64" s="144"/>
      <c r="I64" s="144"/>
      <c r="J64" s="153"/>
      <c r="K64" s="153"/>
      <c r="L64" s="147"/>
      <c r="M64" s="147"/>
    </row>
    <row r="65" spans="1:13">
      <c r="A65" s="14">
        <v>55</v>
      </c>
      <c r="B65" s="15"/>
      <c r="C65" s="15"/>
      <c r="D65" s="15"/>
      <c r="E65" s="15"/>
      <c r="F65" s="16"/>
      <c r="G65" s="144"/>
      <c r="H65" s="144"/>
      <c r="I65" s="144"/>
      <c r="J65" s="153"/>
      <c r="K65" s="153"/>
      <c r="L65" s="147"/>
      <c r="M65" s="147"/>
    </row>
    <row r="66" spans="1:13">
      <c r="A66" s="14">
        <v>56</v>
      </c>
      <c r="B66" s="15"/>
      <c r="C66" s="15"/>
      <c r="D66" s="15"/>
      <c r="E66" s="15"/>
      <c r="F66" s="16"/>
      <c r="G66" s="144"/>
      <c r="H66" s="144"/>
      <c r="I66" s="144"/>
      <c r="J66" s="153"/>
      <c r="K66" s="153"/>
      <c r="L66" s="147"/>
      <c r="M66" s="147"/>
    </row>
    <row r="67" spans="1:13">
      <c r="A67" s="14">
        <v>57</v>
      </c>
      <c r="B67" s="15"/>
      <c r="C67" s="15"/>
      <c r="D67" s="15"/>
      <c r="E67" s="84"/>
      <c r="F67" s="16"/>
      <c r="G67" s="144"/>
      <c r="H67" s="144"/>
      <c r="I67" s="144"/>
      <c r="J67" s="153"/>
      <c r="K67" s="153"/>
      <c r="L67" s="147"/>
      <c r="M67" s="147"/>
    </row>
    <row r="68" spans="1:13">
      <c r="A68" s="14">
        <v>58</v>
      </c>
      <c r="B68" s="15"/>
      <c r="C68" s="15"/>
      <c r="D68" s="15"/>
      <c r="E68" s="15"/>
      <c r="F68" s="16"/>
      <c r="G68" s="144"/>
      <c r="H68" s="144"/>
      <c r="I68" s="144"/>
      <c r="J68" s="153"/>
      <c r="K68" s="153"/>
      <c r="L68" s="147"/>
      <c r="M68" s="147"/>
    </row>
    <row r="69" spans="1:13">
      <c r="A69" s="14">
        <v>59</v>
      </c>
      <c r="B69" s="15"/>
      <c r="C69" s="15"/>
      <c r="D69" s="15"/>
      <c r="E69" s="15"/>
      <c r="F69" s="16"/>
      <c r="G69" s="144"/>
      <c r="H69" s="144"/>
      <c r="I69" s="144"/>
      <c r="J69" s="153"/>
      <c r="K69" s="153"/>
      <c r="L69" s="147"/>
      <c r="M69" s="147"/>
    </row>
    <row r="70" spans="1:13">
      <c r="A70" s="14">
        <v>60</v>
      </c>
      <c r="B70" s="15"/>
      <c r="C70" s="15"/>
      <c r="D70" s="15"/>
      <c r="E70" s="15"/>
      <c r="F70" s="16"/>
      <c r="G70" s="144"/>
      <c r="H70" s="144"/>
      <c r="I70" s="144"/>
      <c r="J70" s="153"/>
      <c r="K70" s="153"/>
      <c r="L70" s="147"/>
      <c r="M70" s="147"/>
    </row>
    <row r="71" spans="1:13">
      <c r="A71" s="14">
        <v>61</v>
      </c>
      <c r="B71" s="84"/>
      <c r="C71" s="84"/>
      <c r="D71" s="84"/>
      <c r="E71" s="84"/>
      <c r="F71" s="16"/>
      <c r="G71" s="144"/>
      <c r="H71" s="144"/>
      <c r="I71" s="144"/>
      <c r="J71" s="153"/>
      <c r="K71" s="153"/>
      <c r="L71" s="147"/>
      <c r="M71" s="147"/>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0" workbookViewId="0">
      <pane xSplit="3" topLeftCell="D1" activePane="topRight" state="frozen"/>
      <selection pane="topRight" activeCell="D21" sqref="D2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4" t="s">
        <v>36</v>
      </c>
      <c r="E6" s="205"/>
      <c r="F6" s="205"/>
      <c r="G6" s="205"/>
      <c r="H6" s="205"/>
      <c r="I6" s="205"/>
      <c r="J6" s="188" t="s">
        <v>140</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141</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42980</v>
      </c>
      <c r="K7" s="180"/>
      <c r="L7" s="180">
        <v>43035</v>
      </c>
      <c r="M7" s="180"/>
      <c r="N7" s="180">
        <v>43056</v>
      </c>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288</v>
      </c>
      <c r="AP7" s="180"/>
      <c r="AQ7" s="180"/>
      <c r="AR7" s="180"/>
      <c r="AS7" s="181">
        <f>COUNT(AO9,AQ9,AS9)</f>
        <v>1</v>
      </c>
      <c r="AT7" s="181"/>
      <c r="AU7" s="21">
        <v>0.1</v>
      </c>
      <c r="AV7" s="180" t="s">
        <v>175</v>
      </c>
      <c r="AW7" s="180"/>
      <c r="AX7" s="180"/>
      <c r="AY7" s="180"/>
      <c r="AZ7" s="181">
        <f>COUNT(AV9,AX9,AZ9)</f>
        <v>1</v>
      </c>
      <c r="BA7" s="181"/>
      <c r="BB7" s="22">
        <v>0.1</v>
      </c>
      <c r="BC7" s="192"/>
      <c r="BD7" s="193"/>
      <c r="BE7" s="180" t="s">
        <v>289</v>
      </c>
      <c r="BF7" s="180"/>
      <c r="BG7" s="180" t="s">
        <v>290</v>
      </c>
      <c r="BH7" s="180"/>
      <c r="BI7" s="198">
        <f>COUNT(BE9,BG9,BI9)</f>
        <v>3</v>
      </c>
      <c r="BJ7" s="199"/>
      <c r="BK7" s="99">
        <v>0.5</v>
      </c>
      <c r="BL7" s="180">
        <v>42980</v>
      </c>
      <c r="BM7" s="180"/>
      <c r="BN7" s="180">
        <v>42987</v>
      </c>
      <c r="BO7" s="180"/>
      <c r="BP7" s="180">
        <v>42994</v>
      </c>
      <c r="BQ7" s="180"/>
      <c r="BR7" s="180">
        <v>43001</v>
      </c>
      <c r="BS7" s="180"/>
      <c r="BT7" s="180">
        <v>43022</v>
      </c>
      <c r="BU7" s="180"/>
      <c r="BV7" s="180">
        <v>43029</v>
      </c>
      <c r="BW7" s="180"/>
      <c r="BX7" s="180">
        <v>43036</v>
      </c>
      <c r="BY7" s="180"/>
      <c r="BZ7" s="180">
        <v>43036</v>
      </c>
      <c r="CA7" s="180"/>
      <c r="CB7" s="180">
        <v>43050</v>
      </c>
      <c r="CC7" s="180"/>
      <c r="CD7" s="180">
        <v>43057</v>
      </c>
      <c r="CE7" s="180"/>
      <c r="CF7" s="180"/>
      <c r="CG7" s="180"/>
      <c r="CH7" s="180"/>
      <c r="CI7" s="180"/>
      <c r="CJ7" s="180"/>
      <c r="CK7" s="180"/>
      <c r="CL7" s="180"/>
      <c r="CM7" s="180"/>
      <c r="CN7" s="181">
        <f>COUNT(CN9,CL9,CJ9,CH9,CF9,CD9,CB9,BZ9,BX9,BV9,BT9,BR9,BP9,BN9,BL9)</f>
        <v>10</v>
      </c>
      <c r="CO7" s="181"/>
      <c r="CP7" s="100">
        <v>0.5</v>
      </c>
      <c r="CQ7" s="185"/>
      <c r="CR7" s="185"/>
      <c r="CS7" s="167"/>
      <c r="CT7" s="167"/>
      <c r="CU7" s="190"/>
    </row>
    <row r="8" spans="1:99" ht="15.75" thickBot="1">
      <c r="A8" s="169"/>
      <c r="B8" s="171"/>
      <c r="C8" s="171"/>
      <c r="D8" s="178" t="s">
        <v>157</v>
      </c>
      <c r="E8" s="178"/>
      <c r="F8" s="178"/>
      <c r="G8" s="178" t="s">
        <v>158</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3" t="s">
        <v>44</v>
      </c>
      <c r="BF8" s="200"/>
      <c r="BG8" s="200" t="s">
        <v>45</v>
      </c>
      <c r="BH8" s="200"/>
      <c r="BI8" s="200" t="s">
        <v>46</v>
      </c>
      <c r="BJ8" s="200"/>
      <c r="BK8" s="26" t="s">
        <v>47</v>
      </c>
      <c r="BL8" s="201" t="s">
        <v>72</v>
      </c>
      <c r="BM8" s="202"/>
      <c r="BN8" s="201" t="s">
        <v>73</v>
      </c>
      <c r="BO8" s="202"/>
      <c r="BP8" s="201" t="s">
        <v>74</v>
      </c>
      <c r="BQ8" s="202"/>
      <c r="BR8" s="201" t="s">
        <v>75</v>
      </c>
      <c r="BS8" s="202"/>
      <c r="BT8" s="201" t="s">
        <v>76</v>
      </c>
      <c r="BU8" s="202"/>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v>71</v>
      </c>
      <c r="H10" s="86">
        <f>(G10/$G$9)*100</f>
        <v>88.75</v>
      </c>
      <c r="I10" s="89">
        <f t="shared" ref="I10:I41" si="1">IFERROR((H10*$I$7), "")</f>
        <v>26.625</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75.969444444444434</v>
      </c>
      <c r="BD10" s="92">
        <f>IFERROR(ROUND(BC10,2),"")</f>
        <v>75.97</v>
      </c>
      <c r="BE10" s="101">
        <v>83</v>
      </c>
      <c r="BF10" s="86">
        <f>IFERROR(((BE10/$BE$9)*100),"")</f>
        <v>83</v>
      </c>
      <c r="BG10" s="101">
        <v>90</v>
      </c>
      <c r="BH10" s="86">
        <f>IFERROR(((BG10/$BG$9)*100),"")</f>
        <v>90</v>
      </c>
      <c r="BI10" s="101">
        <v>100</v>
      </c>
      <c r="BJ10" s="86">
        <f>IFERROR(((finalExamLab/$BI$9)*100),"")</f>
        <v>100</v>
      </c>
      <c r="BK10" s="97">
        <f>IFERROR(((SUM(BF10,BH10,BJ10)/$BI$7)*$BK$7),"")</f>
        <v>45.5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93</v>
      </c>
      <c r="CR10" s="93">
        <f>IFERROR(ROUND(CQ10,2),"")</f>
        <v>93</v>
      </c>
      <c r="CS10" s="98">
        <f>IFERROR(((CR10*0.6)+(BD10*0.4)),"")</f>
        <v>86.188000000000002</v>
      </c>
      <c r="CT10" s="98">
        <f>IFERROR(VLOOKUP(CS10,REGISTRATION!$P$22:$Q$32,2),"")</f>
        <v>2</v>
      </c>
      <c r="CU10" s="87" t="str">
        <f>IF(CT10&lt;=3,"PASSED","FAILED")</f>
        <v>PASSED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v>47</v>
      </c>
      <c r="H11" s="86">
        <f t="shared" ref="H11:H70" si="2">(G11/$G$9)*100</f>
        <v>58.75</v>
      </c>
      <c r="I11" s="89">
        <f t="shared" si="1"/>
        <v>17.625</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50.302777777777777</v>
      </c>
      <c r="BD11" s="92">
        <f t="shared" ref="BD11:BD70" si="19">IFERROR(ROUND(BC11,2),"")</f>
        <v>50.3</v>
      </c>
      <c r="BE11" s="102">
        <v>73</v>
      </c>
      <c r="BF11" s="86">
        <f t="shared" ref="BF11:BF70" si="20">IFERROR(((BE11/$BE$9)*100),"")</f>
        <v>73</v>
      </c>
      <c r="BG11" s="102">
        <v>90</v>
      </c>
      <c r="BH11" s="86">
        <f t="shared" ref="BH11:BH70" si="21">IFERROR(((BG11/$BG$9)*100),"")</f>
        <v>90</v>
      </c>
      <c r="BI11" s="101">
        <v>100</v>
      </c>
      <c r="BJ11" s="86">
        <f>IFERROR(((BI11/$BI$9)*100),"")</f>
        <v>100</v>
      </c>
      <c r="BK11" s="97">
        <f t="shared" ref="BK11:BK70" si="22">IFERROR(((SUM(BF11,BH11,BJ11)/$BI$7)*$BK$7),"")</f>
        <v>43.833333333333336</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87.583333333333343</v>
      </c>
      <c r="CR11" s="93">
        <f t="shared" ref="CR11:CR70" si="40">IFERROR(ROUND(CQ11,2),"")</f>
        <v>87.58</v>
      </c>
      <c r="CS11" s="98">
        <f t="shared" ref="CS11:CS22" si="41">IFERROR(((CR11*0.6)+(BD11*0.4)),"")</f>
        <v>72.667999999999992</v>
      </c>
      <c r="CT11" s="98">
        <f>IFERROR(VLOOKUP(CS11,REGISTRATION!$P$22:$Q$32,2),"")</f>
        <v>3</v>
      </c>
      <c r="CU11" s="87" t="str">
        <f t="shared" ref="CU11:CU70" si="42">IF(CT11&lt;=3,"PASSED","FAILED")</f>
        <v>PASSED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v>59</v>
      </c>
      <c r="H12" s="86">
        <f t="shared" si="2"/>
        <v>73.75</v>
      </c>
      <c r="I12" s="89">
        <f t="shared" si="1"/>
        <v>22.125</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72.791666666666671</v>
      </c>
      <c r="BD12" s="92">
        <f t="shared" si="19"/>
        <v>72.790000000000006</v>
      </c>
      <c r="BE12" s="102">
        <v>72</v>
      </c>
      <c r="BF12" s="86">
        <f t="shared" si="20"/>
        <v>72</v>
      </c>
      <c r="BG12" s="102">
        <v>88</v>
      </c>
      <c r="BH12" s="86">
        <f t="shared" si="21"/>
        <v>88</v>
      </c>
      <c r="BI12" s="101">
        <v>100</v>
      </c>
      <c r="BJ12" s="86">
        <f t="shared" ref="BJ12:BJ70" si="44">IFERROR(((BI12/$BI$9)*100),"")</f>
        <v>100</v>
      </c>
      <c r="BK12" s="97">
        <f t="shared" si="22"/>
        <v>43.333333333333336</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90.083333333333343</v>
      </c>
      <c r="CR12" s="93">
        <f t="shared" si="40"/>
        <v>90.08</v>
      </c>
      <c r="CS12" s="98">
        <f t="shared" si="41"/>
        <v>83.164000000000001</v>
      </c>
      <c r="CT12" s="98">
        <f>IFERROR(VLOOKUP(CS12,REGISTRATION!$P$22:$Q$32,2),"")</f>
        <v>2.25</v>
      </c>
      <c r="CU12" s="87" t="str">
        <f t="shared" si="42"/>
        <v>PASSED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v>74</v>
      </c>
      <c r="H13" s="86">
        <f t="shared" si="2"/>
        <v>92.5</v>
      </c>
      <c r="I13" s="89">
        <f t="shared" si="1"/>
        <v>27.75</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78.016666666666666</v>
      </c>
      <c r="BD13" s="92">
        <f t="shared" si="19"/>
        <v>78.02</v>
      </c>
      <c r="BE13" s="102">
        <v>86</v>
      </c>
      <c r="BF13" s="86">
        <f t="shared" si="20"/>
        <v>86</v>
      </c>
      <c r="BG13" s="102">
        <v>88</v>
      </c>
      <c r="BH13" s="86">
        <f t="shared" si="21"/>
        <v>88</v>
      </c>
      <c r="BI13" s="101">
        <v>100</v>
      </c>
      <c r="BJ13" s="86">
        <f t="shared" si="44"/>
        <v>100</v>
      </c>
      <c r="BK13" s="97">
        <f t="shared" si="22"/>
        <v>45.666666666666664</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93.416666666666657</v>
      </c>
      <c r="CR13" s="93">
        <f t="shared" si="40"/>
        <v>93.42</v>
      </c>
      <c r="CS13" s="98">
        <f t="shared" si="41"/>
        <v>87.259999999999991</v>
      </c>
      <c r="CT13" s="98">
        <f>IFERROR(VLOOKUP(CS13,REGISTRATION!$P$22:$Q$32,2),"")</f>
        <v>1.75</v>
      </c>
      <c r="CU13" s="87" t="str">
        <f t="shared" si="42"/>
        <v>PASSED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v>56</v>
      </c>
      <c r="H14" s="86">
        <f t="shared" si="2"/>
        <v>70</v>
      </c>
      <c r="I14" s="89">
        <f t="shared" si="1"/>
        <v>21</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70.922222222222217</v>
      </c>
      <c r="BD14" s="92">
        <f t="shared" si="19"/>
        <v>70.92</v>
      </c>
      <c r="BE14" s="102">
        <v>97</v>
      </c>
      <c r="BF14" s="86">
        <f t="shared" si="20"/>
        <v>97</v>
      </c>
      <c r="BG14" s="102">
        <v>88</v>
      </c>
      <c r="BH14" s="86">
        <f t="shared" si="21"/>
        <v>88</v>
      </c>
      <c r="BI14" s="101">
        <v>100</v>
      </c>
      <c r="BJ14" s="86">
        <f t="shared" si="44"/>
        <v>100</v>
      </c>
      <c r="BK14" s="97">
        <f t="shared" si="22"/>
        <v>47.5</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95</v>
      </c>
      <c r="CR14" s="93">
        <f t="shared" si="40"/>
        <v>95</v>
      </c>
      <c r="CS14" s="98">
        <f t="shared" si="41"/>
        <v>85.367999999999995</v>
      </c>
      <c r="CT14" s="98">
        <f>IFERROR(VLOOKUP(CS14,REGISTRATION!$P$22:$Q$32,2),"")</f>
        <v>2</v>
      </c>
      <c r="CU14" s="87" t="str">
        <f t="shared" si="42"/>
        <v>PASSED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50</v>
      </c>
      <c r="E16" s="86">
        <f t="shared" si="43"/>
        <v>50</v>
      </c>
      <c r="F16" s="89">
        <f t="shared" si="0"/>
        <v>15</v>
      </c>
      <c r="G16" s="101">
        <v>66</v>
      </c>
      <c r="H16" s="86">
        <f t="shared" si="2"/>
        <v>82.5</v>
      </c>
      <c r="I16" s="89">
        <f t="shared" si="1"/>
        <v>24.75</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73.861111111111114</v>
      </c>
      <c r="BD16" s="92">
        <f t="shared" si="19"/>
        <v>73.86</v>
      </c>
      <c r="BE16" s="102">
        <v>72</v>
      </c>
      <c r="BF16" s="86">
        <f t="shared" si="20"/>
        <v>72</v>
      </c>
      <c r="BG16" s="102">
        <v>87</v>
      </c>
      <c r="BH16" s="86">
        <f t="shared" si="21"/>
        <v>87</v>
      </c>
      <c r="BI16" s="101">
        <v>100</v>
      </c>
      <c r="BJ16" s="86">
        <f t="shared" si="44"/>
        <v>100</v>
      </c>
      <c r="BK16" s="97">
        <f t="shared" si="22"/>
        <v>43.166666666666664</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90.166666666666657</v>
      </c>
      <c r="CR16" s="93">
        <f t="shared" si="40"/>
        <v>90.17</v>
      </c>
      <c r="CS16" s="98">
        <f t="shared" si="41"/>
        <v>83.646000000000001</v>
      </c>
      <c r="CT16" s="98">
        <f>IFERROR(VLOOKUP(CS16,REGISTRATION!$P$22:$Q$32,2),"")</f>
        <v>2</v>
      </c>
      <c r="CU16" s="87" t="str">
        <f t="shared" si="42"/>
        <v>PASSED</v>
      </c>
    </row>
    <row r="17" spans="1:99">
      <c r="A17" s="41">
        <f>REGISTRATION!A18</f>
        <v>8</v>
      </c>
      <c r="B17" s="41" t="str">
        <f>REGISTRATION!B18</f>
        <v>201501-260</v>
      </c>
      <c r="C17" s="41" t="str">
        <f>CONCATENATE(REGISTRATION!C18," ",REGISTRATION!D18," ",REGISTRATION!E18)</f>
        <v>Capanas Jessa Mae B</v>
      </c>
      <c r="D17" s="102">
        <v>56</v>
      </c>
      <c r="E17" s="86">
        <f t="shared" si="43"/>
        <v>56.000000000000007</v>
      </c>
      <c r="F17" s="89">
        <f t="shared" si="0"/>
        <v>16.8</v>
      </c>
      <c r="G17" s="101">
        <v>56</v>
      </c>
      <c r="H17" s="86">
        <f t="shared" si="2"/>
        <v>70</v>
      </c>
      <c r="I17" s="89">
        <f t="shared" si="1"/>
        <v>21</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67.8</v>
      </c>
      <c r="BD17" s="92">
        <f t="shared" si="19"/>
        <v>67.8</v>
      </c>
      <c r="BE17" s="102">
        <v>70</v>
      </c>
      <c r="BF17" s="86">
        <f t="shared" si="20"/>
        <v>70</v>
      </c>
      <c r="BG17" s="102">
        <v>88</v>
      </c>
      <c r="BH17" s="86">
        <f t="shared" si="21"/>
        <v>88</v>
      </c>
      <c r="BI17" s="101">
        <v>100</v>
      </c>
      <c r="BJ17" s="86">
        <f t="shared" si="44"/>
        <v>100</v>
      </c>
      <c r="BK17" s="97">
        <f t="shared" si="22"/>
        <v>43</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88.5</v>
      </c>
      <c r="CR17" s="93">
        <f t="shared" si="40"/>
        <v>88.5</v>
      </c>
      <c r="CS17" s="98">
        <f t="shared" si="41"/>
        <v>80.22</v>
      </c>
      <c r="CT17" s="98">
        <f>IFERROR(VLOOKUP(CS17,REGISTRATION!$P$22:$Q$32,2),"")</f>
        <v>2.25</v>
      </c>
      <c r="CU17" s="87" t="str">
        <f t="shared" si="42"/>
        <v>PASSED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v>32</v>
      </c>
      <c r="H18" s="86">
        <f t="shared" si="2"/>
        <v>40</v>
      </c>
      <c r="I18" s="89">
        <f t="shared" si="1"/>
        <v>12</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44.544444444444444</v>
      </c>
      <c r="BD18" s="92">
        <f t="shared" si="19"/>
        <v>44.54</v>
      </c>
      <c r="BE18" s="102">
        <v>84</v>
      </c>
      <c r="BF18" s="86">
        <f t="shared" si="20"/>
        <v>84</v>
      </c>
      <c r="BG18" s="102">
        <v>83</v>
      </c>
      <c r="BH18" s="86">
        <f t="shared" si="21"/>
        <v>83</v>
      </c>
      <c r="BI18" s="101">
        <v>100</v>
      </c>
      <c r="BJ18" s="86">
        <f t="shared" si="44"/>
        <v>100</v>
      </c>
      <c r="BK18" s="97">
        <f t="shared" si="22"/>
        <v>44.5</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88.75</v>
      </c>
      <c r="CR18" s="93">
        <f t="shared" si="40"/>
        <v>88.75</v>
      </c>
      <c r="CS18" s="98">
        <f t="shared" si="41"/>
        <v>71.066000000000003</v>
      </c>
      <c r="CT18" s="98">
        <f>IFERROR(VLOOKUP(CS18,REGISTRATION!$P$22:$Q$32,2),"")</f>
        <v>3</v>
      </c>
      <c r="CU18" s="87" t="str">
        <f t="shared" si="42"/>
        <v>PASSED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v>63</v>
      </c>
      <c r="H19" s="86">
        <f t="shared" si="2"/>
        <v>78.75</v>
      </c>
      <c r="I19" s="89">
        <f t="shared" si="1"/>
        <v>23.625</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65.536111111111111</v>
      </c>
      <c r="BD19" s="92">
        <f t="shared" si="19"/>
        <v>65.540000000000006</v>
      </c>
      <c r="BE19" s="102">
        <v>80</v>
      </c>
      <c r="BF19" s="86">
        <f t="shared" si="20"/>
        <v>80</v>
      </c>
      <c r="BG19" s="102">
        <v>88</v>
      </c>
      <c r="BH19" s="86">
        <f t="shared" si="21"/>
        <v>88</v>
      </c>
      <c r="BI19" s="101">
        <v>100</v>
      </c>
      <c r="BJ19" s="86">
        <f t="shared" si="44"/>
        <v>100</v>
      </c>
      <c r="BK19" s="97">
        <f t="shared" si="22"/>
        <v>44.666666666666664</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92.416666666666657</v>
      </c>
      <c r="CR19" s="93">
        <f t="shared" si="40"/>
        <v>92.42</v>
      </c>
      <c r="CS19" s="98">
        <f t="shared" si="41"/>
        <v>81.668000000000006</v>
      </c>
      <c r="CT19" s="98">
        <f>IFERROR(VLOOKUP(CS19,REGISTRATION!$P$22:$Q$32,2),"")</f>
        <v>2.25</v>
      </c>
      <c r="CU19" s="87" t="str">
        <f t="shared" si="42"/>
        <v>PASSED</v>
      </c>
    </row>
    <row r="20" spans="1:99">
      <c r="A20" s="41">
        <f>REGISTRATION!A21</f>
        <v>11</v>
      </c>
      <c r="B20" s="41" t="str">
        <f>REGISTRATION!B21</f>
        <v>201501-1286</v>
      </c>
      <c r="C20" s="41" t="str">
        <f>CONCATENATE(REGISTRATION!C21," ",REGISTRATION!D21," ",REGISTRATION!E21)</f>
        <v>Daganio Junelle L.</v>
      </c>
      <c r="D20" s="102">
        <v>36</v>
      </c>
      <c r="E20" s="86">
        <f t="shared" si="43"/>
        <v>36</v>
      </c>
      <c r="F20" s="89">
        <f t="shared" si="0"/>
        <v>10.799999999999999</v>
      </c>
      <c r="G20" s="101">
        <v>65</v>
      </c>
      <c r="H20" s="86">
        <f t="shared" si="2"/>
        <v>81.25</v>
      </c>
      <c r="I20" s="89">
        <f t="shared" si="1"/>
        <v>24.375</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67.50833333333334</v>
      </c>
      <c r="BD20" s="92">
        <f t="shared" si="19"/>
        <v>67.510000000000005</v>
      </c>
      <c r="BE20" s="102">
        <v>84</v>
      </c>
      <c r="BF20" s="86">
        <f t="shared" si="20"/>
        <v>84</v>
      </c>
      <c r="BG20" s="102">
        <v>65</v>
      </c>
      <c r="BH20" s="86">
        <f t="shared" si="21"/>
        <v>65</v>
      </c>
      <c r="BI20" s="101">
        <v>100</v>
      </c>
      <c r="BJ20" s="86">
        <f t="shared" si="44"/>
        <v>100</v>
      </c>
      <c r="BK20" s="97">
        <f t="shared" si="22"/>
        <v>41.5</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87.5</v>
      </c>
      <c r="CR20" s="93">
        <f t="shared" si="40"/>
        <v>87.5</v>
      </c>
      <c r="CS20" s="98">
        <f t="shared" si="41"/>
        <v>79.504000000000005</v>
      </c>
      <c r="CT20" s="98">
        <f>IFERROR(VLOOKUP(CS20,REGISTRATION!$P$22:$Q$32,2),"")</f>
        <v>2.5</v>
      </c>
      <c r="CU20" s="87" t="str">
        <f t="shared" si="42"/>
        <v>PASSED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v>28</v>
      </c>
      <c r="H21" s="86">
        <f t="shared" si="2"/>
        <v>35</v>
      </c>
      <c r="I21" s="89">
        <f t="shared" si="1"/>
        <v>10.5</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53.922222222222217</v>
      </c>
      <c r="BD21" s="92">
        <f t="shared" si="19"/>
        <v>53.92</v>
      </c>
      <c r="BE21" s="102">
        <v>73</v>
      </c>
      <c r="BF21" s="86">
        <f t="shared" si="20"/>
        <v>73</v>
      </c>
      <c r="BG21" s="102">
        <v>90</v>
      </c>
      <c r="BH21" s="86">
        <f t="shared" si="21"/>
        <v>90</v>
      </c>
      <c r="BI21" s="101">
        <v>100</v>
      </c>
      <c r="BJ21" s="86">
        <f t="shared" si="44"/>
        <v>100</v>
      </c>
      <c r="BK21" s="97">
        <f t="shared" si="22"/>
        <v>43.833333333333336</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90.833333333333343</v>
      </c>
      <c r="CR21" s="93">
        <f t="shared" si="40"/>
        <v>90.83</v>
      </c>
      <c r="CS21" s="98">
        <f t="shared" si="41"/>
        <v>76.066000000000003</v>
      </c>
      <c r="CT21" s="98">
        <f>IFERROR(VLOOKUP(CS21,REGISTRATION!$P$22:$Q$32,2),"")</f>
        <v>2.75</v>
      </c>
      <c r="CU21" s="87" t="str">
        <f t="shared" si="42"/>
        <v>PASSED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v>61</v>
      </c>
      <c r="H22" s="86">
        <f t="shared" si="2"/>
        <v>76.25</v>
      </c>
      <c r="I22" s="89">
        <f t="shared" si="1"/>
        <v>22.875</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62.941666666666663</v>
      </c>
      <c r="BD22" s="92">
        <f t="shared" si="19"/>
        <v>62.94</v>
      </c>
      <c r="BE22" s="102">
        <v>71</v>
      </c>
      <c r="BF22" s="86">
        <f t="shared" si="20"/>
        <v>71</v>
      </c>
      <c r="BG22" s="102">
        <v>87</v>
      </c>
      <c r="BH22" s="86">
        <f t="shared" si="21"/>
        <v>87</v>
      </c>
      <c r="BI22" s="101">
        <v>100</v>
      </c>
      <c r="BJ22" s="86">
        <f t="shared" si="44"/>
        <v>100</v>
      </c>
      <c r="BK22" s="97">
        <f t="shared" si="22"/>
        <v>43</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88.75</v>
      </c>
      <c r="CR22" s="93">
        <f t="shared" si="40"/>
        <v>88.75</v>
      </c>
      <c r="CS22" s="98">
        <f t="shared" si="41"/>
        <v>78.426000000000002</v>
      </c>
      <c r="CT22" s="98">
        <f>IFERROR(VLOOKUP(CS22,REGISTRATION!$P$22:$Q$32,2),"")</f>
        <v>2.5</v>
      </c>
      <c r="CU22" s="87" t="str">
        <f t="shared" si="42"/>
        <v>PASSED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v>54</v>
      </c>
      <c r="H23" s="86">
        <f t="shared" si="2"/>
        <v>67.5</v>
      </c>
      <c r="I23" s="89">
        <f t="shared" si="1"/>
        <v>20.25</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59.961111111111116</v>
      </c>
      <c r="BD23" s="92">
        <f t="shared" si="19"/>
        <v>59.96</v>
      </c>
      <c r="BE23" s="102">
        <v>84</v>
      </c>
      <c r="BF23" s="86">
        <f t="shared" si="20"/>
        <v>84</v>
      </c>
      <c r="BG23" s="102">
        <v>84</v>
      </c>
      <c r="BH23" s="86">
        <f t="shared" si="21"/>
        <v>84</v>
      </c>
      <c r="BI23" s="101">
        <v>100</v>
      </c>
      <c r="BJ23" s="86">
        <f t="shared" si="44"/>
        <v>100</v>
      </c>
      <c r="BK23" s="97">
        <f t="shared" si="22"/>
        <v>44.666666666666664</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90.916666666666657</v>
      </c>
      <c r="CR23" s="93">
        <f t="shared" si="40"/>
        <v>90.92</v>
      </c>
      <c r="CS23" s="98">
        <f t="shared" ref="CS23:CS70" si="45">IFERROR(((CR23*0.6)+(BD23*0.4)),"")</f>
        <v>78.536000000000001</v>
      </c>
      <c r="CT23" s="98">
        <f>IFERROR(VLOOKUP(CS23,REGISTRATION!$P$22:$Q$32,2),"")</f>
        <v>2.5</v>
      </c>
      <c r="CU23" s="87" t="str">
        <f t="shared" si="42"/>
        <v>PASSED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v>0</v>
      </c>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201501-253</v>
      </c>
      <c r="C25" s="41" t="str">
        <f>CONCATENATE(REGISTRATION!C26," ",REGISTRATION!D26," ",REGISTRATION!E26)</f>
        <v>Gatil Carla Mae V</v>
      </c>
      <c r="D25" s="102">
        <v>79</v>
      </c>
      <c r="E25" s="86">
        <f t="shared" si="43"/>
        <v>79</v>
      </c>
      <c r="F25" s="89">
        <f t="shared" si="0"/>
        <v>23.7</v>
      </c>
      <c r="G25" s="101">
        <v>78</v>
      </c>
      <c r="H25" s="86">
        <f t="shared" si="2"/>
        <v>97.5</v>
      </c>
      <c r="I25" s="89">
        <f t="shared" si="1"/>
        <v>29.25</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88.394444444444446</v>
      </c>
      <c r="BD25" s="92">
        <f t="shared" si="19"/>
        <v>88.39</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91.954000000000008</v>
      </c>
      <c r="CT25" s="98">
        <f>IFERROR(VLOOKUP(CS25,REGISTRATION!$P$22:$Q$32,2),"")</f>
        <v>1.5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v>76</v>
      </c>
      <c r="H26" s="86">
        <f t="shared" si="2"/>
        <v>95</v>
      </c>
      <c r="I26" s="89">
        <f t="shared" si="1"/>
        <v>28.5</v>
      </c>
      <c r="J26" s="102">
        <v>17</v>
      </c>
      <c r="K26" s="86">
        <f t="shared" si="3"/>
        <v>85</v>
      </c>
      <c r="L26" s="102">
        <v>19</v>
      </c>
      <c r="M26" s="86">
        <f t="shared" si="4"/>
        <v>63.333333333333329</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15.222222222222221</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89.522222222222226</v>
      </c>
      <c r="BD26" s="92">
        <f t="shared" si="19"/>
        <v>89.52</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94.307999999999993</v>
      </c>
      <c r="CT26" s="98">
        <f>IFERROR(VLOOKUP(CS26,REGISTRATION!$P$22:$Q$32,2),"")</f>
        <v>1.25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v>65</v>
      </c>
      <c r="H27" s="86">
        <f t="shared" si="2"/>
        <v>81.25</v>
      </c>
      <c r="I27" s="89">
        <f t="shared" si="1"/>
        <v>24.375</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69.819444444444443</v>
      </c>
      <c r="BD27" s="92">
        <f t="shared" si="19"/>
        <v>69.819999999999993</v>
      </c>
      <c r="BE27" s="102">
        <v>83</v>
      </c>
      <c r="BF27" s="86">
        <f t="shared" si="20"/>
        <v>83</v>
      </c>
      <c r="BG27" s="102">
        <v>87</v>
      </c>
      <c r="BH27" s="86">
        <f t="shared" si="21"/>
        <v>87</v>
      </c>
      <c r="BI27" s="101">
        <v>100</v>
      </c>
      <c r="BJ27" s="86">
        <f t="shared" si="44"/>
        <v>100</v>
      </c>
      <c r="BK27" s="97">
        <f t="shared" si="22"/>
        <v>45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92.25</v>
      </c>
      <c r="CR27" s="93">
        <f t="shared" si="40"/>
        <v>92.25</v>
      </c>
      <c r="CS27" s="98">
        <f t="shared" si="45"/>
        <v>83.277999999999992</v>
      </c>
      <c r="CT27" s="98">
        <f>IFERROR(VLOOKUP(CS27,REGISTRATION!$P$22:$Q$32,2),"")</f>
        <v>2.25</v>
      </c>
      <c r="CU27" s="87" t="str">
        <f t="shared" si="42"/>
        <v>PASSED</v>
      </c>
    </row>
    <row r="28" spans="1:99">
      <c r="A28" s="41">
        <f>REGISTRATION!A29</f>
        <v>19</v>
      </c>
      <c r="B28" s="41" t="str">
        <f>REGISTRATION!B29</f>
        <v>201501-1217</v>
      </c>
      <c r="C28" s="41" t="str">
        <f>CONCATENATE(REGISTRATION!C29," ",REGISTRATION!D29," ",REGISTRATION!E29)</f>
        <v>Hayag Erwin O</v>
      </c>
      <c r="D28" s="102">
        <v>74</v>
      </c>
      <c r="E28" s="86">
        <f t="shared" si="43"/>
        <v>74</v>
      </c>
      <c r="F28" s="89">
        <f t="shared" si="0"/>
        <v>22.2</v>
      </c>
      <c r="G28" s="101">
        <v>79</v>
      </c>
      <c r="H28" s="86">
        <f t="shared" si="2"/>
        <v>98.75</v>
      </c>
      <c r="I28" s="89">
        <f t="shared" si="1"/>
        <v>29.625</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87.047222222222231</v>
      </c>
      <c r="BD28" s="92">
        <f t="shared" si="19"/>
        <v>87.05</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94.717999999999989</v>
      </c>
      <c r="CT28" s="98">
        <f>IFERROR(VLOOKUP(CS28,REGISTRATION!$P$22:$Q$32,2),"")</f>
        <v>1.25</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v>70</v>
      </c>
      <c r="H29" s="86">
        <f t="shared" si="2"/>
        <v>87.5</v>
      </c>
      <c r="I29" s="89">
        <f t="shared" si="1"/>
        <v>26.25</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77.73888888888888</v>
      </c>
      <c r="BD29" s="92">
        <f t="shared" si="19"/>
        <v>77.739999999999995</v>
      </c>
      <c r="BE29" s="102">
        <v>95</v>
      </c>
      <c r="BF29" s="86">
        <f t="shared" si="20"/>
        <v>95</v>
      </c>
      <c r="BG29" s="102">
        <v>95</v>
      </c>
      <c r="BH29" s="86">
        <f t="shared" si="21"/>
        <v>95</v>
      </c>
      <c r="BI29" s="101">
        <v>100</v>
      </c>
      <c r="BJ29" s="86">
        <f t="shared" si="44"/>
        <v>100</v>
      </c>
      <c r="BK29" s="97">
        <f t="shared" si="22"/>
        <v>48.333333333333336</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95.083333333333343</v>
      </c>
      <c r="CR29" s="93">
        <f t="shared" si="40"/>
        <v>95.08</v>
      </c>
      <c r="CS29" s="98">
        <f t="shared" si="45"/>
        <v>88.143999999999991</v>
      </c>
      <c r="CT29" s="98">
        <f>IFERROR(VLOOKUP(CS29,REGISTRATION!$P$22:$Q$32,2),"")</f>
        <v>1.75</v>
      </c>
      <c r="CU29" s="87" t="str">
        <f t="shared" si="42"/>
        <v>PASSED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v>70</v>
      </c>
      <c r="H30" s="86">
        <f t="shared" si="2"/>
        <v>87.5</v>
      </c>
      <c r="I30" s="89">
        <f t="shared" si="1"/>
        <v>26.25</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71.705555555555563</v>
      </c>
      <c r="BD30" s="92">
        <f t="shared" si="19"/>
        <v>71.709999999999994</v>
      </c>
      <c r="BE30" s="102">
        <v>84</v>
      </c>
      <c r="BF30" s="86">
        <f t="shared" si="20"/>
        <v>84</v>
      </c>
      <c r="BG30" s="102">
        <v>90</v>
      </c>
      <c r="BH30" s="86">
        <f t="shared" si="21"/>
        <v>90</v>
      </c>
      <c r="BI30" s="101">
        <v>100</v>
      </c>
      <c r="BJ30" s="86">
        <f t="shared" si="44"/>
        <v>100</v>
      </c>
      <c r="BK30" s="97">
        <f t="shared" si="22"/>
        <v>45.666666666666664</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92.916666666666657</v>
      </c>
      <c r="CR30" s="93">
        <f t="shared" si="40"/>
        <v>92.92</v>
      </c>
      <c r="CS30" s="98">
        <f t="shared" si="45"/>
        <v>84.436000000000007</v>
      </c>
      <c r="CT30" s="98">
        <f>IFERROR(VLOOKUP(CS30,REGISTRATION!$P$22:$Q$32,2),"")</f>
        <v>2</v>
      </c>
      <c r="CU30" s="87" t="str">
        <f t="shared" si="42"/>
        <v>PASSED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v>74</v>
      </c>
      <c r="H31" s="86">
        <f t="shared" si="2"/>
        <v>92.5</v>
      </c>
      <c r="I31" s="89">
        <f t="shared" si="1"/>
        <v>27.75</v>
      </c>
      <c r="J31" s="102">
        <v>14</v>
      </c>
      <c r="K31" s="86">
        <f t="shared" si="3"/>
        <v>70</v>
      </c>
      <c r="L31" s="102">
        <v>11</v>
      </c>
      <c r="M31" s="86">
        <f t="shared" si="4"/>
        <v>36.666666666666664</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59.761111111111113</v>
      </c>
      <c r="BD31" s="92">
        <f t="shared" si="19"/>
        <v>59.76</v>
      </c>
      <c r="BE31" s="102">
        <v>80</v>
      </c>
      <c r="BF31" s="86">
        <f t="shared" si="20"/>
        <v>80</v>
      </c>
      <c r="BG31" s="102">
        <v>75</v>
      </c>
      <c r="BH31" s="86">
        <f t="shared" si="21"/>
        <v>75</v>
      </c>
      <c r="BI31" s="101">
        <v>100</v>
      </c>
      <c r="BJ31" s="86">
        <f t="shared" si="44"/>
        <v>100</v>
      </c>
      <c r="BK31" s="97">
        <f t="shared" si="22"/>
        <v>42.5</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86</v>
      </c>
      <c r="CR31" s="93">
        <f t="shared" si="40"/>
        <v>86</v>
      </c>
      <c r="CS31" s="98">
        <f t="shared" si="45"/>
        <v>75.504000000000005</v>
      </c>
      <c r="CT31" s="98">
        <f>IFERROR(VLOOKUP(CS31,REGISTRATION!$P$22:$Q$32,2),"")</f>
        <v>2.75</v>
      </c>
      <c r="CU31" s="87" t="str">
        <f t="shared" si="42"/>
        <v>PASSED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v>74</v>
      </c>
      <c r="H33" s="86">
        <f t="shared" si="2"/>
        <v>92.5</v>
      </c>
      <c r="I33" s="89">
        <f t="shared" si="1"/>
        <v>27.75</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71.716666666666669</v>
      </c>
      <c r="BD33" s="92">
        <f t="shared" si="19"/>
        <v>71.72</v>
      </c>
      <c r="BE33" s="102">
        <v>80</v>
      </c>
      <c r="BF33" s="86">
        <f t="shared" si="20"/>
        <v>80</v>
      </c>
      <c r="BG33" s="102">
        <v>85</v>
      </c>
      <c r="BH33" s="86">
        <f t="shared" si="21"/>
        <v>85</v>
      </c>
      <c r="BI33" s="101">
        <v>100</v>
      </c>
      <c r="BJ33" s="86">
        <f t="shared" si="44"/>
        <v>100</v>
      </c>
      <c r="BK33" s="97">
        <f t="shared" si="22"/>
        <v>44.166666666666664</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90.916666666666657</v>
      </c>
      <c r="CR33" s="93">
        <f t="shared" si="40"/>
        <v>90.92</v>
      </c>
      <c r="CS33" s="98">
        <f t="shared" si="45"/>
        <v>83.240000000000009</v>
      </c>
      <c r="CT33" s="98">
        <f>IFERROR(VLOOKUP(CS33,REGISTRATION!$P$22:$Q$32,2),"")</f>
        <v>2.25</v>
      </c>
      <c r="CU33" s="87" t="str">
        <f t="shared" si="42"/>
        <v>PASSED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v>66</v>
      </c>
      <c r="H34" s="86">
        <f t="shared" si="2"/>
        <v>82.5</v>
      </c>
      <c r="I34" s="89">
        <f t="shared" si="1"/>
        <v>24.75</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61.538888888888884</v>
      </c>
      <c r="BD34" s="92">
        <f t="shared" si="19"/>
        <v>61.54</v>
      </c>
      <c r="BE34" s="102">
        <v>71</v>
      </c>
      <c r="BF34" s="86">
        <f t="shared" si="20"/>
        <v>71</v>
      </c>
      <c r="BG34" s="102">
        <v>87</v>
      </c>
      <c r="BH34" s="86">
        <f t="shared" si="21"/>
        <v>87</v>
      </c>
      <c r="BI34" s="101">
        <v>100</v>
      </c>
      <c r="BJ34" s="86">
        <f t="shared" si="44"/>
        <v>100</v>
      </c>
      <c r="BK34" s="97">
        <f t="shared" si="22"/>
        <v>43</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90</v>
      </c>
      <c r="CR34" s="93">
        <f t="shared" si="40"/>
        <v>90</v>
      </c>
      <c r="CS34" s="98">
        <f t="shared" si="45"/>
        <v>78.616</v>
      </c>
      <c r="CT34" s="98">
        <f>IFERROR(VLOOKUP(CS34,REGISTRATION!$P$22:$Q$32,2),"")</f>
        <v>2.5</v>
      </c>
      <c r="CU34" s="87" t="str">
        <f t="shared" si="42"/>
        <v>PASSED</v>
      </c>
    </row>
    <row r="35" spans="1:99">
      <c r="A35" s="41">
        <f>REGISTRATION!A36</f>
        <v>26</v>
      </c>
      <c r="B35" s="41" t="str">
        <f>REGISTRATION!B36</f>
        <v>201501-1215</v>
      </c>
      <c r="C35" s="41" t="str">
        <f>CONCATENATE(REGISTRATION!C36," ",REGISTRATION!D36," ",REGISTRATION!E36)</f>
        <v>Paulme Paul Cedrick D.</v>
      </c>
      <c r="D35" s="102">
        <v>67</v>
      </c>
      <c r="E35" s="86">
        <f t="shared" si="43"/>
        <v>67</v>
      </c>
      <c r="F35" s="89">
        <f t="shared" si="0"/>
        <v>20.099999999999998</v>
      </c>
      <c r="G35" s="102">
        <v>77</v>
      </c>
      <c r="H35" s="86">
        <f t="shared" si="2"/>
        <v>96.25</v>
      </c>
      <c r="I35" s="89">
        <f t="shared" si="1"/>
        <v>28.875</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84.308333333333337</v>
      </c>
      <c r="BD35" s="92">
        <f t="shared" si="19"/>
        <v>84.31</v>
      </c>
      <c r="BE35" s="102">
        <v>99</v>
      </c>
      <c r="BF35" s="86">
        <f t="shared" si="20"/>
        <v>99</v>
      </c>
      <c r="BG35" s="102">
        <v>100</v>
      </c>
      <c r="BH35" s="86">
        <f t="shared" si="21"/>
        <v>100</v>
      </c>
      <c r="BI35" s="101">
        <v>100</v>
      </c>
      <c r="BJ35" s="86">
        <f t="shared" si="44"/>
        <v>100</v>
      </c>
      <c r="BK35" s="97">
        <f t="shared" si="22"/>
        <v>49.833333333333336</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97.833333333333343</v>
      </c>
      <c r="CR35" s="93">
        <f t="shared" si="40"/>
        <v>97.83</v>
      </c>
      <c r="CS35" s="98">
        <f t="shared" si="45"/>
        <v>92.421999999999997</v>
      </c>
      <c r="CT35" s="98">
        <f>IFERROR(VLOOKUP(CS35,REGISTRATION!$P$22:$Q$32,2),"")</f>
        <v>1.5</v>
      </c>
      <c r="CU35" s="87" t="str">
        <f t="shared" si="42"/>
        <v>PASSED</v>
      </c>
    </row>
    <row r="36" spans="1:99">
      <c r="A36" s="41">
        <f>REGISTRATION!A37</f>
        <v>27</v>
      </c>
      <c r="B36" s="41" t="str">
        <f>REGISTRATION!B37</f>
        <v>201501-800</v>
      </c>
      <c r="C36" s="41" t="str">
        <f>CONCATENATE(REGISTRATION!C37," ",REGISTRATION!D37," ",REGISTRATION!E37)</f>
        <v>Quimado Melvin O.</v>
      </c>
      <c r="D36" s="102">
        <v>24</v>
      </c>
      <c r="E36" s="86">
        <f t="shared" si="43"/>
        <v>24</v>
      </c>
      <c r="F36" s="89">
        <f t="shared" si="0"/>
        <v>7.1999999999999993</v>
      </c>
      <c r="G36" s="102">
        <v>70</v>
      </c>
      <c r="H36" s="86">
        <f t="shared" si="2"/>
        <v>87.5</v>
      </c>
      <c r="I36" s="89">
        <f t="shared" si="1"/>
        <v>26.25</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65.561111111111117</v>
      </c>
      <c r="BD36" s="92">
        <f t="shared" si="19"/>
        <v>65.56</v>
      </c>
      <c r="BE36" s="102">
        <v>84</v>
      </c>
      <c r="BF36" s="86">
        <f t="shared" si="20"/>
        <v>84</v>
      </c>
      <c r="BG36" s="102">
        <v>87</v>
      </c>
      <c r="BH36" s="86">
        <f t="shared" si="21"/>
        <v>87</v>
      </c>
      <c r="BI36" s="101">
        <v>100</v>
      </c>
      <c r="BJ36" s="86">
        <f t="shared" si="44"/>
        <v>100</v>
      </c>
      <c r="BK36" s="97">
        <f t="shared" si="22"/>
        <v>45.166666666666664</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92.166666666666657</v>
      </c>
      <c r="CR36" s="93">
        <f t="shared" si="40"/>
        <v>92.17</v>
      </c>
      <c r="CS36" s="98">
        <f t="shared" si="45"/>
        <v>81.52600000000001</v>
      </c>
      <c r="CT36" s="98">
        <f>IFERROR(VLOOKUP(CS36,REGISTRATION!$P$22:$Q$32,2),"")</f>
        <v>2.25</v>
      </c>
      <c r="CU36" s="87" t="str">
        <f t="shared" si="42"/>
        <v>PASSED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v>55</v>
      </c>
      <c r="H37" s="86">
        <f t="shared" si="2"/>
        <v>68.75</v>
      </c>
      <c r="I37" s="89">
        <f t="shared" si="1"/>
        <v>20.625</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64.458333333333343</v>
      </c>
      <c r="BD37" s="92">
        <f t="shared" si="19"/>
        <v>64.459999999999994</v>
      </c>
      <c r="BE37" s="102">
        <v>70</v>
      </c>
      <c r="BF37" s="86">
        <f t="shared" si="20"/>
        <v>70</v>
      </c>
      <c r="BG37" s="102">
        <v>83</v>
      </c>
      <c r="BH37" s="86">
        <f t="shared" si="21"/>
        <v>83</v>
      </c>
      <c r="BI37" s="101">
        <v>100</v>
      </c>
      <c r="BJ37" s="86">
        <f t="shared" si="44"/>
        <v>100</v>
      </c>
      <c r="BK37" s="97">
        <f t="shared" si="22"/>
        <v>42.166666666666664</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83.666666666666657</v>
      </c>
      <c r="CR37" s="93">
        <f t="shared" si="40"/>
        <v>83.67</v>
      </c>
      <c r="CS37" s="98">
        <f t="shared" si="45"/>
        <v>75.98599999999999</v>
      </c>
      <c r="CT37" s="98">
        <f>IFERROR(VLOOKUP(CS37,REGISTRATION!$P$22:$Q$32,2),"")</f>
        <v>2.75</v>
      </c>
      <c r="CU37" s="87" t="str">
        <f t="shared" si="42"/>
        <v>PASSED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v>71</v>
      </c>
      <c r="H38" s="86">
        <f t="shared" si="2"/>
        <v>88.75</v>
      </c>
      <c r="I38" s="89">
        <f t="shared" si="1"/>
        <v>26.625</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80.75833333333334</v>
      </c>
      <c r="BD38" s="92">
        <f t="shared" si="19"/>
        <v>80.760000000000005</v>
      </c>
      <c r="BE38" s="102">
        <v>86</v>
      </c>
      <c r="BF38" s="86">
        <f t="shared" si="20"/>
        <v>86</v>
      </c>
      <c r="BG38" s="102">
        <v>97</v>
      </c>
      <c r="BH38" s="86">
        <f t="shared" si="21"/>
        <v>97</v>
      </c>
      <c r="BI38" s="101">
        <v>100</v>
      </c>
      <c r="BJ38" s="86">
        <f t="shared" si="44"/>
        <v>100</v>
      </c>
      <c r="BK38" s="97">
        <f t="shared" si="22"/>
        <v>47.166666666666664</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94.916666666666657</v>
      </c>
      <c r="CR38" s="93">
        <f t="shared" si="40"/>
        <v>94.92</v>
      </c>
      <c r="CS38" s="98">
        <f t="shared" si="45"/>
        <v>89.256</v>
      </c>
      <c r="CT38" s="98">
        <f>IFERROR(VLOOKUP(CS38,REGISTRATION!$P$22:$Q$32,2),"")</f>
        <v>1.75</v>
      </c>
      <c r="CU38" s="87" t="str">
        <f t="shared" si="42"/>
        <v>PASSED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v>74</v>
      </c>
      <c r="H39" s="86">
        <f t="shared" si="2"/>
        <v>92.5</v>
      </c>
      <c r="I39" s="89">
        <f t="shared" si="1"/>
        <v>27.75</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77.516666666666666</v>
      </c>
      <c r="BD39" s="92">
        <f t="shared" si="19"/>
        <v>77.52</v>
      </c>
      <c r="BE39" s="102">
        <v>80</v>
      </c>
      <c r="BF39" s="86">
        <f t="shared" si="20"/>
        <v>80</v>
      </c>
      <c r="BG39" s="102">
        <v>85</v>
      </c>
      <c r="BH39" s="86">
        <f t="shared" si="21"/>
        <v>85</v>
      </c>
      <c r="BI39" s="101">
        <v>100</v>
      </c>
      <c r="BJ39" s="86">
        <f t="shared" si="44"/>
        <v>100</v>
      </c>
      <c r="BK39" s="97">
        <f t="shared" si="22"/>
        <v>44.166666666666664</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90.666666666666657</v>
      </c>
      <c r="CR39" s="93">
        <f t="shared" si="40"/>
        <v>90.67</v>
      </c>
      <c r="CS39" s="98">
        <f t="shared" si="45"/>
        <v>85.41</v>
      </c>
      <c r="CT39" s="98">
        <f>IFERROR(VLOOKUP(CS39,REGISTRATION!$P$22:$Q$32,2),"")</f>
        <v>2</v>
      </c>
      <c r="CU39" s="87" t="str">
        <f t="shared" si="42"/>
        <v>PASSED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v>48</v>
      </c>
      <c r="H40" s="86">
        <f t="shared" si="2"/>
        <v>60</v>
      </c>
      <c r="I40" s="89">
        <f t="shared" si="1"/>
        <v>18</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50.788888888888884</v>
      </c>
      <c r="BD40" s="92">
        <f t="shared" si="19"/>
        <v>50.79</v>
      </c>
      <c r="BE40" s="102">
        <v>72</v>
      </c>
      <c r="BF40" s="86">
        <f t="shared" si="20"/>
        <v>72</v>
      </c>
      <c r="BG40" s="102">
        <v>85</v>
      </c>
      <c r="BH40" s="86">
        <f t="shared" si="21"/>
        <v>85</v>
      </c>
      <c r="BI40" s="101">
        <v>100</v>
      </c>
      <c r="BJ40" s="86">
        <f t="shared" si="44"/>
        <v>100</v>
      </c>
      <c r="BK40" s="97">
        <f t="shared" si="22"/>
        <v>42.833333333333336</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89.083333333333343</v>
      </c>
      <c r="CR40" s="93">
        <f t="shared" si="40"/>
        <v>89.08</v>
      </c>
      <c r="CS40" s="98">
        <f t="shared" si="45"/>
        <v>73.76400000000001</v>
      </c>
      <c r="CT40" s="98">
        <f>IFERROR(VLOOKUP(CS40,REGISTRATION!$P$22:$Q$32,2),"")</f>
        <v>2.75</v>
      </c>
      <c r="CU40" s="87" t="str">
        <f t="shared" si="42"/>
        <v>PASSED</v>
      </c>
    </row>
    <row r="41" spans="1:99">
      <c r="A41" s="41">
        <f>REGISTRATION!A42</f>
        <v>32</v>
      </c>
      <c r="B41" s="41" t="str">
        <f>REGISTRATION!B42</f>
        <v>201501-387</v>
      </c>
      <c r="C41" s="41" t="str">
        <f>CONCATENATE(REGISTRATION!C42," ",REGISTRATION!D42," ",REGISTRATION!E42)</f>
        <v>Versoza Kenneth H</v>
      </c>
      <c r="D41" s="102">
        <v>66</v>
      </c>
      <c r="E41" s="86">
        <f t="shared" si="43"/>
        <v>66</v>
      </c>
      <c r="F41" s="89">
        <f t="shared" si="0"/>
        <v>19.8</v>
      </c>
      <c r="G41" s="102">
        <v>67</v>
      </c>
      <c r="H41" s="86">
        <f t="shared" si="2"/>
        <v>83.75</v>
      </c>
      <c r="I41" s="89">
        <f t="shared" si="1"/>
        <v>25.125</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78.702777777777783</v>
      </c>
      <c r="BD41" s="92">
        <f t="shared" si="19"/>
        <v>78.7</v>
      </c>
      <c r="BE41" s="102">
        <v>95</v>
      </c>
      <c r="BF41" s="86">
        <f t="shared" si="20"/>
        <v>95</v>
      </c>
      <c r="BG41" s="102">
        <v>95</v>
      </c>
      <c r="BH41" s="86">
        <f t="shared" si="21"/>
        <v>95</v>
      </c>
      <c r="BI41" s="101">
        <v>100</v>
      </c>
      <c r="BJ41" s="86">
        <f t="shared" si="44"/>
        <v>100</v>
      </c>
      <c r="BK41" s="97">
        <f t="shared" si="22"/>
        <v>48.333333333333336</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96.333333333333343</v>
      </c>
      <c r="CR41" s="93">
        <f t="shared" si="40"/>
        <v>96.33</v>
      </c>
      <c r="CS41" s="98">
        <f t="shared" si="45"/>
        <v>89.277999999999992</v>
      </c>
      <c r="CT41" s="98">
        <f>IFERROR(VLOOKUP(CS41,REGISTRATION!$P$22:$Q$32,2),"")</f>
        <v>1.75</v>
      </c>
      <c r="CU41" s="87" t="str">
        <f t="shared" si="42"/>
        <v>PASSED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v>62</v>
      </c>
      <c r="H42" s="86">
        <f t="shared" si="2"/>
        <v>77.5</v>
      </c>
      <c r="I42" s="89">
        <f t="shared" ref="I42:I70" si="47">IFERROR((H42*$I$7), "")</f>
        <v>23.25</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66.594444444444449</v>
      </c>
      <c r="BD42" s="92">
        <f t="shared" si="19"/>
        <v>66.59</v>
      </c>
      <c r="BE42" s="102">
        <v>83</v>
      </c>
      <c r="BF42" s="86">
        <f t="shared" si="20"/>
        <v>83</v>
      </c>
      <c r="BG42" s="102">
        <v>85</v>
      </c>
      <c r="BH42" s="86">
        <f t="shared" si="21"/>
        <v>85</v>
      </c>
      <c r="BI42" s="101">
        <v>100</v>
      </c>
      <c r="BJ42" s="86">
        <f t="shared" si="44"/>
        <v>100</v>
      </c>
      <c r="BK42" s="97">
        <f t="shared" si="22"/>
        <v>44.666666666666664</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91.666666666666657</v>
      </c>
      <c r="CR42" s="93">
        <f t="shared" si="40"/>
        <v>91.67</v>
      </c>
      <c r="CS42" s="98">
        <f t="shared" si="45"/>
        <v>81.638000000000005</v>
      </c>
      <c r="CT42" s="98">
        <f>IFERROR(VLOOKUP(CS42,REGISTRATION!$P$22:$Q$32,2),"")</f>
        <v>2.25</v>
      </c>
      <c r="CU42" s="87" t="str">
        <f t="shared" si="42"/>
        <v>PASSED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N18" sqref="N18"/>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142</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26.625</v>
      </c>
      <c r="E8" s="52">
        <f>'RAW GRADES'!AN10</f>
        <v>13.444444444444443</v>
      </c>
      <c r="F8" s="52">
        <f>'RAW GRADES'!AU10</f>
        <v>10</v>
      </c>
      <c r="G8" s="52">
        <f>'RAW GRADES'!BB10</f>
        <v>10</v>
      </c>
      <c r="H8" s="53">
        <f>'RAW GRADES'!BC10</f>
        <v>75.969444444444434</v>
      </c>
      <c r="I8" s="53">
        <f>'RAW GRADES'!BD10</f>
        <v>75.97</v>
      </c>
      <c r="J8" s="52">
        <f>'RAW GRADES'!BK10</f>
        <v>45.5</v>
      </c>
      <c r="K8" s="52">
        <f>'RAW GRADES'!CP10</f>
        <v>47.5</v>
      </c>
      <c r="L8" s="52">
        <f>'RAW GRADES'!CQ10</f>
        <v>93</v>
      </c>
      <c r="M8" s="54">
        <f>'RAW GRADES'!CR10</f>
        <v>93</v>
      </c>
      <c r="N8" s="55">
        <f>'RAW GRADES'!CS10</f>
        <v>86.188000000000002</v>
      </c>
      <c r="O8" s="56">
        <f>'RAW GRADES'!CT10</f>
        <v>2</v>
      </c>
      <c r="P8" s="59" t="str">
        <f>IF(O8&gt;3,"FAILED","PASSED")</f>
        <v>PASSED</v>
      </c>
    </row>
    <row r="9" spans="1:16">
      <c r="A9" s="49">
        <v>2</v>
      </c>
      <c r="B9" s="50" t="str">
        <f>'RAW GRADES'!C11</f>
        <v>Adena Ginel Q.</v>
      </c>
      <c r="C9" s="57">
        <f>'RAW GRADES'!F11</f>
        <v>6.8999999999999995</v>
      </c>
      <c r="D9" s="83">
        <f>'RAW GRADES'!I11</f>
        <v>17.625</v>
      </c>
      <c r="E9" s="52">
        <f>'RAW GRADES'!AN11</f>
        <v>8.7777777777777786</v>
      </c>
      <c r="F9" s="52">
        <f>'RAW GRADES'!AU11</f>
        <v>10</v>
      </c>
      <c r="G9" s="52">
        <f>'RAW GRADES'!BB11</f>
        <v>7</v>
      </c>
      <c r="H9" s="53">
        <f>'RAW GRADES'!BC11</f>
        <v>50.302777777777777</v>
      </c>
      <c r="I9" s="53">
        <f>'RAW GRADES'!BD11</f>
        <v>50.3</v>
      </c>
      <c r="J9" s="52">
        <f>'RAW GRADES'!BK11</f>
        <v>43.833333333333336</v>
      </c>
      <c r="K9" s="52">
        <f>'RAW GRADES'!CP11</f>
        <v>43.75</v>
      </c>
      <c r="L9" s="52">
        <f>'RAW GRADES'!CQ11</f>
        <v>87.583333333333343</v>
      </c>
      <c r="M9" s="54">
        <f>'RAW GRADES'!CR11</f>
        <v>87.58</v>
      </c>
      <c r="N9" s="58">
        <f>'RAW GRADES'!CS11</f>
        <v>72.667999999999992</v>
      </c>
      <c r="O9" s="56">
        <f>'RAW GRADES'!CT11</f>
        <v>3</v>
      </c>
      <c r="P9" s="59" t="str">
        <f>IF(O9&gt;3,"FAILED","PASSED")</f>
        <v>PASSED</v>
      </c>
    </row>
    <row r="10" spans="1:16">
      <c r="A10" s="49">
        <v>3</v>
      </c>
      <c r="B10" s="50" t="str">
        <f>'RAW GRADES'!C12</f>
        <v>Adobas Shaina Mae S.</v>
      </c>
      <c r="C10" s="57">
        <f>'RAW GRADES'!F12</f>
        <v>18</v>
      </c>
      <c r="D10" s="83">
        <f>'RAW GRADES'!I12</f>
        <v>22.125</v>
      </c>
      <c r="E10" s="52">
        <f>'RAW GRADES'!AN12</f>
        <v>12.666666666666668</v>
      </c>
      <c r="F10" s="52">
        <f>'RAW GRADES'!AU12</f>
        <v>10</v>
      </c>
      <c r="G10" s="52">
        <f>'RAW GRADES'!BB12</f>
        <v>10</v>
      </c>
      <c r="H10" s="53">
        <f>'RAW GRADES'!BC12</f>
        <v>72.791666666666671</v>
      </c>
      <c r="I10" s="53">
        <f>'RAW GRADES'!BD12</f>
        <v>72.790000000000006</v>
      </c>
      <c r="J10" s="52">
        <f>'RAW GRADES'!BK12</f>
        <v>43.333333333333336</v>
      </c>
      <c r="K10" s="52">
        <f>'RAW GRADES'!CP12</f>
        <v>46.75</v>
      </c>
      <c r="L10" s="52">
        <f>'RAW GRADES'!CQ12</f>
        <v>90.083333333333343</v>
      </c>
      <c r="M10" s="54">
        <f>'RAW GRADES'!CR12</f>
        <v>90.08</v>
      </c>
      <c r="N10" s="58">
        <f>'RAW GRADES'!CS12</f>
        <v>83.164000000000001</v>
      </c>
      <c r="O10" s="56">
        <f>'RAW GRADES'!CT12</f>
        <v>2.25</v>
      </c>
      <c r="P10" s="59" t="str">
        <f t="shared" ref="P10:P68" si="0">IF(O10&gt;3,"FAILED","PASSED")</f>
        <v>PASSED</v>
      </c>
    </row>
    <row r="11" spans="1:16">
      <c r="A11" s="49">
        <v>4</v>
      </c>
      <c r="B11" s="50" t="str">
        <f>'RAW GRADES'!C13</f>
        <v>Alejo Daisy D.</v>
      </c>
      <c r="C11" s="57">
        <f>'RAW GRADES'!F13</f>
        <v>18.599999999999998</v>
      </c>
      <c r="D11" s="83">
        <f>'RAW GRADES'!I13</f>
        <v>27.75</v>
      </c>
      <c r="E11" s="52">
        <f>'RAW GRADES'!AN13</f>
        <v>11.666666666666668</v>
      </c>
      <c r="F11" s="52">
        <f>'RAW GRADES'!AU13</f>
        <v>10</v>
      </c>
      <c r="G11" s="52">
        <f>'RAW GRADES'!BB13</f>
        <v>10</v>
      </c>
      <c r="H11" s="53">
        <f>'RAW GRADES'!BC13</f>
        <v>78.016666666666666</v>
      </c>
      <c r="I11" s="53">
        <f>'RAW GRADES'!BD13</f>
        <v>78.02</v>
      </c>
      <c r="J11" s="52">
        <f>'RAW GRADES'!BK13</f>
        <v>45.666666666666664</v>
      </c>
      <c r="K11" s="52">
        <f>'RAW GRADES'!CP13</f>
        <v>47.75</v>
      </c>
      <c r="L11" s="52">
        <f>'RAW GRADES'!CQ13</f>
        <v>93.416666666666657</v>
      </c>
      <c r="M11" s="54">
        <f>'RAW GRADES'!CR13</f>
        <v>93.42</v>
      </c>
      <c r="N11" s="58">
        <f>'RAW GRADES'!CS13</f>
        <v>87.259999999999991</v>
      </c>
      <c r="O11" s="56">
        <f>'RAW GRADES'!CT13</f>
        <v>1.75</v>
      </c>
      <c r="P11" s="59" t="str">
        <f t="shared" si="0"/>
        <v>PASSED</v>
      </c>
    </row>
    <row r="12" spans="1:16">
      <c r="A12" s="49">
        <v>5</v>
      </c>
      <c r="B12" s="50" t="str">
        <f>'RAW GRADES'!C14</f>
        <v>Ambalada Alleana Rae V.</v>
      </c>
      <c r="C12" s="57">
        <f>'RAW GRADES'!F14</f>
        <v>17.7</v>
      </c>
      <c r="D12" s="83">
        <f>'RAW GRADES'!I14</f>
        <v>21</v>
      </c>
      <c r="E12" s="52">
        <f>'RAW GRADES'!AN14</f>
        <v>13.222222222222223</v>
      </c>
      <c r="F12" s="52">
        <f>'RAW GRADES'!AU14</f>
        <v>10</v>
      </c>
      <c r="G12" s="52">
        <f>'RAW GRADES'!BB14</f>
        <v>9</v>
      </c>
      <c r="H12" s="53">
        <f>'RAW GRADES'!BC14</f>
        <v>70.922222222222217</v>
      </c>
      <c r="I12" s="53">
        <f>'RAW GRADES'!BD14</f>
        <v>70.92</v>
      </c>
      <c r="J12" s="52">
        <f>'RAW GRADES'!BK14</f>
        <v>47.5</v>
      </c>
      <c r="K12" s="52">
        <f>'RAW GRADES'!CP14</f>
        <v>47.5</v>
      </c>
      <c r="L12" s="52">
        <f>'RAW GRADES'!CQ14</f>
        <v>95</v>
      </c>
      <c r="M12" s="54">
        <f>'RAW GRADES'!CR14</f>
        <v>95</v>
      </c>
      <c r="N12" s="58">
        <f>'RAW GRADES'!CS14</f>
        <v>85.367999999999995</v>
      </c>
      <c r="O12" s="56">
        <f>'RAW GRADES'!CT14</f>
        <v>2</v>
      </c>
      <c r="P12" s="59" t="str">
        <f t="shared" si="0"/>
        <v>PASSED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15</v>
      </c>
      <c r="D14" s="83">
        <f>'RAW GRADES'!I16</f>
        <v>24.75</v>
      </c>
      <c r="E14" s="52">
        <f>'RAW GRADES'!AN16</f>
        <v>14.111111111111112</v>
      </c>
      <c r="F14" s="52">
        <f>'RAW GRADES'!AU16</f>
        <v>10</v>
      </c>
      <c r="G14" s="52">
        <f>'RAW GRADES'!BB16</f>
        <v>10</v>
      </c>
      <c r="H14" s="53">
        <f>'RAW GRADES'!BC16</f>
        <v>73.861111111111114</v>
      </c>
      <c r="I14" s="53">
        <f>'RAW GRADES'!BD16</f>
        <v>73.86</v>
      </c>
      <c r="J14" s="52">
        <f>'RAW GRADES'!BK16</f>
        <v>43.166666666666664</v>
      </c>
      <c r="K14" s="52">
        <f>'RAW GRADES'!CP16</f>
        <v>47</v>
      </c>
      <c r="L14" s="52">
        <f>'RAW GRADES'!CQ16</f>
        <v>90.166666666666657</v>
      </c>
      <c r="M14" s="54">
        <f>'RAW GRADES'!CR16</f>
        <v>90.17</v>
      </c>
      <c r="N14" s="58">
        <f>'RAW GRADES'!CS16</f>
        <v>83.646000000000001</v>
      </c>
      <c r="O14" s="56">
        <f>'RAW GRADES'!CT16</f>
        <v>2</v>
      </c>
      <c r="P14" s="59" t="str">
        <f t="shared" si="0"/>
        <v>PASSED</v>
      </c>
    </row>
    <row r="15" spans="1:16">
      <c r="A15" s="49">
        <v>8</v>
      </c>
      <c r="B15" s="50" t="str">
        <f>'RAW GRADES'!C17</f>
        <v>Capanas Jessa Mae B</v>
      </c>
      <c r="C15" s="57">
        <f>'RAW GRADES'!F17</f>
        <v>16.8</v>
      </c>
      <c r="D15" s="83">
        <f>'RAW GRADES'!I17</f>
        <v>21</v>
      </c>
      <c r="E15" s="52">
        <f>'RAW GRADES'!AN17</f>
        <v>10</v>
      </c>
      <c r="F15" s="52">
        <f>'RAW GRADES'!AU17</f>
        <v>10</v>
      </c>
      <c r="G15" s="52">
        <f>'RAW GRADES'!BB17</f>
        <v>10</v>
      </c>
      <c r="H15" s="53">
        <f>'RAW GRADES'!BC17</f>
        <v>67.8</v>
      </c>
      <c r="I15" s="53">
        <f>'RAW GRADES'!BD17</f>
        <v>67.8</v>
      </c>
      <c r="J15" s="52">
        <f>'RAW GRADES'!BK17</f>
        <v>43</v>
      </c>
      <c r="K15" s="52">
        <f>'RAW GRADES'!CP17</f>
        <v>45.5</v>
      </c>
      <c r="L15" s="52">
        <f>'RAW GRADES'!CQ17</f>
        <v>88.5</v>
      </c>
      <c r="M15" s="54">
        <f>'RAW GRADES'!CR17</f>
        <v>88.5</v>
      </c>
      <c r="N15" s="58">
        <f>'RAW GRADES'!CS17</f>
        <v>80.22</v>
      </c>
      <c r="O15" s="56">
        <f>'RAW GRADES'!CT17</f>
        <v>2.25</v>
      </c>
      <c r="P15" s="59" t="str">
        <f t="shared" si="0"/>
        <v>PASSED</v>
      </c>
    </row>
    <row r="16" spans="1:16">
      <c r="A16" s="49">
        <v>9</v>
      </c>
      <c r="B16" s="50" t="str">
        <f>'RAW GRADES'!C18</f>
        <v>Capulong Venice Pauline N.</v>
      </c>
      <c r="C16" s="57">
        <f>'RAW GRADES'!F18</f>
        <v>5.0999999999999996</v>
      </c>
      <c r="D16" s="83">
        <f>'RAW GRADES'!I18</f>
        <v>12</v>
      </c>
      <c r="E16" s="52">
        <f>'RAW GRADES'!AN18</f>
        <v>9.4444444444444446</v>
      </c>
      <c r="F16" s="52">
        <f>'RAW GRADES'!AU18</f>
        <v>10</v>
      </c>
      <c r="G16" s="52">
        <f>'RAW GRADES'!BB18</f>
        <v>8</v>
      </c>
      <c r="H16" s="53">
        <f>'RAW GRADES'!BC18</f>
        <v>44.544444444444444</v>
      </c>
      <c r="I16" s="53">
        <f>'RAW GRADES'!BD18</f>
        <v>44.54</v>
      </c>
      <c r="J16" s="52">
        <f>'RAW GRADES'!BK18</f>
        <v>44.5</v>
      </c>
      <c r="K16" s="52">
        <f>'RAW GRADES'!CP18</f>
        <v>44.25</v>
      </c>
      <c r="L16" s="52">
        <f>'RAW GRADES'!CQ18</f>
        <v>88.75</v>
      </c>
      <c r="M16" s="54">
        <f>'RAW GRADES'!CR18</f>
        <v>88.75</v>
      </c>
      <c r="N16" s="58">
        <f>'RAW GRADES'!CS18</f>
        <v>71.066000000000003</v>
      </c>
      <c r="O16" s="56">
        <f>'RAW GRADES'!CT18</f>
        <v>3</v>
      </c>
      <c r="P16" s="59" t="str">
        <f t="shared" si="0"/>
        <v>PASSED</v>
      </c>
    </row>
    <row r="17" spans="1:16">
      <c r="A17" s="49">
        <v>10</v>
      </c>
      <c r="B17" s="50" t="str">
        <f>'RAW GRADES'!C19</f>
        <v>Caurel Mark Jepherson P.</v>
      </c>
      <c r="C17" s="57">
        <f>'RAW GRADES'!F19</f>
        <v>11.1</v>
      </c>
      <c r="D17" s="83">
        <f>'RAW GRADES'!I19</f>
        <v>23.625</v>
      </c>
      <c r="E17" s="52">
        <f>'RAW GRADES'!AN19</f>
        <v>12.111111111111114</v>
      </c>
      <c r="F17" s="52">
        <f>'RAW GRADES'!AU19</f>
        <v>10</v>
      </c>
      <c r="G17" s="52">
        <f>'RAW GRADES'!BB19</f>
        <v>8.7000000000000011</v>
      </c>
      <c r="H17" s="53">
        <f>'RAW GRADES'!BC19</f>
        <v>65.536111111111111</v>
      </c>
      <c r="I17" s="53">
        <f>'RAW GRADES'!BD19</f>
        <v>65.540000000000006</v>
      </c>
      <c r="J17" s="52">
        <f>'RAW GRADES'!BK19</f>
        <v>44.666666666666664</v>
      </c>
      <c r="K17" s="52">
        <f>'RAW GRADES'!CP19</f>
        <v>47.75</v>
      </c>
      <c r="L17" s="52">
        <f>'RAW GRADES'!CQ19</f>
        <v>92.416666666666657</v>
      </c>
      <c r="M17" s="54">
        <f>'RAW GRADES'!CR19</f>
        <v>92.42</v>
      </c>
      <c r="N17" s="58">
        <f>'RAW GRADES'!CS19</f>
        <v>81.668000000000006</v>
      </c>
      <c r="O17" s="56">
        <f>'RAW GRADES'!CT19</f>
        <v>2.25</v>
      </c>
      <c r="P17" s="59" t="str">
        <f t="shared" si="0"/>
        <v>PASSED</v>
      </c>
    </row>
    <row r="18" spans="1:16">
      <c r="A18" s="49">
        <v>11</v>
      </c>
      <c r="B18" s="50" t="str">
        <f>'RAW GRADES'!C20</f>
        <v>Daganio Junelle L.</v>
      </c>
      <c r="C18" s="57">
        <f>'RAW GRADES'!F20</f>
        <v>10.799999999999999</v>
      </c>
      <c r="D18" s="83">
        <f>'RAW GRADES'!I20</f>
        <v>24.375</v>
      </c>
      <c r="E18" s="52">
        <f>'RAW GRADES'!AN20</f>
        <v>12.333333333333334</v>
      </c>
      <c r="F18" s="52">
        <f>'RAW GRADES'!AU20</f>
        <v>10</v>
      </c>
      <c r="G18" s="52">
        <f>'RAW GRADES'!BB20</f>
        <v>10</v>
      </c>
      <c r="H18" s="53">
        <f>'RAW GRADES'!BC20</f>
        <v>67.50833333333334</v>
      </c>
      <c r="I18" s="53">
        <f>'RAW GRADES'!BD20</f>
        <v>67.510000000000005</v>
      </c>
      <c r="J18" s="52">
        <f>'RAW GRADES'!BK20</f>
        <v>41.5</v>
      </c>
      <c r="K18" s="52">
        <f>'RAW GRADES'!CP20</f>
        <v>46</v>
      </c>
      <c r="L18" s="52">
        <f>'RAW GRADES'!CQ20</f>
        <v>87.5</v>
      </c>
      <c r="M18" s="54">
        <f>'RAW GRADES'!CR20</f>
        <v>87.5</v>
      </c>
      <c r="N18" s="58">
        <f>'RAW GRADES'!CS20</f>
        <v>79.504000000000005</v>
      </c>
      <c r="O18" s="56">
        <f>'RAW GRADES'!CT20</f>
        <v>2.5</v>
      </c>
      <c r="P18" s="59" t="str">
        <f t="shared" si="0"/>
        <v>PASSED</v>
      </c>
    </row>
    <row r="19" spans="1:16">
      <c r="A19" s="49">
        <v>12</v>
      </c>
      <c r="B19" s="50" t="str">
        <f>'RAW GRADES'!C21</f>
        <v>Delos Santos Tristan Rome L</v>
      </c>
      <c r="C19" s="57">
        <f>'RAW GRADES'!F21</f>
        <v>13.2</v>
      </c>
      <c r="D19" s="83">
        <f>'RAW GRADES'!I21</f>
        <v>10.5</v>
      </c>
      <c r="E19" s="52">
        <f>'RAW GRADES'!AN21</f>
        <v>10.222222222222221</v>
      </c>
      <c r="F19" s="52">
        <f>'RAW GRADES'!AU21</f>
        <v>10</v>
      </c>
      <c r="G19" s="52">
        <f>'RAW GRADES'!BB21</f>
        <v>10</v>
      </c>
      <c r="H19" s="53">
        <f>'RAW GRADES'!BC21</f>
        <v>53.922222222222217</v>
      </c>
      <c r="I19" s="53">
        <f>'RAW GRADES'!BD21</f>
        <v>53.92</v>
      </c>
      <c r="J19" s="52">
        <f>'RAW GRADES'!BK21</f>
        <v>43.833333333333336</v>
      </c>
      <c r="K19" s="52">
        <f>'RAW GRADES'!CP21</f>
        <v>47</v>
      </c>
      <c r="L19" s="52">
        <f>'RAW GRADES'!CQ21</f>
        <v>90.833333333333343</v>
      </c>
      <c r="M19" s="54">
        <f>'RAW GRADES'!CR21</f>
        <v>90.83</v>
      </c>
      <c r="N19" s="58">
        <f>'RAW GRADES'!CS21</f>
        <v>76.066000000000003</v>
      </c>
      <c r="O19" s="56">
        <f>'RAW GRADES'!CT21</f>
        <v>2.75</v>
      </c>
      <c r="P19" s="59" t="str">
        <f t="shared" si="0"/>
        <v>PASSED</v>
      </c>
    </row>
    <row r="20" spans="1:16">
      <c r="A20" s="49">
        <v>13</v>
      </c>
      <c r="B20" s="50" t="str">
        <f>'RAW GRADES'!C22</f>
        <v>Dimaunahan Bon Jayvee C.</v>
      </c>
      <c r="C20" s="57">
        <f>'RAW GRADES'!F22</f>
        <v>8.4</v>
      </c>
      <c r="D20" s="83">
        <f>'RAW GRADES'!I22</f>
        <v>22.875</v>
      </c>
      <c r="E20" s="52">
        <f>'RAW GRADES'!AN22</f>
        <v>13.666666666666666</v>
      </c>
      <c r="F20" s="52">
        <f>'RAW GRADES'!AU22</f>
        <v>10</v>
      </c>
      <c r="G20" s="52">
        <f>'RAW GRADES'!BB22</f>
        <v>8</v>
      </c>
      <c r="H20" s="53">
        <f>'RAW GRADES'!BC22</f>
        <v>62.941666666666663</v>
      </c>
      <c r="I20" s="53">
        <f>'RAW GRADES'!BD22</f>
        <v>62.94</v>
      </c>
      <c r="J20" s="52">
        <f>'RAW GRADES'!BK22</f>
        <v>43</v>
      </c>
      <c r="K20" s="52">
        <f>'RAW GRADES'!CP22</f>
        <v>45.75</v>
      </c>
      <c r="L20" s="52">
        <f>'RAW GRADES'!CQ22</f>
        <v>88.75</v>
      </c>
      <c r="M20" s="54">
        <f>'RAW GRADES'!CR22</f>
        <v>88.75</v>
      </c>
      <c r="N20" s="58">
        <f>'RAW GRADES'!CS22</f>
        <v>78.426000000000002</v>
      </c>
      <c r="O20" s="56">
        <f>'RAW GRADES'!CT22</f>
        <v>2.5</v>
      </c>
      <c r="P20" s="59" t="str">
        <f t="shared" si="0"/>
        <v>PASSED</v>
      </c>
    </row>
    <row r="21" spans="1:16">
      <c r="A21" s="49">
        <v>14</v>
      </c>
      <c r="B21" s="50" t="str">
        <f>'RAW GRADES'!C23</f>
        <v>Emran Omair D.</v>
      </c>
      <c r="C21" s="57">
        <f>'RAW GRADES'!F23</f>
        <v>6.6</v>
      </c>
      <c r="D21" s="83">
        <f>'RAW GRADES'!I23</f>
        <v>20.25</v>
      </c>
      <c r="E21" s="52">
        <f>'RAW GRADES'!AN23</f>
        <v>13.111111111111112</v>
      </c>
      <c r="F21" s="52">
        <f>'RAW GRADES'!AU23</f>
        <v>10</v>
      </c>
      <c r="G21" s="52">
        <f>'RAW GRADES'!BB23</f>
        <v>10</v>
      </c>
      <c r="H21" s="53">
        <f>'RAW GRADES'!BC23</f>
        <v>59.961111111111116</v>
      </c>
      <c r="I21" s="53">
        <f>'RAW GRADES'!BD23</f>
        <v>59.96</v>
      </c>
      <c r="J21" s="52">
        <f>'RAW GRADES'!BK23</f>
        <v>44.666666666666664</v>
      </c>
      <c r="K21" s="52">
        <f>'RAW GRADES'!CP23</f>
        <v>46.25</v>
      </c>
      <c r="L21" s="52">
        <f>'RAW GRADES'!CQ23</f>
        <v>90.916666666666657</v>
      </c>
      <c r="M21" s="54">
        <f>'RAW GRADES'!CR23</f>
        <v>90.92</v>
      </c>
      <c r="N21" s="58">
        <f>'RAW GRADES'!CS23</f>
        <v>78.536000000000001</v>
      </c>
      <c r="O21" s="56">
        <f>'RAW GRADES'!CT23</f>
        <v>2.5</v>
      </c>
      <c r="P21" s="59" t="str">
        <f t="shared" si="0"/>
        <v>PASSED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23.7</v>
      </c>
      <c r="D23" s="83">
        <f>'RAW GRADES'!I25</f>
        <v>29.25</v>
      </c>
      <c r="E23" s="52">
        <f>'RAW GRADES'!AN25</f>
        <v>15.444444444444446</v>
      </c>
      <c r="F23" s="52">
        <f>'RAW GRADES'!AU25</f>
        <v>10</v>
      </c>
      <c r="G23" s="52">
        <f>'RAW GRADES'!BB25</f>
        <v>10</v>
      </c>
      <c r="H23" s="53">
        <f>'RAW GRADES'!BC25</f>
        <v>88.394444444444446</v>
      </c>
      <c r="I23" s="53">
        <f>'RAW GRADES'!BD25</f>
        <v>88.39</v>
      </c>
      <c r="J23" s="52">
        <f>'RAW GRADES'!BK25</f>
        <v>46.333333333333336</v>
      </c>
      <c r="K23" s="52">
        <f>'RAW GRADES'!CP25</f>
        <v>48</v>
      </c>
      <c r="L23" s="52">
        <f>'RAW GRADES'!CQ25</f>
        <v>94.333333333333343</v>
      </c>
      <c r="M23" s="54">
        <f>'RAW GRADES'!CR25</f>
        <v>94.33</v>
      </c>
      <c r="N23" s="58">
        <f>'RAW GRADES'!CS25</f>
        <v>91.954000000000008</v>
      </c>
      <c r="O23" s="56">
        <f>'RAW GRADES'!CT25</f>
        <v>1.5</v>
      </c>
      <c r="P23" s="59" t="str">
        <f t="shared" si="0"/>
        <v>PASSED</v>
      </c>
    </row>
    <row r="24" spans="1:16">
      <c r="A24" s="49">
        <v>17</v>
      </c>
      <c r="B24" s="50" t="str">
        <f>'RAW GRADES'!C26</f>
        <v>Gonzales Jericho A.</v>
      </c>
      <c r="C24" s="57">
        <f>'RAW GRADES'!F26</f>
        <v>25.8</v>
      </c>
      <c r="D24" s="83">
        <f>'RAW GRADES'!I26</f>
        <v>28.5</v>
      </c>
      <c r="E24" s="52">
        <f>'RAW GRADES'!AN26</f>
        <v>15.222222222222221</v>
      </c>
      <c r="F24" s="52">
        <f>'RAW GRADES'!AU26</f>
        <v>10</v>
      </c>
      <c r="G24" s="52">
        <f>'RAW GRADES'!BB26</f>
        <v>10</v>
      </c>
      <c r="H24" s="53">
        <f>'RAW GRADES'!BC26</f>
        <v>89.522222222222226</v>
      </c>
      <c r="I24" s="53">
        <f>'RAW GRADES'!BD26</f>
        <v>89.52</v>
      </c>
      <c r="J24" s="52">
        <f>'RAW GRADES'!BK26</f>
        <v>49.5</v>
      </c>
      <c r="K24" s="52">
        <f>'RAW GRADES'!CP26</f>
        <v>48</v>
      </c>
      <c r="L24" s="52">
        <f>'RAW GRADES'!CQ26</f>
        <v>97.5</v>
      </c>
      <c r="M24" s="54">
        <f>'RAW GRADES'!CR26</f>
        <v>97.5</v>
      </c>
      <c r="N24" s="58">
        <f>'RAW GRADES'!CS26</f>
        <v>94.307999999999993</v>
      </c>
      <c r="O24" s="56">
        <f>'RAW GRADES'!CT26</f>
        <v>1.25</v>
      </c>
      <c r="P24" s="59" t="str">
        <f t="shared" si="0"/>
        <v>PASSED</v>
      </c>
    </row>
    <row r="25" spans="1:16">
      <c r="A25" s="49">
        <v>18</v>
      </c>
      <c r="B25" s="50" t="str">
        <f>'RAW GRADES'!C27</f>
        <v>Hardin Carmina B.</v>
      </c>
      <c r="C25" s="57">
        <f>'RAW GRADES'!F27</f>
        <v>15</v>
      </c>
      <c r="D25" s="83">
        <f>'RAW GRADES'!I27</f>
        <v>24.375</v>
      </c>
      <c r="E25" s="52">
        <f>'RAW GRADES'!AN27</f>
        <v>10.444444444444445</v>
      </c>
      <c r="F25" s="52">
        <f>'RAW GRADES'!AU27</f>
        <v>10</v>
      </c>
      <c r="G25" s="52">
        <f>'RAW GRADES'!BB27</f>
        <v>10</v>
      </c>
      <c r="H25" s="53">
        <f>'RAW GRADES'!BC27</f>
        <v>69.819444444444443</v>
      </c>
      <c r="I25" s="53">
        <f>'RAW GRADES'!BD27</f>
        <v>69.819999999999993</v>
      </c>
      <c r="J25" s="52">
        <f>'RAW GRADES'!BK27</f>
        <v>45</v>
      </c>
      <c r="K25" s="52">
        <f>'RAW GRADES'!CP27</f>
        <v>47.25</v>
      </c>
      <c r="L25" s="52">
        <f>'RAW GRADES'!CQ27</f>
        <v>92.25</v>
      </c>
      <c r="M25" s="54">
        <f>'RAW GRADES'!CR27</f>
        <v>92.25</v>
      </c>
      <c r="N25" s="58">
        <f>'RAW GRADES'!CS27</f>
        <v>83.277999999999992</v>
      </c>
      <c r="O25" s="56">
        <f>'RAW GRADES'!CT27</f>
        <v>2.25</v>
      </c>
      <c r="P25" s="59" t="str">
        <f t="shared" si="0"/>
        <v>PASSED</v>
      </c>
    </row>
    <row r="26" spans="1:16">
      <c r="A26" s="49">
        <v>19</v>
      </c>
      <c r="B26" s="50" t="str">
        <f>'RAW GRADES'!C28</f>
        <v>Hayag Erwin O</v>
      </c>
      <c r="C26" s="57">
        <f>'RAW GRADES'!F28</f>
        <v>22.2</v>
      </c>
      <c r="D26" s="83">
        <f>'RAW GRADES'!I28</f>
        <v>29.625</v>
      </c>
      <c r="E26" s="52">
        <f>'RAW GRADES'!AN28</f>
        <v>15.222222222222221</v>
      </c>
      <c r="F26" s="52">
        <f>'RAW GRADES'!AU28</f>
        <v>10</v>
      </c>
      <c r="G26" s="52">
        <f>'RAW GRADES'!BB28</f>
        <v>10</v>
      </c>
      <c r="H26" s="53">
        <f>'RAW GRADES'!BC28</f>
        <v>87.047222222222231</v>
      </c>
      <c r="I26" s="53">
        <f>'RAW GRADES'!BD28</f>
        <v>87.05</v>
      </c>
      <c r="J26" s="52">
        <f>'RAW GRADES'!BK28</f>
        <v>49.833333333333336</v>
      </c>
      <c r="K26" s="52">
        <f>'RAW GRADES'!CP28</f>
        <v>50</v>
      </c>
      <c r="L26" s="52">
        <f>'RAW GRADES'!CQ28</f>
        <v>99.833333333333343</v>
      </c>
      <c r="M26" s="54">
        <f>'RAW GRADES'!CR28</f>
        <v>99.83</v>
      </c>
      <c r="N26" s="58">
        <f>'RAW GRADES'!CS28</f>
        <v>94.717999999999989</v>
      </c>
      <c r="O26" s="56">
        <f>'RAW GRADES'!CT28</f>
        <v>1.25</v>
      </c>
      <c r="P26" s="59" t="str">
        <f t="shared" si="0"/>
        <v>PASSED</v>
      </c>
    </row>
    <row r="27" spans="1:16">
      <c r="A27" s="49">
        <v>20</v>
      </c>
      <c r="B27" s="50" t="str">
        <f>'RAW GRADES'!C29</f>
        <v>Hipolito Aldrin Lois F</v>
      </c>
      <c r="C27" s="57">
        <f>'RAW GRADES'!F29</f>
        <v>18.599999999999998</v>
      </c>
      <c r="D27" s="83">
        <f>'RAW GRADES'!I29</f>
        <v>26.25</v>
      </c>
      <c r="E27" s="52">
        <f>'RAW GRADES'!AN29</f>
        <v>12.888888888888889</v>
      </c>
      <c r="F27" s="52">
        <f>'RAW GRADES'!AU29</f>
        <v>10</v>
      </c>
      <c r="G27" s="52">
        <f>'RAW GRADES'!BB29</f>
        <v>10</v>
      </c>
      <c r="H27" s="53">
        <f>'RAW GRADES'!BC29</f>
        <v>77.73888888888888</v>
      </c>
      <c r="I27" s="53">
        <f>'RAW GRADES'!BD29</f>
        <v>77.739999999999995</v>
      </c>
      <c r="J27" s="52">
        <f>'RAW GRADES'!BK29</f>
        <v>48.333333333333336</v>
      </c>
      <c r="K27" s="52">
        <f>'RAW GRADES'!CP29</f>
        <v>46.75</v>
      </c>
      <c r="L27" s="52">
        <f>'RAW GRADES'!CQ29</f>
        <v>95.083333333333343</v>
      </c>
      <c r="M27" s="54">
        <f>'RAW GRADES'!CR29</f>
        <v>95.08</v>
      </c>
      <c r="N27" s="58">
        <f>'RAW GRADES'!CS29</f>
        <v>88.143999999999991</v>
      </c>
      <c r="O27" s="56">
        <f>'RAW GRADES'!CT29</f>
        <v>1.75</v>
      </c>
      <c r="P27" s="59" t="str">
        <f t="shared" si="0"/>
        <v>PASSED</v>
      </c>
    </row>
    <row r="28" spans="1:16">
      <c r="A28" s="49">
        <v>21</v>
      </c>
      <c r="B28" s="50" t="str">
        <f>'RAW GRADES'!C30</f>
        <v>Magracia Rosemarie D.</v>
      </c>
      <c r="C28" s="57">
        <f>'RAW GRADES'!F30</f>
        <v>12.9</v>
      </c>
      <c r="D28" s="83">
        <f>'RAW GRADES'!I30</f>
        <v>26.25</v>
      </c>
      <c r="E28" s="52">
        <f>'RAW GRADES'!AN30</f>
        <v>12.555555555555555</v>
      </c>
      <c r="F28" s="52">
        <f>'RAW GRADES'!AU30</f>
        <v>10</v>
      </c>
      <c r="G28" s="52">
        <f>'RAW GRADES'!BB30</f>
        <v>10</v>
      </c>
      <c r="H28" s="53">
        <f>'RAW GRADES'!BC30</f>
        <v>71.705555555555563</v>
      </c>
      <c r="I28" s="53">
        <f>'RAW GRADES'!BD30</f>
        <v>71.709999999999994</v>
      </c>
      <c r="J28" s="52">
        <f>'RAW GRADES'!BK30</f>
        <v>45.666666666666664</v>
      </c>
      <c r="K28" s="52">
        <f>'RAW GRADES'!CP30</f>
        <v>47.25</v>
      </c>
      <c r="L28" s="52">
        <f>'RAW GRADES'!CQ30</f>
        <v>92.916666666666657</v>
      </c>
      <c r="M28" s="54">
        <f>'RAW GRADES'!CR30</f>
        <v>92.92</v>
      </c>
      <c r="N28" s="58">
        <f>'RAW GRADES'!CS30</f>
        <v>84.436000000000007</v>
      </c>
      <c r="O28" s="56">
        <f>'RAW GRADES'!CT30</f>
        <v>2</v>
      </c>
      <c r="P28" s="59" t="str">
        <f t="shared" si="0"/>
        <v>PASSED</v>
      </c>
    </row>
    <row r="29" spans="1:16">
      <c r="A29" s="49">
        <v>22</v>
      </c>
      <c r="B29" s="50" t="str">
        <f>'RAW GRADES'!C31</f>
        <v>Matias Ryan Christian M.</v>
      </c>
      <c r="C29" s="57">
        <f>'RAW GRADES'!F31</f>
        <v>6.8999999999999995</v>
      </c>
      <c r="D29" s="83">
        <f>'RAW GRADES'!I31</f>
        <v>27.75</v>
      </c>
      <c r="E29" s="52">
        <f>'RAW GRADES'!AN31</f>
        <v>7.1111111111111107</v>
      </c>
      <c r="F29" s="52">
        <f>'RAW GRADES'!AU31</f>
        <v>10</v>
      </c>
      <c r="G29" s="52">
        <f>'RAW GRADES'!BB31</f>
        <v>8</v>
      </c>
      <c r="H29" s="53">
        <f>'RAW GRADES'!BC31</f>
        <v>59.761111111111113</v>
      </c>
      <c r="I29" s="53">
        <f>'RAW GRADES'!BD31</f>
        <v>59.76</v>
      </c>
      <c r="J29" s="52">
        <f>'RAW GRADES'!BK31</f>
        <v>42.5</v>
      </c>
      <c r="K29" s="52">
        <f>'RAW GRADES'!CP31</f>
        <v>43.5</v>
      </c>
      <c r="L29" s="52">
        <f>'RAW GRADES'!CQ31</f>
        <v>86</v>
      </c>
      <c r="M29" s="54">
        <f>'RAW GRADES'!CR31</f>
        <v>86</v>
      </c>
      <c r="N29" s="58">
        <f>'RAW GRADES'!CS31</f>
        <v>75.504000000000005</v>
      </c>
      <c r="O29" s="56">
        <f>'RAW GRADES'!CT31</f>
        <v>2.75</v>
      </c>
      <c r="P29" s="59" t="str">
        <f t="shared" si="0"/>
        <v>PASSED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27.75</v>
      </c>
      <c r="E31" s="52">
        <f>'RAW GRADES'!AN33</f>
        <v>12.666666666666668</v>
      </c>
      <c r="F31" s="52">
        <f>'RAW GRADES'!AU33</f>
        <v>10</v>
      </c>
      <c r="G31" s="52">
        <f>'RAW GRADES'!BB33</f>
        <v>8.7000000000000011</v>
      </c>
      <c r="H31" s="53">
        <f>'RAW GRADES'!BC33</f>
        <v>71.716666666666669</v>
      </c>
      <c r="I31" s="53">
        <f>'RAW GRADES'!BD33</f>
        <v>71.72</v>
      </c>
      <c r="J31" s="52">
        <f>'RAW GRADES'!BK33</f>
        <v>44.166666666666664</v>
      </c>
      <c r="K31" s="52">
        <f>'RAW GRADES'!CP33</f>
        <v>46.75</v>
      </c>
      <c r="L31" s="52">
        <f>'RAW GRADES'!CQ33</f>
        <v>90.916666666666657</v>
      </c>
      <c r="M31" s="54">
        <f>'RAW GRADES'!CR33</f>
        <v>90.92</v>
      </c>
      <c r="N31" s="58">
        <f>'RAW GRADES'!CS33</f>
        <v>83.240000000000009</v>
      </c>
      <c r="O31" s="56">
        <f>'RAW GRADES'!CT33</f>
        <v>2.25</v>
      </c>
      <c r="P31" s="59" t="str">
        <f t="shared" si="0"/>
        <v>PASSED</v>
      </c>
    </row>
    <row r="32" spans="1:16">
      <c r="A32" s="49">
        <v>25</v>
      </c>
      <c r="B32" s="50" t="str">
        <f>'RAW GRADES'!C34</f>
        <v>Patricio Peter John J.</v>
      </c>
      <c r="C32" s="57">
        <f>'RAW GRADES'!F34</f>
        <v>6</v>
      </c>
      <c r="D32" s="83">
        <f>'RAW GRADES'!I34</f>
        <v>24.75</v>
      </c>
      <c r="E32" s="52">
        <f>'RAW GRADES'!AN34</f>
        <v>11.888888888888888</v>
      </c>
      <c r="F32" s="52">
        <f>'RAW GRADES'!AU34</f>
        <v>10</v>
      </c>
      <c r="G32" s="52">
        <f>'RAW GRADES'!BB34</f>
        <v>8.9</v>
      </c>
      <c r="H32" s="53">
        <f>'RAW GRADES'!BC34</f>
        <v>61.538888888888884</v>
      </c>
      <c r="I32" s="53">
        <f>'RAW GRADES'!BD34</f>
        <v>61.54</v>
      </c>
      <c r="J32" s="52">
        <f>'RAW GRADES'!BK34</f>
        <v>43</v>
      </c>
      <c r="K32" s="52">
        <f>'RAW GRADES'!CP34</f>
        <v>47</v>
      </c>
      <c r="L32" s="52">
        <f>'RAW GRADES'!CQ34</f>
        <v>90</v>
      </c>
      <c r="M32" s="54">
        <f>'RAW GRADES'!CR34</f>
        <v>90</v>
      </c>
      <c r="N32" s="58">
        <f>'RAW GRADES'!CS34</f>
        <v>78.616</v>
      </c>
      <c r="O32" s="56">
        <f>'RAW GRADES'!CT34</f>
        <v>2.5</v>
      </c>
      <c r="P32" s="59" t="str">
        <f t="shared" si="0"/>
        <v>PASSED</v>
      </c>
    </row>
    <row r="33" spans="1:16">
      <c r="A33" s="49">
        <v>26</v>
      </c>
      <c r="B33" s="50" t="str">
        <f>'RAW GRADES'!C35</f>
        <v>Paulme Paul Cedrick D.</v>
      </c>
      <c r="C33" s="57">
        <f>'RAW GRADES'!F35</f>
        <v>20.099999999999998</v>
      </c>
      <c r="D33" s="83">
        <f>'RAW GRADES'!I35</f>
        <v>28.875</v>
      </c>
      <c r="E33" s="52">
        <f>'RAW GRADES'!AN35</f>
        <v>15.333333333333336</v>
      </c>
      <c r="F33" s="52">
        <f>'RAW GRADES'!AU35</f>
        <v>10</v>
      </c>
      <c r="G33" s="52">
        <f>'RAW GRADES'!BB35</f>
        <v>10</v>
      </c>
      <c r="H33" s="53">
        <f>'RAW GRADES'!BC35</f>
        <v>84.308333333333337</v>
      </c>
      <c r="I33" s="53">
        <f>'RAW GRADES'!BD35</f>
        <v>84.31</v>
      </c>
      <c r="J33" s="52">
        <f>'RAW GRADES'!BK35</f>
        <v>49.833333333333336</v>
      </c>
      <c r="K33" s="52">
        <f>'RAW GRADES'!CP35</f>
        <v>48</v>
      </c>
      <c r="L33" s="52">
        <f>'RAW GRADES'!CQ35</f>
        <v>97.833333333333343</v>
      </c>
      <c r="M33" s="54">
        <f>'RAW GRADES'!CR35</f>
        <v>97.83</v>
      </c>
      <c r="N33" s="58">
        <f>'RAW GRADES'!CS35</f>
        <v>92.421999999999997</v>
      </c>
      <c r="O33" s="56">
        <f>'RAW GRADES'!CT35</f>
        <v>1.5</v>
      </c>
      <c r="P33" s="59" t="str">
        <f t="shared" si="0"/>
        <v>PASSED</v>
      </c>
    </row>
    <row r="34" spans="1:16">
      <c r="A34" s="49">
        <v>27</v>
      </c>
      <c r="B34" s="50" t="str">
        <f>'RAW GRADES'!C36</f>
        <v>Quimado Melvin O.</v>
      </c>
      <c r="C34" s="57">
        <f>'RAW GRADES'!F36</f>
        <v>7.1999999999999993</v>
      </c>
      <c r="D34" s="83">
        <f>'RAW GRADES'!I36</f>
        <v>26.25</v>
      </c>
      <c r="E34" s="52">
        <f>'RAW GRADES'!AN36</f>
        <v>12.111111111111111</v>
      </c>
      <c r="F34" s="52">
        <f>'RAW GRADES'!AU36</f>
        <v>10</v>
      </c>
      <c r="G34" s="52">
        <f>'RAW GRADES'!BB36</f>
        <v>10</v>
      </c>
      <c r="H34" s="53">
        <f>'RAW GRADES'!BC36</f>
        <v>65.561111111111117</v>
      </c>
      <c r="I34" s="53">
        <f>'RAW GRADES'!BD36</f>
        <v>65.56</v>
      </c>
      <c r="J34" s="52">
        <f>'RAW GRADES'!BK36</f>
        <v>45.166666666666664</v>
      </c>
      <c r="K34" s="52">
        <f>'RAW GRADES'!CP36</f>
        <v>47</v>
      </c>
      <c r="L34" s="52">
        <f>'RAW GRADES'!CQ36</f>
        <v>92.166666666666657</v>
      </c>
      <c r="M34" s="54">
        <f>'RAW GRADES'!CR36</f>
        <v>92.17</v>
      </c>
      <c r="N34" s="58">
        <f>'RAW GRADES'!CS36</f>
        <v>81.52600000000001</v>
      </c>
      <c r="O34" s="56">
        <f>'RAW GRADES'!CT36</f>
        <v>2.25</v>
      </c>
      <c r="P34" s="59" t="str">
        <f t="shared" si="0"/>
        <v>PASSED</v>
      </c>
    </row>
    <row r="35" spans="1:16">
      <c r="A35" s="49">
        <v>28</v>
      </c>
      <c r="B35" s="50" t="str">
        <f>'RAW GRADES'!C37</f>
        <v>Serra Regiena Rose A</v>
      </c>
      <c r="C35" s="57">
        <f>'RAW GRADES'!F37</f>
        <v>16.8</v>
      </c>
      <c r="D35" s="83">
        <f>'RAW GRADES'!I37</f>
        <v>20.625</v>
      </c>
      <c r="E35" s="52">
        <f>'RAW GRADES'!AN37</f>
        <v>8.3333333333333339</v>
      </c>
      <c r="F35" s="52">
        <f>'RAW GRADES'!AU37</f>
        <v>10</v>
      </c>
      <c r="G35" s="52">
        <f>'RAW GRADES'!BB37</f>
        <v>8.7000000000000011</v>
      </c>
      <c r="H35" s="53">
        <f>'RAW GRADES'!BC37</f>
        <v>64.458333333333343</v>
      </c>
      <c r="I35" s="53">
        <f>'RAW GRADES'!BD37</f>
        <v>64.459999999999994</v>
      </c>
      <c r="J35" s="52">
        <f>'RAW GRADES'!BK37</f>
        <v>42.166666666666664</v>
      </c>
      <c r="K35" s="52">
        <f>'RAW GRADES'!CP37</f>
        <v>41.5</v>
      </c>
      <c r="L35" s="52">
        <f>'RAW GRADES'!CQ37</f>
        <v>83.666666666666657</v>
      </c>
      <c r="M35" s="54">
        <f>'RAW GRADES'!CR37</f>
        <v>83.67</v>
      </c>
      <c r="N35" s="58">
        <f>'RAW GRADES'!CS37</f>
        <v>75.98599999999999</v>
      </c>
      <c r="O35" s="56">
        <f>'RAW GRADES'!CT37</f>
        <v>2.75</v>
      </c>
      <c r="P35" s="59" t="str">
        <f t="shared" si="0"/>
        <v>PASSED</v>
      </c>
    </row>
    <row r="36" spans="1:16">
      <c r="A36" s="49">
        <v>29</v>
      </c>
      <c r="B36" s="50" t="str">
        <f>'RAW GRADES'!C38</f>
        <v>Sudario Mia Cellina D.</v>
      </c>
      <c r="C36" s="57">
        <f>'RAW GRADES'!F38</f>
        <v>19.8</v>
      </c>
      <c r="D36" s="83">
        <f>'RAW GRADES'!I38</f>
        <v>26.625</v>
      </c>
      <c r="E36" s="52">
        <f>'RAW GRADES'!AN38</f>
        <v>14.333333333333336</v>
      </c>
      <c r="F36" s="52">
        <f>'RAW GRADES'!AU38</f>
        <v>10</v>
      </c>
      <c r="G36" s="52">
        <f>'RAW GRADES'!BB38</f>
        <v>10</v>
      </c>
      <c r="H36" s="53">
        <f>'RAW GRADES'!BC38</f>
        <v>80.75833333333334</v>
      </c>
      <c r="I36" s="53">
        <f>'RAW GRADES'!BD38</f>
        <v>80.760000000000005</v>
      </c>
      <c r="J36" s="52">
        <f>'RAW GRADES'!BK38</f>
        <v>47.166666666666664</v>
      </c>
      <c r="K36" s="52">
        <f>'RAW GRADES'!CP38</f>
        <v>47.75</v>
      </c>
      <c r="L36" s="52">
        <f>'RAW GRADES'!CQ38</f>
        <v>94.916666666666657</v>
      </c>
      <c r="M36" s="54">
        <f>'RAW GRADES'!CR38</f>
        <v>94.92</v>
      </c>
      <c r="N36" s="58">
        <f>'RAW GRADES'!CS38</f>
        <v>89.256</v>
      </c>
      <c r="O36" s="56">
        <f>'RAW GRADES'!CT38</f>
        <v>1.75</v>
      </c>
      <c r="P36" s="59" t="str">
        <f t="shared" si="0"/>
        <v>PASSED</v>
      </c>
    </row>
    <row r="37" spans="1:16">
      <c r="A37" s="49">
        <v>30</v>
      </c>
      <c r="B37" s="50" t="str">
        <f>'RAW GRADES'!C39</f>
        <v>Sumadsad Bren C.</v>
      </c>
      <c r="C37" s="57">
        <f>'RAW GRADES'!F39</f>
        <v>17.099999999999998</v>
      </c>
      <c r="D37" s="83">
        <f>'RAW GRADES'!I39</f>
        <v>27.75</v>
      </c>
      <c r="E37" s="52">
        <f>'RAW GRADES'!AN39</f>
        <v>12.666666666666668</v>
      </c>
      <c r="F37" s="52">
        <f>'RAW GRADES'!AU39</f>
        <v>10</v>
      </c>
      <c r="G37" s="52">
        <f>'RAW GRADES'!BB39</f>
        <v>10</v>
      </c>
      <c r="H37" s="53">
        <f>'RAW GRADES'!BC39</f>
        <v>77.516666666666666</v>
      </c>
      <c r="I37" s="53">
        <f>'RAW GRADES'!BD39</f>
        <v>77.52</v>
      </c>
      <c r="J37" s="52">
        <f>'RAW GRADES'!BK39</f>
        <v>44.166666666666664</v>
      </c>
      <c r="K37" s="52">
        <f>'RAW GRADES'!CP39</f>
        <v>46.5</v>
      </c>
      <c r="L37" s="52">
        <f>'RAW GRADES'!CQ39</f>
        <v>90.666666666666657</v>
      </c>
      <c r="M37" s="54">
        <f>'RAW GRADES'!CR39</f>
        <v>90.67</v>
      </c>
      <c r="N37" s="58">
        <f>'RAW GRADES'!CS39</f>
        <v>85.41</v>
      </c>
      <c r="O37" s="56">
        <f>'RAW GRADES'!CT39</f>
        <v>2</v>
      </c>
      <c r="P37" s="59" t="str">
        <f t="shared" si="0"/>
        <v>PASSED</v>
      </c>
    </row>
    <row r="38" spans="1:16">
      <c r="A38" s="49">
        <v>31</v>
      </c>
      <c r="B38" s="50" t="str">
        <f>'RAW GRADES'!C40</f>
        <v>Tabing Revelyn E</v>
      </c>
      <c r="C38" s="57">
        <f>'RAW GRADES'!F40</f>
        <v>5.3999999999999995</v>
      </c>
      <c r="D38" s="83">
        <f>'RAW GRADES'!I40</f>
        <v>18</v>
      </c>
      <c r="E38" s="52">
        <f>'RAW GRADES'!AN40</f>
        <v>9.8888888888888875</v>
      </c>
      <c r="F38" s="52">
        <f>'RAW GRADES'!AU40</f>
        <v>10</v>
      </c>
      <c r="G38" s="52">
        <f>'RAW GRADES'!BB40</f>
        <v>7.5</v>
      </c>
      <c r="H38" s="53">
        <f>'RAW GRADES'!BC40</f>
        <v>50.788888888888884</v>
      </c>
      <c r="I38" s="53">
        <f>'RAW GRADES'!BD40</f>
        <v>50.79</v>
      </c>
      <c r="J38" s="52">
        <f>'RAW GRADES'!BK40</f>
        <v>42.833333333333336</v>
      </c>
      <c r="K38" s="52">
        <f>'RAW GRADES'!CP40</f>
        <v>46.25</v>
      </c>
      <c r="L38" s="52">
        <f>'RAW GRADES'!CQ40</f>
        <v>89.083333333333343</v>
      </c>
      <c r="M38" s="54">
        <f>'RAW GRADES'!CR40</f>
        <v>89.08</v>
      </c>
      <c r="N38" s="58">
        <f>'RAW GRADES'!CS40</f>
        <v>73.76400000000001</v>
      </c>
      <c r="O38" s="56">
        <f>'RAW GRADES'!CT40</f>
        <v>2.75</v>
      </c>
      <c r="P38" s="59" t="str">
        <f t="shared" si="0"/>
        <v>PASSED</v>
      </c>
    </row>
    <row r="39" spans="1:16">
      <c r="A39" s="49">
        <v>32</v>
      </c>
      <c r="B39" s="50" t="str">
        <f>'RAW GRADES'!C41</f>
        <v>Versoza Kenneth H</v>
      </c>
      <c r="C39" s="57">
        <f>'RAW GRADES'!F41</f>
        <v>19.8</v>
      </c>
      <c r="D39" s="83">
        <f>'RAW GRADES'!I41</f>
        <v>25.125</v>
      </c>
      <c r="E39" s="52">
        <f>'RAW GRADES'!AN41</f>
        <v>13.77777777777778</v>
      </c>
      <c r="F39" s="52">
        <f>'RAW GRADES'!AU41</f>
        <v>10</v>
      </c>
      <c r="G39" s="52">
        <f>'RAW GRADES'!BB41</f>
        <v>10</v>
      </c>
      <c r="H39" s="53">
        <f>'RAW GRADES'!BC41</f>
        <v>78.702777777777783</v>
      </c>
      <c r="I39" s="53">
        <f>'RAW GRADES'!BD41</f>
        <v>78.7</v>
      </c>
      <c r="J39" s="52">
        <f>'RAW GRADES'!BK41</f>
        <v>48.333333333333336</v>
      </c>
      <c r="K39" s="52">
        <f>'RAW GRADES'!CP41</f>
        <v>48</v>
      </c>
      <c r="L39" s="52">
        <f>'RAW GRADES'!CQ41</f>
        <v>96.333333333333343</v>
      </c>
      <c r="M39" s="54">
        <f>'RAW GRADES'!CR41</f>
        <v>96.33</v>
      </c>
      <c r="N39" s="58">
        <f>'RAW GRADES'!CS41</f>
        <v>89.277999999999992</v>
      </c>
      <c r="O39" s="56">
        <f>'RAW GRADES'!CT41</f>
        <v>1.75</v>
      </c>
      <c r="P39" s="59" t="str">
        <f t="shared" si="0"/>
        <v>PASSED</v>
      </c>
    </row>
    <row r="40" spans="1:16">
      <c r="A40" s="49">
        <v>33</v>
      </c>
      <c r="B40" s="50" t="str">
        <f>'RAW GRADES'!C42</f>
        <v>Villero Vanessa Mei V</v>
      </c>
      <c r="C40" s="57">
        <f>'RAW GRADES'!F42</f>
        <v>15</v>
      </c>
      <c r="D40" s="83">
        <f>'RAW GRADES'!I42</f>
        <v>23.25</v>
      </c>
      <c r="E40" s="52">
        <f>'RAW GRADES'!AN42</f>
        <v>9.4444444444444464</v>
      </c>
      <c r="F40" s="52">
        <f>'RAW GRADES'!AU42</f>
        <v>10</v>
      </c>
      <c r="G40" s="52">
        <f>'RAW GRADES'!BB42</f>
        <v>8.9</v>
      </c>
      <c r="H40" s="53">
        <f>'RAW GRADES'!BC42</f>
        <v>66.594444444444449</v>
      </c>
      <c r="I40" s="53">
        <f>'RAW GRADES'!BD42</f>
        <v>66.59</v>
      </c>
      <c r="J40" s="52">
        <f>'RAW GRADES'!BK42</f>
        <v>44.666666666666664</v>
      </c>
      <c r="K40" s="52">
        <f>'RAW GRADES'!CP42</f>
        <v>47</v>
      </c>
      <c r="L40" s="52">
        <f>'RAW GRADES'!CQ42</f>
        <v>91.666666666666657</v>
      </c>
      <c r="M40" s="54">
        <f>'RAW GRADES'!CR42</f>
        <v>91.67</v>
      </c>
      <c r="N40" s="58">
        <f>'RAW GRADES'!CS42</f>
        <v>81.638000000000005</v>
      </c>
      <c r="O40" s="56">
        <f>'RAW GRADES'!CT42</f>
        <v>2.25</v>
      </c>
      <c r="P40" s="59" t="str">
        <f t="shared" si="0"/>
        <v>PASSED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03"/>
  <sheetViews>
    <sheetView topLeftCell="A37" workbookViewId="0">
      <selection activeCell="D54" sqref="D5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2"/>
      <c r="B3" s="222"/>
      <c r="C3" s="222"/>
      <c r="D3" s="222"/>
      <c r="E3" s="222"/>
      <c r="F3" s="222"/>
    </row>
    <row r="4" spans="1:6">
      <c r="A4" s="223" t="s">
        <v>106</v>
      </c>
      <c r="B4" s="223"/>
      <c r="C4" s="223"/>
      <c r="D4" s="223"/>
      <c r="E4" s="223"/>
      <c r="F4" s="223"/>
    </row>
    <row r="5" spans="1:6" ht="18">
      <c r="A5" s="224" t="s">
        <v>107</v>
      </c>
      <c r="B5" s="224"/>
      <c r="C5" s="224"/>
      <c r="D5" s="224"/>
      <c r="E5" s="224"/>
      <c r="F5" s="224"/>
    </row>
    <row r="6" spans="1:6">
      <c r="A6" s="223" t="s">
        <v>108</v>
      </c>
      <c r="B6" s="223"/>
      <c r="C6" s="223"/>
      <c r="D6" s="223"/>
      <c r="E6" s="223"/>
      <c r="F6" s="223"/>
    </row>
    <row r="7" spans="1:6">
      <c r="A7" s="225" t="s">
        <v>109</v>
      </c>
      <c r="B7" s="225"/>
      <c r="C7" s="225"/>
      <c r="D7" s="225"/>
      <c r="E7" s="225"/>
      <c r="F7" s="225"/>
    </row>
    <row r="8" spans="1:6">
      <c r="A8" s="226"/>
      <c r="B8" s="226"/>
      <c r="C8" s="226"/>
      <c r="D8" s="226"/>
      <c r="E8" s="226"/>
      <c r="F8" s="226"/>
    </row>
    <row r="9" spans="1:6">
      <c r="A9" s="222"/>
      <c r="B9" s="222"/>
      <c r="C9" s="222"/>
      <c r="D9" s="222"/>
      <c r="E9" s="222"/>
      <c r="F9" s="222"/>
    </row>
    <row r="10" spans="1:6" ht="18">
      <c r="A10" s="227"/>
      <c r="B10" s="227"/>
      <c r="C10" s="227"/>
      <c r="D10" s="227"/>
      <c r="E10" s="227"/>
      <c r="F10" s="227"/>
    </row>
    <row r="11" spans="1:6" ht="22.5">
      <c r="A11" s="228" t="s">
        <v>110</v>
      </c>
      <c r="B11" s="228"/>
      <c r="C11" s="228"/>
      <c r="D11" s="228"/>
      <c r="E11" s="228"/>
      <c r="F11" s="228"/>
    </row>
    <row r="12" spans="1:6">
      <c r="A12" s="226"/>
      <c r="B12" s="226"/>
      <c r="C12" s="226"/>
      <c r="D12" s="226"/>
      <c r="E12" s="226"/>
      <c r="F12" s="226"/>
    </row>
    <row r="13" spans="1:6">
      <c r="A13" s="60"/>
      <c r="B13" s="61" t="s">
        <v>111</v>
      </c>
      <c r="C13" s="229" t="str">
        <f>REGISTRATION!C7</f>
        <v>DCIT 65</v>
      </c>
      <c r="D13" s="229"/>
      <c r="E13" s="229"/>
      <c r="F13" s="62"/>
    </row>
    <row r="14" spans="1:6">
      <c r="A14" s="60"/>
      <c r="B14" s="61" t="s">
        <v>112</v>
      </c>
      <c r="C14" s="221" t="str">
        <f>REGISTRATION!C6</f>
        <v>Web Development</v>
      </c>
      <c r="D14" s="221"/>
      <c r="E14" s="221"/>
      <c r="F14" s="62"/>
    </row>
    <row r="15" spans="1:6">
      <c r="A15" s="60"/>
      <c r="B15" s="62" t="s">
        <v>113</v>
      </c>
      <c r="C15" s="232" t="str">
        <f>REGISTRATION!A4</f>
        <v>FIRST YEAR</v>
      </c>
      <c r="D15" s="232"/>
      <c r="E15" s="232"/>
      <c r="F15" s="63"/>
    </row>
    <row r="16" spans="1:6">
      <c r="A16" s="60"/>
      <c r="B16" s="62" t="s">
        <v>9</v>
      </c>
      <c r="C16" s="232" t="str">
        <f>UPPER(CONCATENATE(REGISTRATION!C8," ",REGISTRATION!D8))</f>
        <v>CS 3A</v>
      </c>
      <c r="D16" s="232"/>
      <c r="E16" s="232"/>
      <c r="F16" s="63"/>
    </row>
    <row r="17" spans="1:6">
      <c r="A17" s="60"/>
      <c r="B17" s="62" t="s">
        <v>115</v>
      </c>
      <c r="C17" s="232" t="str">
        <f>UPPER(CONCATENATE(REGISTRATION!P13," ","SEMESTER"," ","A.Y."," ",REGISTRATION!P12))</f>
        <v>FIRST SEMESTER A.Y. 2017-2018</v>
      </c>
      <c r="D17" s="232"/>
      <c r="E17" s="232"/>
      <c r="F17" s="63"/>
    </row>
    <row r="18" spans="1:6" ht="15.75" thickBot="1">
      <c r="A18" s="60"/>
      <c r="B18" s="60"/>
      <c r="C18" s="60"/>
      <c r="D18" s="60"/>
      <c r="E18" s="60"/>
      <c r="F18" s="60"/>
    </row>
    <row r="19" spans="1:6">
      <c r="A19" s="233" t="s">
        <v>13</v>
      </c>
      <c r="B19" s="236" t="s">
        <v>92</v>
      </c>
      <c r="C19" s="233" t="s">
        <v>31</v>
      </c>
      <c r="D19" s="233" t="s">
        <v>116</v>
      </c>
      <c r="E19" s="238" t="s">
        <v>117</v>
      </c>
      <c r="F19" s="233" t="s">
        <v>95</v>
      </c>
    </row>
    <row r="20" spans="1:6">
      <c r="A20" s="234"/>
      <c r="B20" s="237"/>
      <c r="C20" s="234"/>
      <c r="D20" s="234"/>
      <c r="E20" s="239"/>
      <c r="F20" s="241"/>
    </row>
    <row r="21" spans="1:6" ht="16.5" thickBot="1">
      <c r="A21" s="235"/>
      <c r="B21" s="64" t="s">
        <v>118</v>
      </c>
      <c r="C21" s="235"/>
      <c r="D21" s="235"/>
      <c r="E21" s="240"/>
      <c r="F21" s="242"/>
    </row>
    <row r="22" spans="1:6" ht="18">
      <c r="A22" s="65">
        <v>1</v>
      </c>
      <c r="B22" s="66" t="str">
        <f>'DEPT CHAIR'!B8</f>
        <v>Adao Shiella Michelle B.</v>
      </c>
      <c r="C22" s="67" t="str">
        <f>REGISTRATION!B11</f>
        <v>201501-1124</v>
      </c>
      <c r="D22" s="68">
        <f>'DEPT CHAIR'!O8</f>
        <v>2</v>
      </c>
      <c r="E22" s="69" t="str">
        <f>IF(D22&lt;=3,"3","0")</f>
        <v>3</v>
      </c>
      <c r="F22" s="70" t="str">
        <f>'DEPT CHAIR'!P8</f>
        <v>PASSED</v>
      </c>
    </row>
    <row r="23" spans="1:6" ht="18">
      <c r="A23" s="71">
        <v>2</v>
      </c>
      <c r="B23" s="66" t="str">
        <f>'DEPT CHAIR'!B9</f>
        <v>Adena Ginel Q.</v>
      </c>
      <c r="C23" s="67" t="str">
        <f>REGISTRATION!B12</f>
        <v>201501-1175</v>
      </c>
      <c r="D23" s="68">
        <f>'DEPT CHAIR'!O9</f>
        <v>3</v>
      </c>
      <c r="E23" s="69" t="str">
        <f t="shared" ref="E23:E54" si="0">IF(D23&lt;=3,"3","0")</f>
        <v>3</v>
      </c>
      <c r="F23" s="70" t="str">
        <f>'DEPT CHAIR'!P9</f>
        <v>PASSED</v>
      </c>
    </row>
    <row r="24" spans="1:6" ht="18">
      <c r="A24" s="65">
        <v>3</v>
      </c>
      <c r="B24" s="66" t="str">
        <f>'DEPT CHAIR'!B10</f>
        <v>Adobas Shaina Mae S.</v>
      </c>
      <c r="C24" s="67" t="str">
        <f>REGISTRATION!B13</f>
        <v>201501-561</v>
      </c>
      <c r="D24" s="68">
        <f>'DEPT CHAIR'!O10</f>
        <v>2.25</v>
      </c>
      <c r="E24" s="69" t="str">
        <f t="shared" si="0"/>
        <v>3</v>
      </c>
      <c r="F24" s="70" t="str">
        <f>'DEPT CHAIR'!P10</f>
        <v>PASSED</v>
      </c>
    </row>
    <row r="25" spans="1:6" ht="18">
      <c r="A25" s="71">
        <v>4</v>
      </c>
      <c r="B25" s="66" t="str">
        <f>'DEPT CHAIR'!B11</f>
        <v>Alejo Daisy D.</v>
      </c>
      <c r="C25" s="67" t="str">
        <f>REGISTRATION!B14</f>
        <v>201501-1279</v>
      </c>
      <c r="D25" s="68">
        <f>'DEPT CHAIR'!O11</f>
        <v>1.75</v>
      </c>
      <c r="E25" s="69" t="str">
        <f t="shared" si="0"/>
        <v>3</v>
      </c>
      <c r="F25" s="70" t="str">
        <f>'DEPT CHAIR'!P11</f>
        <v>PASSED</v>
      </c>
    </row>
    <row r="26" spans="1:6" ht="18">
      <c r="A26" s="65">
        <v>5</v>
      </c>
      <c r="B26" s="66" t="str">
        <f>'DEPT CHAIR'!B12</f>
        <v>Ambalada Alleana Rae V.</v>
      </c>
      <c r="C26" s="67" t="str">
        <f>REGISTRATION!B15</f>
        <v>201501-601</v>
      </c>
      <c r="D26" s="68">
        <f>'DEPT CHAIR'!O12</f>
        <v>2</v>
      </c>
      <c r="E26" s="69" t="str">
        <f t="shared" si="0"/>
        <v>3</v>
      </c>
      <c r="F26" s="70" t="str">
        <f>'DEPT CHAIR'!P12</f>
        <v>PASSED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2</v>
      </c>
      <c r="E28" s="69" t="str">
        <f t="shared" si="0"/>
        <v>3</v>
      </c>
      <c r="F28" s="70" t="str">
        <f>'DEPT CHAIR'!P14</f>
        <v>PASSED</v>
      </c>
    </row>
    <row r="29" spans="1:6" ht="18">
      <c r="A29" s="71">
        <v>8</v>
      </c>
      <c r="B29" s="66" t="str">
        <f>'DEPT CHAIR'!B15</f>
        <v>Capanas Jessa Mae B</v>
      </c>
      <c r="C29" s="67" t="str">
        <f>REGISTRATION!B18</f>
        <v>201501-260</v>
      </c>
      <c r="D29" s="68">
        <f>'DEPT CHAIR'!O15</f>
        <v>2.25</v>
      </c>
      <c r="E29" s="69" t="str">
        <f t="shared" si="0"/>
        <v>3</v>
      </c>
      <c r="F29" s="70" t="str">
        <f>'DEPT CHAIR'!P15</f>
        <v>PASSED</v>
      </c>
    </row>
    <row r="30" spans="1:6" ht="18">
      <c r="A30" s="65">
        <v>9</v>
      </c>
      <c r="B30" s="66" t="str">
        <f>'DEPT CHAIR'!B16</f>
        <v>Capulong Venice Pauline N.</v>
      </c>
      <c r="C30" s="67" t="str">
        <f>REGISTRATION!B19</f>
        <v>201501-510</v>
      </c>
      <c r="D30" s="68">
        <f>'DEPT CHAIR'!O16</f>
        <v>3</v>
      </c>
      <c r="E30" s="69" t="str">
        <f t="shared" si="0"/>
        <v>3</v>
      </c>
      <c r="F30" s="70" t="str">
        <f>'DEPT CHAIR'!P16</f>
        <v>PASSED</v>
      </c>
    </row>
    <row r="31" spans="1:6" ht="18">
      <c r="A31" s="71">
        <v>10</v>
      </c>
      <c r="B31" s="66" t="str">
        <f>'DEPT CHAIR'!B17</f>
        <v>Caurel Mark Jepherson P.</v>
      </c>
      <c r="C31" s="67" t="str">
        <f>REGISTRATION!B20</f>
        <v>201501-174</v>
      </c>
      <c r="D31" s="68">
        <f>'DEPT CHAIR'!O17</f>
        <v>2.25</v>
      </c>
      <c r="E31" s="69" t="str">
        <f t="shared" si="0"/>
        <v>3</v>
      </c>
      <c r="F31" s="70" t="str">
        <f>'DEPT CHAIR'!P17</f>
        <v>PASSED</v>
      </c>
    </row>
    <row r="32" spans="1:6" ht="18">
      <c r="A32" s="65">
        <v>11</v>
      </c>
      <c r="B32" s="66" t="str">
        <f>'DEPT CHAIR'!B18</f>
        <v>Daganio Junelle L.</v>
      </c>
      <c r="C32" s="67" t="str">
        <f>REGISTRATION!B21</f>
        <v>201501-1286</v>
      </c>
      <c r="D32" s="68">
        <f>'DEPT CHAIR'!O18</f>
        <v>2.5</v>
      </c>
      <c r="E32" s="69" t="str">
        <f t="shared" si="0"/>
        <v>3</v>
      </c>
      <c r="F32" s="70" t="str">
        <f>'DEPT CHAIR'!P18</f>
        <v>PASSED</v>
      </c>
    </row>
    <row r="33" spans="1:6" ht="18">
      <c r="A33" s="71">
        <v>12</v>
      </c>
      <c r="B33" s="66" t="str">
        <f>'DEPT CHAIR'!B19</f>
        <v>Delos Santos Tristan Rome L</v>
      </c>
      <c r="C33" s="67" t="str">
        <f>REGISTRATION!B22</f>
        <v>201501-433</v>
      </c>
      <c r="D33" s="68">
        <f>'DEPT CHAIR'!O19</f>
        <v>2.75</v>
      </c>
      <c r="E33" s="69" t="str">
        <f t="shared" si="0"/>
        <v>3</v>
      </c>
      <c r="F33" s="70" t="str">
        <f>'DEPT CHAIR'!P19</f>
        <v>PASSED</v>
      </c>
    </row>
    <row r="34" spans="1:6" ht="18">
      <c r="A34" s="65">
        <v>13</v>
      </c>
      <c r="B34" s="66" t="str">
        <f>'DEPT CHAIR'!B20</f>
        <v>Dimaunahan Bon Jayvee C.</v>
      </c>
      <c r="C34" s="67" t="str">
        <f>REGISTRATION!B23</f>
        <v>201501-1223</v>
      </c>
      <c r="D34" s="68">
        <f>'DEPT CHAIR'!O20</f>
        <v>2.5</v>
      </c>
      <c r="E34" s="69" t="str">
        <f t="shared" si="0"/>
        <v>3</v>
      </c>
      <c r="F34" s="70" t="str">
        <f>'DEPT CHAIR'!P20</f>
        <v>PASSED</v>
      </c>
    </row>
    <row r="35" spans="1:6" ht="18">
      <c r="A35" s="71">
        <v>14</v>
      </c>
      <c r="B35" s="66" t="str">
        <f>'DEPT CHAIR'!B21</f>
        <v>Emran Omair D.</v>
      </c>
      <c r="C35" s="67" t="str">
        <f>REGISTRATION!B24</f>
        <v>201501-157</v>
      </c>
      <c r="D35" s="68">
        <f>'DEPT CHAIR'!O21</f>
        <v>2.5</v>
      </c>
      <c r="E35" s="69" t="str">
        <f t="shared" si="0"/>
        <v>3</v>
      </c>
      <c r="F35" s="70" t="str">
        <f>'DEPT CHAIR'!P21</f>
        <v>PASSED</v>
      </c>
    </row>
    <row r="36" spans="1:6" ht="18">
      <c r="A36" s="65">
        <v>15</v>
      </c>
      <c r="B36" s="66" t="str">
        <f>'DEPT CHAIR'!B22</f>
        <v>Espiritu Rica Joy V</v>
      </c>
      <c r="C36" s="67" t="str">
        <f>REGISTRATION!B25</f>
        <v>201501-1882</v>
      </c>
      <c r="D36" s="68">
        <f>'DEPT CHAIR'!O22</f>
        <v>5</v>
      </c>
      <c r="E36" s="69" t="str">
        <f t="shared" si="0"/>
        <v>0</v>
      </c>
      <c r="F36" s="70" t="str">
        <f>'DEPT CHAIR'!P22</f>
        <v>FAILED</v>
      </c>
    </row>
    <row r="37" spans="1:6" ht="18">
      <c r="A37" s="71">
        <v>16</v>
      </c>
      <c r="B37" s="66" t="str">
        <f>'DEPT CHAIR'!B23</f>
        <v>Gatil Carla Mae V</v>
      </c>
      <c r="C37" s="67" t="str">
        <f>REGISTRATION!B26</f>
        <v>201501-253</v>
      </c>
      <c r="D37" s="68">
        <f>'DEPT CHAIR'!O23</f>
        <v>1.5</v>
      </c>
      <c r="E37" s="69" t="str">
        <f t="shared" si="0"/>
        <v>3</v>
      </c>
      <c r="F37" s="70" t="str">
        <f>'DEPT CHAIR'!P23</f>
        <v>PASSED</v>
      </c>
    </row>
    <row r="38" spans="1:6" ht="18">
      <c r="A38" s="65">
        <v>17</v>
      </c>
      <c r="B38" s="66" t="str">
        <f>'DEPT CHAIR'!B24</f>
        <v>Gonzales Jericho A.</v>
      </c>
      <c r="C38" s="67" t="str">
        <f>REGISTRATION!B27</f>
        <v>201501-829</v>
      </c>
      <c r="D38" s="68">
        <f>'DEPT CHAIR'!O24</f>
        <v>1.25</v>
      </c>
      <c r="E38" s="69" t="str">
        <f t="shared" si="0"/>
        <v>3</v>
      </c>
      <c r="F38" s="70" t="str">
        <f>'DEPT CHAIR'!P24</f>
        <v>PASSED</v>
      </c>
    </row>
    <row r="39" spans="1:6" ht="18">
      <c r="A39" s="71">
        <v>18</v>
      </c>
      <c r="B39" s="66" t="str">
        <f>'DEPT CHAIR'!B25</f>
        <v>Hardin Carmina B.</v>
      </c>
      <c r="C39" s="67" t="str">
        <f>REGISTRATION!B28</f>
        <v>201501-1933</v>
      </c>
      <c r="D39" s="68">
        <f>'DEPT CHAIR'!O25</f>
        <v>2.25</v>
      </c>
      <c r="E39" s="69" t="str">
        <f t="shared" si="0"/>
        <v>3</v>
      </c>
      <c r="F39" s="70" t="str">
        <f>'DEPT CHAIR'!P25</f>
        <v>PASSED</v>
      </c>
    </row>
    <row r="40" spans="1:6" ht="18">
      <c r="A40" s="65">
        <v>19</v>
      </c>
      <c r="B40" s="66" t="str">
        <f>'DEPT CHAIR'!B26</f>
        <v>Hayag Erwin O</v>
      </c>
      <c r="C40" s="67" t="str">
        <f>REGISTRATION!B29</f>
        <v>201501-1217</v>
      </c>
      <c r="D40" s="68">
        <f>'DEPT CHAIR'!O26</f>
        <v>1.25</v>
      </c>
      <c r="E40" s="69" t="str">
        <f t="shared" si="0"/>
        <v>3</v>
      </c>
      <c r="F40" s="70" t="str">
        <f>'DEPT CHAIR'!P26</f>
        <v>PASSED</v>
      </c>
    </row>
    <row r="41" spans="1:6" ht="18">
      <c r="A41" s="71">
        <v>20</v>
      </c>
      <c r="B41" s="66" t="str">
        <f>'DEPT CHAIR'!B27</f>
        <v>Hipolito Aldrin Lois F</v>
      </c>
      <c r="C41" s="67" t="str">
        <f>REGISTRATION!B30</f>
        <v>201501-177</v>
      </c>
      <c r="D41" s="68">
        <f>'DEPT CHAIR'!O27</f>
        <v>1.75</v>
      </c>
      <c r="E41" s="69" t="str">
        <f t="shared" si="0"/>
        <v>3</v>
      </c>
      <c r="F41" s="70" t="str">
        <f>'DEPT CHAIR'!P27</f>
        <v>PASSED</v>
      </c>
    </row>
    <row r="42" spans="1:6" ht="18">
      <c r="A42" s="65">
        <v>21</v>
      </c>
      <c r="B42" s="66" t="str">
        <f>'DEPT CHAIR'!B28</f>
        <v>Magracia Rosemarie D.</v>
      </c>
      <c r="C42" s="67" t="str">
        <f>REGISTRATION!B31</f>
        <v>201501-711</v>
      </c>
      <c r="D42" s="68">
        <f>'DEPT CHAIR'!O28</f>
        <v>2</v>
      </c>
      <c r="E42" s="69" t="str">
        <f t="shared" si="0"/>
        <v>3</v>
      </c>
      <c r="F42" s="70" t="str">
        <f>'DEPT CHAIR'!P28</f>
        <v>PASSED</v>
      </c>
    </row>
    <row r="43" spans="1:6" ht="18">
      <c r="A43" s="71">
        <v>22</v>
      </c>
      <c r="B43" s="66" t="str">
        <f>'DEPT CHAIR'!B29</f>
        <v>Matias Ryan Christian M.</v>
      </c>
      <c r="C43" s="67" t="str">
        <f>REGISTRATION!B32</f>
        <v>201401-1131</v>
      </c>
      <c r="D43" s="68">
        <f>'DEPT CHAIR'!O29</f>
        <v>2.75</v>
      </c>
      <c r="E43" s="69" t="str">
        <f t="shared" si="0"/>
        <v>3</v>
      </c>
      <c r="F43" s="70" t="str">
        <f>'DEPT CHAIR'!P29</f>
        <v>PASSED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2.25</v>
      </c>
      <c r="E45" s="69" t="str">
        <f t="shared" si="0"/>
        <v>3</v>
      </c>
      <c r="F45" s="70" t="str">
        <f>'DEPT CHAIR'!P31</f>
        <v>PASSED</v>
      </c>
    </row>
    <row r="46" spans="1:6" ht="18">
      <c r="A46" s="65">
        <v>25</v>
      </c>
      <c r="B46" s="66" t="str">
        <f>'DEPT CHAIR'!B32</f>
        <v>Patricio Peter John J.</v>
      </c>
      <c r="C46" s="67" t="str">
        <f>REGISTRATION!B35</f>
        <v>201501-2027</v>
      </c>
      <c r="D46" s="68">
        <f>'DEPT CHAIR'!O32</f>
        <v>2.5</v>
      </c>
      <c r="E46" s="69" t="str">
        <f t="shared" si="0"/>
        <v>3</v>
      </c>
      <c r="F46" s="70" t="str">
        <f>'DEPT CHAIR'!P32</f>
        <v>PASSED</v>
      </c>
    </row>
    <row r="47" spans="1:6" ht="18">
      <c r="A47" s="71">
        <v>26</v>
      </c>
      <c r="B47" s="66" t="str">
        <f>'DEPT CHAIR'!B33</f>
        <v>Paulme Paul Cedrick D.</v>
      </c>
      <c r="C47" s="67" t="str">
        <f>REGISTRATION!B36</f>
        <v>201501-1215</v>
      </c>
      <c r="D47" s="68">
        <f>'DEPT CHAIR'!O33</f>
        <v>1.5</v>
      </c>
      <c r="E47" s="69" t="str">
        <f t="shared" si="0"/>
        <v>3</v>
      </c>
      <c r="F47" s="70" t="str">
        <f>'DEPT CHAIR'!P33</f>
        <v>PASSED</v>
      </c>
    </row>
    <row r="48" spans="1:6" ht="18">
      <c r="A48" s="65">
        <v>27</v>
      </c>
      <c r="B48" s="66" t="str">
        <f>'DEPT CHAIR'!B34</f>
        <v>Quimado Melvin O.</v>
      </c>
      <c r="C48" s="67" t="str">
        <f>REGISTRATION!B37</f>
        <v>201501-800</v>
      </c>
      <c r="D48" s="68">
        <f>'DEPT CHAIR'!O34</f>
        <v>2.25</v>
      </c>
      <c r="E48" s="69" t="str">
        <f t="shared" si="0"/>
        <v>3</v>
      </c>
      <c r="F48" s="70" t="str">
        <f>'DEPT CHAIR'!P34</f>
        <v>PASSED</v>
      </c>
    </row>
    <row r="49" spans="1:6" ht="18">
      <c r="A49" s="71">
        <v>28</v>
      </c>
      <c r="B49" s="66" t="str">
        <f>'DEPT CHAIR'!B35</f>
        <v>Serra Regiena Rose A</v>
      </c>
      <c r="C49" s="67" t="str">
        <f>REGISTRATION!B38</f>
        <v>201501-1203</v>
      </c>
      <c r="D49" s="68">
        <f>'DEPT CHAIR'!O35</f>
        <v>2.75</v>
      </c>
      <c r="E49" s="69" t="str">
        <f t="shared" si="0"/>
        <v>3</v>
      </c>
      <c r="F49" s="70" t="str">
        <f>'DEPT CHAIR'!P35</f>
        <v>PASSED</v>
      </c>
    </row>
    <row r="50" spans="1:6" ht="18">
      <c r="A50" s="65">
        <v>29</v>
      </c>
      <c r="B50" s="66" t="str">
        <f>'DEPT CHAIR'!B36</f>
        <v>Sudario Mia Cellina D.</v>
      </c>
      <c r="C50" s="67" t="str">
        <f>REGISTRATION!B39</f>
        <v>201501-1278</v>
      </c>
      <c r="D50" s="68">
        <f>'DEPT CHAIR'!O36</f>
        <v>1.75</v>
      </c>
      <c r="E50" s="69" t="str">
        <f t="shared" si="0"/>
        <v>3</v>
      </c>
      <c r="F50" s="70" t="str">
        <f>'DEPT CHAIR'!P36</f>
        <v>PASSED</v>
      </c>
    </row>
    <row r="51" spans="1:6" ht="18">
      <c r="A51" s="71">
        <v>30</v>
      </c>
      <c r="B51" s="66" t="str">
        <f>'DEPT CHAIR'!B37</f>
        <v>Sumadsad Bren C.</v>
      </c>
      <c r="C51" s="67" t="str">
        <f>REGISTRATION!B40</f>
        <v>201501-240</v>
      </c>
      <c r="D51" s="68">
        <f>'DEPT CHAIR'!O37</f>
        <v>2</v>
      </c>
      <c r="E51" s="69" t="str">
        <f t="shared" si="0"/>
        <v>3</v>
      </c>
      <c r="F51" s="70" t="str">
        <f>'DEPT CHAIR'!P37</f>
        <v>PASSED</v>
      </c>
    </row>
    <row r="52" spans="1:6" ht="18">
      <c r="A52" s="65">
        <v>31</v>
      </c>
      <c r="B52" s="66" t="str">
        <f>'DEPT CHAIR'!B38</f>
        <v>Tabing Revelyn E</v>
      </c>
      <c r="C52" s="67" t="str">
        <f>REGISTRATION!B41</f>
        <v>201501-189</v>
      </c>
      <c r="D52" s="68">
        <f>'DEPT CHAIR'!O38</f>
        <v>2.75</v>
      </c>
      <c r="E52" s="69" t="str">
        <f t="shared" si="0"/>
        <v>3</v>
      </c>
      <c r="F52" s="70" t="str">
        <f>'DEPT CHAIR'!P38</f>
        <v>PASSED</v>
      </c>
    </row>
    <row r="53" spans="1:6" ht="18">
      <c r="A53" s="71">
        <v>32</v>
      </c>
      <c r="B53" s="66" t="str">
        <f>'DEPT CHAIR'!B39</f>
        <v>Versoza Kenneth H</v>
      </c>
      <c r="C53" s="67" t="str">
        <f>REGISTRATION!B42</f>
        <v>201501-387</v>
      </c>
      <c r="D53" s="68">
        <f>'DEPT CHAIR'!O39</f>
        <v>1.75</v>
      </c>
      <c r="E53" s="69" t="str">
        <f t="shared" si="0"/>
        <v>3</v>
      </c>
      <c r="F53" s="70" t="str">
        <f>'DEPT CHAIR'!P39</f>
        <v>PASSED</v>
      </c>
    </row>
    <row r="54" spans="1:6" ht="18.75" thickBot="1">
      <c r="A54" s="65">
        <v>33</v>
      </c>
      <c r="B54" s="66" t="str">
        <f>'DEPT CHAIR'!B40</f>
        <v>Villero Vanessa Mei V</v>
      </c>
      <c r="C54" s="67" t="str">
        <f>REGISTRATION!B43</f>
        <v>201501-306</v>
      </c>
      <c r="D54" s="68">
        <f>'DEPT CHAIR'!O40</f>
        <v>2.25</v>
      </c>
      <c r="E54" s="69" t="str">
        <f t="shared" si="0"/>
        <v>3</v>
      </c>
      <c r="F54" s="70" t="str">
        <f>'DEPT CHAIR'!P40</f>
        <v>PASSED</v>
      </c>
    </row>
    <row r="55" spans="1:6" ht="19.5" thickBot="1">
      <c r="A55" s="249" t="s">
        <v>119</v>
      </c>
      <c r="B55" s="250"/>
      <c r="C55" s="250"/>
      <c r="D55" s="250"/>
      <c r="E55" s="250"/>
      <c r="F55" s="251"/>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120</v>
      </c>
      <c r="C59" s="60"/>
      <c r="D59" s="60"/>
      <c r="E59" s="243">
        <f ca="1">NOW()</f>
        <v>43080.330528935185</v>
      </c>
      <c r="F59" s="243"/>
    </row>
    <row r="60" spans="1:6" ht="15.75">
      <c r="A60" s="60"/>
      <c r="B60" s="72" t="str">
        <f>REGISTRATION!P14</f>
        <v>Gimel C. Contillo</v>
      </c>
      <c r="C60" s="73"/>
      <c r="D60" s="73"/>
      <c r="E60" s="222" t="s">
        <v>121</v>
      </c>
      <c r="F60" s="222"/>
    </row>
    <row r="61" spans="1:6">
      <c r="A61" s="60"/>
      <c r="B61" s="74" t="s">
        <v>122</v>
      </c>
      <c r="C61" s="74"/>
      <c r="D61" s="74"/>
      <c r="E61" s="60"/>
      <c r="F61" s="60"/>
    </row>
    <row r="62" spans="1:6">
      <c r="A62" s="60"/>
      <c r="B62" s="74"/>
      <c r="C62" s="74"/>
      <c r="D62" s="74"/>
      <c r="E62" s="222"/>
      <c r="F62" s="222"/>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44" t="s">
        <v>136</v>
      </c>
      <c r="B77" s="244"/>
      <c r="C77" s="244"/>
      <c r="D77" s="244"/>
      <c r="E77" s="244"/>
      <c r="F77" s="244"/>
    </row>
    <row r="78" spans="1:6" ht="15.75" thickBot="1">
      <c r="A78" s="60"/>
      <c r="B78" s="60"/>
      <c r="C78" s="60"/>
      <c r="D78" s="60"/>
      <c r="E78" s="60"/>
      <c r="F78" s="60"/>
    </row>
    <row r="79" spans="1:6" ht="16.5" thickBot="1">
      <c r="A79" s="60"/>
      <c r="B79" s="78" t="s">
        <v>137</v>
      </c>
      <c r="C79" s="262" t="s">
        <v>138</v>
      </c>
      <c r="D79" s="231"/>
      <c r="E79" s="230" t="s">
        <v>139</v>
      </c>
      <c r="F79" s="231"/>
    </row>
    <row r="80" spans="1:6">
      <c r="A80" s="60"/>
      <c r="B80" s="80" t="s">
        <v>123</v>
      </c>
      <c r="C80" s="258">
        <f>COUNTIF($D$22:$D$54,"=1.0")+COUNTIF($D$22:$D$54,"=1.25")+(COUNTIF($D$22:$D$54,"=1.50")+COUNTIF($D$22:$D$54,"=1.75"))</f>
        <v>8</v>
      </c>
      <c r="D80" s="259"/>
      <c r="E80" s="260">
        <f>(C80/$C$86)*100</f>
        <v>24.242424242424242</v>
      </c>
      <c r="F80" s="261"/>
    </row>
    <row r="81" spans="1:6">
      <c r="A81" s="60"/>
      <c r="B81" s="81" t="s">
        <v>124</v>
      </c>
      <c r="C81" s="252">
        <f>COUNTIF($D$22:$D$54,"=2.0")+COUNTIF($D$22:$D$54,"=2.25")+(COUNTIF($D$22:$D$54,"=2.50")+COUNTIF($D$22:$D$54,"=2.75"))</f>
        <v>20</v>
      </c>
      <c r="D81" s="253"/>
      <c r="E81" s="254">
        <f>(C81/$C$86)*100</f>
        <v>60.606060606060609</v>
      </c>
      <c r="F81" s="255"/>
    </row>
    <row r="82" spans="1:6">
      <c r="A82" s="60"/>
      <c r="B82" s="81" t="s">
        <v>125</v>
      </c>
      <c r="C82" s="252">
        <f>COUNTIF($D$22:$D$54,"=3.0")</f>
        <v>4</v>
      </c>
      <c r="D82" s="253"/>
      <c r="E82" s="254">
        <f t="shared" ref="E82:E85" si="1">(C82/$C$86)*100</f>
        <v>12.121212121212121</v>
      </c>
      <c r="F82" s="255"/>
    </row>
    <row r="83" spans="1:6" ht="15.75" customHeight="1">
      <c r="A83" s="60"/>
      <c r="B83" s="81" t="s">
        <v>126</v>
      </c>
      <c r="C83" s="252">
        <f>COUNTIF($D$22:$D$54,"=5.0")</f>
        <v>1</v>
      </c>
      <c r="D83" s="253"/>
      <c r="E83" s="254">
        <f t="shared" si="1"/>
        <v>3.0303030303030303</v>
      </c>
      <c r="F83" s="255"/>
    </row>
    <row r="84" spans="1:6">
      <c r="A84" s="60"/>
      <c r="B84" s="81" t="s">
        <v>127</v>
      </c>
      <c r="C84" s="256">
        <v>0</v>
      </c>
      <c r="D84" s="257"/>
      <c r="E84" s="254">
        <f t="shared" si="1"/>
        <v>0</v>
      </c>
      <c r="F84" s="255"/>
    </row>
    <row r="85" spans="1:6">
      <c r="A85" s="60"/>
      <c r="B85" s="81" t="s">
        <v>128</v>
      </c>
      <c r="C85" s="256">
        <v>0</v>
      </c>
      <c r="D85" s="257"/>
      <c r="E85" s="254">
        <f t="shared" si="1"/>
        <v>0</v>
      </c>
      <c r="F85" s="255"/>
    </row>
    <row r="86" spans="1:6" ht="16.5" thickBot="1">
      <c r="A86" s="60"/>
      <c r="B86" s="82" t="s">
        <v>129</v>
      </c>
      <c r="C86" s="245">
        <f>SUM(C80:D85)</f>
        <v>33</v>
      </c>
      <c r="D86" s="246"/>
      <c r="E86" s="247">
        <f>SUM(E80:F85)</f>
        <v>100</v>
      </c>
      <c r="F86" s="248"/>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130</v>
      </c>
      <c r="C90" s="60"/>
      <c r="D90" s="60"/>
      <c r="E90" s="77" t="s">
        <v>131</v>
      </c>
      <c r="F90" s="60"/>
    </row>
    <row r="91" spans="1:6">
      <c r="A91" s="60"/>
      <c r="B91" s="60"/>
      <c r="C91" s="60"/>
      <c r="D91" s="60"/>
      <c r="E91" s="60"/>
      <c r="F91" s="60"/>
    </row>
    <row r="92" spans="1:6">
      <c r="A92" s="60"/>
      <c r="B92" s="74" t="s">
        <v>132</v>
      </c>
      <c r="C92" s="60"/>
      <c r="D92" s="60"/>
      <c r="E92" s="74" t="s">
        <v>132</v>
      </c>
      <c r="F92" s="60"/>
    </row>
    <row r="93" spans="1:6" ht="15.75">
      <c r="A93" s="60"/>
      <c r="B93" s="73" t="str">
        <f>REGISTRATION!P16</f>
        <v>Renen Paul A. Viado</v>
      </c>
      <c r="C93" s="60"/>
      <c r="D93" s="60"/>
      <c r="E93" s="73" t="str">
        <f>REGISTRATION!P15</f>
        <v>Brylle D. Samson</v>
      </c>
      <c r="F93" s="60"/>
    </row>
    <row r="94" spans="1:6">
      <c r="A94" s="60"/>
      <c r="B94" s="74" t="s">
        <v>29</v>
      </c>
      <c r="C94" s="60"/>
      <c r="D94" s="60"/>
      <c r="E94" s="74" t="s">
        <v>133</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134</v>
      </c>
      <c r="C99" s="60"/>
      <c r="D99" s="60"/>
      <c r="E99" s="60"/>
      <c r="F99" s="60"/>
      <c r="G99" s="79"/>
    </row>
    <row r="100" spans="1:7" ht="15.75">
      <c r="A100" s="60"/>
      <c r="B100" s="77"/>
      <c r="C100" s="60"/>
      <c r="D100" s="60"/>
      <c r="E100" s="60"/>
      <c r="F100" s="60"/>
    </row>
    <row r="101" spans="1:7">
      <c r="A101" s="60"/>
      <c r="B101" s="74" t="s">
        <v>132</v>
      </c>
      <c r="C101" s="60"/>
      <c r="D101" s="60"/>
      <c r="E101" s="60"/>
      <c r="F101" s="60"/>
    </row>
    <row r="102" spans="1:7" ht="15.75">
      <c r="A102" s="60"/>
      <c r="B102" s="73" t="str">
        <f>REGISTRATION!P17</f>
        <v>Gilchor P. Cubillo, PhD</v>
      </c>
      <c r="C102" s="60"/>
      <c r="D102" s="60"/>
      <c r="E102" s="60"/>
      <c r="F102" s="60"/>
    </row>
    <row r="103" spans="1:7">
      <c r="A103" s="60"/>
      <c r="B103" s="74" t="s">
        <v>135</v>
      </c>
      <c r="C103" s="60"/>
      <c r="D103" s="60"/>
      <c r="E103" s="60"/>
      <c r="F103" s="60"/>
    </row>
  </sheetData>
  <mergeCells count="42">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14:E14"/>
    <mergeCell ref="A3:F3"/>
    <mergeCell ref="A4:F4"/>
    <mergeCell ref="A5:F5"/>
    <mergeCell ref="A6:F6"/>
    <mergeCell ref="A7:F7"/>
    <mergeCell ref="A8:F8"/>
    <mergeCell ref="A9:F9"/>
    <mergeCell ref="A10:F10"/>
    <mergeCell ref="A11:F11"/>
    <mergeCell ref="A12:F12"/>
    <mergeCell ref="C13:E13"/>
  </mergeCells>
  <conditionalFormatting sqref="F22:F54">
    <cfRule type="cellIs" dxfId="44" priority="1" operator="equal">
      <formula>"FAILED"</formula>
    </cfRule>
  </conditionalFormatting>
  <pageMargins left="0.7" right="0.7" top="0.75" bottom="0.75" header="0.3" footer="0.3"/>
  <ignoredErrors>
    <ignoredError sqref="B82:B83"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145</v>
      </c>
      <c r="B1" s="267"/>
      <c r="C1" s="267"/>
      <c r="D1" s="267"/>
      <c r="E1" s="267"/>
      <c r="F1" s="267"/>
      <c r="G1" s="267"/>
      <c r="H1" s="267"/>
      <c r="I1" s="267"/>
      <c r="J1" s="267"/>
      <c r="K1" s="267"/>
      <c r="L1" s="267"/>
      <c r="M1" s="267"/>
      <c r="N1" s="267"/>
      <c r="O1" s="267"/>
      <c r="P1" s="267"/>
      <c r="Q1" s="267"/>
      <c r="R1" s="268"/>
    </row>
    <row r="2" spans="1:18">
      <c r="A2" s="110"/>
      <c r="B2" s="41"/>
      <c r="C2" s="107"/>
      <c r="D2" s="263" t="s">
        <v>146</v>
      </c>
      <c r="E2" s="264"/>
      <c r="F2" s="264"/>
      <c r="G2" s="265"/>
      <c r="H2" s="263" t="s">
        <v>147</v>
      </c>
      <c r="I2" s="264"/>
      <c r="J2" s="264"/>
      <c r="K2" s="265"/>
      <c r="L2" s="263" t="s">
        <v>148</v>
      </c>
      <c r="M2" s="264"/>
      <c r="N2" s="264"/>
      <c r="O2" s="265"/>
      <c r="P2" s="263" t="s">
        <v>153</v>
      </c>
      <c r="Q2" s="264"/>
      <c r="R2" s="265"/>
    </row>
    <row r="3" spans="1:18">
      <c r="A3" s="110"/>
      <c r="B3" s="41" t="s">
        <v>90</v>
      </c>
      <c r="C3" s="107" t="s">
        <v>144</v>
      </c>
      <c r="D3" s="108" t="s">
        <v>149</v>
      </c>
      <c r="E3" s="106" t="s">
        <v>150</v>
      </c>
      <c r="F3" s="106" t="s">
        <v>151</v>
      </c>
      <c r="G3" s="109" t="s">
        <v>152</v>
      </c>
      <c r="H3" s="108" t="s">
        <v>149</v>
      </c>
      <c r="I3" s="106" t="s">
        <v>150</v>
      </c>
      <c r="J3" s="106" t="s">
        <v>151</v>
      </c>
      <c r="K3" s="109" t="s">
        <v>152</v>
      </c>
      <c r="L3" s="108" t="s">
        <v>149</v>
      </c>
      <c r="M3" s="106" t="s">
        <v>150</v>
      </c>
      <c r="N3" s="106" t="s">
        <v>151</v>
      </c>
      <c r="O3" s="109" t="s">
        <v>152</v>
      </c>
      <c r="P3" s="108" t="s">
        <v>154</v>
      </c>
      <c r="Q3" s="106" t="s">
        <v>155</v>
      </c>
      <c r="R3" s="109" t="s">
        <v>156</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201501-260</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201501-253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201501-800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86.188000000000002</v>
      </c>
      <c r="B1" s="15" t="s">
        <v>177</v>
      </c>
    </row>
    <row r="2" spans="1:2">
      <c r="A2" s="98">
        <f>'RAW GRADES'!CS11</f>
        <v>72.667999999999992</v>
      </c>
      <c r="B2" s="15" t="s">
        <v>181</v>
      </c>
    </row>
    <row r="3" spans="1:2">
      <c r="A3" s="98">
        <f>'RAW GRADES'!CS12</f>
        <v>83.164000000000001</v>
      </c>
      <c r="B3" s="15" t="s">
        <v>185</v>
      </c>
    </row>
    <row r="4" spans="1:2">
      <c r="A4" s="98">
        <f>'RAW GRADES'!CS13</f>
        <v>87.259999999999991</v>
      </c>
      <c r="B4" s="15" t="s">
        <v>189</v>
      </c>
    </row>
    <row r="5" spans="1:2">
      <c r="A5" s="98">
        <f>'RAW GRADES'!CS14</f>
        <v>85.367999999999995</v>
      </c>
      <c r="B5" s="15" t="s">
        <v>193</v>
      </c>
    </row>
    <row r="6" spans="1:2">
      <c r="A6" s="98">
        <f>'RAW GRADES'!CS15</f>
        <v>70.414000000000001</v>
      </c>
      <c r="B6" s="15" t="s">
        <v>197</v>
      </c>
    </row>
    <row r="7" spans="1:2">
      <c r="A7" s="98">
        <f>'RAW GRADES'!CS16</f>
        <v>83.646000000000001</v>
      </c>
      <c r="B7" s="15" t="s">
        <v>201</v>
      </c>
    </row>
    <row r="8" spans="1:2">
      <c r="A8" s="98">
        <f>'RAW GRADES'!CS17</f>
        <v>80.22</v>
      </c>
      <c r="B8" s="15" t="s">
        <v>204</v>
      </c>
    </row>
    <row r="9" spans="1:2">
      <c r="A9" s="98">
        <f>'RAW GRADES'!CS18</f>
        <v>71.066000000000003</v>
      </c>
      <c r="B9" s="15" t="s">
        <v>207</v>
      </c>
    </row>
    <row r="10" spans="1:2">
      <c r="A10" s="98">
        <f>'RAW GRADES'!CS19</f>
        <v>81.668000000000006</v>
      </c>
      <c r="B10" s="15" t="s">
        <v>211</v>
      </c>
    </row>
    <row r="11" spans="1:2">
      <c r="A11" s="98">
        <f>'RAW GRADES'!CS20</f>
        <v>79.504000000000005</v>
      </c>
      <c r="B11" s="15" t="s">
        <v>215</v>
      </c>
    </row>
    <row r="12" spans="1:2">
      <c r="A12" s="98">
        <f>'RAW GRADES'!CS21</f>
        <v>76.066000000000003</v>
      </c>
      <c r="B12" s="15" t="s">
        <v>219</v>
      </c>
    </row>
    <row r="13" spans="1:2">
      <c r="A13" s="98">
        <f>'RAW GRADES'!CS22</f>
        <v>78.426000000000002</v>
      </c>
      <c r="B13" s="15" t="s">
        <v>222</v>
      </c>
    </row>
    <row r="14" spans="1:2">
      <c r="A14" s="98">
        <f>'RAW GRADES'!CS23</f>
        <v>78.536000000000001</v>
      </c>
      <c r="B14" s="15" t="s">
        <v>225</v>
      </c>
    </row>
    <row r="15" spans="1:2">
      <c r="A15" s="98">
        <f>'RAW GRADES'!CS24</f>
        <v>11.028</v>
      </c>
      <c r="B15" s="15" t="s">
        <v>282</v>
      </c>
    </row>
    <row r="16" spans="1:2">
      <c r="A16" s="98">
        <f>'RAW GRADES'!CS25</f>
        <v>91.954000000000008</v>
      </c>
      <c r="B16" s="84" t="s">
        <v>227</v>
      </c>
    </row>
    <row r="17" spans="1:2">
      <c r="A17" s="98">
        <f>'RAW GRADES'!CS26</f>
        <v>94.307999999999993</v>
      </c>
      <c r="B17" s="15" t="s">
        <v>230</v>
      </c>
    </row>
    <row r="18" spans="1:2">
      <c r="A18" s="98">
        <f>'RAW GRADES'!CS27</f>
        <v>83.277999999999992</v>
      </c>
      <c r="B18" s="17" t="s">
        <v>233</v>
      </c>
    </row>
    <row r="19" spans="1:2">
      <c r="A19" s="98">
        <f>'RAW GRADES'!CS28</f>
        <v>94.717999999999989</v>
      </c>
      <c r="B19" s="15" t="s">
        <v>236</v>
      </c>
    </row>
    <row r="20" spans="1:2">
      <c r="A20" s="98">
        <f>'RAW GRADES'!CS29</f>
        <v>88.143999999999991</v>
      </c>
      <c r="B20" s="15" t="s">
        <v>239</v>
      </c>
    </row>
    <row r="21" spans="1:2">
      <c r="A21" s="98">
        <f>'RAW GRADES'!CS30</f>
        <v>84.436000000000007</v>
      </c>
      <c r="B21" s="15" t="s">
        <v>242</v>
      </c>
    </row>
    <row r="22" spans="1:2">
      <c r="A22" s="98">
        <f>'RAW GRADES'!CS31</f>
        <v>75.504000000000005</v>
      </c>
      <c r="B22" s="17" t="s">
        <v>245</v>
      </c>
    </row>
    <row r="23" spans="1:2">
      <c r="A23" s="98">
        <f>'RAW GRADES'!CS32</f>
        <v>70.486000000000004</v>
      </c>
      <c r="B23" s="15" t="s">
        <v>248</v>
      </c>
    </row>
    <row r="24" spans="1:2">
      <c r="A24" s="98">
        <f>'RAW GRADES'!CS33</f>
        <v>83.240000000000009</v>
      </c>
      <c r="B24" s="15" t="s">
        <v>251</v>
      </c>
    </row>
    <row r="25" spans="1:2">
      <c r="A25" s="98">
        <f>'RAW GRADES'!CS34</f>
        <v>78.616</v>
      </c>
      <c r="B25" s="15" t="s">
        <v>254</v>
      </c>
    </row>
    <row r="26" spans="1:2">
      <c r="A26" s="98">
        <f>'RAW GRADES'!CS35</f>
        <v>92.421999999999997</v>
      </c>
      <c r="B26" s="15" t="s">
        <v>257</v>
      </c>
    </row>
    <row r="27" spans="1:2">
      <c r="A27" s="98">
        <f>'RAW GRADES'!CS36</f>
        <v>81.52600000000001</v>
      </c>
      <c r="B27" s="15" t="s">
        <v>260</v>
      </c>
    </row>
    <row r="28" spans="1:2">
      <c r="A28" s="98">
        <f>'RAW GRADES'!CS37</f>
        <v>75.98599999999999</v>
      </c>
      <c r="B28" s="15" t="s">
        <v>264</v>
      </c>
    </row>
    <row r="29" spans="1:2">
      <c r="A29" s="98">
        <f>'RAW GRADES'!CS38</f>
        <v>89.256</v>
      </c>
      <c r="B29" s="15" t="s">
        <v>267</v>
      </c>
    </row>
    <row r="30" spans="1:2">
      <c r="A30" s="98">
        <f>'RAW GRADES'!CS39</f>
        <v>85.41</v>
      </c>
      <c r="B30" s="17" t="s">
        <v>270</v>
      </c>
    </row>
    <row r="31" spans="1:2">
      <c r="A31" s="98">
        <f>'RAW GRADES'!CS40</f>
        <v>73.76400000000001</v>
      </c>
      <c r="B31" s="15" t="s">
        <v>272</v>
      </c>
    </row>
    <row r="32" spans="1:2">
      <c r="A32" s="98">
        <f>'RAW GRADES'!CS41</f>
        <v>89.277999999999992</v>
      </c>
      <c r="B32" s="15" t="s">
        <v>276</v>
      </c>
    </row>
    <row r="33" spans="1:2">
      <c r="A33" s="98">
        <f>'RAW GRADES'!CS42</f>
        <v>81.638000000000005</v>
      </c>
      <c r="B33" s="15" t="s">
        <v>280</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2017-12-10T23:55:58Z</dcterms:modified>
</cp:coreProperties>
</file>