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O15" i="3" s="1"/>
  <c r="D29" i="4" s="1"/>
  <c r="E29" s="1"/>
  <c r="BC33" i="2"/>
  <c r="BD33" s="1"/>
  <c r="CS33" s="1"/>
  <c r="CT33" s="1"/>
  <c r="CU33" s="1"/>
  <c r="BC10"/>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25"/>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9" i="3"/>
  <c r="D53" i="4" s="1"/>
  <c r="E53" s="1"/>
  <c r="O47" i="3"/>
  <c r="D61" i="4" s="1"/>
  <c r="E61" s="1"/>
  <c r="O55" i="3"/>
  <c r="D69" i="4" s="1"/>
  <c r="E69" s="1"/>
  <c r="O63" i="3"/>
  <c r="D77" i="4" s="1"/>
  <c r="E77" s="1"/>
  <c r="N23" i="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17" i="2"/>
  <c r="O31" i="3"/>
  <c r="D45" i="4" s="1"/>
  <c r="E45" s="1"/>
  <c r="N67" i="3"/>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<sst xmlns="http://schemas.openxmlformats.org/spreadsheetml/2006/main" count="351" uniqueCount="261">
  <si>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</si>
  <si>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</si>
  <si>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</si>
  <si>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</si>
  <si>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</si>
  <si>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</si>
  <si>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</si>
  <si>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</si>
  <si>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</si>
  <si>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</si>
  <si>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</si>
  <si>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</si>
  <si>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</si>
  <si>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</si>
  <si>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</si>
  <si>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</si>
  <si>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</si>
  <si>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</si>
  <si>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</si>
  <si>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</si>
  <si>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</si>
  <si>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</si>
  <si>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</si>
  <si>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</si>
  <si>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</si>
  <si>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</si>
  <si>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</si>
  <si>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</si>
  <si>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</si>
  <si>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</si>
  <si>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</si>
  <si>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</si>
  <si>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</si>
  <si>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</si>
  <si>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</si>
  <si>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</si>
  <si>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</si>
  <si>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</si>
  <si>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</si>
  <si>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</si>
  <si>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</si>
  <si>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</si>
  <si>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</si>
  <si>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</si>
  <si>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</si>
  <si>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</si>
  <si>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</si>
  <si>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</si>
  <si>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</si>
  <si>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</si>
  <si>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</si>
  <si>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</si>
  <si>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</si>
  <si>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</si>
  <si>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</si>
  <si>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</si>
  <si>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</si>
  <si>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</si>
  <si>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</si>
  <si>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</si>
  <si>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</si>
  <si>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</si>
  <si>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</si>
  <si>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</si>
  <si>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</si>
  <si>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</si>
  <si>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</si>
  <si>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</si>
  <si>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</si>
  <si>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</si>
  <si>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</si>
  <si>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</si>
  <si>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</si>
  <si>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</si>
  <si>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</si>
  <si>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</si>
  <si>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</si>
  <si>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</si>
  <si>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</si>
  <si>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</si>
  <si>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</si>
  <si>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</si>
  <si>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</si>
  <si>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</si>
  <si>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</si>
  <si>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</si>
  <si>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</si>
  <si>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</si>
  <si>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</si>
  <si>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</si>
  <si>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</si>
  <si>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</si>
  <si>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</si>
  <si>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</si>
  <si>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</si>
  <si>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</si>
  <si>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</si>
  <si>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</si>
  <si>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</si>
  <si>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</si>
  <si>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</si>
  <si>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</si>
  <si>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</si>
  <si>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</si>
  <si>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</si>
  <si>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</si>
  <si>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</si>
  <si>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</si>
  <si>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</si>
  <si>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</si>
  <si>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</si>
  <si>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</si>
  <si>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</si>
  <si>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</si>
  <si>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</si>
  <si>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</si>
  <si>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</si>
  <si>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</si>
  <si>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</si>
  <si>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</si>
  <si>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</si>
  <si>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</si>
  <si>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</si>
  <si>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</si>
  <si>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</si>
  <si>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</si>
  <si>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</si>
  <si>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</si>
  <si>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</si>
  <si>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</si>
  <si>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</si>
  <si>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</si>
  <si>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</si>
  <si>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</si>
  <si>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</si>
  <si>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</si>
  <si>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</si>
  <si>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</si>
  <si>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</si>
  <si>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</si>
  <si>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</si>
  <si>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</si>
  <si>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</si>
  <si>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</si>
  <si>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</si>
  <si>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</si>
  <si>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</si>
  <si>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</si>
  <si>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</si>
  <si>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</si>
  <si>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</si>
  <si>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</si>
  <si>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</si>
  <si>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</si>
  <si>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</si>
  <si>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</si>
  <si>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</si>
  <si>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</si>
  <si>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</si>
  <si>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</si>
  <si>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</si>
  <si>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</si>
  <si>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</si>
  <si>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</si>
  <si>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</si>
  <si>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</si>
  <si>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</si>
  <si>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</si>
  <si>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</si>
  <si>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</si>
  <si>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</si>
  <si>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</si>
  <si>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</si>
  <si>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</si>
  <si>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</si>
  <si>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</si>
  <si>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</si>
  <si>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</si>
  <si>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</si>
  <si>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</si>
  <si>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</si>
  <si>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</si>
  <si>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</si>
  <si>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</si>
  <si>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</si>
  <si>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</si>
  <si>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</si>
  <si>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</si>
  <si>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</si>
  <si>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</si>
  <si>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</si>
  <si>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</si>
  <si>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</si>
  <si>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</si>
  <si>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</si>
  <si>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</si>
  <si>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</si>
  <si>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</si>
  <si>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</si>
  <si>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</si>
  <si>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</si>
  <si>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</si>
  <si>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</si>
  <si>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</si>
  <si>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</si>
  <si>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</si>
  <si>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</si>
  <si>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</si>
  <si>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</si>
  <si>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</si>
  <si>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</si>
  <si>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</si>
  <si>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</si>
  <si>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</si>
  <si>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</si>
  <si>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</si>
  <si>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</si>
  <si>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</si>
  <si>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</si>
  <si>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</si>
  <si>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</si>
  <si>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</si>
  <si>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</si>
  <si>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</si>
  <si>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</si>
  <si>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</si>
  <si>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</si>
  <si>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</si>
  <si>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</si>
  <si>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</si>
  <si>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</si>
  <si>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</si>
  <si>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</si>
  <si>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</si>
  <si>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</si>
  <si>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</si>
  <si>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</si>
  <si>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</si>
  <si>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</si>
  <si>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</si>
  <si>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</si>
  <si>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</si>
  <si>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</si>
  <si>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</si>
  <si>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</si>
  <si>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</si>
  <si>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</si>
  <si>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</si>
  <si>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</si>
  <si>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</si>
  <si>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</si>
  <si>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</si>
  <si>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</si>
  <si>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</si>
  <si>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Calupad</t>
  </si>
  <si>
    <t>Roland Karl</t>
  </si>
  <si>
    <t>2015-01-758</t>
  </si>
  <si>
    <t>dela Pieza</t>
  </si>
  <si>
    <t>SEATWORK</t>
  </si>
  <si>
    <t>Website</t>
  </si>
  <si>
    <t>Web Portfolio</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</si>
</sst>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3" workbookViewId="0">
      <selection activeCell="B11" sqref="B11:B3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242</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252</v>
      </c>
      <c r="C13" s="15" t="s">
        <v>249</v>
      </c>
      <c r="D13" s="15" t="s">
        <v>250</v>
      </c>
      <c r="E13" s="15" t="s">
        <v>251</v>
      </c>
      <c r="F13" s="16" t="s">
        <v>166</v>
      </c>
      <c r="G13" s="152"/>
      <c r="H13" s="152"/>
      <c r="I13" s="152"/>
      <c r="J13" s="153"/>
      <c r="K13" s="154"/>
      <c r="L13" s="155"/>
      <c r="M13" s="155"/>
      <c r="O13" s="19" t="s">
        <v>25</v>
      </c>
      <c r="P13" s="167" t="s">
        <v>243</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t="s">
        <v>256</v>
      </c>
      <c r="C16" s="15" t="s">
        <v>254</v>
      </c>
      <c r="D16" s="15" t="s">
        <v>255</v>
      </c>
      <c r="E16" s="15" t="s">
        <v>179</v>
      </c>
      <c r="F16" s="16" t="s">
        <v>166</v>
      </c>
      <c r="G16" s="152"/>
      <c r="H16" s="152"/>
      <c r="I16" s="152"/>
      <c r="J16" s="153"/>
      <c r="K16" s="154"/>
      <c r="L16" s="155"/>
      <c r="M16" s="155"/>
      <c r="O16" s="20" t="s">
        <v>29</v>
      </c>
      <c r="P16" s="172" t="s">
        <v>167</v>
      </c>
      <c r="Q16" s="173"/>
      <c r="R16" s="174"/>
    </row>
    <row r="17" spans="1:18">
      <c r="A17" s="14">
        <v>7</v>
      </c>
      <c r="B17" s="15" t="s">
        <v>184</v>
      </c>
      <c r="C17" s="15" t="s">
        <v>257</v>
      </c>
      <c r="D17" s="15" t="s">
        <v>185</v>
      </c>
      <c r="E17" s="15" t="s">
        <v>186</v>
      </c>
      <c r="F17" s="16" t="s">
        <v>166</v>
      </c>
      <c r="G17" s="152"/>
      <c r="H17" s="152"/>
      <c r="I17" s="152"/>
      <c r="J17" s="153"/>
      <c r="K17" s="154"/>
      <c r="L17" s="155"/>
      <c r="M17" s="155"/>
      <c r="O17" s="20" t="s">
        <v>28</v>
      </c>
      <c r="P17" s="164" t="s">
        <v>165</v>
      </c>
      <c r="Q17" s="165"/>
      <c r="R17" s="166"/>
    </row>
    <row r="18" spans="1:18">
      <c r="A18" s="14">
        <v>8</v>
      </c>
      <c r="B18" s="15" t="s">
        <v>187</v>
      </c>
      <c r="C18" s="15" t="s">
        <v>188</v>
      </c>
      <c r="D18" s="15" t="s">
        <v>189</v>
      </c>
      <c r="E18" s="15" t="s">
        <v>183</v>
      </c>
      <c r="F18" s="16" t="s">
        <v>166</v>
      </c>
      <c r="G18" s="152"/>
      <c r="H18" s="152"/>
      <c r="I18" s="152"/>
      <c r="J18" s="153"/>
      <c r="K18" s="154"/>
      <c r="L18" s="155"/>
      <c r="M18" s="155"/>
    </row>
    <row r="19" spans="1:18">
      <c r="A19" s="14">
        <v>9</v>
      </c>
      <c r="B19" s="15" t="s">
        <v>190</v>
      </c>
      <c r="C19" s="15" t="s">
        <v>191</v>
      </c>
      <c r="D19" s="15" t="s">
        <v>174</v>
      </c>
      <c r="E19" s="15" t="s">
        <v>192</v>
      </c>
      <c r="F19" s="16" t="s">
        <v>166</v>
      </c>
      <c r="G19" s="152"/>
      <c r="H19" s="152"/>
      <c r="I19" s="152"/>
      <c r="J19" s="153"/>
      <c r="K19" s="154"/>
      <c r="L19" s="155"/>
      <c r="M19" s="155"/>
    </row>
    <row r="20" spans="1:18">
      <c r="A20" s="14">
        <v>10</v>
      </c>
      <c r="B20" s="15" t="s">
        <v>193</v>
      </c>
      <c r="C20" s="15" t="s">
        <v>194</v>
      </c>
      <c r="D20" s="15" t="s">
        <v>195</v>
      </c>
      <c r="E20" s="15" t="s">
        <v>196</v>
      </c>
      <c r="F20" s="16" t="s">
        <v>166</v>
      </c>
      <c r="G20" s="152"/>
      <c r="H20" s="152"/>
      <c r="I20" s="152"/>
      <c r="J20" s="153"/>
      <c r="K20" s="154"/>
      <c r="L20" s="155"/>
      <c r="M20" s="155"/>
    </row>
    <row r="21" spans="1:18">
      <c r="A21" s="14">
        <v>11</v>
      </c>
      <c r="B21" s="15" t="s">
        <v>197</v>
      </c>
      <c r="C21" s="15" t="s">
        <v>198</v>
      </c>
      <c r="D21" s="15" t="s">
        <v>199</v>
      </c>
      <c r="E21" s="15" t="s">
        <v>200</v>
      </c>
      <c r="F21" s="16" t="s">
        <v>166</v>
      </c>
      <c r="G21" s="152"/>
      <c r="H21" s="152"/>
      <c r="I21" s="152"/>
      <c r="J21" s="153"/>
      <c r="K21" s="154"/>
      <c r="L21" s="155"/>
      <c r="M21" s="155"/>
      <c r="P21" s="100" t="s">
        <v>143</v>
      </c>
    </row>
    <row r="22" spans="1:18">
      <c r="A22" s="14">
        <v>12</v>
      </c>
      <c r="B22" s="15" t="s">
        <v>201</v>
      </c>
      <c r="C22" s="15" t="s">
        <v>202</v>
      </c>
      <c r="D22" s="15" t="s">
        <v>203</v>
      </c>
      <c r="E22" s="15" t="s">
        <v>204</v>
      </c>
      <c r="F22" s="16" t="s">
        <v>166</v>
      </c>
      <c r="G22" s="152"/>
      <c r="H22" s="152"/>
      <c r="I22" s="152"/>
      <c r="J22" s="153"/>
      <c r="K22" s="154"/>
      <c r="L22" s="155"/>
      <c r="M22" s="155"/>
      <c r="P22" s="101">
        <v>0</v>
      </c>
      <c r="Q22" s="101">
        <v>5</v>
      </c>
    </row>
    <row r="23" spans="1:18">
      <c r="A23" s="14">
        <v>13</v>
      </c>
      <c r="B23" s="15" t="s">
        <v>205</v>
      </c>
      <c r="C23" s="15" t="s">
        <v>206</v>
      </c>
      <c r="D23" s="15" t="s">
        <v>207</v>
      </c>
      <c r="E23" s="15" t="s">
        <v>175</v>
      </c>
      <c r="F23" s="16" t="s">
        <v>166</v>
      </c>
      <c r="G23" s="152"/>
      <c r="H23" s="152"/>
      <c r="I23" s="152"/>
      <c r="J23" s="153"/>
      <c r="K23" s="154"/>
      <c r="L23" s="155"/>
      <c r="M23" s="155"/>
      <c r="P23" s="102">
        <v>70</v>
      </c>
      <c r="Q23" s="101">
        <v>3</v>
      </c>
    </row>
    <row r="24" spans="1:18">
      <c r="A24" s="14">
        <v>14</v>
      </c>
      <c r="B24" s="15" t="s">
        <v>208</v>
      </c>
      <c r="C24" s="15" t="s">
        <v>209</v>
      </c>
      <c r="D24" s="15" t="s">
        <v>210</v>
      </c>
      <c r="E24" s="15" t="s">
        <v>200</v>
      </c>
      <c r="F24" s="16" t="s">
        <v>166</v>
      </c>
      <c r="G24" s="152"/>
      <c r="H24" s="152"/>
      <c r="I24" s="152"/>
      <c r="J24" s="153"/>
      <c r="K24" s="154"/>
      <c r="L24" s="155"/>
      <c r="M24" s="155"/>
      <c r="P24" s="102">
        <v>73.34</v>
      </c>
      <c r="Q24" s="101">
        <v>2.75</v>
      </c>
    </row>
    <row r="25" spans="1:18">
      <c r="A25" s="14">
        <v>15</v>
      </c>
      <c r="B25" s="125" t="s">
        <v>211</v>
      </c>
      <c r="C25" s="15" t="s">
        <v>212</v>
      </c>
      <c r="D25" s="15" t="s">
        <v>213</v>
      </c>
      <c r="E25" s="15" t="s">
        <v>214</v>
      </c>
      <c r="F25" s="16" t="s">
        <v>166</v>
      </c>
      <c r="G25" s="152"/>
      <c r="H25" s="152"/>
      <c r="I25" s="152"/>
      <c r="J25" s="153"/>
      <c r="K25" s="154"/>
      <c r="L25" s="155"/>
      <c r="M25" s="155"/>
      <c r="P25" s="102">
        <v>76.680000000000007</v>
      </c>
      <c r="Q25" s="101">
        <v>2.5</v>
      </c>
    </row>
    <row r="26" spans="1:18">
      <c r="A26" s="14">
        <v>16</v>
      </c>
      <c r="B26" s="15" t="s">
        <v>215</v>
      </c>
      <c r="C26" s="15" t="s">
        <v>216</v>
      </c>
      <c r="D26" s="15" t="s">
        <v>217</v>
      </c>
      <c r="E26" s="15" t="s">
        <v>171</v>
      </c>
      <c r="F26" s="16" t="s">
        <v>166</v>
      </c>
      <c r="G26" s="152"/>
      <c r="H26" s="152"/>
      <c r="I26" s="152"/>
      <c r="J26" s="153"/>
      <c r="K26" s="154"/>
      <c r="L26" s="155"/>
      <c r="M26" s="155"/>
      <c r="P26" s="102">
        <v>80.02</v>
      </c>
      <c r="Q26" s="101">
        <v>2.25</v>
      </c>
    </row>
    <row r="27" spans="1:18">
      <c r="A27" s="14">
        <v>17</v>
      </c>
      <c r="B27" s="125" t="s">
        <v>218</v>
      </c>
      <c r="C27" s="15" t="s">
        <v>219</v>
      </c>
      <c r="D27" s="15" t="s">
        <v>220</v>
      </c>
      <c r="E27" s="15" t="s">
        <v>196</v>
      </c>
      <c r="F27" s="16" t="s">
        <v>166</v>
      </c>
      <c r="G27" s="152"/>
      <c r="H27" s="152"/>
      <c r="I27" s="152"/>
      <c r="J27" s="153"/>
      <c r="K27" s="154"/>
      <c r="L27" s="155"/>
      <c r="M27" s="155"/>
      <c r="P27" s="102">
        <v>83.36</v>
      </c>
      <c r="Q27" s="101">
        <v>2</v>
      </c>
    </row>
    <row r="28" spans="1:18">
      <c r="A28" s="14">
        <v>18</v>
      </c>
      <c r="B28" s="15" t="s">
        <v>244</v>
      </c>
      <c r="C28" s="15" t="s">
        <v>221</v>
      </c>
      <c r="D28" s="15" t="s">
        <v>222</v>
      </c>
      <c r="E28" s="15" t="s">
        <v>192</v>
      </c>
      <c r="F28" s="16" t="s">
        <v>166</v>
      </c>
      <c r="G28" s="152"/>
      <c r="H28" s="152"/>
      <c r="I28" s="152"/>
      <c r="J28" s="153"/>
      <c r="K28" s="154"/>
      <c r="L28" s="155"/>
      <c r="M28" s="155"/>
      <c r="P28" s="102">
        <v>86.7</v>
      </c>
      <c r="Q28" s="101">
        <v>1.75</v>
      </c>
    </row>
    <row r="29" spans="1:18">
      <c r="A29" s="14">
        <v>19</v>
      </c>
      <c r="B29" s="15" t="s">
        <v>223</v>
      </c>
      <c r="C29" s="15" t="s">
        <v>224</v>
      </c>
      <c r="D29" s="15" t="s">
        <v>225</v>
      </c>
      <c r="E29" s="15" t="s">
        <v>200</v>
      </c>
      <c r="F29" s="16" t="s">
        <v>166</v>
      </c>
      <c r="G29" s="152"/>
      <c r="H29" s="152"/>
      <c r="I29" s="152"/>
      <c r="J29" s="153"/>
      <c r="K29" s="154"/>
      <c r="L29" s="155"/>
      <c r="M29" s="155"/>
      <c r="P29" s="102">
        <v>90.04</v>
      </c>
      <c r="Q29" s="101">
        <v>1.5</v>
      </c>
    </row>
    <row r="30" spans="1:18">
      <c r="A30" s="14">
        <v>20</v>
      </c>
      <c r="B30" s="15" t="s">
        <v>226</v>
      </c>
      <c r="C30" s="15" t="s">
        <v>227</v>
      </c>
      <c r="D30" s="15" t="s">
        <v>228</v>
      </c>
      <c r="E30" s="15" t="s">
        <v>192</v>
      </c>
      <c r="F30" s="16" t="s">
        <v>166</v>
      </c>
      <c r="G30" s="152"/>
      <c r="H30" s="152"/>
      <c r="I30" s="152"/>
      <c r="J30" s="153"/>
      <c r="K30" s="154"/>
      <c r="L30" s="155"/>
      <c r="M30" s="155"/>
      <c r="P30" s="102">
        <v>93.38</v>
      </c>
      <c r="Q30" s="101">
        <v>1.25</v>
      </c>
    </row>
    <row r="31" spans="1:18">
      <c r="A31" s="14">
        <v>21</v>
      </c>
      <c r="B31" s="15" t="s">
        <v>229</v>
      </c>
      <c r="C31" s="15" t="s">
        <v>230</v>
      </c>
      <c r="D31" s="15" t="s">
        <v>231</v>
      </c>
      <c r="E31" s="15" t="s">
        <v>175</v>
      </c>
      <c r="F31" s="16" t="s">
        <v>166</v>
      </c>
      <c r="G31" s="152"/>
      <c r="H31" s="152"/>
      <c r="I31" s="152"/>
      <c r="J31" s="153"/>
      <c r="K31" s="154"/>
      <c r="L31" s="155"/>
      <c r="M31" s="155"/>
      <c r="P31" s="101"/>
      <c r="Q31" s="101"/>
    </row>
    <row r="32" spans="1:18">
      <c r="A32" s="14">
        <v>22</v>
      </c>
      <c r="B32" s="15" t="s">
        <v>232</v>
      </c>
      <c r="C32" s="15" t="s">
        <v>233</v>
      </c>
      <c r="D32" s="15" t="s">
        <v>234</v>
      </c>
      <c r="E32" s="15" t="s">
        <v>235</v>
      </c>
      <c r="F32" s="16" t="s">
        <v>166</v>
      </c>
      <c r="G32" s="152"/>
      <c r="H32" s="152"/>
      <c r="I32" s="152"/>
      <c r="J32" s="153"/>
      <c r="K32" s="154"/>
      <c r="L32" s="155"/>
      <c r="M32" s="155"/>
      <c r="P32" s="101">
        <v>96.72</v>
      </c>
      <c r="Q32" s="101">
        <v>1</v>
      </c>
    </row>
    <row r="33" spans="1:13">
      <c r="A33" s="14">
        <v>23</v>
      </c>
      <c r="B33" s="15" t="s">
        <v>236</v>
      </c>
      <c r="C33" s="15" t="s">
        <v>237</v>
      </c>
      <c r="D33" s="15" t="s">
        <v>238</v>
      </c>
      <c r="E33" s="15" t="s">
        <v>183</v>
      </c>
      <c r="F33" s="16" t="s">
        <v>166</v>
      </c>
      <c r="G33" s="152"/>
      <c r="H33" s="152"/>
      <c r="I33" s="152"/>
      <c r="J33" s="153"/>
      <c r="K33" s="154"/>
      <c r="L33" s="155"/>
      <c r="M33" s="155"/>
    </row>
    <row r="34" spans="1:13">
      <c r="A34" s="14">
        <v>24</v>
      </c>
      <c r="B34" s="15" t="s">
        <v>239</v>
      </c>
      <c r="C34" s="15" t="s">
        <v>240</v>
      </c>
      <c r="D34" s="15" t="s">
        <v>241</v>
      </c>
      <c r="E34" s="15" t="s">
        <v>175</v>
      </c>
      <c r="F34" s="16" t="s">
        <v>166</v>
      </c>
      <c r="G34" s="152"/>
      <c r="H34" s="152"/>
      <c r="I34" s="152"/>
      <c r="J34" s="153"/>
      <c r="K34" s="154"/>
      <c r="L34" s="155"/>
      <c r="M34" s="155"/>
    </row>
    <row r="35" spans="1:13">
      <c r="A35" s="14">
        <v>25</v>
      </c>
      <c r="B35" s="15" t="s">
        <v>245</v>
      </c>
      <c r="C35" s="17" t="s">
        <v>246</v>
      </c>
      <c r="D35" s="15" t="s">
        <v>247</v>
      </c>
      <c r="E35" s="15" t="s">
        <v>248</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1" workbookViewId="0">
      <pane xSplit="3" topLeftCell="BG1" activePane="topRight" state="frozen"/>
      <selection pane="topRight" activeCell="BG31" sqref="BG3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v>43035</v>
      </c>
      <c r="M7" s="188"/>
      <c r="N7" s="188"/>
      <c r="O7" s="188"/>
      <c r="P7" s="188"/>
      <c r="Q7" s="188"/>
      <c r="R7" s="188"/>
      <c r="S7" s="188"/>
      <c r="T7" s="189">
        <f>COUNT(J9,L9,N9,P9,R9,T9)</f>
        <v>3</v>
      </c>
      <c r="U7" s="189"/>
      <c r="V7" s="188"/>
      <c r="W7" s="188"/>
      <c r="X7" s="188"/>
      <c r="Y7" s="188"/>
      <c r="Z7" s="188"/>
      <c r="AA7" s="188"/>
      <c r="AB7" s="188"/>
      <c r="AC7" s="188"/>
      <c r="AD7" s="188"/>
      <c r="AE7" s="188"/>
      <c r="AF7" s="188"/>
      <c r="AG7" s="188"/>
      <c r="AH7" s="188"/>
      <c r="AI7" s="188"/>
      <c r="AJ7" s="188"/>
      <c r="AK7" s="188"/>
      <c r="AL7" s="188"/>
      <c r="AM7" s="188"/>
      <c r="AN7" s="97">
        <v>0.2</v>
      </c>
      <c r="AO7" s="188" t="s">
        <v>258</v>
      </c>
      <c r="AP7" s="188"/>
      <c r="AQ7" s="188"/>
      <c r="AR7" s="188"/>
      <c r="AS7" s="189">
        <f>COUNT(AO9,AQ9,AS9)</f>
        <v>1</v>
      </c>
      <c r="AT7" s="189"/>
      <c r="AU7" s="21">
        <v>0.1</v>
      </c>
      <c r="AV7" s="188" t="s">
        <v>253</v>
      </c>
      <c r="AW7" s="188"/>
      <c r="AX7" s="188"/>
      <c r="AY7" s="188"/>
      <c r="AZ7" s="189">
        <f>COUNT(AV9,AX9,AZ9)</f>
        <v>1</v>
      </c>
      <c r="BA7" s="189"/>
      <c r="BB7" s="22">
        <v>0.1</v>
      </c>
      <c r="BC7" s="200"/>
      <c r="BD7" s="201"/>
      <c r="BE7" s="188" t="s">
        <v>259</v>
      </c>
      <c r="BF7" s="188"/>
      <c r="BG7" s="188" t="s">
        <v>260</v>
      </c>
      <c r="BH7" s="188"/>
      <c r="BI7" s="189">
        <f>COUNT(BE9,BG9,BI9)</f>
        <v>3</v>
      </c>
      <c r="BJ7" s="189"/>
      <c r="BK7" s="105">
        <v>0.5</v>
      </c>
      <c r="BL7" s="188">
        <v>42980</v>
      </c>
      <c r="BM7" s="188"/>
      <c r="BN7" s="188">
        <v>42980</v>
      </c>
      <c r="BO7" s="188"/>
      <c r="BP7" s="188">
        <v>42980</v>
      </c>
      <c r="BQ7" s="188"/>
      <c r="BR7" s="188">
        <v>42987</v>
      </c>
      <c r="BS7" s="188"/>
      <c r="BT7" s="188">
        <v>43035</v>
      </c>
      <c r="BU7" s="188"/>
      <c r="BV7" s="188">
        <v>43035</v>
      </c>
      <c r="BW7" s="188"/>
      <c r="BX7" s="188">
        <v>43036</v>
      </c>
      <c r="BY7" s="188"/>
      <c r="BZ7" s="188">
        <v>43050</v>
      </c>
      <c r="CA7" s="188"/>
      <c r="CB7" s="188">
        <v>43056</v>
      </c>
      <c r="CC7" s="188"/>
      <c r="CD7" s="188">
        <v>43063</v>
      </c>
      <c r="CE7" s="188"/>
      <c r="CF7" s="188"/>
      <c r="CG7" s="188"/>
      <c r="CH7" s="188"/>
      <c r="CI7" s="188"/>
      <c r="CJ7" s="188"/>
      <c r="CK7" s="188"/>
      <c r="CL7" s="188"/>
      <c r="CM7" s="188"/>
      <c r="CN7" s="189">
        <f>COUNT(CN9,CL9,CJ9,CH9,CF9,CD9,CB9,BZ9,BX9,BV9,BT9,BR9,BP9,BN9,BL9)</f>
        <v>10</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80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63</v>
      </c>
      <c r="H10" s="92">
        <f>(G10/$G$9)*100</f>
        <v>78.75</v>
      </c>
      <c r="I10" s="95">
        <f t="shared" ref="I10:I41" si="1">IFERROR((H10*$I$7), "")</f>
        <v>23.625</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v>85</v>
      </c>
      <c r="AP10" s="92">
        <f>IFERROR(((AO10/$AO$9)*100),"")</f>
        <v>85</v>
      </c>
      <c r="AQ10" s="107"/>
      <c r="AR10" s="92" t="str">
        <f>IFERROR(((AQ10/$AQ$9)*100),"")</f>
        <v/>
      </c>
      <c r="AS10" s="107"/>
      <c r="AT10" s="92" t="str">
        <f>IFERROR(((AS10/$AS$9)*100),"")</f>
        <v/>
      </c>
      <c r="AU10" s="95">
        <f>IFERROR(((SUM(AP10,AR10,AT10)/$AS$7)*$AU$7),"")</f>
        <v>8.5</v>
      </c>
      <c r="AV10" s="107">
        <v>100</v>
      </c>
      <c r="AW10" s="92">
        <f>IFERROR(((AV10/$AV$9)*100),"")</f>
        <v>100</v>
      </c>
      <c r="AX10" s="107"/>
      <c r="AY10" s="92" t="str">
        <f>IFERROR(((AX10/$AX$9)*100),"")</f>
        <v/>
      </c>
      <c r="AZ10" s="107"/>
      <c r="BA10" s="92" t="str">
        <f>IFERROR(((AZ10/$AZ$9)*100),"")</f>
        <v/>
      </c>
      <c r="BB10" s="95">
        <f>IFERROR(((SUM(AW10,AY10,BA10)/$AZ$7)*$BB$7),"")</f>
        <v>10</v>
      </c>
      <c r="BC10" s="98">
        <f>IFERROR(SUM(BB10,AU10,AN10,I10,F10),"")</f>
        <v>78.902777777777771</v>
      </c>
      <c r="BD10" s="98">
        <f>IFERROR(ROUND(BC10,2),"")</f>
        <v>78.900000000000006</v>
      </c>
      <c r="BE10" s="107">
        <v>78</v>
      </c>
      <c r="BF10" s="92">
        <f>IFERROR(((BE10/$BE$9)*100),"")</f>
        <v>78</v>
      </c>
      <c r="BG10" s="107">
        <v>90</v>
      </c>
      <c r="BH10" s="92">
        <f>IFERROR(((BG10/$BG$9)*100),"")</f>
        <v>90</v>
      </c>
      <c r="BI10" s="107">
        <v>100</v>
      </c>
      <c r="BJ10" s="92">
        <f>IFERROR(((finalExamLab/$BI$9)*100),"")</f>
        <v>100</v>
      </c>
      <c r="BK10" s="103">
        <f>IFERROR(((SUM(BF10,BH10,BJ10)/$BI$7)*$BK$7),"")</f>
        <v>44.666666666666664</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v>70</v>
      </c>
      <c r="CA10" s="92">
        <f>IFERROR(((BZ10/$BZ$9)*100),"")</f>
        <v>70</v>
      </c>
      <c r="CB10" s="107">
        <v>100</v>
      </c>
      <c r="CC10" s="92">
        <f>IFERROR(((CB10/$CB$9)*100),"")</f>
        <v>100</v>
      </c>
      <c r="CD10" s="107">
        <v>100</v>
      </c>
      <c r="CE10" s="92">
        <f>IFERROR(((CD10/$CD$9)*100),"")</f>
        <v>100</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45.5</v>
      </c>
      <c r="CQ10" s="99">
        <f>IFERROR(SUM(CP10,BK10),"")</f>
        <v>90.166666666666657</v>
      </c>
      <c r="CR10" s="99">
        <f>IFERROR(ROUND(CQ10,2),"")</f>
        <v>90.17</v>
      </c>
      <c r="CS10" s="104">
        <f>IFERROR(((CR10*0.6)+(BD10*0.4)),"")</f>
        <v>85.662000000000006</v>
      </c>
      <c r="CT10" s="104">
        <f>IFERROR(VLOOKUP(CS10,REGISTRATION!$P$22:$Q$32,2),"")</f>
        <v>2</v>
      </c>
      <c r="CU10" s="93" t="str">
        <f>IF(CT10&lt;=3,"PASSED","FAILED")</f>
        <v>PASSED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69</v>
      </c>
      <c r="H11" s="92">
        <f t="shared" ref="H11:H70" si="2">(G11/$G$9)*100</f>
        <v>86.25</v>
      </c>
      <c r="I11" s="95">
        <f t="shared" si="1"/>
        <v>25.875</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v>100</v>
      </c>
      <c r="AP11" s="92">
        <f t="shared" ref="AP11:AP70" si="10">IFERROR(((AO11/$AO$9)*100),"")</f>
        <v>100</v>
      </c>
      <c r="AQ11" s="108"/>
      <c r="AR11" s="92" t="str">
        <f t="shared" ref="AR11:AR70" si="11">IFERROR(((AQ11/$AQ$9)*100),"")</f>
        <v/>
      </c>
      <c r="AS11" s="108"/>
      <c r="AT11" s="92" t="str">
        <f t="shared" ref="AT11:AT70" si="12">IFERROR(((AS11/$AS$9)*100),"")</f>
        <v/>
      </c>
      <c r="AU11" s="95">
        <f t="shared" ref="AU11:AU70" si="13">IFERROR(((SUM(AP11,AR11,AT11)/$AS$7)*$AU$7),"")</f>
        <v>10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78.019444444444446</v>
      </c>
      <c r="BD11" s="98">
        <f t="shared" ref="BD11:BD70" si="19">IFERROR(ROUND(BC11,2),"")</f>
        <v>78.02</v>
      </c>
      <c r="BE11" s="108">
        <v>80</v>
      </c>
      <c r="BF11" s="92">
        <f t="shared" ref="BF11:BF70" si="20">IFERROR(((BE11/$BE$9)*100),"")</f>
        <v>80</v>
      </c>
      <c r="BG11" s="108">
        <v>87</v>
      </c>
      <c r="BH11" s="92">
        <f t="shared" ref="BH11:BH70" si="21">IFERROR(((BG11/$BG$9)*100),"")</f>
        <v>87</v>
      </c>
      <c r="BI11" s="107">
        <v>100</v>
      </c>
      <c r="BJ11" s="92">
        <f>IFERROR(((BI11/$BI$9)*100),"")</f>
        <v>100</v>
      </c>
      <c r="BK11" s="103">
        <f t="shared" ref="BK11:BK70" si="22">IFERROR(((SUM(BF11,BH11,BJ11)/$BI$7)*$BK$7),"")</f>
        <v>44.5</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v>100</v>
      </c>
      <c r="CC11" s="92">
        <f t="shared" ref="CC11:CC70" si="31">IFERROR(((CB11/$CB$9)*100),"")</f>
        <v>100</v>
      </c>
      <c r="CD11" s="107">
        <v>100</v>
      </c>
      <c r="CE11" s="92">
        <f t="shared" ref="CE11:CE70" si="32">IFERROR(((CD11/$CD$9)*100),"")</f>
        <v>100</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47</v>
      </c>
      <c r="CQ11" s="99">
        <f t="shared" ref="CQ11:CQ70" si="39">IFERROR(SUM(CP11,BK11),"")</f>
        <v>91.5</v>
      </c>
      <c r="CR11" s="99">
        <f t="shared" ref="CR11:CR70" si="40">IFERROR(ROUND(CQ11,2),"")</f>
        <v>91.5</v>
      </c>
      <c r="CS11" s="104">
        <f t="shared" ref="CS11:CS22" si="41">IFERROR(((CR11*0.6)+(BD11*0.4)),"")</f>
        <v>86.108000000000004</v>
      </c>
      <c r="CT11" s="104">
        <f>IFERROR(VLOOKUP(CS11,REGISTRATION!$P$22:$Q$32,2),"")</f>
        <v>2</v>
      </c>
      <c r="CU11" s="93" t="str">
        <f t="shared" ref="CU11:CU70" si="42">IF(CT11&lt;=3,"PASSED","FAILED")</f>
        <v>PASSED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54</v>
      </c>
      <c r="H12" s="92">
        <f t="shared" si="2"/>
        <v>67.5</v>
      </c>
      <c r="I12" s="95">
        <f t="shared" si="1"/>
        <v>20.25</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v>85</v>
      </c>
      <c r="AP12" s="92">
        <f t="shared" si="10"/>
        <v>85</v>
      </c>
      <c r="AQ12" s="108"/>
      <c r="AR12" s="92" t="str">
        <f t="shared" si="11"/>
        <v/>
      </c>
      <c r="AS12" s="108"/>
      <c r="AT12" s="92" t="str">
        <f t="shared" si="12"/>
        <v/>
      </c>
      <c r="AU12" s="95">
        <f t="shared" si="13"/>
        <v>8.5</v>
      </c>
      <c r="AV12" s="108">
        <v>75</v>
      </c>
      <c r="AW12" s="92">
        <f t="shared" si="14"/>
        <v>75</v>
      </c>
      <c r="AX12" s="108"/>
      <c r="AY12" s="92" t="str">
        <f t="shared" si="15"/>
        <v/>
      </c>
      <c r="AZ12" s="108"/>
      <c r="BA12" s="92" t="str">
        <f t="shared" si="16"/>
        <v/>
      </c>
      <c r="BB12" s="95">
        <f t="shared" si="17"/>
        <v>7.5</v>
      </c>
      <c r="BC12" s="98">
        <f t="shared" si="18"/>
        <v>56.49444444444444</v>
      </c>
      <c r="BD12" s="98">
        <f t="shared" si="19"/>
        <v>56.49</v>
      </c>
      <c r="BE12" s="108">
        <v>70</v>
      </c>
      <c r="BF12" s="92">
        <f t="shared" si="20"/>
        <v>70</v>
      </c>
      <c r="BG12" s="108">
        <v>65</v>
      </c>
      <c r="BH12" s="92">
        <f t="shared" si="21"/>
        <v>65</v>
      </c>
      <c r="BI12" s="107">
        <v>100</v>
      </c>
      <c r="BJ12" s="92">
        <f t="shared" ref="BJ12:BJ70" si="44">IFERROR(((BI12/$BI$9)*100),"")</f>
        <v>100</v>
      </c>
      <c r="BK12" s="103">
        <f t="shared" si="22"/>
        <v>39.166666666666664</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v>70</v>
      </c>
      <c r="CA12" s="92">
        <f t="shared" si="30"/>
        <v>70</v>
      </c>
      <c r="CB12" s="107">
        <v>100</v>
      </c>
      <c r="CC12" s="92">
        <f t="shared" si="31"/>
        <v>100</v>
      </c>
      <c r="CD12" s="107">
        <v>100</v>
      </c>
      <c r="CE12" s="92">
        <f t="shared" si="32"/>
        <v>100</v>
      </c>
      <c r="CF12" s="107"/>
      <c r="CG12" s="92" t="str">
        <f t="shared" si="33"/>
        <v/>
      </c>
      <c r="CH12" s="107"/>
      <c r="CI12" s="92" t="str">
        <f t="shared" si="34"/>
        <v/>
      </c>
      <c r="CJ12" s="107"/>
      <c r="CK12" s="92" t="str">
        <f t="shared" si="35"/>
        <v/>
      </c>
      <c r="CL12" s="107"/>
      <c r="CM12" s="92" t="str">
        <f t="shared" si="36"/>
        <v/>
      </c>
      <c r="CN12" s="107"/>
      <c r="CO12" s="92" t="str">
        <f t="shared" si="37"/>
        <v/>
      </c>
      <c r="CP12" s="103">
        <f t="shared" si="38"/>
        <v>45.5</v>
      </c>
      <c r="CQ12" s="99">
        <f t="shared" si="39"/>
        <v>84.666666666666657</v>
      </c>
      <c r="CR12" s="99">
        <f t="shared" si="40"/>
        <v>84.67</v>
      </c>
      <c r="CS12" s="104">
        <f t="shared" si="41"/>
        <v>73.397999999999996</v>
      </c>
      <c r="CT12" s="104">
        <f>IFERROR(VLOOKUP(CS12,REGISTRATION!$P$22:$Q$32,2),"")</f>
        <v>2.75</v>
      </c>
      <c r="CU12" s="93" t="str">
        <f t="shared" si="42"/>
        <v>PASSED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72</v>
      </c>
      <c r="H13" s="92">
        <f t="shared" si="2"/>
        <v>90</v>
      </c>
      <c r="I13" s="95">
        <f t="shared" si="1"/>
        <v>27</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v>95</v>
      </c>
      <c r="AP13" s="92">
        <f t="shared" si="10"/>
        <v>95</v>
      </c>
      <c r="AQ13" s="108"/>
      <c r="AR13" s="92" t="str">
        <f t="shared" si="11"/>
        <v/>
      </c>
      <c r="AS13" s="108"/>
      <c r="AT13" s="92" t="str">
        <f t="shared" si="12"/>
        <v/>
      </c>
      <c r="AU13" s="95">
        <f t="shared" si="13"/>
        <v>9.5</v>
      </c>
      <c r="AV13" s="108">
        <v>100</v>
      </c>
      <c r="AW13" s="92">
        <f t="shared" si="14"/>
        <v>100</v>
      </c>
      <c r="AX13" s="108"/>
      <c r="AY13" s="92" t="str">
        <f t="shared" si="15"/>
        <v/>
      </c>
      <c r="AZ13" s="108"/>
      <c r="BA13" s="92" t="str">
        <f t="shared" si="16"/>
        <v/>
      </c>
      <c r="BB13" s="95">
        <f t="shared" si="17"/>
        <v>10</v>
      </c>
      <c r="BC13" s="98">
        <f t="shared" si="18"/>
        <v>85.344444444444434</v>
      </c>
      <c r="BD13" s="98">
        <f t="shared" si="19"/>
        <v>85.34</v>
      </c>
      <c r="BE13" s="108">
        <v>85</v>
      </c>
      <c r="BF13" s="92">
        <f t="shared" si="20"/>
        <v>85</v>
      </c>
      <c r="BG13" s="108">
        <v>65</v>
      </c>
      <c r="BH13" s="92">
        <f t="shared" si="21"/>
        <v>65</v>
      </c>
      <c r="BI13" s="108">
        <v>100</v>
      </c>
      <c r="BJ13" s="92">
        <f t="shared" si="44"/>
        <v>100</v>
      </c>
      <c r="BK13" s="103">
        <f t="shared" si="22"/>
        <v>41.666666666666664</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v>70</v>
      </c>
      <c r="CA13" s="92">
        <f t="shared" si="30"/>
        <v>70</v>
      </c>
      <c r="CB13" s="107">
        <v>100</v>
      </c>
      <c r="CC13" s="92">
        <f t="shared" si="31"/>
        <v>100</v>
      </c>
      <c r="CD13" s="107">
        <v>100</v>
      </c>
      <c r="CE13" s="92">
        <f t="shared" si="32"/>
        <v>100</v>
      </c>
      <c r="CF13" s="107"/>
      <c r="CG13" s="92" t="str">
        <f t="shared" si="33"/>
        <v/>
      </c>
      <c r="CH13" s="107"/>
      <c r="CI13" s="92" t="str">
        <f t="shared" si="34"/>
        <v/>
      </c>
      <c r="CJ13" s="107"/>
      <c r="CK13" s="92" t="str">
        <f t="shared" si="35"/>
        <v/>
      </c>
      <c r="CL13" s="107"/>
      <c r="CM13" s="92" t="str">
        <f t="shared" si="36"/>
        <v/>
      </c>
      <c r="CN13" s="107"/>
      <c r="CO13" s="92" t="str">
        <f t="shared" si="37"/>
        <v/>
      </c>
      <c r="CP13" s="103">
        <f t="shared" si="38"/>
        <v>45.5</v>
      </c>
      <c r="CQ13" s="99">
        <f t="shared" si="39"/>
        <v>87.166666666666657</v>
      </c>
      <c r="CR13" s="99">
        <f t="shared" si="40"/>
        <v>87.17</v>
      </c>
      <c r="CS13" s="104">
        <f t="shared" si="41"/>
        <v>86.438000000000002</v>
      </c>
      <c r="CT13" s="104">
        <f>IFERROR(VLOOKUP(CS13,REGISTRATION!$P$22:$Q$32,2),"")</f>
        <v>2</v>
      </c>
      <c r="CU13" s="93" t="str">
        <f t="shared" si="42"/>
        <v>PASSED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64</v>
      </c>
      <c r="H14" s="92">
        <f t="shared" si="2"/>
        <v>80</v>
      </c>
      <c r="I14" s="95">
        <f t="shared" si="1"/>
        <v>24</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v>90</v>
      </c>
      <c r="AP14" s="92">
        <f t="shared" si="10"/>
        <v>90</v>
      </c>
      <c r="AQ14" s="108"/>
      <c r="AR14" s="92" t="str">
        <f t="shared" si="11"/>
        <v/>
      </c>
      <c r="AS14" s="108"/>
      <c r="AT14" s="92" t="str">
        <f t="shared" si="12"/>
        <v/>
      </c>
      <c r="AU14" s="95">
        <f t="shared" si="13"/>
        <v>9</v>
      </c>
      <c r="AV14" s="108">
        <v>100</v>
      </c>
      <c r="AW14" s="92">
        <f t="shared" si="14"/>
        <v>100</v>
      </c>
      <c r="AX14" s="108"/>
      <c r="AY14" s="92" t="str">
        <f t="shared" si="15"/>
        <v/>
      </c>
      <c r="AZ14" s="108"/>
      <c r="BA14" s="92" t="str">
        <f t="shared" si="16"/>
        <v/>
      </c>
      <c r="BB14" s="95">
        <f t="shared" si="17"/>
        <v>10</v>
      </c>
      <c r="BC14" s="98">
        <f t="shared" si="18"/>
        <v>80.377777777777766</v>
      </c>
      <c r="BD14" s="98">
        <f t="shared" si="19"/>
        <v>80.38</v>
      </c>
      <c r="BE14" s="108">
        <v>87</v>
      </c>
      <c r="BF14" s="92">
        <f t="shared" si="20"/>
        <v>87</v>
      </c>
      <c r="BG14" s="108">
        <v>88</v>
      </c>
      <c r="BH14" s="92">
        <f t="shared" si="21"/>
        <v>88</v>
      </c>
      <c r="BI14" s="108">
        <v>100</v>
      </c>
      <c r="BJ14" s="92">
        <f t="shared" si="44"/>
        <v>100</v>
      </c>
      <c r="BK14" s="103">
        <f t="shared" si="22"/>
        <v>45.833333333333336</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v>100</v>
      </c>
      <c r="BW14" s="92">
        <f t="shared" si="28"/>
        <v>100</v>
      </c>
      <c r="BX14" s="107">
        <v>80</v>
      </c>
      <c r="BY14" s="92">
        <f t="shared" si="29"/>
        <v>80</v>
      </c>
      <c r="BZ14" s="107">
        <v>100</v>
      </c>
      <c r="CA14" s="92">
        <f t="shared" si="30"/>
        <v>100</v>
      </c>
      <c r="CB14" s="107">
        <v>100</v>
      </c>
      <c r="CC14" s="92">
        <f t="shared" si="31"/>
        <v>100</v>
      </c>
      <c r="CD14" s="107">
        <v>100</v>
      </c>
      <c r="CE14" s="92">
        <f t="shared" si="32"/>
        <v>100</v>
      </c>
      <c r="CF14" s="107"/>
      <c r="CG14" s="92" t="str">
        <f t="shared" si="33"/>
        <v/>
      </c>
      <c r="CH14" s="107"/>
      <c r="CI14" s="92" t="str">
        <f t="shared" si="34"/>
        <v/>
      </c>
      <c r="CJ14" s="107"/>
      <c r="CK14" s="92" t="str">
        <f t="shared" si="35"/>
        <v/>
      </c>
      <c r="CL14" s="107"/>
      <c r="CM14" s="92" t="str">
        <f t="shared" si="36"/>
        <v/>
      </c>
      <c r="CN14" s="107"/>
      <c r="CO14" s="92" t="str">
        <f t="shared" si="37"/>
        <v/>
      </c>
      <c r="CP14" s="103">
        <f t="shared" si="38"/>
        <v>49</v>
      </c>
      <c r="CQ14" s="99">
        <f t="shared" si="39"/>
        <v>94.833333333333343</v>
      </c>
      <c r="CR14" s="99">
        <f t="shared" si="40"/>
        <v>94.83</v>
      </c>
      <c r="CS14" s="104">
        <f t="shared" si="41"/>
        <v>89.05</v>
      </c>
      <c r="CT14" s="104">
        <f>IFERROR(VLOOKUP(CS14,REGISTRATION!$P$22:$Q$32,2),"")</f>
        <v>1.75</v>
      </c>
      <c r="CU14" s="93" t="str">
        <f t="shared" si="42"/>
        <v>PASSED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64</v>
      </c>
      <c r="H15" s="92">
        <f t="shared" si="2"/>
        <v>80</v>
      </c>
      <c r="I15" s="95">
        <f t="shared" si="1"/>
        <v>24</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v>95</v>
      </c>
      <c r="AP15" s="92">
        <f t="shared" si="10"/>
        <v>95</v>
      </c>
      <c r="AQ15" s="108"/>
      <c r="AR15" s="92" t="str">
        <f t="shared" si="11"/>
        <v/>
      </c>
      <c r="AS15" s="108"/>
      <c r="AT15" s="92" t="str">
        <f t="shared" si="12"/>
        <v/>
      </c>
      <c r="AU15" s="95">
        <f t="shared" si="13"/>
        <v>9.5</v>
      </c>
      <c r="AV15" s="108">
        <v>70</v>
      </c>
      <c r="AW15" s="92">
        <f t="shared" si="14"/>
        <v>70</v>
      </c>
      <c r="AX15" s="108"/>
      <c r="AY15" s="92" t="str">
        <f t="shared" si="15"/>
        <v/>
      </c>
      <c r="AZ15" s="108"/>
      <c r="BA15" s="92" t="str">
        <f t="shared" si="16"/>
        <v/>
      </c>
      <c r="BB15" s="95">
        <f t="shared" si="17"/>
        <v>7</v>
      </c>
      <c r="BC15" s="98">
        <f t="shared" si="18"/>
        <v>63.544444444444444</v>
      </c>
      <c r="BD15" s="98">
        <f t="shared" si="19"/>
        <v>63.54</v>
      </c>
      <c r="BE15" s="108">
        <v>85</v>
      </c>
      <c r="BF15" s="92">
        <f t="shared" si="20"/>
        <v>85</v>
      </c>
      <c r="BG15" s="108">
        <v>65</v>
      </c>
      <c r="BH15" s="92">
        <f t="shared" si="21"/>
        <v>65</v>
      </c>
      <c r="BI15" s="108">
        <v>100</v>
      </c>
      <c r="BJ15" s="92">
        <f t="shared" si="44"/>
        <v>100</v>
      </c>
      <c r="BK15" s="103">
        <f t="shared" si="22"/>
        <v>41.666666666666664</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v>70</v>
      </c>
      <c r="CA15" s="92">
        <f t="shared" si="30"/>
        <v>70</v>
      </c>
      <c r="CB15" s="107">
        <v>100</v>
      </c>
      <c r="CC15" s="92">
        <f t="shared" si="31"/>
        <v>100</v>
      </c>
      <c r="CD15" s="107">
        <v>100</v>
      </c>
      <c r="CE15" s="92">
        <f t="shared" si="32"/>
        <v>100</v>
      </c>
      <c r="CF15" s="107"/>
      <c r="CG15" s="92" t="str">
        <f t="shared" si="33"/>
        <v/>
      </c>
      <c r="CH15" s="107"/>
      <c r="CI15" s="92" t="str">
        <f t="shared" si="34"/>
        <v/>
      </c>
      <c r="CJ15" s="107"/>
      <c r="CK15" s="92" t="str">
        <f t="shared" si="35"/>
        <v/>
      </c>
      <c r="CL15" s="107"/>
      <c r="CM15" s="92" t="str">
        <f t="shared" si="36"/>
        <v/>
      </c>
      <c r="CN15" s="107"/>
      <c r="CO15" s="92" t="str">
        <f t="shared" si="37"/>
        <v/>
      </c>
      <c r="CP15" s="103">
        <f t="shared" si="38"/>
        <v>42.25</v>
      </c>
      <c r="CQ15" s="99">
        <f t="shared" si="39"/>
        <v>83.916666666666657</v>
      </c>
      <c r="CR15" s="99">
        <f t="shared" si="40"/>
        <v>83.92</v>
      </c>
      <c r="CS15" s="104">
        <f t="shared" si="41"/>
        <v>75.768000000000001</v>
      </c>
      <c r="CT15" s="104">
        <f>IFERROR(VLOOKUP(CS15,REGISTRATION!$P$22:$Q$32,2),"")</f>
        <v>2.75</v>
      </c>
      <c r="CU15" s="93" t="str">
        <f t="shared" si="42"/>
        <v>PASSED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69</v>
      </c>
      <c r="H16" s="92">
        <f t="shared" si="2"/>
        <v>86.25</v>
      </c>
      <c r="I16" s="95">
        <f t="shared" si="1"/>
        <v>25.875</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v>90</v>
      </c>
      <c r="AP16" s="92">
        <f t="shared" si="10"/>
        <v>90</v>
      </c>
      <c r="AQ16" s="108"/>
      <c r="AR16" s="92" t="str">
        <f t="shared" si="11"/>
        <v/>
      </c>
      <c r="AS16" s="108"/>
      <c r="AT16" s="92" t="str">
        <f t="shared" si="12"/>
        <v/>
      </c>
      <c r="AU16" s="95">
        <f t="shared" si="13"/>
        <v>9</v>
      </c>
      <c r="AV16" s="108">
        <v>100</v>
      </c>
      <c r="AW16" s="92">
        <f t="shared" si="14"/>
        <v>100</v>
      </c>
      <c r="AX16" s="108"/>
      <c r="AY16" s="92" t="str">
        <f t="shared" si="15"/>
        <v/>
      </c>
      <c r="AZ16" s="108"/>
      <c r="BA16" s="92" t="str">
        <f t="shared" si="16"/>
        <v/>
      </c>
      <c r="BB16" s="95">
        <f t="shared" si="17"/>
        <v>10</v>
      </c>
      <c r="BC16" s="98">
        <f t="shared" si="18"/>
        <v>79.541666666666657</v>
      </c>
      <c r="BD16" s="98">
        <f t="shared" si="19"/>
        <v>79.540000000000006</v>
      </c>
      <c r="BE16" s="108">
        <v>85</v>
      </c>
      <c r="BF16" s="92">
        <f t="shared" si="20"/>
        <v>85</v>
      </c>
      <c r="BG16" s="108">
        <v>65</v>
      </c>
      <c r="BH16" s="92">
        <f t="shared" si="21"/>
        <v>65</v>
      </c>
      <c r="BI16" s="108">
        <v>100</v>
      </c>
      <c r="BJ16" s="92">
        <f t="shared" si="44"/>
        <v>100</v>
      </c>
      <c r="BK16" s="103">
        <f t="shared" si="22"/>
        <v>41.666666666666664</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v>70</v>
      </c>
      <c r="CA16" s="92">
        <f t="shared" si="30"/>
        <v>70</v>
      </c>
      <c r="CB16" s="107">
        <v>100</v>
      </c>
      <c r="CC16" s="92">
        <f t="shared" si="31"/>
        <v>100</v>
      </c>
      <c r="CD16" s="107">
        <v>100</v>
      </c>
      <c r="CE16" s="92">
        <f t="shared" si="32"/>
        <v>100</v>
      </c>
      <c r="CF16" s="107"/>
      <c r="CG16" s="92" t="str">
        <f t="shared" si="33"/>
        <v/>
      </c>
      <c r="CH16" s="107"/>
      <c r="CI16" s="92" t="str">
        <f t="shared" si="34"/>
        <v/>
      </c>
      <c r="CJ16" s="107"/>
      <c r="CK16" s="92" t="str">
        <f t="shared" si="35"/>
        <v/>
      </c>
      <c r="CL16" s="107"/>
      <c r="CM16" s="92" t="str">
        <f t="shared" si="36"/>
        <v/>
      </c>
      <c r="CN16" s="107"/>
      <c r="CO16" s="92" t="str">
        <f t="shared" si="37"/>
        <v/>
      </c>
      <c r="CP16" s="103">
        <f t="shared" si="38"/>
        <v>44.75</v>
      </c>
      <c r="CQ16" s="99">
        <f t="shared" si="39"/>
        <v>86.416666666666657</v>
      </c>
      <c r="CR16" s="99">
        <f t="shared" si="40"/>
        <v>86.42</v>
      </c>
      <c r="CS16" s="104">
        <f t="shared" si="41"/>
        <v>83.668000000000006</v>
      </c>
      <c r="CT16" s="104">
        <f>IFERROR(VLOOKUP(CS16,REGISTRATION!$P$22:$Q$32,2),"")</f>
        <v>2</v>
      </c>
      <c r="CU16" s="93" t="str">
        <f t="shared" si="42"/>
        <v>PASSED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64</v>
      </c>
      <c r="H17" s="92">
        <f t="shared" si="2"/>
        <v>80</v>
      </c>
      <c r="I17" s="95">
        <f t="shared" si="1"/>
        <v>24</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v>85</v>
      </c>
      <c r="AP17" s="92">
        <f t="shared" si="10"/>
        <v>85</v>
      </c>
      <c r="AQ17" s="108"/>
      <c r="AR17" s="92" t="str">
        <f t="shared" si="11"/>
        <v/>
      </c>
      <c r="AS17" s="108"/>
      <c r="AT17" s="92" t="str">
        <f t="shared" si="12"/>
        <v/>
      </c>
      <c r="AU17" s="95">
        <f t="shared" si="13"/>
        <v>8.5</v>
      </c>
      <c r="AV17" s="108">
        <v>100</v>
      </c>
      <c r="AW17" s="92">
        <f t="shared" si="14"/>
        <v>100</v>
      </c>
      <c r="AX17" s="108"/>
      <c r="AY17" s="92" t="str">
        <f t="shared" si="15"/>
        <v/>
      </c>
      <c r="AZ17" s="108"/>
      <c r="BA17" s="92" t="str">
        <f t="shared" si="16"/>
        <v/>
      </c>
      <c r="BB17" s="95">
        <f t="shared" si="17"/>
        <v>10</v>
      </c>
      <c r="BC17" s="98">
        <f t="shared" si="18"/>
        <v>74.888888888888886</v>
      </c>
      <c r="BD17" s="98">
        <f t="shared" si="19"/>
        <v>74.89</v>
      </c>
      <c r="BE17" s="108">
        <v>86</v>
      </c>
      <c r="BF17" s="92">
        <f t="shared" si="20"/>
        <v>86</v>
      </c>
      <c r="BG17" s="108">
        <v>65</v>
      </c>
      <c r="BH17" s="92">
        <f t="shared" si="21"/>
        <v>65</v>
      </c>
      <c r="BI17" s="108">
        <v>100</v>
      </c>
      <c r="BJ17" s="92">
        <f t="shared" si="44"/>
        <v>100</v>
      </c>
      <c r="BK17" s="103">
        <f t="shared" si="22"/>
        <v>41.833333333333336</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v>70</v>
      </c>
      <c r="CA17" s="92">
        <f t="shared" si="30"/>
        <v>70</v>
      </c>
      <c r="CB17" s="107">
        <v>100</v>
      </c>
      <c r="CC17" s="92">
        <f t="shared" si="31"/>
        <v>100</v>
      </c>
      <c r="CD17" s="107">
        <v>100</v>
      </c>
      <c r="CE17" s="92">
        <f t="shared" si="32"/>
        <v>100</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45.5</v>
      </c>
      <c r="CQ17" s="99">
        <f t="shared" si="39"/>
        <v>87.333333333333343</v>
      </c>
      <c r="CR17" s="99">
        <f t="shared" si="40"/>
        <v>87.33</v>
      </c>
      <c r="CS17" s="104">
        <f t="shared" si="41"/>
        <v>82.353999999999999</v>
      </c>
      <c r="CT17" s="104">
        <f>IFERROR(VLOOKUP(CS17,REGISTRATION!$P$22:$Q$32,2),"")</f>
        <v>2.25</v>
      </c>
      <c r="CU17" s="93" t="str">
        <f t="shared" si="42"/>
        <v>PASSED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61</v>
      </c>
      <c r="H18" s="92">
        <f t="shared" si="2"/>
        <v>76.25</v>
      </c>
      <c r="I18" s="95">
        <f t="shared" si="1"/>
        <v>22.875</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v>95</v>
      </c>
      <c r="AP18" s="92">
        <f t="shared" si="10"/>
        <v>95</v>
      </c>
      <c r="AQ18" s="108"/>
      <c r="AR18" s="92" t="str">
        <f t="shared" si="11"/>
        <v/>
      </c>
      <c r="AS18" s="108"/>
      <c r="AT18" s="92" t="str">
        <f t="shared" si="12"/>
        <v/>
      </c>
      <c r="AU18" s="95">
        <f t="shared" si="13"/>
        <v>9.5</v>
      </c>
      <c r="AV18" s="108">
        <v>100</v>
      </c>
      <c r="AW18" s="92">
        <f t="shared" si="14"/>
        <v>100</v>
      </c>
      <c r="AX18" s="108"/>
      <c r="AY18" s="92" t="str">
        <f t="shared" si="15"/>
        <v/>
      </c>
      <c r="AZ18" s="108"/>
      <c r="BA18" s="92" t="str">
        <f t="shared" si="16"/>
        <v/>
      </c>
      <c r="BB18" s="95">
        <f t="shared" si="17"/>
        <v>10</v>
      </c>
      <c r="BC18" s="98">
        <f t="shared" si="18"/>
        <v>69.941666666666663</v>
      </c>
      <c r="BD18" s="98">
        <f t="shared" si="19"/>
        <v>69.94</v>
      </c>
      <c r="BE18" s="108">
        <v>88</v>
      </c>
      <c r="BF18" s="92">
        <f t="shared" si="20"/>
        <v>88</v>
      </c>
      <c r="BG18" s="108">
        <v>90</v>
      </c>
      <c r="BH18" s="92">
        <f t="shared" si="21"/>
        <v>90</v>
      </c>
      <c r="BI18" s="108">
        <v>100</v>
      </c>
      <c r="BJ18" s="92">
        <f t="shared" si="44"/>
        <v>100</v>
      </c>
      <c r="BK18" s="103">
        <f t="shared" si="22"/>
        <v>46.333333333333336</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v>100</v>
      </c>
      <c r="CC18" s="92">
        <f t="shared" si="31"/>
        <v>100</v>
      </c>
      <c r="CD18" s="107">
        <v>100</v>
      </c>
      <c r="CE18" s="92">
        <f t="shared" si="32"/>
        <v>100</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47.75</v>
      </c>
      <c r="CQ18" s="99">
        <f t="shared" si="39"/>
        <v>94.083333333333343</v>
      </c>
      <c r="CR18" s="99">
        <f t="shared" si="40"/>
        <v>94.08</v>
      </c>
      <c r="CS18" s="104">
        <f t="shared" si="41"/>
        <v>84.424000000000007</v>
      </c>
      <c r="CT18" s="104">
        <f>IFERROR(VLOOKUP(CS18,REGISTRATION!$P$22:$Q$32,2),"")</f>
        <v>2</v>
      </c>
      <c r="CU18" s="93" t="str">
        <f t="shared" si="42"/>
        <v>PASSED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55</v>
      </c>
      <c r="H19" s="92">
        <f t="shared" si="2"/>
        <v>68.75</v>
      </c>
      <c r="I19" s="95">
        <f t="shared" si="1"/>
        <v>20.625</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v>100</v>
      </c>
      <c r="AP19" s="92">
        <f t="shared" si="10"/>
        <v>100</v>
      </c>
      <c r="AQ19" s="108"/>
      <c r="AR19" s="92" t="str">
        <f t="shared" si="11"/>
        <v/>
      </c>
      <c r="AS19" s="108"/>
      <c r="AT19" s="92" t="str">
        <f t="shared" si="12"/>
        <v/>
      </c>
      <c r="AU19" s="95">
        <f t="shared" si="13"/>
        <v>10</v>
      </c>
      <c r="AV19" s="108">
        <v>90</v>
      </c>
      <c r="AW19" s="92">
        <f t="shared" si="14"/>
        <v>90</v>
      </c>
      <c r="AX19" s="108"/>
      <c r="AY19" s="92" t="str">
        <f t="shared" si="15"/>
        <v/>
      </c>
      <c r="AZ19" s="108"/>
      <c r="BA19" s="92" t="str">
        <f t="shared" si="16"/>
        <v/>
      </c>
      <c r="BB19" s="95">
        <f t="shared" si="17"/>
        <v>9</v>
      </c>
      <c r="BC19" s="98">
        <f t="shared" si="18"/>
        <v>72.525000000000006</v>
      </c>
      <c r="BD19" s="98">
        <f t="shared" si="19"/>
        <v>72.53</v>
      </c>
      <c r="BE19" s="108">
        <v>87</v>
      </c>
      <c r="BF19" s="92">
        <f t="shared" si="20"/>
        <v>87</v>
      </c>
      <c r="BG19" s="108">
        <v>84</v>
      </c>
      <c r="BH19" s="92">
        <f t="shared" si="21"/>
        <v>84</v>
      </c>
      <c r="BI19" s="108">
        <v>100</v>
      </c>
      <c r="BJ19" s="92">
        <f t="shared" si="44"/>
        <v>100</v>
      </c>
      <c r="BK19" s="103">
        <f t="shared" si="22"/>
        <v>45.166666666666664</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v>70</v>
      </c>
      <c r="CA19" s="92">
        <f t="shared" si="30"/>
        <v>70</v>
      </c>
      <c r="CB19" s="107">
        <v>100</v>
      </c>
      <c r="CC19" s="92">
        <f t="shared" si="31"/>
        <v>100</v>
      </c>
      <c r="CD19" s="107">
        <v>100</v>
      </c>
      <c r="CE19" s="92">
        <f t="shared" si="32"/>
        <v>100</v>
      </c>
      <c r="CF19" s="107"/>
      <c r="CG19" s="92" t="str">
        <f t="shared" si="33"/>
        <v/>
      </c>
      <c r="CH19" s="107"/>
      <c r="CI19" s="92" t="str">
        <f t="shared" si="34"/>
        <v/>
      </c>
      <c r="CJ19" s="107"/>
      <c r="CK19" s="92" t="str">
        <f t="shared" si="35"/>
        <v/>
      </c>
      <c r="CL19" s="107"/>
      <c r="CM19" s="92" t="str">
        <f t="shared" si="36"/>
        <v/>
      </c>
      <c r="CN19" s="107"/>
      <c r="CO19" s="92" t="str">
        <f t="shared" si="37"/>
        <v/>
      </c>
      <c r="CP19" s="103">
        <f t="shared" si="38"/>
        <v>45.5</v>
      </c>
      <c r="CQ19" s="99">
        <f t="shared" si="39"/>
        <v>90.666666666666657</v>
      </c>
      <c r="CR19" s="99">
        <f t="shared" si="40"/>
        <v>90.67</v>
      </c>
      <c r="CS19" s="104">
        <f t="shared" si="41"/>
        <v>83.414000000000001</v>
      </c>
      <c r="CT19" s="104">
        <f>IFERROR(VLOOKUP(CS19,REGISTRATION!$P$22:$Q$32,2),"")</f>
        <v>2</v>
      </c>
      <c r="CU19" s="93" t="str">
        <f t="shared" si="42"/>
        <v>PASSED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56</v>
      </c>
      <c r="H20" s="92">
        <f t="shared" si="2"/>
        <v>70</v>
      </c>
      <c r="I20" s="95">
        <f t="shared" si="1"/>
        <v>21</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v>95</v>
      </c>
      <c r="AP20" s="92">
        <f t="shared" si="10"/>
        <v>95</v>
      </c>
      <c r="AQ20" s="108"/>
      <c r="AR20" s="92" t="str">
        <f t="shared" si="11"/>
        <v/>
      </c>
      <c r="AS20" s="108"/>
      <c r="AT20" s="92" t="str">
        <f t="shared" si="12"/>
        <v/>
      </c>
      <c r="AU20" s="95">
        <f t="shared" si="13"/>
        <v>9.5</v>
      </c>
      <c r="AV20" s="108">
        <v>80</v>
      </c>
      <c r="AW20" s="92">
        <f t="shared" si="14"/>
        <v>80</v>
      </c>
      <c r="AX20" s="108"/>
      <c r="AY20" s="92" t="str">
        <f t="shared" si="15"/>
        <v/>
      </c>
      <c r="AZ20" s="108"/>
      <c r="BA20" s="92" t="str">
        <f t="shared" si="16"/>
        <v/>
      </c>
      <c r="BB20" s="95">
        <f t="shared" si="17"/>
        <v>8</v>
      </c>
      <c r="BC20" s="98">
        <f t="shared" si="18"/>
        <v>68.611111111111114</v>
      </c>
      <c r="BD20" s="98">
        <f t="shared" si="19"/>
        <v>68.61</v>
      </c>
      <c r="BE20" s="108">
        <v>70</v>
      </c>
      <c r="BF20" s="92">
        <f t="shared" si="20"/>
        <v>70</v>
      </c>
      <c r="BG20" s="108">
        <v>65</v>
      </c>
      <c r="BH20" s="92">
        <f t="shared" si="21"/>
        <v>65</v>
      </c>
      <c r="BI20" s="108">
        <v>100</v>
      </c>
      <c r="BJ20" s="92">
        <f t="shared" si="44"/>
        <v>100</v>
      </c>
      <c r="BK20" s="103">
        <f t="shared" si="22"/>
        <v>39.166666666666664</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v>70</v>
      </c>
      <c r="CA20" s="92">
        <f t="shared" si="30"/>
        <v>70</v>
      </c>
      <c r="CB20" s="107">
        <v>100</v>
      </c>
      <c r="CC20" s="92">
        <f t="shared" si="31"/>
        <v>100</v>
      </c>
      <c r="CD20" s="107">
        <v>100</v>
      </c>
      <c r="CE20" s="92">
        <f t="shared" si="32"/>
        <v>100</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45.5</v>
      </c>
      <c r="CQ20" s="99">
        <f t="shared" si="39"/>
        <v>84.666666666666657</v>
      </c>
      <c r="CR20" s="99">
        <f t="shared" si="40"/>
        <v>84.67</v>
      </c>
      <c r="CS20" s="104">
        <f t="shared" si="41"/>
        <v>78.246000000000009</v>
      </c>
      <c r="CT20" s="104">
        <f>IFERROR(VLOOKUP(CS20,REGISTRATION!$P$22:$Q$32,2),"")</f>
        <v>2.5</v>
      </c>
      <c r="CU20" s="93" t="str">
        <f t="shared" si="42"/>
        <v>PASSED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59</v>
      </c>
      <c r="H21" s="92">
        <f t="shared" si="2"/>
        <v>73.75</v>
      </c>
      <c r="I21" s="95">
        <f t="shared" si="1"/>
        <v>22.125</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v>95</v>
      </c>
      <c r="AP21" s="92">
        <f t="shared" si="10"/>
        <v>95</v>
      </c>
      <c r="AQ21" s="108"/>
      <c r="AR21" s="92" t="str">
        <f t="shared" si="11"/>
        <v/>
      </c>
      <c r="AS21" s="108"/>
      <c r="AT21" s="92" t="str">
        <f t="shared" si="12"/>
        <v/>
      </c>
      <c r="AU21" s="95">
        <f t="shared" si="13"/>
        <v>9.5</v>
      </c>
      <c r="AV21" s="108">
        <v>85</v>
      </c>
      <c r="AW21" s="92">
        <f t="shared" si="14"/>
        <v>85</v>
      </c>
      <c r="AX21" s="108"/>
      <c r="AY21" s="92" t="str">
        <f t="shared" si="15"/>
        <v/>
      </c>
      <c r="AZ21" s="108"/>
      <c r="BA21" s="92" t="str">
        <f t="shared" si="16"/>
        <v/>
      </c>
      <c r="BB21" s="95">
        <f t="shared" si="17"/>
        <v>8.5</v>
      </c>
      <c r="BC21" s="98">
        <f t="shared" si="18"/>
        <v>73.25833333333334</v>
      </c>
      <c r="BD21" s="98">
        <f t="shared" si="19"/>
        <v>73.260000000000005</v>
      </c>
      <c r="BE21" s="108">
        <v>86</v>
      </c>
      <c r="BF21" s="92">
        <f t="shared" si="20"/>
        <v>86</v>
      </c>
      <c r="BG21" s="108">
        <v>65</v>
      </c>
      <c r="BH21" s="92">
        <f t="shared" si="21"/>
        <v>65</v>
      </c>
      <c r="BI21" s="108">
        <v>100</v>
      </c>
      <c r="BJ21" s="92">
        <f t="shared" si="44"/>
        <v>100</v>
      </c>
      <c r="BK21" s="103">
        <f t="shared" si="22"/>
        <v>41.833333333333336</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v>70</v>
      </c>
      <c r="CA21" s="92">
        <f t="shared" si="30"/>
        <v>70</v>
      </c>
      <c r="CB21" s="107">
        <v>100</v>
      </c>
      <c r="CC21" s="92">
        <f t="shared" si="31"/>
        <v>100</v>
      </c>
      <c r="CD21" s="107">
        <v>100</v>
      </c>
      <c r="CE21" s="92">
        <f t="shared" si="32"/>
        <v>100</v>
      </c>
      <c r="CF21" s="107"/>
      <c r="CG21" s="92" t="str">
        <f t="shared" si="33"/>
        <v/>
      </c>
      <c r="CH21" s="107"/>
      <c r="CI21" s="92" t="str">
        <f t="shared" si="34"/>
        <v/>
      </c>
      <c r="CJ21" s="107"/>
      <c r="CK21" s="92" t="str">
        <f t="shared" si="35"/>
        <v/>
      </c>
      <c r="CL21" s="107"/>
      <c r="CM21" s="92" t="str">
        <f t="shared" si="36"/>
        <v/>
      </c>
      <c r="CN21" s="107"/>
      <c r="CO21" s="92" t="str">
        <f t="shared" si="37"/>
        <v/>
      </c>
      <c r="CP21" s="103">
        <f t="shared" si="38"/>
        <v>45.5</v>
      </c>
      <c r="CQ21" s="99">
        <f t="shared" si="39"/>
        <v>87.333333333333343</v>
      </c>
      <c r="CR21" s="99">
        <f t="shared" si="40"/>
        <v>87.33</v>
      </c>
      <c r="CS21" s="104">
        <f t="shared" si="41"/>
        <v>81.701999999999998</v>
      </c>
      <c r="CT21" s="104">
        <f>IFERROR(VLOOKUP(CS21,REGISTRATION!$P$22:$Q$32,2),"")</f>
        <v>2.25</v>
      </c>
      <c r="CU21" s="93" t="str">
        <f t="shared" si="42"/>
        <v>PASSED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60</v>
      </c>
      <c r="H22" s="92">
        <f t="shared" si="2"/>
        <v>75</v>
      </c>
      <c r="I22" s="95">
        <f t="shared" si="1"/>
        <v>22.5</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v>95</v>
      </c>
      <c r="AP22" s="92">
        <f t="shared" si="10"/>
        <v>95</v>
      </c>
      <c r="AQ22" s="108"/>
      <c r="AR22" s="92" t="str">
        <f t="shared" si="11"/>
        <v/>
      </c>
      <c r="AS22" s="108"/>
      <c r="AT22" s="92" t="str">
        <f t="shared" si="12"/>
        <v/>
      </c>
      <c r="AU22" s="95">
        <f t="shared" si="13"/>
        <v>9.5</v>
      </c>
      <c r="AV22" s="108">
        <v>90</v>
      </c>
      <c r="AW22" s="92">
        <f t="shared" si="14"/>
        <v>90</v>
      </c>
      <c r="AX22" s="108"/>
      <c r="AY22" s="92" t="str">
        <f t="shared" si="15"/>
        <v/>
      </c>
      <c r="AZ22" s="108"/>
      <c r="BA22" s="92" t="str">
        <f t="shared" si="16"/>
        <v/>
      </c>
      <c r="BB22" s="95">
        <f t="shared" si="17"/>
        <v>9</v>
      </c>
      <c r="BC22" s="98">
        <f t="shared" si="18"/>
        <v>68.277777777777771</v>
      </c>
      <c r="BD22" s="98">
        <f t="shared" si="19"/>
        <v>68.28</v>
      </c>
      <c r="BE22" s="108">
        <v>85</v>
      </c>
      <c r="BF22" s="92">
        <f t="shared" si="20"/>
        <v>85</v>
      </c>
      <c r="BG22" s="108">
        <v>65</v>
      </c>
      <c r="BH22" s="92">
        <f t="shared" si="21"/>
        <v>65</v>
      </c>
      <c r="BI22" s="108">
        <v>100</v>
      </c>
      <c r="BJ22" s="92">
        <f t="shared" si="44"/>
        <v>100</v>
      </c>
      <c r="BK22" s="103">
        <f t="shared" si="22"/>
        <v>41.666666666666664</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v>70</v>
      </c>
      <c r="CA22" s="92">
        <f t="shared" si="30"/>
        <v>70</v>
      </c>
      <c r="CB22" s="107">
        <v>100</v>
      </c>
      <c r="CC22" s="92">
        <f t="shared" si="31"/>
        <v>100</v>
      </c>
      <c r="CD22" s="107">
        <v>100</v>
      </c>
      <c r="CE22" s="92">
        <f t="shared" si="32"/>
        <v>100</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45.5</v>
      </c>
      <c r="CQ22" s="99">
        <f t="shared" si="39"/>
        <v>87.166666666666657</v>
      </c>
      <c r="CR22" s="99">
        <f t="shared" si="40"/>
        <v>87.17</v>
      </c>
      <c r="CS22" s="104">
        <f t="shared" si="41"/>
        <v>79.614000000000004</v>
      </c>
      <c r="CT22" s="104">
        <f>IFERROR(VLOOKUP(CS22,REGISTRATION!$P$22:$Q$32,2),"")</f>
        <v>2.5</v>
      </c>
      <c r="CU22" s="93" t="str">
        <f t="shared" si="42"/>
        <v>PASSED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58</v>
      </c>
      <c r="H23" s="92">
        <f t="shared" si="2"/>
        <v>72.5</v>
      </c>
      <c r="I23" s="95">
        <f t="shared" si="1"/>
        <v>21.75</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v>90</v>
      </c>
      <c r="AP23" s="92">
        <f t="shared" si="10"/>
        <v>90</v>
      </c>
      <c r="AQ23" s="108"/>
      <c r="AR23" s="92" t="str">
        <f t="shared" si="11"/>
        <v/>
      </c>
      <c r="AS23" s="108"/>
      <c r="AT23" s="92" t="str">
        <f t="shared" si="12"/>
        <v/>
      </c>
      <c r="AU23" s="95">
        <f t="shared" si="13"/>
        <v>9</v>
      </c>
      <c r="AV23" s="108">
        <v>90</v>
      </c>
      <c r="AW23" s="92">
        <f t="shared" si="14"/>
        <v>90</v>
      </c>
      <c r="AX23" s="108"/>
      <c r="AY23" s="92" t="str">
        <f t="shared" si="15"/>
        <v/>
      </c>
      <c r="AZ23" s="108"/>
      <c r="BA23" s="92" t="str">
        <f t="shared" si="16"/>
        <v/>
      </c>
      <c r="BB23" s="95">
        <f t="shared" si="17"/>
        <v>9</v>
      </c>
      <c r="BC23" s="98">
        <f t="shared" si="18"/>
        <v>71.87222222222222</v>
      </c>
      <c r="BD23" s="98">
        <f t="shared" si="19"/>
        <v>71.87</v>
      </c>
      <c r="BE23" s="108">
        <v>88</v>
      </c>
      <c r="BF23" s="92">
        <f t="shared" si="20"/>
        <v>88</v>
      </c>
      <c r="BG23" s="108">
        <v>65</v>
      </c>
      <c r="BH23" s="92">
        <f t="shared" si="21"/>
        <v>65</v>
      </c>
      <c r="BI23" s="108">
        <v>100</v>
      </c>
      <c r="BJ23" s="92">
        <f t="shared" si="44"/>
        <v>100</v>
      </c>
      <c r="BK23" s="103">
        <f t="shared" si="22"/>
        <v>42.166666666666664</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v>100</v>
      </c>
      <c r="CC23" s="92">
        <f t="shared" si="31"/>
        <v>100</v>
      </c>
      <c r="CD23" s="107">
        <v>100</v>
      </c>
      <c r="CE23" s="92">
        <f t="shared" si="32"/>
        <v>100</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v>
      </c>
      <c r="CQ23" s="99">
        <f t="shared" si="39"/>
        <v>89.166666666666657</v>
      </c>
      <c r="CR23" s="99">
        <f t="shared" si="40"/>
        <v>89.17</v>
      </c>
      <c r="CS23" s="104">
        <f t="shared" ref="CS23:CS70" si="45">IFERROR(((CR23*0.6)+(BD23*0.4)),"")</f>
        <v>82.25</v>
      </c>
      <c r="CT23" s="104">
        <f>IFERROR(VLOOKUP(CS23,REGISTRATION!$P$22:$Q$32,2),"")</f>
        <v>2.25</v>
      </c>
      <c r="CU23" s="93" t="str">
        <f t="shared" si="42"/>
        <v>PASSED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64</v>
      </c>
      <c r="H24" s="92">
        <f t="shared" si="2"/>
        <v>80</v>
      </c>
      <c r="I24" s="95">
        <f t="shared" si="1"/>
        <v>24</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v>90</v>
      </c>
      <c r="AP24" s="92">
        <f t="shared" si="10"/>
        <v>90</v>
      </c>
      <c r="AQ24" s="108"/>
      <c r="AR24" s="92" t="str">
        <f t="shared" si="11"/>
        <v/>
      </c>
      <c r="AS24" s="108"/>
      <c r="AT24" s="92" t="str">
        <f t="shared" si="12"/>
        <v/>
      </c>
      <c r="AU24" s="95">
        <f t="shared" si="13"/>
        <v>9</v>
      </c>
      <c r="AV24" s="108">
        <v>100</v>
      </c>
      <c r="AW24" s="92">
        <f t="shared" si="14"/>
        <v>100</v>
      </c>
      <c r="AX24" s="108"/>
      <c r="AY24" s="92" t="str">
        <f t="shared" si="15"/>
        <v/>
      </c>
      <c r="AZ24" s="108"/>
      <c r="BA24" s="92" t="str">
        <f t="shared" si="16"/>
        <v/>
      </c>
      <c r="BB24" s="95">
        <f t="shared" si="17"/>
        <v>10</v>
      </c>
      <c r="BC24" s="98">
        <f t="shared" si="18"/>
        <v>83.188888888888883</v>
      </c>
      <c r="BD24" s="98">
        <f t="shared" si="19"/>
        <v>83.19</v>
      </c>
      <c r="BE24" s="108">
        <v>85</v>
      </c>
      <c r="BF24" s="92">
        <f t="shared" si="20"/>
        <v>85</v>
      </c>
      <c r="BG24" s="108">
        <v>65</v>
      </c>
      <c r="BH24" s="92">
        <f t="shared" si="21"/>
        <v>65</v>
      </c>
      <c r="BI24" s="108">
        <v>100</v>
      </c>
      <c r="BJ24" s="92">
        <f t="shared" si="44"/>
        <v>100</v>
      </c>
      <c r="BK24" s="103">
        <f t="shared" si="22"/>
        <v>41.666666666666664</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v>70</v>
      </c>
      <c r="CA24" s="92">
        <f t="shared" si="30"/>
        <v>70</v>
      </c>
      <c r="CB24" s="107">
        <v>100</v>
      </c>
      <c r="CC24" s="92">
        <f t="shared" si="31"/>
        <v>100</v>
      </c>
      <c r="CD24" s="107">
        <v>100</v>
      </c>
      <c r="CE24" s="92">
        <f t="shared" si="32"/>
        <v>100</v>
      </c>
      <c r="CF24" s="107"/>
      <c r="CG24" s="92" t="str">
        <f t="shared" si="33"/>
        <v/>
      </c>
      <c r="CH24" s="107"/>
      <c r="CI24" s="92" t="str">
        <f t="shared" si="34"/>
        <v/>
      </c>
      <c r="CJ24" s="107"/>
      <c r="CK24" s="92" t="str">
        <f t="shared" si="35"/>
        <v/>
      </c>
      <c r="CL24" s="107"/>
      <c r="CM24" s="92" t="str">
        <f t="shared" si="36"/>
        <v/>
      </c>
      <c r="CN24" s="107"/>
      <c r="CO24" s="92" t="str">
        <f t="shared" si="37"/>
        <v/>
      </c>
      <c r="CP24" s="103">
        <f t="shared" si="38"/>
        <v>47.5</v>
      </c>
      <c r="CQ24" s="99">
        <f t="shared" si="39"/>
        <v>89.166666666666657</v>
      </c>
      <c r="CR24" s="99">
        <f t="shared" si="40"/>
        <v>89.17</v>
      </c>
      <c r="CS24" s="104">
        <f t="shared" si="45"/>
        <v>86.778000000000006</v>
      </c>
      <c r="CT24" s="104">
        <f>IFERROR(VLOOKUP(CS24,REGISTRATION!$P$22:$Q$32,2),"")</f>
        <v>1.75</v>
      </c>
      <c r="CU24" s="93" t="str">
        <f t="shared" si="42"/>
        <v>PASSED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51</v>
      </c>
      <c r="H25" s="92">
        <f t="shared" si="2"/>
        <v>63.749999999999993</v>
      </c>
      <c r="I25" s="95">
        <f t="shared" si="1"/>
        <v>19.124999999999996</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v>90</v>
      </c>
      <c r="AP25" s="92">
        <f t="shared" si="10"/>
        <v>90</v>
      </c>
      <c r="AQ25" s="108"/>
      <c r="AR25" s="92" t="str">
        <f t="shared" si="11"/>
        <v/>
      </c>
      <c r="AS25" s="108"/>
      <c r="AT25" s="92" t="str">
        <f t="shared" si="12"/>
        <v/>
      </c>
      <c r="AU25" s="95">
        <f t="shared" si="13"/>
        <v>9</v>
      </c>
      <c r="AV25" s="108">
        <v>80</v>
      </c>
      <c r="AW25" s="92">
        <f t="shared" si="14"/>
        <v>80</v>
      </c>
      <c r="AX25" s="108"/>
      <c r="AY25" s="92" t="str">
        <f t="shared" si="15"/>
        <v/>
      </c>
      <c r="AZ25" s="108"/>
      <c r="BA25" s="92" t="str">
        <f t="shared" si="16"/>
        <v/>
      </c>
      <c r="BB25" s="95">
        <f t="shared" si="17"/>
        <v>8</v>
      </c>
      <c r="BC25" s="98">
        <f t="shared" si="18"/>
        <v>63.125</v>
      </c>
      <c r="BD25" s="98">
        <f t="shared" si="19"/>
        <v>63.13</v>
      </c>
      <c r="BE25" s="108">
        <v>77</v>
      </c>
      <c r="BF25" s="92">
        <f t="shared" si="20"/>
        <v>77</v>
      </c>
      <c r="BG25" s="108">
        <v>65</v>
      </c>
      <c r="BH25" s="92">
        <f t="shared" si="21"/>
        <v>65</v>
      </c>
      <c r="BI25" s="107">
        <v>100</v>
      </c>
      <c r="BJ25" s="92">
        <f t="shared" si="44"/>
        <v>100</v>
      </c>
      <c r="BK25" s="103">
        <f t="shared" si="22"/>
        <v>40.333333333333336</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v>100</v>
      </c>
      <c r="CC25" s="92">
        <f t="shared" si="31"/>
        <v>100</v>
      </c>
      <c r="CD25" s="107">
        <v>100</v>
      </c>
      <c r="CE25" s="92">
        <f t="shared" si="32"/>
        <v>100</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v>
      </c>
      <c r="CQ25" s="99">
        <f t="shared" si="39"/>
        <v>87.333333333333343</v>
      </c>
      <c r="CR25" s="99">
        <f t="shared" si="40"/>
        <v>87.33</v>
      </c>
      <c r="CS25" s="104">
        <f t="shared" si="45"/>
        <v>77.650000000000006</v>
      </c>
      <c r="CT25" s="104">
        <f>IFERROR(VLOOKUP(CS25,REGISTRATION!$P$22:$Q$32,2),"")</f>
        <v>2.5</v>
      </c>
      <c r="CU25" s="93" t="str">
        <f t="shared" si="42"/>
        <v>PASSED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62</v>
      </c>
      <c r="H26" s="92">
        <f t="shared" si="2"/>
        <v>77.5</v>
      </c>
      <c r="I26" s="95">
        <f t="shared" si="1"/>
        <v>23.25</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v>90</v>
      </c>
      <c r="AP26" s="92">
        <f t="shared" si="10"/>
        <v>90</v>
      </c>
      <c r="AQ26" s="108"/>
      <c r="AR26" s="92" t="str">
        <f t="shared" si="11"/>
        <v/>
      </c>
      <c r="AS26" s="108"/>
      <c r="AT26" s="92" t="str">
        <f t="shared" si="12"/>
        <v/>
      </c>
      <c r="AU26" s="95">
        <f t="shared" si="13"/>
        <v>9</v>
      </c>
      <c r="AV26" s="108">
        <v>100</v>
      </c>
      <c r="AW26" s="92">
        <f t="shared" si="14"/>
        <v>100</v>
      </c>
      <c r="AX26" s="108"/>
      <c r="AY26" s="92" t="str">
        <f t="shared" si="15"/>
        <v/>
      </c>
      <c r="AZ26" s="108"/>
      <c r="BA26" s="92" t="str">
        <f t="shared" si="16"/>
        <v/>
      </c>
      <c r="BB26" s="95">
        <f t="shared" si="17"/>
        <v>10</v>
      </c>
      <c r="BC26" s="98">
        <f t="shared" si="18"/>
        <v>77.294444444444437</v>
      </c>
      <c r="BD26" s="98">
        <f t="shared" si="19"/>
        <v>77.290000000000006</v>
      </c>
      <c r="BE26" s="108">
        <v>85</v>
      </c>
      <c r="BF26" s="92">
        <f t="shared" si="20"/>
        <v>85</v>
      </c>
      <c r="BG26" s="108">
        <v>89</v>
      </c>
      <c r="BH26" s="92">
        <f t="shared" si="21"/>
        <v>89</v>
      </c>
      <c r="BI26" s="107">
        <v>100</v>
      </c>
      <c r="BJ26" s="92">
        <f t="shared" si="44"/>
        <v>100</v>
      </c>
      <c r="BK26" s="103">
        <f t="shared" si="22"/>
        <v>45.666666666666664</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v>70</v>
      </c>
      <c r="CA26" s="92">
        <f t="shared" si="30"/>
        <v>70</v>
      </c>
      <c r="CB26" s="107">
        <v>100</v>
      </c>
      <c r="CC26" s="92">
        <f t="shared" si="31"/>
        <v>100</v>
      </c>
      <c r="CD26" s="107">
        <v>100</v>
      </c>
      <c r="CE26" s="92">
        <f t="shared" si="32"/>
        <v>100</v>
      </c>
      <c r="CF26" s="107"/>
      <c r="CG26" s="92" t="str">
        <f t="shared" si="33"/>
        <v/>
      </c>
      <c r="CH26" s="107"/>
      <c r="CI26" s="92" t="str">
        <f t="shared" si="34"/>
        <v/>
      </c>
      <c r="CJ26" s="107"/>
      <c r="CK26" s="92" t="str">
        <f t="shared" si="35"/>
        <v/>
      </c>
      <c r="CL26" s="107"/>
      <c r="CM26" s="92" t="str">
        <f t="shared" si="36"/>
        <v/>
      </c>
      <c r="CN26" s="107"/>
      <c r="CO26" s="92" t="str">
        <f t="shared" si="37"/>
        <v/>
      </c>
      <c r="CP26" s="103">
        <f t="shared" si="38"/>
        <v>45.5</v>
      </c>
      <c r="CQ26" s="99">
        <f t="shared" si="39"/>
        <v>91.166666666666657</v>
      </c>
      <c r="CR26" s="99">
        <f t="shared" si="40"/>
        <v>91.17</v>
      </c>
      <c r="CS26" s="104">
        <f t="shared" si="45"/>
        <v>85.617999999999995</v>
      </c>
      <c r="CT26" s="104">
        <f>IFERROR(VLOOKUP(CS26,REGISTRATION!$P$22:$Q$32,2),"")</f>
        <v>2</v>
      </c>
      <c r="CU26" s="93" t="str">
        <f t="shared" si="42"/>
        <v>PASSED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55</v>
      </c>
      <c r="H27" s="92">
        <f t="shared" si="2"/>
        <v>68.75</v>
      </c>
      <c r="I27" s="95">
        <f t="shared" si="1"/>
        <v>20.625</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v>90</v>
      </c>
      <c r="AP27" s="92">
        <f t="shared" si="10"/>
        <v>90</v>
      </c>
      <c r="AQ27" s="108"/>
      <c r="AR27" s="92" t="str">
        <f t="shared" si="11"/>
        <v/>
      </c>
      <c r="AS27" s="108"/>
      <c r="AT27" s="92" t="str">
        <f t="shared" si="12"/>
        <v/>
      </c>
      <c r="AU27" s="95">
        <f t="shared" si="13"/>
        <v>9</v>
      </c>
      <c r="AV27" s="108">
        <v>100</v>
      </c>
      <c r="AW27" s="92">
        <f t="shared" si="14"/>
        <v>100</v>
      </c>
      <c r="AX27" s="108"/>
      <c r="AY27" s="92" t="str">
        <f t="shared" si="15"/>
        <v/>
      </c>
      <c r="AZ27" s="108"/>
      <c r="BA27" s="92" t="str">
        <f t="shared" si="16"/>
        <v/>
      </c>
      <c r="BB27" s="95">
        <f t="shared" si="17"/>
        <v>10</v>
      </c>
      <c r="BC27" s="98">
        <f t="shared" si="18"/>
        <v>74.158333333333331</v>
      </c>
      <c r="BD27" s="98">
        <f t="shared" si="19"/>
        <v>74.16</v>
      </c>
      <c r="BE27" s="108">
        <v>83</v>
      </c>
      <c r="BF27" s="92">
        <f t="shared" si="20"/>
        <v>83</v>
      </c>
      <c r="BG27" s="108">
        <v>87</v>
      </c>
      <c r="BH27" s="92">
        <f t="shared" si="21"/>
        <v>87</v>
      </c>
      <c r="BI27" s="107">
        <v>100</v>
      </c>
      <c r="BJ27" s="92">
        <f t="shared" si="44"/>
        <v>100</v>
      </c>
      <c r="BK27" s="103">
        <f t="shared" si="22"/>
        <v>45</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v>70</v>
      </c>
      <c r="CA27" s="92">
        <f t="shared" si="30"/>
        <v>70</v>
      </c>
      <c r="CB27" s="107">
        <v>100</v>
      </c>
      <c r="CC27" s="92">
        <f t="shared" si="31"/>
        <v>100</v>
      </c>
      <c r="CD27" s="107">
        <v>100</v>
      </c>
      <c r="CE27" s="92">
        <f t="shared" si="32"/>
        <v>100</v>
      </c>
      <c r="CF27" s="107"/>
      <c r="CG27" s="92" t="str">
        <f t="shared" si="33"/>
        <v/>
      </c>
      <c r="CH27" s="107"/>
      <c r="CI27" s="92" t="str">
        <f t="shared" si="34"/>
        <v/>
      </c>
      <c r="CJ27" s="107"/>
      <c r="CK27" s="92" t="str">
        <f t="shared" si="35"/>
        <v/>
      </c>
      <c r="CL27" s="107"/>
      <c r="CM27" s="92" t="str">
        <f t="shared" si="36"/>
        <v/>
      </c>
      <c r="CN27" s="107"/>
      <c r="CO27" s="92" t="str">
        <f t="shared" si="37"/>
        <v/>
      </c>
      <c r="CP27" s="103">
        <f t="shared" si="38"/>
        <v>45.5</v>
      </c>
      <c r="CQ27" s="99">
        <f t="shared" si="39"/>
        <v>90.5</v>
      </c>
      <c r="CR27" s="99">
        <f t="shared" si="40"/>
        <v>90.5</v>
      </c>
      <c r="CS27" s="104">
        <f t="shared" si="45"/>
        <v>83.963999999999999</v>
      </c>
      <c r="CT27" s="104">
        <f>IFERROR(VLOOKUP(CS27,REGISTRATION!$P$22:$Q$32,2),"")</f>
        <v>2</v>
      </c>
      <c r="CU27" s="93" t="str">
        <f t="shared" si="42"/>
        <v>PASSED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67</v>
      </c>
      <c r="H28" s="92">
        <f t="shared" si="2"/>
        <v>83.75</v>
      </c>
      <c r="I28" s="95">
        <f t="shared" si="1"/>
        <v>25.125</v>
      </c>
      <c r="J28" s="108">
        <v>10</v>
      </c>
      <c r="K28" s="92">
        <f t="shared" si="3"/>
        <v>50</v>
      </c>
      <c r="L28" s="108">
        <v>17</v>
      </c>
      <c r="M28" s="92">
        <f t="shared" si="4"/>
        <v>56.666666666666664</v>
      </c>
      <c r="N28" s="108">
        <v>0</v>
      </c>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v>90</v>
      </c>
      <c r="AP28" s="92">
        <f t="shared" si="10"/>
        <v>90</v>
      </c>
      <c r="AQ28" s="108"/>
      <c r="AR28" s="92" t="str">
        <f t="shared" si="11"/>
        <v/>
      </c>
      <c r="AS28" s="108"/>
      <c r="AT28" s="92" t="str">
        <f t="shared" si="12"/>
        <v/>
      </c>
      <c r="AU28" s="95">
        <f t="shared" si="13"/>
        <v>9</v>
      </c>
      <c r="AV28" s="108">
        <v>95</v>
      </c>
      <c r="AW28" s="92">
        <f t="shared" si="14"/>
        <v>95</v>
      </c>
      <c r="AX28" s="108"/>
      <c r="AY28" s="92" t="str">
        <f t="shared" si="15"/>
        <v/>
      </c>
      <c r="AZ28" s="108"/>
      <c r="BA28" s="92" t="str">
        <f t="shared" si="16"/>
        <v/>
      </c>
      <c r="BB28" s="95">
        <f t="shared" si="17"/>
        <v>9.5</v>
      </c>
      <c r="BC28" s="98">
        <f t="shared" si="18"/>
        <v>65.736111111111114</v>
      </c>
      <c r="BD28" s="98">
        <f t="shared" si="19"/>
        <v>65.739999999999995</v>
      </c>
      <c r="BE28" s="108">
        <v>85</v>
      </c>
      <c r="BF28" s="92">
        <f t="shared" si="20"/>
        <v>85</v>
      </c>
      <c r="BG28" s="108">
        <v>82</v>
      </c>
      <c r="BH28" s="92">
        <f t="shared" si="21"/>
        <v>82</v>
      </c>
      <c r="BI28" s="107">
        <v>100</v>
      </c>
      <c r="BJ28" s="92">
        <f t="shared" si="44"/>
        <v>100</v>
      </c>
      <c r="BK28" s="103">
        <f t="shared" si="22"/>
        <v>44.5</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v>70</v>
      </c>
      <c r="CA28" s="92">
        <f t="shared" si="30"/>
        <v>70</v>
      </c>
      <c r="CB28" s="107">
        <v>100</v>
      </c>
      <c r="CC28" s="92">
        <f t="shared" si="31"/>
        <v>100</v>
      </c>
      <c r="CD28" s="107">
        <v>100</v>
      </c>
      <c r="CE28" s="92">
        <f t="shared" si="32"/>
        <v>100</v>
      </c>
      <c r="CF28" s="107"/>
      <c r="CG28" s="92" t="str">
        <f t="shared" si="33"/>
        <v/>
      </c>
      <c r="CH28" s="107"/>
      <c r="CI28" s="92" t="str">
        <f t="shared" si="34"/>
        <v/>
      </c>
      <c r="CJ28" s="107"/>
      <c r="CK28" s="92" t="str">
        <f t="shared" si="35"/>
        <v/>
      </c>
      <c r="CL28" s="107"/>
      <c r="CM28" s="92" t="str">
        <f t="shared" si="36"/>
        <v/>
      </c>
      <c r="CN28" s="107"/>
      <c r="CO28" s="92" t="str">
        <f t="shared" si="37"/>
        <v/>
      </c>
      <c r="CP28" s="103">
        <f t="shared" si="38"/>
        <v>45.5</v>
      </c>
      <c r="CQ28" s="99">
        <f t="shared" si="39"/>
        <v>90</v>
      </c>
      <c r="CR28" s="99">
        <f t="shared" si="40"/>
        <v>90</v>
      </c>
      <c r="CS28" s="104">
        <f t="shared" si="45"/>
        <v>80.295999999999992</v>
      </c>
      <c r="CT28" s="104">
        <f>IFERROR(VLOOKUP(CS28,REGISTRATION!$P$22:$Q$32,2),"")</f>
        <v>2.25</v>
      </c>
      <c r="CU28" s="93" t="str">
        <f t="shared" si="42"/>
        <v>PASSED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65</v>
      </c>
      <c r="H29" s="92">
        <f t="shared" si="2"/>
        <v>81.25</v>
      </c>
      <c r="I29" s="95">
        <f t="shared" si="1"/>
        <v>24.375</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v>85</v>
      </c>
      <c r="AP29" s="92">
        <f t="shared" si="10"/>
        <v>85</v>
      </c>
      <c r="AQ29" s="108"/>
      <c r="AR29" s="92" t="str">
        <f t="shared" si="11"/>
        <v/>
      </c>
      <c r="AS29" s="108"/>
      <c r="AT29" s="92" t="str">
        <f t="shared" si="12"/>
        <v/>
      </c>
      <c r="AU29" s="95">
        <f t="shared" si="13"/>
        <v>8.5</v>
      </c>
      <c r="AV29" s="108">
        <v>100</v>
      </c>
      <c r="AW29" s="92">
        <f t="shared" si="14"/>
        <v>100</v>
      </c>
      <c r="AX29" s="108"/>
      <c r="AY29" s="92" t="str">
        <f t="shared" si="15"/>
        <v/>
      </c>
      <c r="AZ29" s="108"/>
      <c r="BA29" s="92" t="str">
        <f t="shared" si="16"/>
        <v/>
      </c>
      <c r="BB29" s="95">
        <f t="shared" si="17"/>
        <v>10</v>
      </c>
      <c r="BC29" s="98">
        <f t="shared" si="18"/>
        <v>78.808333333333337</v>
      </c>
      <c r="BD29" s="98">
        <f t="shared" si="19"/>
        <v>78.81</v>
      </c>
      <c r="BE29" s="108">
        <v>85</v>
      </c>
      <c r="BF29" s="92">
        <f t="shared" si="20"/>
        <v>85</v>
      </c>
      <c r="BG29" s="108">
        <v>65</v>
      </c>
      <c r="BH29" s="92">
        <f t="shared" si="21"/>
        <v>65</v>
      </c>
      <c r="BI29" s="107">
        <v>100</v>
      </c>
      <c r="BJ29" s="92">
        <f t="shared" si="44"/>
        <v>100</v>
      </c>
      <c r="BK29" s="103">
        <f t="shared" si="22"/>
        <v>41.666666666666664</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v>70</v>
      </c>
      <c r="CA29" s="92">
        <f t="shared" si="30"/>
        <v>70</v>
      </c>
      <c r="CB29" s="107">
        <v>100</v>
      </c>
      <c r="CC29" s="92">
        <f t="shared" si="31"/>
        <v>100</v>
      </c>
      <c r="CD29" s="107">
        <v>100</v>
      </c>
      <c r="CE29" s="92">
        <f t="shared" si="32"/>
        <v>100</v>
      </c>
      <c r="CF29" s="107"/>
      <c r="CG29" s="92" t="str">
        <f t="shared" si="33"/>
        <v/>
      </c>
      <c r="CH29" s="107"/>
      <c r="CI29" s="92" t="str">
        <f t="shared" si="34"/>
        <v/>
      </c>
      <c r="CJ29" s="107"/>
      <c r="CK29" s="92" t="str">
        <f t="shared" si="35"/>
        <v/>
      </c>
      <c r="CL29" s="107"/>
      <c r="CM29" s="92" t="str">
        <f t="shared" si="36"/>
        <v/>
      </c>
      <c r="CN29" s="107"/>
      <c r="CO29" s="92" t="str">
        <f t="shared" si="37"/>
        <v/>
      </c>
      <c r="CP29" s="103">
        <f t="shared" si="38"/>
        <v>45.5</v>
      </c>
      <c r="CQ29" s="99">
        <f t="shared" si="39"/>
        <v>87.166666666666657</v>
      </c>
      <c r="CR29" s="99">
        <f t="shared" si="40"/>
        <v>87.17</v>
      </c>
      <c r="CS29" s="104">
        <f t="shared" si="45"/>
        <v>83.825999999999993</v>
      </c>
      <c r="CT29" s="104">
        <f>IFERROR(VLOOKUP(CS29,REGISTRATION!$P$22:$Q$32,2),"")</f>
        <v>2</v>
      </c>
      <c r="CU29" s="93" t="str">
        <f t="shared" si="42"/>
        <v>PASSED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72</v>
      </c>
      <c r="H30" s="92">
        <f t="shared" si="2"/>
        <v>90</v>
      </c>
      <c r="I30" s="95">
        <f t="shared" si="1"/>
        <v>27</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v>90</v>
      </c>
      <c r="AP30" s="92">
        <f t="shared" si="10"/>
        <v>90</v>
      </c>
      <c r="AQ30" s="108"/>
      <c r="AR30" s="92" t="str">
        <f t="shared" si="11"/>
        <v/>
      </c>
      <c r="AS30" s="108"/>
      <c r="AT30" s="92" t="str">
        <f t="shared" si="12"/>
        <v/>
      </c>
      <c r="AU30" s="95">
        <f t="shared" si="13"/>
        <v>9</v>
      </c>
      <c r="AV30" s="108">
        <v>100</v>
      </c>
      <c r="AW30" s="92">
        <f t="shared" si="14"/>
        <v>100</v>
      </c>
      <c r="AX30" s="108"/>
      <c r="AY30" s="92" t="str">
        <f t="shared" si="15"/>
        <v/>
      </c>
      <c r="AZ30" s="108"/>
      <c r="BA30" s="92" t="str">
        <f t="shared" si="16"/>
        <v/>
      </c>
      <c r="BB30" s="95">
        <f t="shared" si="17"/>
        <v>10</v>
      </c>
      <c r="BC30" s="98">
        <f t="shared" si="18"/>
        <v>83.588888888888889</v>
      </c>
      <c r="BD30" s="98">
        <f t="shared" si="19"/>
        <v>83.59</v>
      </c>
      <c r="BE30" s="108">
        <v>83</v>
      </c>
      <c r="BF30" s="92">
        <f t="shared" si="20"/>
        <v>83</v>
      </c>
      <c r="BG30" s="108">
        <v>65</v>
      </c>
      <c r="BH30" s="92">
        <f t="shared" si="21"/>
        <v>65</v>
      </c>
      <c r="BI30" s="107">
        <v>100</v>
      </c>
      <c r="BJ30" s="92">
        <f t="shared" si="44"/>
        <v>100</v>
      </c>
      <c r="BK30" s="103">
        <f t="shared" si="22"/>
        <v>41.333333333333336</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v>100</v>
      </c>
      <c r="CC30" s="92">
        <f t="shared" si="31"/>
        <v>100</v>
      </c>
      <c r="CD30" s="107">
        <v>100</v>
      </c>
      <c r="CE30" s="92">
        <f t="shared" si="32"/>
        <v>100</v>
      </c>
      <c r="CF30" s="107"/>
      <c r="CG30" s="92" t="str">
        <f t="shared" si="33"/>
        <v/>
      </c>
      <c r="CH30" s="107"/>
      <c r="CI30" s="92" t="str">
        <f t="shared" si="34"/>
        <v/>
      </c>
      <c r="CJ30" s="107"/>
      <c r="CK30" s="92" t="str">
        <f t="shared" si="35"/>
        <v/>
      </c>
      <c r="CL30" s="107"/>
      <c r="CM30" s="92" t="str">
        <f t="shared" si="36"/>
        <v/>
      </c>
      <c r="CN30" s="107"/>
      <c r="CO30" s="92" t="str">
        <f t="shared" si="37"/>
        <v/>
      </c>
      <c r="CP30" s="103">
        <f t="shared" si="38"/>
        <v>47</v>
      </c>
      <c r="CQ30" s="99">
        <f t="shared" si="39"/>
        <v>88.333333333333343</v>
      </c>
      <c r="CR30" s="99">
        <f t="shared" si="40"/>
        <v>88.33</v>
      </c>
      <c r="CS30" s="104">
        <f t="shared" si="45"/>
        <v>86.433999999999997</v>
      </c>
      <c r="CT30" s="104">
        <f>IFERROR(VLOOKUP(CS30,REGISTRATION!$P$22:$Q$32,2),"")</f>
        <v>2</v>
      </c>
      <c r="CU30" s="93" t="str">
        <f t="shared" si="42"/>
        <v>PASSED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73</v>
      </c>
      <c r="H31" s="92">
        <f t="shared" si="2"/>
        <v>91.25</v>
      </c>
      <c r="I31" s="95">
        <f t="shared" si="1"/>
        <v>27.375</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v>90</v>
      </c>
      <c r="AP31" s="92">
        <f t="shared" si="10"/>
        <v>90</v>
      </c>
      <c r="AQ31" s="108"/>
      <c r="AR31" s="92" t="str">
        <f t="shared" si="11"/>
        <v/>
      </c>
      <c r="AS31" s="108"/>
      <c r="AT31" s="92" t="str">
        <f t="shared" si="12"/>
        <v/>
      </c>
      <c r="AU31" s="95">
        <f t="shared" si="13"/>
        <v>9</v>
      </c>
      <c r="AV31" s="108">
        <v>75</v>
      </c>
      <c r="AW31" s="92">
        <f t="shared" si="14"/>
        <v>75</v>
      </c>
      <c r="AX31" s="108"/>
      <c r="AY31" s="92" t="str">
        <f t="shared" si="15"/>
        <v/>
      </c>
      <c r="AZ31" s="108"/>
      <c r="BA31" s="92" t="str">
        <f t="shared" si="16"/>
        <v/>
      </c>
      <c r="BB31" s="95">
        <f t="shared" si="17"/>
        <v>7.5</v>
      </c>
      <c r="BC31" s="98">
        <f t="shared" si="18"/>
        <v>60.363888888888887</v>
      </c>
      <c r="BD31" s="98">
        <f t="shared" si="19"/>
        <v>60.36</v>
      </c>
      <c r="BE31" s="108">
        <v>77</v>
      </c>
      <c r="BF31" s="92">
        <f t="shared" si="20"/>
        <v>77</v>
      </c>
      <c r="BG31" s="108">
        <v>65</v>
      </c>
      <c r="BH31" s="92">
        <f t="shared" si="21"/>
        <v>65</v>
      </c>
      <c r="BI31" s="107">
        <v>100</v>
      </c>
      <c r="BJ31" s="92">
        <f t="shared" si="44"/>
        <v>100</v>
      </c>
      <c r="BK31" s="103">
        <f t="shared" si="22"/>
        <v>40.333333333333336</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v>70</v>
      </c>
      <c r="CA31" s="92">
        <f t="shared" si="30"/>
        <v>70</v>
      </c>
      <c r="CB31" s="107">
        <v>100</v>
      </c>
      <c r="CC31" s="92">
        <f t="shared" si="31"/>
        <v>100</v>
      </c>
      <c r="CD31" s="107">
        <v>100</v>
      </c>
      <c r="CE31" s="92">
        <f t="shared" si="32"/>
        <v>100</v>
      </c>
      <c r="CF31" s="107"/>
      <c r="CG31" s="92" t="str">
        <f t="shared" si="33"/>
        <v/>
      </c>
      <c r="CH31" s="107"/>
      <c r="CI31" s="92" t="str">
        <f t="shared" si="34"/>
        <v/>
      </c>
      <c r="CJ31" s="107"/>
      <c r="CK31" s="92" t="str">
        <f t="shared" si="35"/>
        <v/>
      </c>
      <c r="CL31" s="107"/>
      <c r="CM31" s="92" t="str">
        <f t="shared" si="36"/>
        <v/>
      </c>
      <c r="CN31" s="107"/>
      <c r="CO31" s="92" t="str">
        <f t="shared" si="37"/>
        <v/>
      </c>
      <c r="CP31" s="103">
        <f t="shared" si="38"/>
        <v>45.5</v>
      </c>
      <c r="CQ31" s="99">
        <f t="shared" si="39"/>
        <v>85.833333333333343</v>
      </c>
      <c r="CR31" s="99">
        <f t="shared" si="40"/>
        <v>85.83</v>
      </c>
      <c r="CS31" s="104">
        <f t="shared" si="45"/>
        <v>75.641999999999996</v>
      </c>
      <c r="CT31" s="104">
        <f>IFERROR(VLOOKUP(CS31,REGISTRATION!$P$22:$Q$32,2),"")</f>
        <v>2.75</v>
      </c>
      <c r="CU31" s="93" t="str">
        <f t="shared" si="42"/>
        <v>PASSED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71</v>
      </c>
      <c r="H32" s="92">
        <f t="shared" si="2"/>
        <v>88.75</v>
      </c>
      <c r="I32" s="95">
        <f t="shared" si="1"/>
        <v>26.625</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v>90</v>
      </c>
      <c r="AP32" s="92">
        <f t="shared" si="10"/>
        <v>90</v>
      </c>
      <c r="AQ32" s="108"/>
      <c r="AR32" s="92" t="str">
        <f t="shared" si="11"/>
        <v/>
      </c>
      <c r="AS32" s="108"/>
      <c r="AT32" s="92" t="str">
        <f t="shared" si="12"/>
        <v/>
      </c>
      <c r="AU32" s="95">
        <f t="shared" si="13"/>
        <v>9</v>
      </c>
      <c r="AV32" s="108">
        <v>100</v>
      </c>
      <c r="AW32" s="92">
        <f t="shared" si="14"/>
        <v>100</v>
      </c>
      <c r="AX32" s="108"/>
      <c r="AY32" s="92" t="str">
        <f t="shared" si="15"/>
        <v/>
      </c>
      <c r="AZ32" s="108"/>
      <c r="BA32" s="92" t="str">
        <f t="shared" si="16"/>
        <v/>
      </c>
      <c r="BB32" s="95">
        <f t="shared" si="17"/>
        <v>10</v>
      </c>
      <c r="BC32" s="98">
        <f t="shared" si="18"/>
        <v>83.080555555555549</v>
      </c>
      <c r="BD32" s="98">
        <f t="shared" si="19"/>
        <v>83.08</v>
      </c>
      <c r="BE32" s="108">
        <v>85</v>
      </c>
      <c r="BF32" s="92">
        <f t="shared" si="20"/>
        <v>85</v>
      </c>
      <c r="BG32" s="108">
        <v>65</v>
      </c>
      <c r="BH32" s="92">
        <f t="shared" si="21"/>
        <v>65</v>
      </c>
      <c r="BI32" s="107">
        <v>100</v>
      </c>
      <c r="BJ32" s="92">
        <f t="shared" si="44"/>
        <v>100</v>
      </c>
      <c r="BK32" s="103">
        <f t="shared" si="22"/>
        <v>41.666666666666664</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v>70</v>
      </c>
      <c r="CA32" s="92">
        <f t="shared" si="30"/>
        <v>70</v>
      </c>
      <c r="CB32" s="107">
        <v>100</v>
      </c>
      <c r="CC32" s="92">
        <f t="shared" si="31"/>
        <v>100</v>
      </c>
      <c r="CD32" s="107">
        <v>100</v>
      </c>
      <c r="CE32" s="92">
        <f t="shared" si="32"/>
        <v>100</v>
      </c>
      <c r="CF32" s="107"/>
      <c r="CG32" s="92" t="str">
        <f t="shared" si="33"/>
        <v/>
      </c>
      <c r="CH32" s="107"/>
      <c r="CI32" s="92" t="str">
        <f t="shared" si="34"/>
        <v/>
      </c>
      <c r="CJ32" s="107"/>
      <c r="CK32" s="92" t="str">
        <f t="shared" si="35"/>
        <v/>
      </c>
      <c r="CL32" s="107"/>
      <c r="CM32" s="92" t="str">
        <f t="shared" si="36"/>
        <v/>
      </c>
      <c r="CN32" s="107"/>
      <c r="CO32" s="92" t="str">
        <f t="shared" si="37"/>
        <v/>
      </c>
      <c r="CP32" s="103">
        <f t="shared" si="38"/>
        <v>45.5</v>
      </c>
      <c r="CQ32" s="99">
        <f t="shared" si="39"/>
        <v>87.166666666666657</v>
      </c>
      <c r="CR32" s="99">
        <f t="shared" si="40"/>
        <v>87.17</v>
      </c>
      <c r="CS32" s="104">
        <f t="shared" si="45"/>
        <v>85.533999999999992</v>
      </c>
      <c r="CT32" s="104">
        <f>IFERROR(VLOOKUP(CS32,REGISTRATION!$P$22:$Q$32,2),"")</f>
        <v>2</v>
      </c>
      <c r="CU32" s="93" t="str">
        <f t="shared" si="42"/>
        <v>PASSED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64</v>
      </c>
      <c r="H33" s="92">
        <f t="shared" si="2"/>
        <v>80</v>
      </c>
      <c r="I33" s="95">
        <f t="shared" si="1"/>
        <v>24</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v>90</v>
      </c>
      <c r="AP33" s="92">
        <f t="shared" si="10"/>
        <v>90</v>
      </c>
      <c r="AQ33" s="108"/>
      <c r="AR33" s="92" t="str">
        <f t="shared" si="11"/>
        <v/>
      </c>
      <c r="AS33" s="108"/>
      <c r="AT33" s="92" t="str">
        <f t="shared" si="12"/>
        <v/>
      </c>
      <c r="AU33" s="95">
        <f t="shared" si="13"/>
        <v>9</v>
      </c>
      <c r="AV33" s="108">
        <v>100</v>
      </c>
      <c r="AW33" s="92">
        <f t="shared" si="14"/>
        <v>100</v>
      </c>
      <c r="AX33" s="108"/>
      <c r="AY33" s="92" t="str">
        <f t="shared" si="15"/>
        <v/>
      </c>
      <c r="AZ33" s="108"/>
      <c r="BA33" s="92" t="str">
        <f t="shared" si="16"/>
        <v/>
      </c>
      <c r="BB33" s="95">
        <f t="shared" si="17"/>
        <v>10</v>
      </c>
      <c r="BC33" s="98">
        <f t="shared" si="18"/>
        <v>77.666666666666657</v>
      </c>
      <c r="BD33" s="98">
        <f t="shared" si="19"/>
        <v>77.67</v>
      </c>
      <c r="BE33" s="108">
        <v>80</v>
      </c>
      <c r="BF33" s="92">
        <f t="shared" si="20"/>
        <v>80</v>
      </c>
      <c r="BG33" s="108">
        <v>90</v>
      </c>
      <c r="BH33" s="92">
        <f t="shared" si="21"/>
        <v>90</v>
      </c>
      <c r="BI33" s="107">
        <v>100</v>
      </c>
      <c r="BJ33" s="92">
        <f t="shared" si="44"/>
        <v>100</v>
      </c>
      <c r="BK33" s="103">
        <f t="shared" si="22"/>
        <v>45</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v>100</v>
      </c>
      <c r="CC33" s="92">
        <f t="shared" si="31"/>
        <v>100</v>
      </c>
      <c r="CD33" s="107">
        <v>100</v>
      </c>
      <c r="CE33" s="92">
        <f t="shared" si="32"/>
        <v>100</v>
      </c>
      <c r="CF33" s="107"/>
      <c r="CG33" s="92" t="str">
        <f t="shared" si="33"/>
        <v/>
      </c>
      <c r="CH33" s="107"/>
      <c r="CI33" s="92" t="str">
        <f t="shared" si="34"/>
        <v/>
      </c>
      <c r="CJ33" s="107"/>
      <c r="CK33" s="92" t="str">
        <f t="shared" si="35"/>
        <v/>
      </c>
      <c r="CL33" s="107"/>
      <c r="CM33" s="92" t="str">
        <f t="shared" si="36"/>
        <v/>
      </c>
      <c r="CN33" s="107"/>
      <c r="CO33" s="92" t="str">
        <f t="shared" si="37"/>
        <v/>
      </c>
      <c r="CP33" s="103">
        <f t="shared" si="38"/>
        <v>47</v>
      </c>
      <c r="CQ33" s="99">
        <f t="shared" si="39"/>
        <v>92</v>
      </c>
      <c r="CR33" s="99">
        <f t="shared" si="40"/>
        <v>92</v>
      </c>
      <c r="CS33" s="104">
        <f t="shared" si="45"/>
        <v>86.268000000000001</v>
      </c>
      <c r="CT33" s="104">
        <f>IFERROR(VLOOKUP(CS33,REGISTRATION!$P$22:$Q$32,2),"")</f>
        <v>2</v>
      </c>
      <c r="CU33" s="93" t="str">
        <f t="shared" si="42"/>
        <v>PASSED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64</v>
      </c>
      <c r="H34" s="92">
        <f t="shared" si="2"/>
        <v>80</v>
      </c>
      <c r="I34" s="95">
        <f t="shared" si="1"/>
        <v>24</v>
      </c>
      <c r="J34" s="108">
        <v>14</v>
      </c>
      <c r="K34" s="92">
        <f t="shared" si="3"/>
        <v>70</v>
      </c>
      <c r="L34" s="108">
        <v>13</v>
      </c>
      <c r="M34" s="92">
        <f t="shared" si="4"/>
        <v>43.333333333333336</v>
      </c>
      <c r="N34" s="108">
        <v>14</v>
      </c>
      <c r="O34" s="92">
        <f t="shared" si="5"/>
        <v>93.333333333333329</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13.77777777777778</v>
      </c>
      <c r="AO34" s="108">
        <v>90</v>
      </c>
      <c r="AP34" s="92">
        <f t="shared" si="10"/>
        <v>90</v>
      </c>
      <c r="AQ34" s="108"/>
      <c r="AR34" s="92" t="str">
        <f t="shared" si="11"/>
        <v/>
      </c>
      <c r="AS34" s="108"/>
      <c r="AT34" s="92" t="str">
        <f t="shared" si="12"/>
        <v/>
      </c>
      <c r="AU34" s="95">
        <f t="shared" si="13"/>
        <v>9</v>
      </c>
      <c r="AV34" s="108">
        <v>100</v>
      </c>
      <c r="AW34" s="92">
        <f t="shared" si="14"/>
        <v>100</v>
      </c>
      <c r="AX34" s="108"/>
      <c r="AY34" s="92" t="str">
        <f t="shared" si="15"/>
        <v/>
      </c>
      <c r="AZ34" s="108"/>
      <c r="BA34" s="92" t="str">
        <f t="shared" si="16"/>
        <v/>
      </c>
      <c r="BB34" s="95">
        <f t="shared" si="17"/>
        <v>10</v>
      </c>
      <c r="BC34" s="98">
        <f t="shared" si="18"/>
        <v>72.977777777777774</v>
      </c>
      <c r="BD34" s="98">
        <f t="shared" si="19"/>
        <v>72.98</v>
      </c>
      <c r="BE34" s="108">
        <v>85</v>
      </c>
      <c r="BF34" s="92">
        <f t="shared" si="20"/>
        <v>85</v>
      </c>
      <c r="BG34" s="108">
        <v>100</v>
      </c>
      <c r="BH34" s="92">
        <f t="shared" si="21"/>
        <v>100</v>
      </c>
      <c r="BI34" s="107">
        <v>100</v>
      </c>
      <c r="BJ34" s="92">
        <f t="shared" si="44"/>
        <v>100</v>
      </c>
      <c r="BK34" s="103">
        <f t="shared" si="22"/>
        <v>47.5</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v>100</v>
      </c>
      <c r="CC34" s="92">
        <f t="shared" si="31"/>
        <v>100</v>
      </c>
      <c r="CD34" s="107">
        <v>100</v>
      </c>
      <c r="CE34" s="92">
        <f t="shared" si="32"/>
        <v>100</v>
      </c>
      <c r="CF34" s="107"/>
      <c r="CG34" s="92" t="str">
        <f t="shared" si="33"/>
        <v/>
      </c>
      <c r="CH34" s="107"/>
      <c r="CI34" s="92" t="str">
        <f t="shared" si="34"/>
        <v/>
      </c>
      <c r="CJ34" s="107"/>
      <c r="CK34" s="92" t="str">
        <f t="shared" si="35"/>
        <v/>
      </c>
      <c r="CL34" s="107"/>
      <c r="CM34" s="92" t="str">
        <f t="shared" si="36"/>
        <v/>
      </c>
      <c r="CN34" s="107"/>
      <c r="CO34" s="92" t="str">
        <f t="shared" si="37"/>
        <v/>
      </c>
      <c r="CP34" s="103">
        <f t="shared" si="38"/>
        <v>44.75</v>
      </c>
      <c r="CQ34" s="99">
        <f t="shared" si="39"/>
        <v>92.25</v>
      </c>
      <c r="CR34" s="99">
        <f t="shared" si="40"/>
        <v>92.25</v>
      </c>
      <c r="CS34" s="104">
        <f t="shared" si="45"/>
        <v>84.542000000000002</v>
      </c>
      <c r="CT34" s="104">
        <f>IFERROR(VLOOKUP(CS34,REGISTRATION!$P$22:$Q$32,2),"")</f>
        <v>2</v>
      </c>
      <c r="CU34" s="93" t="str">
        <f t="shared" si="42"/>
        <v>PASSED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f t="shared" si="31"/>
        <v>0</v>
      </c>
      <c r="CD35" s="107"/>
      <c r="CE35" s="92">
        <f t="shared" si="32"/>
        <v>0</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f t="shared" si="31"/>
        <v>0</v>
      </c>
      <c r="CD36" s="107"/>
      <c r="CE36" s="92">
        <f t="shared" si="32"/>
        <v>0</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f t="shared" si="31"/>
        <v>0</v>
      </c>
      <c r="CD37" s="107"/>
      <c r="CE37" s="92">
        <f t="shared" si="32"/>
        <v>0</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f t="shared" si="31"/>
        <v>0</v>
      </c>
      <c r="CD38" s="107"/>
      <c r="CE38" s="92">
        <f t="shared" si="32"/>
        <v>0</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f t="shared" si="31"/>
        <v>0</v>
      </c>
      <c r="CD39" s="107"/>
      <c r="CE39" s="92">
        <f t="shared" si="32"/>
        <v>0</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f t="shared" si="31"/>
        <v>0</v>
      </c>
      <c r="CD40" s="107"/>
      <c r="CE40" s="92">
        <f t="shared" si="32"/>
        <v>0</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f t="shared" si="31"/>
        <v>0</v>
      </c>
      <c r="CD41" s="107"/>
      <c r="CE41" s="92">
        <f t="shared" si="32"/>
        <v>0</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f t="shared" si="31"/>
        <v>0</v>
      </c>
      <c r="CD42" s="107"/>
      <c r="CE42" s="92">
        <f t="shared" si="32"/>
        <v>0</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f t="shared" si="32"/>
        <v>0</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f t="shared" si="32"/>
        <v>0</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f t="shared" si="32"/>
        <v>0</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f t="shared" si="32"/>
        <v>0</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f t="shared" si="32"/>
        <v>0</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f t="shared" si="32"/>
        <v>0</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f t="shared" si="32"/>
        <v>0</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f t="shared" si="32"/>
        <v>0</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f t="shared" si="32"/>
        <v>0</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f t="shared" si="32"/>
        <v>0</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f t="shared" si="32"/>
        <v>0</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f t="shared" si="32"/>
        <v>0</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f t="shared" si="32"/>
        <v>0</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f t="shared" si="32"/>
        <v>0</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f t="shared" si="32"/>
        <v>0</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f t="shared" si="32"/>
        <v>0</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f t="shared" si="32"/>
        <v>0</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f t="shared" si="32"/>
        <v>0</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f t="shared" si="32"/>
        <v>0</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f t="shared" si="32"/>
        <v>0</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f t="shared" si="32"/>
        <v>0</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f t="shared" si="32"/>
        <v>0</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f t="shared" si="32"/>
        <v>0</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f t="shared" si="32"/>
        <v>0</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f t="shared" si="32"/>
        <v>0</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f t="shared" si="32"/>
        <v>0</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f t="shared" si="32"/>
        <v>0</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f t="shared" si="32"/>
        <v>0</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23.625</v>
      </c>
      <c r="E8" s="52">
        <f>'RAW GRADES'!AN10</f>
        <v>12.777777777777779</v>
      </c>
      <c r="F8" s="52">
        <f>'RAW GRADES'!AU10</f>
        <v>8.5</v>
      </c>
      <c r="G8" s="52">
        <f>'RAW GRADES'!BB10</f>
        <v>10</v>
      </c>
      <c r="H8" s="53">
        <f>'RAW GRADES'!BC10</f>
        <v>78.902777777777771</v>
      </c>
      <c r="I8" s="53">
        <f>'RAW GRADES'!BD10</f>
        <v>78.900000000000006</v>
      </c>
      <c r="J8" s="52">
        <f>'RAW GRADES'!BK10</f>
        <v>44.666666666666664</v>
      </c>
      <c r="K8" s="52">
        <f>'RAW GRADES'!CP10</f>
        <v>45.5</v>
      </c>
      <c r="L8" s="52">
        <f>'RAW GRADES'!CQ10</f>
        <v>90.166666666666657</v>
      </c>
      <c r="M8" s="54">
        <f>'RAW GRADES'!CR10</f>
        <v>90.17</v>
      </c>
      <c r="N8" s="55">
        <f>'RAW GRADES'!CS10</f>
        <v>85.662000000000006</v>
      </c>
      <c r="O8" s="56">
        <f>'RAW GRADES'!CT10</f>
        <v>2</v>
      </c>
      <c r="P8" s="59" t="str">
        <f>IF(O8&gt;3,"FAILED","PASSED")</f>
        <v>PASSED</v>
      </c>
    </row>
    <row r="9" spans="1:16">
      <c r="A9" s="49">
        <v>2</v>
      </c>
      <c r="B9" s="50" t="str">
        <f>'RAW GRADES'!C11</f>
        <v>Almendras Mark Anthony G</v>
      </c>
      <c r="C9" s="57">
        <f>'RAW GRADES'!F11</f>
        <v>20.7</v>
      </c>
      <c r="D9" s="89">
        <f>'RAW GRADES'!I11</f>
        <v>25.875</v>
      </c>
      <c r="E9" s="52">
        <f>'RAW GRADES'!AN11</f>
        <v>11.444444444444446</v>
      </c>
      <c r="F9" s="52">
        <f>'RAW GRADES'!AU11</f>
        <v>10</v>
      </c>
      <c r="G9" s="52">
        <f>'RAW GRADES'!BB11</f>
        <v>10</v>
      </c>
      <c r="H9" s="53">
        <f>'RAW GRADES'!BC11</f>
        <v>78.019444444444446</v>
      </c>
      <c r="I9" s="53">
        <f>'RAW GRADES'!BD11</f>
        <v>78.02</v>
      </c>
      <c r="J9" s="52">
        <f>'RAW GRADES'!BK11</f>
        <v>44.5</v>
      </c>
      <c r="K9" s="52">
        <f>'RAW GRADES'!CP11</f>
        <v>47</v>
      </c>
      <c r="L9" s="52">
        <f>'RAW GRADES'!CQ11</f>
        <v>91.5</v>
      </c>
      <c r="M9" s="54">
        <f>'RAW GRADES'!CR11</f>
        <v>91.5</v>
      </c>
      <c r="N9" s="58">
        <f>'RAW GRADES'!CS11</f>
        <v>86.108000000000004</v>
      </c>
      <c r="O9" s="56">
        <f>'RAW GRADES'!CT11</f>
        <v>2</v>
      </c>
      <c r="P9" s="59" t="str">
        <f>IF(O9&gt;3,"FAILED","PASSED")</f>
        <v>PASSED</v>
      </c>
    </row>
    <row r="10" spans="1:16">
      <c r="A10" s="49">
        <v>3</v>
      </c>
      <c r="B10" s="50" t="str">
        <f>'RAW GRADES'!C12</f>
        <v>Apon Jr. Rafael F</v>
      </c>
      <c r="C10" s="57">
        <f>'RAW GRADES'!F12</f>
        <v>10.799999999999999</v>
      </c>
      <c r="D10" s="89">
        <f>'RAW GRADES'!I12</f>
        <v>20.25</v>
      </c>
      <c r="E10" s="52">
        <f>'RAW GRADES'!AN12</f>
        <v>9.4444444444444446</v>
      </c>
      <c r="F10" s="52">
        <f>'RAW GRADES'!AU12</f>
        <v>8.5</v>
      </c>
      <c r="G10" s="52">
        <f>'RAW GRADES'!BB12</f>
        <v>7.5</v>
      </c>
      <c r="H10" s="53">
        <f>'RAW GRADES'!BC12</f>
        <v>56.49444444444444</v>
      </c>
      <c r="I10" s="53">
        <f>'RAW GRADES'!BD12</f>
        <v>56.49</v>
      </c>
      <c r="J10" s="52">
        <f>'RAW GRADES'!BK12</f>
        <v>39.166666666666664</v>
      </c>
      <c r="K10" s="52">
        <f>'RAW GRADES'!CP12</f>
        <v>45.5</v>
      </c>
      <c r="L10" s="52">
        <f>'RAW GRADES'!CQ12</f>
        <v>84.666666666666657</v>
      </c>
      <c r="M10" s="54">
        <f>'RAW GRADES'!CR12</f>
        <v>84.67</v>
      </c>
      <c r="N10" s="58">
        <f>'RAW GRADES'!CS12</f>
        <v>73.397999999999996</v>
      </c>
      <c r="O10" s="56">
        <f>'RAW GRADES'!CT12</f>
        <v>2.75</v>
      </c>
      <c r="P10" s="59" t="str">
        <f t="shared" ref="P10:P68" si="0">IF(O10&gt;3,"FAILED","PASSED")</f>
        <v>PASSED</v>
      </c>
    </row>
    <row r="11" spans="1:16">
      <c r="A11" s="49">
        <v>4</v>
      </c>
      <c r="B11" s="50" t="str">
        <f>'RAW GRADES'!C13</f>
        <v>Binamera Maynel L</v>
      </c>
      <c r="C11" s="57">
        <f>'RAW GRADES'!F13</f>
        <v>23.4</v>
      </c>
      <c r="D11" s="89">
        <f>'RAW GRADES'!I13</f>
        <v>27</v>
      </c>
      <c r="E11" s="52">
        <f>'RAW GRADES'!AN13</f>
        <v>15.444444444444443</v>
      </c>
      <c r="F11" s="52">
        <f>'RAW GRADES'!AU13</f>
        <v>9.5</v>
      </c>
      <c r="G11" s="52">
        <f>'RAW GRADES'!BB13</f>
        <v>10</v>
      </c>
      <c r="H11" s="53">
        <f>'RAW GRADES'!BC13</f>
        <v>85.344444444444434</v>
      </c>
      <c r="I11" s="53">
        <f>'RAW GRADES'!BD13</f>
        <v>85.34</v>
      </c>
      <c r="J11" s="52">
        <f>'RAW GRADES'!BK13</f>
        <v>41.666666666666664</v>
      </c>
      <c r="K11" s="52">
        <f>'RAW GRADES'!CP13</f>
        <v>45.5</v>
      </c>
      <c r="L11" s="52">
        <f>'RAW GRADES'!CQ13</f>
        <v>87.166666666666657</v>
      </c>
      <c r="M11" s="54">
        <f>'RAW GRADES'!CR13</f>
        <v>87.17</v>
      </c>
      <c r="N11" s="58">
        <f>'RAW GRADES'!CS13</f>
        <v>86.438000000000002</v>
      </c>
      <c r="O11" s="56">
        <f>'RAW GRADES'!CT13</f>
        <v>2</v>
      </c>
      <c r="P11" s="59" t="str">
        <f t="shared" si="0"/>
        <v>PASSED</v>
      </c>
    </row>
    <row r="12" spans="1:16">
      <c r="A12" s="49">
        <v>5</v>
      </c>
      <c r="B12" s="50" t="str">
        <f>'RAW GRADES'!C14</f>
        <v>Comiso Rommel A</v>
      </c>
      <c r="C12" s="57">
        <f>'RAW GRADES'!F14</f>
        <v>21.599999999999998</v>
      </c>
      <c r="D12" s="89">
        <f>'RAW GRADES'!I14</f>
        <v>24</v>
      </c>
      <c r="E12" s="52">
        <f>'RAW GRADES'!AN14</f>
        <v>15.777777777777775</v>
      </c>
      <c r="F12" s="52">
        <f>'RAW GRADES'!AU14</f>
        <v>9</v>
      </c>
      <c r="G12" s="52">
        <f>'RAW GRADES'!BB14</f>
        <v>10</v>
      </c>
      <c r="H12" s="53">
        <f>'RAW GRADES'!BC14</f>
        <v>80.377777777777766</v>
      </c>
      <c r="I12" s="53">
        <f>'RAW GRADES'!BD14</f>
        <v>80.38</v>
      </c>
      <c r="J12" s="52">
        <f>'RAW GRADES'!BK14</f>
        <v>45.833333333333336</v>
      </c>
      <c r="K12" s="52">
        <f>'RAW GRADES'!CP14</f>
        <v>49</v>
      </c>
      <c r="L12" s="52">
        <f>'RAW GRADES'!CQ14</f>
        <v>94.833333333333343</v>
      </c>
      <c r="M12" s="54">
        <f>'RAW GRADES'!CR14</f>
        <v>94.83</v>
      </c>
      <c r="N12" s="58">
        <f>'RAW GRADES'!CS14</f>
        <v>89.05</v>
      </c>
      <c r="O12" s="56">
        <f>'RAW GRADES'!CT14</f>
        <v>1.75</v>
      </c>
      <c r="P12" s="59" t="str">
        <f t="shared" si="0"/>
        <v>PASSED</v>
      </c>
    </row>
    <row r="13" spans="1:16">
      <c r="A13" s="49">
        <v>6</v>
      </c>
      <c r="B13" s="50" t="str">
        <f>'RAW GRADES'!C15</f>
        <v>Calupad Roland Karl L</v>
      </c>
      <c r="C13" s="57">
        <f>'RAW GRADES'!F15</f>
        <v>12.6</v>
      </c>
      <c r="D13" s="89">
        <f>'RAW GRADES'!I15</f>
        <v>24</v>
      </c>
      <c r="E13" s="52">
        <f>'RAW GRADES'!AN15</f>
        <v>10.444444444444445</v>
      </c>
      <c r="F13" s="52">
        <f>'RAW GRADES'!AU15</f>
        <v>9.5</v>
      </c>
      <c r="G13" s="52">
        <f>'RAW GRADES'!BB15</f>
        <v>7</v>
      </c>
      <c r="H13" s="53">
        <f>'RAW GRADES'!BC15</f>
        <v>63.544444444444444</v>
      </c>
      <c r="I13" s="53">
        <f>'RAW GRADES'!BD15</f>
        <v>63.54</v>
      </c>
      <c r="J13" s="52">
        <f>'RAW GRADES'!BK15</f>
        <v>41.666666666666664</v>
      </c>
      <c r="K13" s="52">
        <f>'RAW GRADES'!CP15</f>
        <v>42.25</v>
      </c>
      <c r="L13" s="52">
        <f>'RAW GRADES'!CQ15</f>
        <v>83.916666666666657</v>
      </c>
      <c r="M13" s="54">
        <f>'RAW GRADES'!CR15</f>
        <v>83.92</v>
      </c>
      <c r="N13" s="58">
        <f>'RAW GRADES'!CS15</f>
        <v>75.768000000000001</v>
      </c>
      <c r="O13" s="56">
        <f>'RAW GRADES'!CT15</f>
        <v>2.75</v>
      </c>
      <c r="P13" s="59" t="str">
        <f t="shared" si="0"/>
        <v>PASSED</v>
      </c>
    </row>
    <row r="14" spans="1:16">
      <c r="A14" s="49">
        <v>7</v>
      </c>
      <c r="B14" s="50" t="str">
        <f>'RAW GRADES'!C16</f>
        <v>dela Pieza Larslie Z</v>
      </c>
      <c r="C14" s="57">
        <f>'RAW GRADES'!F16</f>
        <v>21</v>
      </c>
      <c r="D14" s="89">
        <f>'RAW GRADES'!I16</f>
        <v>25.875</v>
      </c>
      <c r="E14" s="52">
        <f>'RAW GRADES'!AN16</f>
        <v>13.666666666666666</v>
      </c>
      <c r="F14" s="52">
        <f>'RAW GRADES'!AU16</f>
        <v>9</v>
      </c>
      <c r="G14" s="52">
        <f>'RAW GRADES'!BB16</f>
        <v>10</v>
      </c>
      <c r="H14" s="53">
        <f>'RAW GRADES'!BC16</f>
        <v>79.541666666666657</v>
      </c>
      <c r="I14" s="53">
        <f>'RAW GRADES'!BD16</f>
        <v>79.540000000000006</v>
      </c>
      <c r="J14" s="52">
        <f>'RAW GRADES'!BK16</f>
        <v>41.666666666666664</v>
      </c>
      <c r="K14" s="52">
        <f>'RAW GRADES'!CP16</f>
        <v>44.75</v>
      </c>
      <c r="L14" s="52">
        <f>'RAW GRADES'!CQ16</f>
        <v>86.416666666666657</v>
      </c>
      <c r="M14" s="54">
        <f>'RAW GRADES'!CR16</f>
        <v>86.42</v>
      </c>
      <c r="N14" s="58">
        <f>'RAW GRADES'!CS16</f>
        <v>83.668000000000006</v>
      </c>
      <c r="O14" s="56">
        <f>'RAW GRADES'!CT16</f>
        <v>2</v>
      </c>
      <c r="P14" s="59" t="str">
        <f t="shared" si="0"/>
        <v>PASSED</v>
      </c>
    </row>
    <row r="15" spans="1:16">
      <c r="A15" s="49">
        <v>8</v>
      </c>
      <c r="B15" s="50" t="str">
        <f>'RAW GRADES'!C17</f>
        <v>Estrella Alleiza Allu  A</v>
      </c>
      <c r="C15" s="57">
        <f>'RAW GRADES'!F17</f>
        <v>19.5</v>
      </c>
      <c r="D15" s="89">
        <f>'RAW GRADES'!I17</f>
        <v>24</v>
      </c>
      <c r="E15" s="52">
        <f>'RAW GRADES'!AN17</f>
        <v>12.888888888888889</v>
      </c>
      <c r="F15" s="52">
        <f>'RAW GRADES'!AU17</f>
        <v>8.5</v>
      </c>
      <c r="G15" s="52">
        <f>'RAW GRADES'!BB17</f>
        <v>10</v>
      </c>
      <c r="H15" s="53">
        <f>'RAW GRADES'!BC17</f>
        <v>74.888888888888886</v>
      </c>
      <c r="I15" s="53">
        <f>'RAW GRADES'!BD17</f>
        <v>74.89</v>
      </c>
      <c r="J15" s="52">
        <f>'RAW GRADES'!BK17</f>
        <v>41.833333333333336</v>
      </c>
      <c r="K15" s="52">
        <f>'RAW GRADES'!CP17</f>
        <v>45.5</v>
      </c>
      <c r="L15" s="52">
        <f>'RAW GRADES'!CQ17</f>
        <v>87.333333333333343</v>
      </c>
      <c r="M15" s="54">
        <f>'RAW GRADES'!CR17</f>
        <v>87.33</v>
      </c>
      <c r="N15" s="58">
        <f>'RAW GRADES'!CS17</f>
        <v>82.353999999999999</v>
      </c>
      <c r="O15" s="56">
        <f>'RAW GRADES'!CT17</f>
        <v>2.25</v>
      </c>
      <c r="P15" s="59" t="str">
        <f t="shared" si="0"/>
        <v>PASSED</v>
      </c>
    </row>
    <row r="16" spans="1:16">
      <c r="A16" s="49">
        <v>9</v>
      </c>
      <c r="B16" s="50" t="str">
        <f>'RAW GRADES'!C18</f>
        <v>Gacos Mark Anthony S</v>
      </c>
      <c r="C16" s="57">
        <f>'RAW GRADES'!F18</f>
        <v>18.899999999999999</v>
      </c>
      <c r="D16" s="89">
        <f>'RAW GRADES'!I18</f>
        <v>22.875</v>
      </c>
      <c r="E16" s="52">
        <f>'RAW GRADES'!AN18</f>
        <v>8.6666666666666679</v>
      </c>
      <c r="F16" s="52">
        <f>'RAW GRADES'!AU18</f>
        <v>9.5</v>
      </c>
      <c r="G16" s="52">
        <f>'RAW GRADES'!BB18</f>
        <v>10</v>
      </c>
      <c r="H16" s="53">
        <f>'RAW GRADES'!BC18</f>
        <v>69.941666666666663</v>
      </c>
      <c r="I16" s="53">
        <f>'RAW GRADES'!BD18</f>
        <v>69.94</v>
      </c>
      <c r="J16" s="52">
        <f>'RAW GRADES'!BK18</f>
        <v>46.333333333333336</v>
      </c>
      <c r="K16" s="52">
        <f>'RAW GRADES'!CP18</f>
        <v>47.75</v>
      </c>
      <c r="L16" s="52">
        <f>'RAW GRADES'!CQ18</f>
        <v>94.083333333333343</v>
      </c>
      <c r="M16" s="54">
        <f>'RAW GRADES'!CR18</f>
        <v>94.08</v>
      </c>
      <c r="N16" s="58">
        <f>'RAW GRADES'!CS18</f>
        <v>84.424000000000007</v>
      </c>
      <c r="O16" s="56">
        <f>'RAW GRADES'!CT18</f>
        <v>2</v>
      </c>
      <c r="P16" s="59" t="str">
        <f t="shared" si="0"/>
        <v>PASSED</v>
      </c>
    </row>
    <row r="17" spans="1:16">
      <c r="A17" s="49">
        <v>10</v>
      </c>
      <c r="B17" s="50" t="str">
        <f>'RAW GRADES'!C19</f>
        <v>Lemoncito Rey Kennedy C</v>
      </c>
      <c r="C17" s="57">
        <f>'RAW GRADES'!F19</f>
        <v>21.9</v>
      </c>
      <c r="D17" s="89">
        <f>'RAW GRADES'!I19</f>
        <v>20.625</v>
      </c>
      <c r="E17" s="52">
        <f>'RAW GRADES'!AN19</f>
        <v>11</v>
      </c>
      <c r="F17" s="52">
        <f>'RAW GRADES'!AU19</f>
        <v>10</v>
      </c>
      <c r="G17" s="52">
        <f>'RAW GRADES'!BB19</f>
        <v>9</v>
      </c>
      <c r="H17" s="53">
        <f>'RAW GRADES'!BC19</f>
        <v>72.525000000000006</v>
      </c>
      <c r="I17" s="53">
        <f>'RAW GRADES'!BD19</f>
        <v>72.53</v>
      </c>
      <c r="J17" s="52">
        <f>'RAW GRADES'!BK19</f>
        <v>45.166666666666664</v>
      </c>
      <c r="K17" s="52">
        <f>'RAW GRADES'!CP19</f>
        <v>45.5</v>
      </c>
      <c r="L17" s="52">
        <f>'RAW GRADES'!CQ19</f>
        <v>90.666666666666657</v>
      </c>
      <c r="M17" s="54">
        <f>'RAW GRADES'!CR19</f>
        <v>90.67</v>
      </c>
      <c r="N17" s="58">
        <f>'RAW GRADES'!CS19</f>
        <v>83.414000000000001</v>
      </c>
      <c r="O17" s="56">
        <f>'RAW GRADES'!CT19</f>
        <v>2</v>
      </c>
      <c r="P17" s="59" t="str">
        <f t="shared" si="0"/>
        <v>PASSED</v>
      </c>
    </row>
    <row r="18" spans="1:16">
      <c r="A18" s="49">
        <v>11</v>
      </c>
      <c r="B18" s="50" t="str">
        <f>'RAW GRADES'!C20</f>
        <v>Lunas Raymond M</v>
      </c>
      <c r="C18" s="57">
        <f>'RAW GRADES'!F20</f>
        <v>18</v>
      </c>
      <c r="D18" s="89">
        <f>'RAW GRADES'!I20</f>
        <v>21</v>
      </c>
      <c r="E18" s="52">
        <f>'RAW GRADES'!AN20</f>
        <v>12.111111111111111</v>
      </c>
      <c r="F18" s="52">
        <f>'RAW GRADES'!AU20</f>
        <v>9.5</v>
      </c>
      <c r="G18" s="52">
        <f>'RAW GRADES'!BB20</f>
        <v>8</v>
      </c>
      <c r="H18" s="53">
        <f>'RAW GRADES'!BC20</f>
        <v>68.611111111111114</v>
      </c>
      <c r="I18" s="53">
        <f>'RAW GRADES'!BD20</f>
        <v>68.61</v>
      </c>
      <c r="J18" s="52">
        <f>'RAW GRADES'!BK20</f>
        <v>39.166666666666664</v>
      </c>
      <c r="K18" s="52">
        <f>'RAW GRADES'!CP20</f>
        <v>45.5</v>
      </c>
      <c r="L18" s="52">
        <f>'RAW GRADES'!CQ20</f>
        <v>84.666666666666657</v>
      </c>
      <c r="M18" s="54">
        <f>'RAW GRADES'!CR20</f>
        <v>84.67</v>
      </c>
      <c r="N18" s="58">
        <f>'RAW GRADES'!CS20</f>
        <v>78.246000000000009</v>
      </c>
      <c r="O18" s="56">
        <f>'RAW GRADES'!CT20</f>
        <v>2.5</v>
      </c>
      <c r="P18" s="59" t="str">
        <f t="shared" si="0"/>
        <v>PASSED</v>
      </c>
    </row>
    <row r="19" spans="1:16">
      <c r="A19" s="49">
        <v>12</v>
      </c>
      <c r="B19" s="50" t="str">
        <f>'RAW GRADES'!C21</f>
        <v>Mabburang Ma. Visitacion P</v>
      </c>
      <c r="C19" s="57">
        <f>'RAW GRADES'!F21</f>
        <v>19.8</v>
      </c>
      <c r="D19" s="89">
        <f>'RAW GRADES'!I21</f>
        <v>22.125</v>
      </c>
      <c r="E19" s="52">
        <f>'RAW GRADES'!AN21</f>
        <v>13.333333333333336</v>
      </c>
      <c r="F19" s="52">
        <f>'RAW GRADES'!AU21</f>
        <v>9.5</v>
      </c>
      <c r="G19" s="52">
        <f>'RAW GRADES'!BB21</f>
        <v>8.5</v>
      </c>
      <c r="H19" s="53">
        <f>'RAW GRADES'!BC21</f>
        <v>73.25833333333334</v>
      </c>
      <c r="I19" s="53">
        <f>'RAW GRADES'!BD21</f>
        <v>73.260000000000005</v>
      </c>
      <c r="J19" s="52">
        <f>'RAW GRADES'!BK21</f>
        <v>41.833333333333336</v>
      </c>
      <c r="K19" s="52">
        <f>'RAW GRADES'!CP21</f>
        <v>45.5</v>
      </c>
      <c r="L19" s="52">
        <f>'RAW GRADES'!CQ21</f>
        <v>87.333333333333343</v>
      </c>
      <c r="M19" s="54">
        <f>'RAW GRADES'!CR21</f>
        <v>87.33</v>
      </c>
      <c r="N19" s="58">
        <f>'RAW GRADES'!CS21</f>
        <v>81.701999999999998</v>
      </c>
      <c r="O19" s="56">
        <f>'RAW GRADES'!CT21</f>
        <v>2.25</v>
      </c>
      <c r="P19" s="59" t="str">
        <f t="shared" si="0"/>
        <v>PASSED</v>
      </c>
    </row>
    <row r="20" spans="1:16">
      <c r="A20" s="49">
        <v>13</v>
      </c>
      <c r="B20" s="50" t="str">
        <f>'RAW GRADES'!C22</f>
        <v>Malate Melvin Chester G</v>
      </c>
      <c r="C20" s="57">
        <f>'RAW GRADES'!F22</f>
        <v>16.5</v>
      </c>
      <c r="D20" s="89">
        <f>'RAW GRADES'!I22</f>
        <v>22.5</v>
      </c>
      <c r="E20" s="52">
        <f>'RAW GRADES'!AN22</f>
        <v>10.777777777777779</v>
      </c>
      <c r="F20" s="52">
        <f>'RAW GRADES'!AU22</f>
        <v>9.5</v>
      </c>
      <c r="G20" s="52">
        <f>'RAW GRADES'!BB22</f>
        <v>9</v>
      </c>
      <c r="H20" s="53">
        <f>'RAW GRADES'!BC22</f>
        <v>68.277777777777771</v>
      </c>
      <c r="I20" s="53">
        <f>'RAW GRADES'!BD22</f>
        <v>68.28</v>
      </c>
      <c r="J20" s="52">
        <f>'RAW GRADES'!BK22</f>
        <v>41.666666666666664</v>
      </c>
      <c r="K20" s="52">
        <f>'RAW GRADES'!CP22</f>
        <v>45.5</v>
      </c>
      <c r="L20" s="52">
        <f>'RAW GRADES'!CQ22</f>
        <v>87.166666666666657</v>
      </c>
      <c r="M20" s="54">
        <f>'RAW GRADES'!CR22</f>
        <v>87.17</v>
      </c>
      <c r="N20" s="58">
        <f>'RAW GRADES'!CS22</f>
        <v>79.614000000000004</v>
      </c>
      <c r="O20" s="56">
        <f>'RAW GRADES'!CT22</f>
        <v>2.5</v>
      </c>
      <c r="P20" s="59" t="str">
        <f t="shared" si="0"/>
        <v>PASSED</v>
      </c>
    </row>
    <row r="21" spans="1:16">
      <c r="A21" s="49">
        <v>14</v>
      </c>
      <c r="B21" s="50" t="str">
        <f>'RAW GRADES'!C23</f>
        <v>Miano Heartman John M</v>
      </c>
      <c r="C21" s="57">
        <f>'RAW GRADES'!F23</f>
        <v>18.899999999999999</v>
      </c>
      <c r="D21" s="89">
        <f>'RAW GRADES'!I23</f>
        <v>21.75</v>
      </c>
      <c r="E21" s="52">
        <f>'RAW GRADES'!AN23</f>
        <v>13.222222222222221</v>
      </c>
      <c r="F21" s="52">
        <f>'RAW GRADES'!AU23</f>
        <v>9</v>
      </c>
      <c r="G21" s="52">
        <f>'RAW GRADES'!BB23</f>
        <v>9</v>
      </c>
      <c r="H21" s="53">
        <f>'RAW GRADES'!BC23</f>
        <v>71.87222222222222</v>
      </c>
      <c r="I21" s="53">
        <f>'RAW GRADES'!BD23</f>
        <v>71.87</v>
      </c>
      <c r="J21" s="52">
        <f>'RAW GRADES'!BK23</f>
        <v>42.166666666666664</v>
      </c>
      <c r="K21" s="52">
        <f>'RAW GRADES'!CP23</f>
        <v>47</v>
      </c>
      <c r="L21" s="52">
        <f>'RAW GRADES'!CQ23</f>
        <v>89.166666666666657</v>
      </c>
      <c r="M21" s="54">
        <f>'RAW GRADES'!CR23</f>
        <v>89.17</v>
      </c>
      <c r="N21" s="58">
        <f>'RAW GRADES'!CS23</f>
        <v>82.25</v>
      </c>
      <c r="O21" s="56">
        <f>'RAW GRADES'!CT23</f>
        <v>2.25</v>
      </c>
      <c r="P21" s="59" t="str">
        <f t="shared" si="0"/>
        <v>PASSED</v>
      </c>
    </row>
    <row r="22" spans="1:16">
      <c r="A22" s="49">
        <v>15</v>
      </c>
      <c r="B22" s="50" t="str">
        <f>'RAW GRADES'!C24</f>
        <v>Murray Jake Alexander V</v>
      </c>
      <c r="C22" s="57">
        <f>'RAW GRADES'!F24</f>
        <v>24.3</v>
      </c>
      <c r="D22" s="89">
        <f>'RAW GRADES'!I24</f>
        <v>24</v>
      </c>
      <c r="E22" s="52">
        <f>'RAW GRADES'!AN24</f>
        <v>15.888888888888889</v>
      </c>
      <c r="F22" s="52">
        <f>'RAW GRADES'!AU24</f>
        <v>9</v>
      </c>
      <c r="G22" s="52">
        <f>'RAW GRADES'!BB24</f>
        <v>10</v>
      </c>
      <c r="H22" s="53">
        <f>'RAW GRADES'!BC24</f>
        <v>83.188888888888883</v>
      </c>
      <c r="I22" s="53">
        <f>'RAW GRADES'!BD24</f>
        <v>83.19</v>
      </c>
      <c r="J22" s="52">
        <f>'RAW GRADES'!BK24</f>
        <v>41.666666666666664</v>
      </c>
      <c r="K22" s="52">
        <f>'RAW GRADES'!CP24</f>
        <v>47.5</v>
      </c>
      <c r="L22" s="52">
        <f>'RAW GRADES'!CQ24</f>
        <v>89.166666666666657</v>
      </c>
      <c r="M22" s="54">
        <f>'RAW GRADES'!CR24</f>
        <v>89.17</v>
      </c>
      <c r="N22" s="58">
        <f>'RAW GRADES'!CS24</f>
        <v>86.778000000000006</v>
      </c>
      <c r="O22" s="56">
        <f>'RAW GRADES'!CT24</f>
        <v>1.75</v>
      </c>
      <c r="P22" s="59" t="str">
        <f t="shared" si="0"/>
        <v>PASSED</v>
      </c>
    </row>
    <row r="23" spans="1:16">
      <c r="A23" s="49">
        <v>16</v>
      </c>
      <c r="B23" s="50" t="str">
        <f>'RAW GRADES'!C25</f>
        <v>Pallera Elvin Jay B</v>
      </c>
      <c r="C23" s="57">
        <f>'RAW GRADES'!F25</f>
        <v>18</v>
      </c>
      <c r="D23" s="89">
        <f>'RAW GRADES'!I25</f>
        <v>19.124999999999996</v>
      </c>
      <c r="E23" s="52">
        <f>'RAW GRADES'!AN25</f>
        <v>9</v>
      </c>
      <c r="F23" s="52">
        <f>'RAW GRADES'!AU25</f>
        <v>9</v>
      </c>
      <c r="G23" s="52">
        <f>'RAW GRADES'!BB25</f>
        <v>8</v>
      </c>
      <c r="H23" s="53">
        <f>'RAW GRADES'!BC25</f>
        <v>63.125</v>
      </c>
      <c r="I23" s="53">
        <f>'RAW GRADES'!BD25</f>
        <v>63.13</v>
      </c>
      <c r="J23" s="52">
        <f>'RAW GRADES'!BK25</f>
        <v>40.333333333333336</v>
      </c>
      <c r="K23" s="52">
        <f>'RAW GRADES'!CP25</f>
        <v>47</v>
      </c>
      <c r="L23" s="52">
        <f>'RAW GRADES'!CQ25</f>
        <v>87.333333333333343</v>
      </c>
      <c r="M23" s="54">
        <f>'RAW GRADES'!CR25</f>
        <v>87.33</v>
      </c>
      <c r="N23" s="58">
        <f>'RAW GRADES'!CS25</f>
        <v>77.650000000000006</v>
      </c>
      <c r="O23" s="56">
        <f>'RAW GRADES'!CT25</f>
        <v>2.5</v>
      </c>
      <c r="P23" s="59" t="str">
        <f t="shared" si="0"/>
        <v>PASSED</v>
      </c>
    </row>
    <row r="24" spans="1:16">
      <c r="A24" s="49">
        <v>17</v>
      </c>
      <c r="B24" s="50" t="str">
        <f>'RAW GRADES'!C26</f>
        <v>Pineda Francis C</v>
      </c>
      <c r="C24" s="57">
        <f>'RAW GRADES'!F26</f>
        <v>21.599999999999998</v>
      </c>
      <c r="D24" s="89">
        <f>'RAW GRADES'!I26</f>
        <v>23.25</v>
      </c>
      <c r="E24" s="52">
        <f>'RAW GRADES'!AN26</f>
        <v>13.444444444444443</v>
      </c>
      <c r="F24" s="52">
        <f>'RAW GRADES'!AU26</f>
        <v>9</v>
      </c>
      <c r="G24" s="52">
        <f>'RAW GRADES'!BB26</f>
        <v>10</v>
      </c>
      <c r="H24" s="53">
        <f>'RAW GRADES'!BC26</f>
        <v>77.294444444444437</v>
      </c>
      <c r="I24" s="53">
        <f>'RAW GRADES'!BD26</f>
        <v>77.290000000000006</v>
      </c>
      <c r="J24" s="52">
        <f>'RAW GRADES'!BK26</f>
        <v>45.666666666666664</v>
      </c>
      <c r="K24" s="52">
        <f>'RAW GRADES'!CP26</f>
        <v>45.5</v>
      </c>
      <c r="L24" s="52">
        <f>'RAW GRADES'!CQ26</f>
        <v>91.166666666666657</v>
      </c>
      <c r="M24" s="54">
        <f>'RAW GRADES'!CR26</f>
        <v>91.17</v>
      </c>
      <c r="N24" s="58">
        <f>'RAW GRADES'!CS26</f>
        <v>85.617999999999995</v>
      </c>
      <c r="O24" s="56">
        <f>'RAW GRADES'!CT26</f>
        <v>2</v>
      </c>
      <c r="P24" s="59" t="str">
        <f t="shared" si="0"/>
        <v>PASSED</v>
      </c>
    </row>
    <row r="25" spans="1:16">
      <c r="A25" s="49">
        <v>18</v>
      </c>
      <c r="B25" s="50" t="str">
        <f>'RAW GRADES'!C27</f>
        <v>Rascal Hashim Jr S</v>
      </c>
      <c r="C25" s="57">
        <f>'RAW GRADES'!F27</f>
        <v>22.2</v>
      </c>
      <c r="D25" s="89">
        <f>'RAW GRADES'!I27</f>
        <v>20.625</v>
      </c>
      <c r="E25" s="52">
        <f>'RAW GRADES'!AN27</f>
        <v>12.333333333333334</v>
      </c>
      <c r="F25" s="52">
        <f>'RAW GRADES'!AU27</f>
        <v>9</v>
      </c>
      <c r="G25" s="52">
        <f>'RAW GRADES'!BB27</f>
        <v>10</v>
      </c>
      <c r="H25" s="53">
        <f>'RAW GRADES'!BC27</f>
        <v>74.158333333333331</v>
      </c>
      <c r="I25" s="53">
        <f>'RAW GRADES'!BD27</f>
        <v>74.16</v>
      </c>
      <c r="J25" s="52">
        <f>'RAW GRADES'!BK27</f>
        <v>45</v>
      </c>
      <c r="K25" s="52">
        <f>'RAW GRADES'!CP27</f>
        <v>45.5</v>
      </c>
      <c r="L25" s="52">
        <f>'RAW GRADES'!CQ27</f>
        <v>90.5</v>
      </c>
      <c r="M25" s="54">
        <f>'RAW GRADES'!CR27</f>
        <v>90.5</v>
      </c>
      <c r="N25" s="58">
        <f>'RAW GRADES'!CS27</f>
        <v>83.963999999999999</v>
      </c>
      <c r="O25" s="56">
        <f>'RAW GRADES'!CT27</f>
        <v>2</v>
      </c>
      <c r="P25" s="59" t="str">
        <f t="shared" si="0"/>
        <v>PASSED</v>
      </c>
    </row>
    <row r="26" spans="1:16">
      <c r="A26" s="49">
        <v>19</v>
      </c>
      <c r="B26" s="50" t="str">
        <f>'RAW GRADES'!C28</f>
        <v>Santander Arvin M</v>
      </c>
      <c r="C26" s="57">
        <f>'RAW GRADES'!F28</f>
        <v>15</v>
      </c>
      <c r="D26" s="89">
        <f>'RAW GRADES'!I28</f>
        <v>25.125</v>
      </c>
      <c r="E26" s="52">
        <f>'RAW GRADES'!AN28</f>
        <v>7.1111111111111107</v>
      </c>
      <c r="F26" s="52">
        <f>'RAW GRADES'!AU28</f>
        <v>9</v>
      </c>
      <c r="G26" s="52">
        <f>'RAW GRADES'!BB28</f>
        <v>9.5</v>
      </c>
      <c r="H26" s="53">
        <f>'RAW GRADES'!BC28</f>
        <v>65.736111111111114</v>
      </c>
      <c r="I26" s="53">
        <f>'RAW GRADES'!BD28</f>
        <v>65.739999999999995</v>
      </c>
      <c r="J26" s="52">
        <f>'RAW GRADES'!BK28</f>
        <v>44.5</v>
      </c>
      <c r="K26" s="52">
        <f>'RAW GRADES'!CP28</f>
        <v>45.5</v>
      </c>
      <c r="L26" s="52">
        <f>'RAW GRADES'!CQ28</f>
        <v>90</v>
      </c>
      <c r="M26" s="54">
        <f>'RAW GRADES'!CR28</f>
        <v>90</v>
      </c>
      <c r="N26" s="58">
        <f>'RAW GRADES'!CS28</f>
        <v>80.295999999999992</v>
      </c>
      <c r="O26" s="56">
        <f>'RAW GRADES'!CT28</f>
        <v>2.25</v>
      </c>
      <c r="P26" s="59" t="str">
        <f t="shared" si="0"/>
        <v>PASSED</v>
      </c>
    </row>
    <row r="27" spans="1:16">
      <c r="A27" s="49">
        <v>20</v>
      </c>
      <c r="B27" s="50" t="str">
        <f>'RAW GRADES'!C29</f>
        <v>Silmete John Lloyd S</v>
      </c>
      <c r="C27" s="57">
        <f>'RAW GRADES'!F29</f>
        <v>21.599999999999998</v>
      </c>
      <c r="D27" s="89">
        <f>'RAW GRADES'!I29</f>
        <v>24.375</v>
      </c>
      <c r="E27" s="52">
        <f>'RAW GRADES'!AN29</f>
        <v>14.333333333333336</v>
      </c>
      <c r="F27" s="52">
        <f>'RAW GRADES'!AU29</f>
        <v>8.5</v>
      </c>
      <c r="G27" s="52">
        <f>'RAW GRADES'!BB29</f>
        <v>10</v>
      </c>
      <c r="H27" s="53">
        <f>'RAW GRADES'!BC29</f>
        <v>78.808333333333337</v>
      </c>
      <c r="I27" s="53">
        <f>'RAW GRADES'!BD29</f>
        <v>78.81</v>
      </c>
      <c r="J27" s="52">
        <f>'RAW GRADES'!BK29</f>
        <v>41.666666666666664</v>
      </c>
      <c r="K27" s="52">
        <f>'RAW GRADES'!CP29</f>
        <v>45.5</v>
      </c>
      <c r="L27" s="52">
        <f>'RAW GRADES'!CQ29</f>
        <v>87.166666666666657</v>
      </c>
      <c r="M27" s="54">
        <f>'RAW GRADES'!CR29</f>
        <v>87.17</v>
      </c>
      <c r="N27" s="58">
        <f>'RAW GRADES'!CS29</f>
        <v>83.825999999999993</v>
      </c>
      <c r="O27" s="56">
        <f>'RAW GRADES'!CT29</f>
        <v>2</v>
      </c>
      <c r="P27" s="59" t="str">
        <f t="shared" si="0"/>
        <v>PASSED</v>
      </c>
    </row>
    <row r="28" spans="1:16">
      <c r="A28" s="49">
        <v>21</v>
      </c>
      <c r="B28" s="50" t="str">
        <f>'RAW GRADES'!C30</f>
        <v>Surizaki Takeji G</v>
      </c>
      <c r="C28" s="57">
        <f>'RAW GRADES'!F30</f>
        <v>23.7</v>
      </c>
      <c r="D28" s="89">
        <f>'RAW GRADES'!I30</f>
        <v>27</v>
      </c>
      <c r="E28" s="52">
        <f>'RAW GRADES'!AN30</f>
        <v>13.888888888888889</v>
      </c>
      <c r="F28" s="52">
        <f>'RAW GRADES'!AU30</f>
        <v>9</v>
      </c>
      <c r="G28" s="52">
        <f>'RAW GRADES'!BB30</f>
        <v>10</v>
      </c>
      <c r="H28" s="53">
        <f>'RAW GRADES'!BC30</f>
        <v>83.588888888888889</v>
      </c>
      <c r="I28" s="53">
        <f>'RAW GRADES'!BD30</f>
        <v>83.59</v>
      </c>
      <c r="J28" s="52">
        <f>'RAW GRADES'!BK30</f>
        <v>41.333333333333336</v>
      </c>
      <c r="K28" s="52">
        <f>'RAW GRADES'!CP30</f>
        <v>47</v>
      </c>
      <c r="L28" s="52">
        <f>'RAW GRADES'!CQ30</f>
        <v>88.333333333333343</v>
      </c>
      <c r="M28" s="54">
        <f>'RAW GRADES'!CR30</f>
        <v>88.33</v>
      </c>
      <c r="N28" s="58">
        <f>'RAW GRADES'!CS30</f>
        <v>86.433999999999997</v>
      </c>
      <c r="O28" s="56">
        <f>'RAW GRADES'!CT30</f>
        <v>2</v>
      </c>
      <c r="P28" s="59" t="str">
        <f t="shared" si="0"/>
        <v>PASSED</v>
      </c>
    </row>
    <row r="29" spans="1:16">
      <c r="A29" s="49">
        <v>22</v>
      </c>
      <c r="B29" s="50" t="str">
        <f>'RAW GRADES'!C31</f>
        <v>Torrente Juan Papa T</v>
      </c>
      <c r="C29" s="57">
        <f>'RAW GRADES'!F31</f>
        <v>9.6</v>
      </c>
      <c r="D29" s="89">
        <f>'RAW GRADES'!I31</f>
        <v>27.375</v>
      </c>
      <c r="E29" s="52">
        <f>'RAW GRADES'!AN31</f>
        <v>6.8888888888888893</v>
      </c>
      <c r="F29" s="52">
        <f>'RAW GRADES'!AU31</f>
        <v>9</v>
      </c>
      <c r="G29" s="52">
        <f>'RAW GRADES'!BB31</f>
        <v>7.5</v>
      </c>
      <c r="H29" s="53">
        <f>'RAW GRADES'!BC31</f>
        <v>60.363888888888887</v>
      </c>
      <c r="I29" s="53">
        <f>'RAW GRADES'!BD31</f>
        <v>60.36</v>
      </c>
      <c r="J29" s="52">
        <f>'RAW GRADES'!BK31</f>
        <v>40.333333333333336</v>
      </c>
      <c r="K29" s="52">
        <f>'RAW GRADES'!CP31</f>
        <v>45.5</v>
      </c>
      <c r="L29" s="52">
        <f>'RAW GRADES'!CQ31</f>
        <v>85.833333333333343</v>
      </c>
      <c r="M29" s="54">
        <f>'RAW GRADES'!CR31</f>
        <v>85.83</v>
      </c>
      <c r="N29" s="58">
        <f>'RAW GRADES'!CS31</f>
        <v>75.641999999999996</v>
      </c>
      <c r="O29" s="56">
        <f>'RAW GRADES'!CT31</f>
        <v>2.75</v>
      </c>
      <c r="P29" s="59" t="str">
        <f t="shared" si="0"/>
        <v>PASSED</v>
      </c>
    </row>
    <row r="30" spans="1:16">
      <c r="A30" s="49">
        <v>23</v>
      </c>
      <c r="B30" s="50" t="str">
        <f>'RAW GRADES'!C32</f>
        <v>Tubis Heartlyn Micah A</v>
      </c>
      <c r="C30" s="57">
        <f>'RAW GRADES'!F32</f>
        <v>21.9</v>
      </c>
      <c r="D30" s="89">
        <f>'RAW GRADES'!I32</f>
        <v>26.625</v>
      </c>
      <c r="E30" s="52">
        <f>'RAW GRADES'!AN32</f>
        <v>15.555555555555555</v>
      </c>
      <c r="F30" s="52">
        <f>'RAW GRADES'!AU32</f>
        <v>9</v>
      </c>
      <c r="G30" s="52">
        <f>'RAW GRADES'!BB32</f>
        <v>10</v>
      </c>
      <c r="H30" s="53">
        <f>'RAW GRADES'!BC32</f>
        <v>83.080555555555549</v>
      </c>
      <c r="I30" s="53">
        <f>'RAW GRADES'!BD32</f>
        <v>83.08</v>
      </c>
      <c r="J30" s="52">
        <f>'RAW GRADES'!BK32</f>
        <v>41.666666666666664</v>
      </c>
      <c r="K30" s="52">
        <f>'RAW GRADES'!CP32</f>
        <v>45.5</v>
      </c>
      <c r="L30" s="52">
        <f>'RAW GRADES'!CQ32</f>
        <v>87.166666666666657</v>
      </c>
      <c r="M30" s="54">
        <f>'RAW GRADES'!CR32</f>
        <v>87.17</v>
      </c>
      <c r="N30" s="58">
        <f>'RAW GRADES'!CS32</f>
        <v>85.533999999999992</v>
      </c>
      <c r="O30" s="56">
        <f>'RAW GRADES'!CT32</f>
        <v>2</v>
      </c>
      <c r="P30" s="59" t="str">
        <f t="shared" si="0"/>
        <v>PASSED</v>
      </c>
    </row>
    <row r="31" spans="1:16">
      <c r="A31" s="49">
        <v>24</v>
      </c>
      <c r="B31" s="50" t="str">
        <f>'RAW GRADES'!C33</f>
        <v>Umbay Lorenz G</v>
      </c>
      <c r="C31" s="57">
        <f>'RAW GRADES'!F33</f>
        <v>21</v>
      </c>
      <c r="D31" s="89">
        <f>'RAW GRADES'!I33</f>
        <v>24</v>
      </c>
      <c r="E31" s="52">
        <f>'RAW GRADES'!AN33</f>
        <v>13.666666666666666</v>
      </c>
      <c r="F31" s="52">
        <f>'RAW GRADES'!AU33</f>
        <v>9</v>
      </c>
      <c r="G31" s="52">
        <f>'RAW GRADES'!BB33</f>
        <v>10</v>
      </c>
      <c r="H31" s="53">
        <f>'RAW GRADES'!BC33</f>
        <v>77.666666666666657</v>
      </c>
      <c r="I31" s="53">
        <f>'RAW GRADES'!BD33</f>
        <v>77.67</v>
      </c>
      <c r="J31" s="52">
        <f>'RAW GRADES'!BK33</f>
        <v>45</v>
      </c>
      <c r="K31" s="52">
        <f>'RAW GRADES'!CP33</f>
        <v>47</v>
      </c>
      <c r="L31" s="52">
        <f>'RAW GRADES'!CQ33</f>
        <v>92</v>
      </c>
      <c r="M31" s="54">
        <f>'RAW GRADES'!CR33</f>
        <v>92</v>
      </c>
      <c r="N31" s="58">
        <f>'RAW GRADES'!CS33</f>
        <v>86.268000000000001</v>
      </c>
      <c r="O31" s="56">
        <f>'RAW GRADES'!CT33</f>
        <v>2</v>
      </c>
      <c r="P31" s="59" t="str">
        <f t="shared" si="0"/>
        <v>PASSED</v>
      </c>
    </row>
    <row r="32" spans="1:16">
      <c r="A32" s="49">
        <v>25</v>
      </c>
      <c r="B32" s="50" t="str">
        <f>'RAW GRADES'!C34</f>
        <v>Villanueva Ira O</v>
      </c>
      <c r="C32" s="57">
        <f>'RAW GRADES'!F34</f>
        <v>16.2</v>
      </c>
      <c r="D32" s="89">
        <f>'RAW GRADES'!I34</f>
        <v>24</v>
      </c>
      <c r="E32" s="52">
        <f>'RAW GRADES'!AN34</f>
        <v>13.77777777777778</v>
      </c>
      <c r="F32" s="52">
        <f>'RAW GRADES'!AU34</f>
        <v>9</v>
      </c>
      <c r="G32" s="52">
        <f>'RAW GRADES'!BB34</f>
        <v>10</v>
      </c>
      <c r="H32" s="53">
        <f>'RAW GRADES'!BC34</f>
        <v>72.977777777777774</v>
      </c>
      <c r="I32" s="53">
        <f>'RAW GRADES'!BD34</f>
        <v>72.98</v>
      </c>
      <c r="J32" s="52">
        <f>'RAW GRADES'!BK34</f>
        <v>47.5</v>
      </c>
      <c r="K32" s="52">
        <f>'RAW GRADES'!CP34</f>
        <v>44.75</v>
      </c>
      <c r="L32" s="52">
        <f>'RAW GRADES'!CQ34</f>
        <v>92.25</v>
      </c>
      <c r="M32" s="54">
        <f>'RAW GRADES'!CR34</f>
        <v>92.25</v>
      </c>
      <c r="N32" s="58">
        <f>'RAW GRADES'!CS34</f>
        <v>84.542000000000002</v>
      </c>
      <c r="O32" s="56">
        <f>'RAW GRADES'!CT34</f>
        <v>2</v>
      </c>
      <c r="P32" s="59" t="str">
        <f t="shared" si="0"/>
        <v>PASSED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2</v>
      </c>
      <c r="E22" s="69" t="str">
        <f>IF(D22&lt;=3,"3","0")</f>
        <v>3</v>
      </c>
      <c r="F22" s="70" t="str">
        <f>'DEPT CHAIR'!P8</f>
        <v>PASSED</v>
      </c>
    </row>
    <row r="23" spans="1:6" ht="18">
      <c r="A23" s="71">
        <v>2</v>
      </c>
      <c r="B23" s="66" t="str">
        <f>'DEPT CHAIR'!B9</f>
        <v>Almendras Mark Anthony G</v>
      </c>
      <c r="C23" s="67" t="str">
        <f>REGISTRATION!B12</f>
        <v>2015-01-1662</v>
      </c>
      <c r="D23" s="68">
        <f>'DEPT CHAIR'!O9</f>
        <v>2</v>
      </c>
      <c r="E23" s="69" t="str">
        <f t="shared" ref="E23:E81" si="0">IF(D23&lt;=3,"3","0")</f>
        <v>3</v>
      </c>
      <c r="F23" s="70" t="str">
        <f>'DEPT CHAIR'!P9</f>
        <v>PASSED</v>
      </c>
    </row>
    <row r="24" spans="1:6" ht="18">
      <c r="A24" s="65">
        <v>3</v>
      </c>
      <c r="B24" s="66" t="str">
        <f>'DEPT CHAIR'!B10</f>
        <v>Apon Jr. Rafael F</v>
      </c>
      <c r="C24" s="67" t="str">
        <f>REGISTRATION!B13</f>
        <v>2015-01-1553</v>
      </c>
      <c r="D24" s="68">
        <f>'DEPT CHAIR'!O10</f>
        <v>2.75</v>
      </c>
      <c r="E24" s="69" t="str">
        <f t="shared" si="0"/>
        <v>3</v>
      </c>
      <c r="F24" s="70" t="str">
        <f>'DEPT CHAIR'!P10</f>
        <v>PASSED</v>
      </c>
    </row>
    <row r="25" spans="1:6" ht="18">
      <c r="A25" s="71">
        <v>4</v>
      </c>
      <c r="B25" s="66" t="str">
        <f>'DEPT CHAIR'!B11</f>
        <v>Binamera Maynel L</v>
      </c>
      <c r="C25" s="67" t="str">
        <f>REGISTRATION!B14</f>
        <v>2015-01-1607</v>
      </c>
      <c r="D25" s="68">
        <f>'DEPT CHAIR'!O11</f>
        <v>2</v>
      </c>
      <c r="E25" s="69" t="str">
        <f t="shared" si="0"/>
        <v>3</v>
      </c>
      <c r="F25" s="70" t="str">
        <f>'DEPT CHAIR'!P11</f>
        <v>PASSED</v>
      </c>
    </row>
    <row r="26" spans="1:6" ht="18">
      <c r="A26" s="65">
        <v>5</v>
      </c>
      <c r="B26" s="66" t="str">
        <f>'DEPT CHAIR'!B12</f>
        <v>Comiso Rommel A</v>
      </c>
      <c r="C26" s="67" t="str">
        <f>REGISTRATION!B15</f>
        <v>2015-01-603</v>
      </c>
      <c r="D26" s="68">
        <f>'DEPT CHAIR'!O12</f>
        <v>1.75</v>
      </c>
      <c r="E26" s="69" t="str">
        <f t="shared" si="0"/>
        <v>3</v>
      </c>
      <c r="F26" s="70" t="str">
        <f>'DEPT CHAIR'!P12</f>
        <v>PASSED</v>
      </c>
    </row>
    <row r="27" spans="1:6" ht="18">
      <c r="A27" s="71">
        <v>6</v>
      </c>
      <c r="B27" s="66" t="str">
        <f>'DEPT CHAIR'!B13</f>
        <v>Calupad Roland Karl L</v>
      </c>
      <c r="C27" s="67" t="str">
        <f>REGISTRATION!B16</f>
        <v>2015-01-758</v>
      </c>
      <c r="D27" s="68">
        <f>'DEPT CHAIR'!O13</f>
        <v>2.75</v>
      </c>
      <c r="E27" s="69" t="str">
        <f t="shared" si="0"/>
        <v>3</v>
      </c>
      <c r="F27" s="70" t="str">
        <f>'DEPT CHAIR'!P13</f>
        <v>PASSED</v>
      </c>
    </row>
    <row r="28" spans="1:6" ht="18">
      <c r="A28" s="65">
        <v>7</v>
      </c>
      <c r="B28" s="66" t="str">
        <f>'DEPT CHAIR'!B14</f>
        <v>dela Pieza Larslie Z</v>
      </c>
      <c r="C28" s="67" t="str">
        <f>REGISTRATION!B17</f>
        <v>2015-01-1571</v>
      </c>
      <c r="D28" s="68">
        <f>'DEPT CHAIR'!O14</f>
        <v>2</v>
      </c>
      <c r="E28" s="69" t="str">
        <f t="shared" si="0"/>
        <v>3</v>
      </c>
      <c r="F28" s="70" t="str">
        <f>'DEPT CHAIR'!P14</f>
        <v>PASSED</v>
      </c>
    </row>
    <row r="29" spans="1:6" ht="18">
      <c r="A29" s="71">
        <v>8</v>
      </c>
      <c r="B29" s="66" t="str">
        <f>'DEPT CHAIR'!B15</f>
        <v>Estrella Alleiza Allu  A</v>
      </c>
      <c r="C29" s="67" t="str">
        <f>REGISTRATION!B18</f>
        <v>2015-01-1378</v>
      </c>
      <c r="D29" s="68">
        <f>'DEPT CHAIR'!O15</f>
        <v>2.25</v>
      </c>
      <c r="E29" s="69" t="str">
        <f t="shared" si="0"/>
        <v>3</v>
      </c>
      <c r="F29" s="70" t="str">
        <f>'DEPT CHAIR'!P15</f>
        <v>PASSED</v>
      </c>
    </row>
    <row r="30" spans="1:6" ht="18">
      <c r="A30" s="65">
        <v>9</v>
      </c>
      <c r="B30" s="66" t="str">
        <f>'DEPT CHAIR'!B16</f>
        <v>Gacos Mark Anthony S</v>
      </c>
      <c r="C30" s="67" t="str">
        <f>REGISTRATION!B19</f>
        <v>2015-01-1888</v>
      </c>
      <c r="D30" s="68">
        <f>'DEPT CHAIR'!O16</f>
        <v>2</v>
      </c>
      <c r="E30" s="69" t="str">
        <f t="shared" si="0"/>
        <v>3</v>
      </c>
      <c r="F30" s="70" t="str">
        <f>'DEPT CHAIR'!P16</f>
        <v>PASSED</v>
      </c>
    </row>
    <row r="31" spans="1:6" ht="18">
      <c r="A31" s="71">
        <v>10</v>
      </c>
      <c r="B31" s="66" t="str">
        <f>'DEPT CHAIR'!B17</f>
        <v>Lemoncito Rey Kennedy C</v>
      </c>
      <c r="C31" s="67" t="str">
        <f>REGISTRATION!B20</f>
        <v>2015-01-1344</v>
      </c>
      <c r="D31" s="68">
        <f>'DEPT CHAIR'!O17</f>
        <v>2</v>
      </c>
      <c r="E31" s="69" t="str">
        <f t="shared" si="0"/>
        <v>3</v>
      </c>
      <c r="F31" s="70" t="str">
        <f>'DEPT CHAIR'!P17</f>
        <v>PASSED</v>
      </c>
    </row>
    <row r="32" spans="1:6" ht="18">
      <c r="A32" s="65">
        <v>11</v>
      </c>
      <c r="B32" s="66" t="str">
        <f>'DEPT CHAIR'!B18</f>
        <v>Lunas Raymond M</v>
      </c>
      <c r="C32" s="67" t="str">
        <f>REGISTRATION!B21</f>
        <v>2015-01-940</v>
      </c>
      <c r="D32" s="68">
        <f>'DEPT CHAIR'!O18</f>
        <v>2.5</v>
      </c>
      <c r="E32" s="69" t="str">
        <f t="shared" si="0"/>
        <v>3</v>
      </c>
      <c r="F32" s="70" t="str">
        <f>'DEPT CHAIR'!P18</f>
        <v>PASSED</v>
      </c>
    </row>
    <row r="33" spans="1:6" ht="18">
      <c r="A33" s="71">
        <v>12</v>
      </c>
      <c r="B33" s="66" t="str">
        <f>'DEPT CHAIR'!B19</f>
        <v>Mabburang Ma. Visitacion P</v>
      </c>
      <c r="C33" s="67" t="str">
        <f>REGISTRATION!B22</f>
        <v>2015-01-1728</v>
      </c>
      <c r="D33" s="68">
        <f>'DEPT CHAIR'!O19</f>
        <v>2.25</v>
      </c>
      <c r="E33" s="69" t="str">
        <f t="shared" si="0"/>
        <v>3</v>
      </c>
      <c r="F33" s="70" t="str">
        <f>'DEPT CHAIR'!P19</f>
        <v>PASSED</v>
      </c>
    </row>
    <row r="34" spans="1:6" ht="18">
      <c r="A34" s="65">
        <v>13</v>
      </c>
      <c r="B34" s="66" t="str">
        <f>'DEPT CHAIR'!B20</f>
        <v>Malate Melvin Chester G</v>
      </c>
      <c r="C34" s="67" t="str">
        <f>REGISTRATION!B23</f>
        <v>2015-01-1350</v>
      </c>
      <c r="D34" s="68">
        <f>'DEPT CHAIR'!O20</f>
        <v>2.5</v>
      </c>
      <c r="E34" s="69" t="str">
        <f t="shared" si="0"/>
        <v>3</v>
      </c>
      <c r="F34" s="70" t="str">
        <f>'DEPT CHAIR'!P20</f>
        <v>PASSED</v>
      </c>
    </row>
    <row r="35" spans="1:6" ht="18">
      <c r="A35" s="71">
        <v>14</v>
      </c>
      <c r="B35" s="66" t="str">
        <f>'DEPT CHAIR'!B21</f>
        <v>Miano Heartman John M</v>
      </c>
      <c r="C35" s="67" t="str">
        <f>REGISTRATION!B24</f>
        <v>2015-01-960</v>
      </c>
      <c r="D35" s="68">
        <f>'DEPT CHAIR'!O21</f>
        <v>2.25</v>
      </c>
      <c r="E35" s="69" t="str">
        <f t="shared" si="0"/>
        <v>3</v>
      </c>
      <c r="F35" s="70" t="str">
        <f>'DEPT CHAIR'!P21</f>
        <v>PASSED</v>
      </c>
    </row>
    <row r="36" spans="1:6" ht="18">
      <c r="A36" s="65">
        <v>15</v>
      </c>
      <c r="B36" s="66" t="str">
        <f>'DEPT CHAIR'!B22</f>
        <v>Murray Jake Alexander V</v>
      </c>
      <c r="C36" s="67" t="str">
        <f>REGISTRATION!B25</f>
        <v>2015-01-1610</v>
      </c>
      <c r="D36" s="68">
        <f>'DEPT CHAIR'!O22</f>
        <v>1.75</v>
      </c>
      <c r="E36" s="69" t="str">
        <f t="shared" si="0"/>
        <v>3</v>
      </c>
      <c r="F36" s="70" t="str">
        <f>'DEPT CHAIR'!P22</f>
        <v>PASSED</v>
      </c>
    </row>
    <row r="37" spans="1:6" ht="18">
      <c r="A37" s="71">
        <v>16</v>
      </c>
      <c r="B37" s="66" t="str">
        <f>'DEPT CHAIR'!B23</f>
        <v>Pallera Elvin Jay B</v>
      </c>
      <c r="C37" s="67" t="str">
        <f>REGISTRATION!B26</f>
        <v>2014-02-126</v>
      </c>
      <c r="D37" s="68">
        <f>'DEPT CHAIR'!O23</f>
        <v>2.5</v>
      </c>
      <c r="E37" s="69" t="str">
        <f t="shared" si="0"/>
        <v>3</v>
      </c>
      <c r="F37" s="70" t="str">
        <f>'DEPT CHAIR'!P23</f>
        <v>PASSED</v>
      </c>
    </row>
    <row r="38" spans="1:6" ht="18">
      <c r="A38" s="65">
        <v>17</v>
      </c>
      <c r="B38" s="66" t="str">
        <f>'DEPT CHAIR'!B24</f>
        <v>Pineda Francis C</v>
      </c>
      <c r="C38" s="67" t="str">
        <f>REGISTRATION!B27</f>
        <v>2015-01-1336</v>
      </c>
      <c r="D38" s="68">
        <f>'DEPT CHAIR'!O24</f>
        <v>2</v>
      </c>
      <c r="E38" s="69" t="str">
        <f t="shared" si="0"/>
        <v>3</v>
      </c>
      <c r="F38" s="70" t="str">
        <f>'DEPT CHAIR'!P24</f>
        <v>PASSED</v>
      </c>
    </row>
    <row r="39" spans="1:6" ht="18">
      <c r="A39" s="71">
        <v>18</v>
      </c>
      <c r="B39" s="66" t="str">
        <f>'DEPT CHAIR'!B25</f>
        <v>Rascal Hashim Jr S</v>
      </c>
      <c r="C39" s="67" t="str">
        <f>REGISTRATION!B28</f>
        <v>2015-01-1677</v>
      </c>
      <c r="D39" s="68">
        <f>'DEPT CHAIR'!O25</f>
        <v>2</v>
      </c>
      <c r="E39" s="69" t="str">
        <f t="shared" si="0"/>
        <v>3</v>
      </c>
      <c r="F39" s="70" t="str">
        <f>'DEPT CHAIR'!P25</f>
        <v>PASSED</v>
      </c>
    </row>
    <row r="40" spans="1:6" ht="18">
      <c r="A40" s="65">
        <v>19</v>
      </c>
      <c r="B40" s="66" t="str">
        <f>'DEPT CHAIR'!B26</f>
        <v>Santander Arvin M</v>
      </c>
      <c r="C40" s="67" t="str">
        <f>REGISTRATION!B29</f>
        <v>2015-01-168</v>
      </c>
      <c r="D40" s="68">
        <f>'DEPT CHAIR'!O26</f>
        <v>2.25</v>
      </c>
      <c r="E40" s="69" t="str">
        <f t="shared" si="0"/>
        <v>3</v>
      </c>
      <c r="F40" s="70" t="str">
        <f>'DEPT CHAIR'!P26</f>
        <v>PASSED</v>
      </c>
    </row>
    <row r="41" spans="1:6" ht="18">
      <c r="A41" s="71">
        <v>20</v>
      </c>
      <c r="B41" s="66" t="str">
        <f>'DEPT CHAIR'!B27</f>
        <v>Silmete John Lloyd S</v>
      </c>
      <c r="C41" s="67" t="str">
        <f>REGISTRATION!B30</f>
        <v>2015-01-1585</v>
      </c>
      <c r="D41" s="68">
        <f>'DEPT CHAIR'!O27</f>
        <v>2</v>
      </c>
      <c r="E41" s="69" t="str">
        <f t="shared" si="0"/>
        <v>3</v>
      </c>
      <c r="F41" s="70" t="str">
        <f>'DEPT CHAIR'!P27</f>
        <v>PASSED</v>
      </c>
    </row>
    <row r="42" spans="1:6" ht="18">
      <c r="A42" s="65">
        <v>21</v>
      </c>
      <c r="B42" s="66" t="str">
        <f>'DEPT CHAIR'!B28</f>
        <v>Surizaki Takeji G</v>
      </c>
      <c r="C42" s="67" t="str">
        <f>REGISTRATION!B31</f>
        <v>2015-01-1810</v>
      </c>
      <c r="D42" s="68">
        <f>'DEPT CHAIR'!O28</f>
        <v>2</v>
      </c>
      <c r="E42" s="69" t="str">
        <f t="shared" si="0"/>
        <v>3</v>
      </c>
      <c r="F42" s="70" t="str">
        <f>'DEPT CHAIR'!P28</f>
        <v>PASSED</v>
      </c>
    </row>
    <row r="43" spans="1:6" ht="18">
      <c r="A43" s="71">
        <v>22</v>
      </c>
      <c r="B43" s="66" t="str">
        <f>'DEPT CHAIR'!B29</f>
        <v>Torrente Juan Papa T</v>
      </c>
      <c r="C43" s="67" t="str">
        <f>REGISTRATION!B32</f>
        <v>2015-01-1764</v>
      </c>
      <c r="D43" s="68">
        <f>'DEPT CHAIR'!O29</f>
        <v>2.75</v>
      </c>
      <c r="E43" s="69" t="str">
        <f t="shared" si="0"/>
        <v>3</v>
      </c>
      <c r="F43" s="70" t="str">
        <f>'DEPT CHAIR'!P29</f>
        <v>PASSED</v>
      </c>
    </row>
    <row r="44" spans="1:6" ht="18">
      <c r="A44" s="65">
        <v>23</v>
      </c>
      <c r="B44" s="66" t="str">
        <f>'DEPT CHAIR'!B30</f>
        <v>Tubis Heartlyn Micah A</v>
      </c>
      <c r="C44" s="67" t="str">
        <f>REGISTRATION!B33</f>
        <v>2015-01-1841</v>
      </c>
      <c r="D44" s="68">
        <f>'DEPT CHAIR'!O30</f>
        <v>2</v>
      </c>
      <c r="E44" s="69" t="str">
        <f t="shared" si="0"/>
        <v>3</v>
      </c>
      <c r="F44" s="70" t="str">
        <f>'DEPT CHAIR'!P30</f>
        <v>PASSED</v>
      </c>
    </row>
    <row r="45" spans="1:6" ht="18">
      <c r="A45" s="71">
        <v>24</v>
      </c>
      <c r="B45" s="66" t="str">
        <f>'DEPT CHAIR'!B31</f>
        <v>Umbay Lorenz G</v>
      </c>
      <c r="C45" s="67" t="str">
        <f>REGISTRATION!B34</f>
        <v>2015-01-1806</v>
      </c>
      <c r="D45" s="68">
        <f>'DEPT CHAIR'!O31</f>
        <v>2</v>
      </c>
      <c r="E45" s="69" t="str">
        <f t="shared" si="0"/>
        <v>3</v>
      </c>
      <c r="F45" s="70" t="str">
        <f>'DEPT CHAIR'!P31</f>
        <v>PASSED</v>
      </c>
    </row>
    <row r="46" spans="1:6" ht="18">
      <c r="A46" s="65">
        <v>25</v>
      </c>
      <c r="B46" s="66" t="str">
        <f>'DEPT CHAIR'!B32</f>
        <v>Villanueva Ira O</v>
      </c>
      <c r="C46" s="67" t="str">
        <f>REGISTRATION!B35</f>
        <v>2015-01-1082</v>
      </c>
      <c r="D46" s="68">
        <f>'DEPT CHAIR'!O32</f>
        <v>2</v>
      </c>
      <c r="E46" s="69" t="str">
        <f t="shared" si="0"/>
        <v>3</v>
      </c>
      <c r="F46" s="70" t="str">
        <f>'DEPT CHAIR'!P32</f>
        <v>PASSED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43079.980858101851</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2</v>
      </c>
      <c r="D108" s="265"/>
      <c r="E108" s="266">
        <f>(C108/$C$114)*100</f>
        <v>3.3333333333333335</v>
      </c>
      <c r="F108" s="267"/>
    </row>
    <row r="109" spans="1:7">
      <c r="A109" s="60"/>
      <c r="B109" s="87" t="s">
        <v>124</v>
      </c>
      <c r="C109" s="258">
        <f>COUNTIF($D$22:$D$82,"=2.0")+COUNTIF($D$22:$D$82,"=2.25")+(COUNTIF($D$22:$D$82,"=2.50")+COUNTIF($D$22:$D$82,"=2.75"))</f>
        <v>23</v>
      </c>
      <c r="D109" s="259"/>
      <c r="E109" s="260">
        <f>(C109/$C$114)*100</f>
        <v>38.333333333333336</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35</v>
      </c>
      <c r="D111" s="259"/>
      <c r="E111" s="260">
        <f t="shared" si="1"/>
        <v>58.333333333333336</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2017-12-10T15:32:27Z</dcterms:modified>
</cp:coreProperties>
</file>