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3"/>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K15"/>
  <c r="K16"/>
  <c r="AN16" s="1"/>
  <c r="K17"/>
  <c r="AN17" s="1"/>
  <c r="K18"/>
  <c r="AN18" s="1"/>
  <c r="K19"/>
  <c r="K20"/>
  <c r="AN20" s="1"/>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26" l="1"/>
  <c r="AN21"/>
  <c r="AN14"/>
  <c r="AN67"/>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7" l="1"/>
  <c r="BD17" s="1"/>
  <c r="CS17" s="1"/>
  <c r="CT17" s="1"/>
  <c r="O15" i="3" s="1"/>
  <c r="D29" i="4" s="1"/>
  <c r="E29" s="1"/>
  <c r="BC33" i="2"/>
  <c r="BD33" s="1"/>
  <c r="CS33" s="1"/>
  <c r="CT33" s="1"/>
  <c r="CU33" s="1"/>
  <c r="BC10"/>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CT42" s="1"/>
  <c r="CU42" s="1"/>
  <c r="BC40"/>
  <c r="BD40" s="1"/>
  <c r="CS40" s="1"/>
  <c r="CT40" s="1"/>
  <c r="CU40" s="1"/>
  <c r="BC38"/>
  <c r="BD38" s="1"/>
  <c r="CS38" s="1"/>
  <c r="CT38" s="1"/>
  <c r="BC36"/>
  <c r="BD36" s="1"/>
  <c r="CS36" s="1"/>
  <c r="CT36" s="1"/>
  <c r="O34" i="3"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BD29" i="2"/>
  <c r="CS29" s="1"/>
  <c r="CT29" s="1"/>
  <c r="O27" i="3" s="1"/>
  <c r="D41" i="4" s="1"/>
  <c r="E41" s="1"/>
  <c r="BD21" i="2"/>
  <c r="CS21" s="1"/>
  <c r="CT21" s="1"/>
  <c r="CU21" s="1"/>
  <c r="BD13"/>
  <c r="CS13" s="1"/>
  <c r="CT13" s="1"/>
  <c r="O11" i="3" s="1"/>
  <c r="D25" i="4" s="1"/>
  <c r="E25" s="1"/>
  <c r="CU68" i="2"/>
  <c r="CU65"/>
  <c r="CU57"/>
  <c r="CU49"/>
  <c r="CU41"/>
  <c r="CU25"/>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B29"/>
  <c r="B30"/>
  <c r="B31"/>
  <c r="B32"/>
  <c r="C23" i="4"/>
  <c r="B5" i="5" s="1"/>
  <c r="C22" i="4"/>
  <c r="B4" i="5" s="1"/>
  <c r="O23" i="3"/>
  <c r="D37" i="4" s="1"/>
  <c r="E37" s="1"/>
  <c r="O39" i="3"/>
  <c r="O47"/>
  <c r="O55"/>
  <c r="O63"/>
  <c r="N23"/>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31" l="1"/>
  <c r="N15"/>
  <c r="CU17" i="2"/>
  <c r="O31" i="3"/>
  <c r="D45" i="4" s="1"/>
  <c r="E45" s="1"/>
  <c r="N67" i="3"/>
  <c r="N58"/>
  <c r="N54"/>
  <c r="N26"/>
  <c r="CU36" i="2"/>
  <c r="N22" i="3"/>
  <c r="N34"/>
  <c r="N30"/>
  <c r="N19"/>
  <c r="O67"/>
  <c r="CU37" i="2"/>
  <c r="CU20"/>
  <c r="CU52"/>
  <c r="N64" i="3"/>
  <c r="N44"/>
  <c r="N36"/>
  <c r="N28"/>
  <c r="N20"/>
  <c r="N62"/>
  <c r="N51"/>
  <c r="O54"/>
  <c r="O46"/>
  <c r="O26"/>
  <c r="D40" i="4" s="1"/>
  <c r="E40" s="1"/>
  <c r="CU12" i="2"/>
  <c r="CU44"/>
  <c r="CU60"/>
  <c r="O32" i="3"/>
  <c r="D46" i="4" s="1"/>
  <c r="E46" s="1"/>
  <c r="O20" i="3"/>
  <c r="D34" i="4" s="1"/>
  <c r="E34" s="1"/>
  <c r="O48" i="3"/>
  <c r="N60"/>
  <c r="N52"/>
  <c r="N12"/>
  <c r="O64"/>
  <c r="O56"/>
  <c r="O40"/>
  <c r="O12"/>
  <c r="D26" i="4" s="1"/>
  <c r="E26" s="1"/>
  <c r="CU31" i="2"/>
  <c r="N66" i="3"/>
  <c r="N50"/>
  <c r="N46"/>
  <c r="N42"/>
  <c r="N38"/>
  <c r="N35"/>
  <c r="N18"/>
  <c r="N14"/>
  <c r="N10"/>
  <c r="O62"/>
  <c r="O51"/>
  <c r="O38"/>
  <c r="O30"/>
  <c r="D44" i="4" s="1"/>
  <c r="E44" s="1"/>
  <c r="O19" i="3"/>
  <c r="D33" i="4" s="1"/>
  <c r="E33" s="1"/>
  <c r="CU16" i="2"/>
  <c r="CU24"/>
  <c r="CU18"/>
  <c r="O16" i="3"/>
  <c r="D30" i="4" s="1"/>
  <c r="E30" s="1"/>
  <c r="CU26" i="2"/>
  <c r="O24" i="3"/>
  <c r="D38" i="4" s="1"/>
  <c r="E38" s="1"/>
  <c r="CU38" i="2"/>
  <c r="O36" i="3"/>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O17"/>
  <c r="D31" i="4" s="1"/>
  <c r="E31" s="1"/>
  <c r="N9" i="3"/>
  <c r="N57"/>
  <c r="N53"/>
  <c r="N25"/>
  <c r="N21"/>
  <c r="O57"/>
  <c r="O53"/>
  <c r="O41"/>
  <c r="O37"/>
  <c r="O25"/>
  <c r="D39" i="4" s="1"/>
  <c r="E39" s="1"/>
  <c r="O21" i="3"/>
  <c r="D35" i="4" s="1"/>
  <c r="E35" s="1"/>
  <c r="O13" i="3"/>
  <c r="D27" i="4" s="1"/>
  <c r="E27" s="1"/>
  <c r="N65" i="3"/>
  <c r="N49"/>
  <c r="N33"/>
  <c r="N17"/>
  <c r="N8"/>
  <c r="O8"/>
  <c r="D22" i="4" s="1"/>
  <c r="E22" s="1"/>
  <c r="C17"/>
  <c r="C75" l="1"/>
  <c r="C73"/>
  <c r="C72"/>
  <c r="C74"/>
  <c r="B52"/>
  <c r="E51"/>
  <c r="C16"/>
  <c r="C15"/>
  <c r="C14"/>
  <c r="C13"/>
  <c r="B94"/>
  <c r="E85"/>
  <c r="B85"/>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P34"/>
  <c r="P35"/>
  <c r="P36"/>
  <c r="P37"/>
  <c r="P38"/>
  <c r="P39"/>
  <c r="P40"/>
  <c r="P41"/>
  <c r="P42"/>
  <c r="P43"/>
  <c r="P44"/>
  <c r="P45"/>
  <c r="P46"/>
  <c r="P47"/>
  <c r="P48"/>
  <c r="P49"/>
  <c r="P50"/>
  <c r="P51"/>
  <c r="P52"/>
  <c r="P53"/>
  <c r="P54"/>
  <c r="P55"/>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C29" i="5" s="1"/>
  <c r="C36" i="2"/>
  <c r="B34" i="3" s="1"/>
  <c r="C30" i="5" s="1"/>
  <c r="C37" i="2"/>
  <c r="B35" i="3" s="1"/>
  <c r="C31" i="5" s="1"/>
  <c r="C38" i="2"/>
  <c r="B36" i="3" s="1"/>
  <c r="C32" i="5" s="1"/>
  <c r="C39" i="2"/>
  <c r="B37" i="3" s="1"/>
  <c r="C40" i="2"/>
  <c r="B38" i="3" s="1"/>
  <c r="C41" i="2"/>
  <c r="B39" i="3" s="1"/>
  <c r="C42" i="2"/>
  <c r="B40" i="3"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78" i="4" l="1"/>
  <c r="E77" s="1"/>
  <c r="E75" l="1"/>
  <c r="E73"/>
  <c r="E76"/>
  <c r="E72"/>
  <c r="E74"/>
  <c r="C8" i="3"/>
  <c r="E78" i="4" l="1"/>
</calcChain>
</file>

<file path=xl/sharedStrings.xml><?xml version="1.0" encoding="utf-8"?>
<sst xmlns="http://schemas.openxmlformats.org/spreadsheetml/2006/main" count="351" uniqueCount="261">
  <si>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</si>
  <si>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</si>
  <si>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</si>
  <si>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</si>
  <si>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</si>
  <si>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</si>
  <si>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</si>
  <si>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</si>
  <si>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</si>
  <si>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</si>
  <si>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</si>
  <si>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</si>
  <si>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</si>
  <si>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</si>
  <si>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</si>
  <si>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</si>
  <si>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</si>
  <si>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</si>
  <si>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</si>
  <si>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</si>
  <si>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</si>
  <si>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</si>
  <si>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</si>
  <si>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</si>
  <si>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</si>
  <si>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</si>
  <si>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</si>
  <si>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</si>
  <si>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</si>
  <si>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</si>
  <si>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</si>
  <si>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</si>
  <si>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</si>
  <si>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</si>
  <si>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</si>
  <si>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</si>
  <si>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</si>
  <si>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</si>
  <si>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</si>
  <si>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</si>
  <si>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</si>
  <si>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</si>
  <si>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</si>
  <si>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</si>
  <si>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</si>
  <si>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</si>
  <si>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</si>
  <si>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</si>
  <si>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</si>
  <si>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</si>
  <si>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</si>
  <si>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</si>
  <si>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</si>
  <si>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</si>
  <si>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</si>
  <si>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</si>
  <si>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</si>
  <si>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</si>
  <si>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</si>
  <si>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</si>
  <si>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</si>
  <si>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</si>
  <si>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</si>
  <si>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</si>
  <si>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</si>
  <si>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</si>
  <si>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</si>
  <si>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</si>
  <si>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</si>
  <si>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</si>
  <si>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</si>
  <si>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</si>
  <si>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</si>
  <si>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</si>
  <si>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</si>
  <si>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</si>
  <si>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</si>
  <si>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</si>
  <si>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</si>
  <si>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</si>
  <si>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</si>
  <si>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</si>
  <si>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</si>
  <si>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</si>
  <si>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</si>
  <si>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</si>
  <si>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</si>
  <si>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</si>
  <si>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</si>
  <si>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</si>
  <si>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</si>
  <si>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</si>
  <si>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</si>
  <si>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</si>
  <si>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</si>
  <si>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</si>
  <si>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</si>
  <si>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</si>
  <si>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</si>
  <si>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</si>
  <si>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</si>
  <si>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</si>
  <si>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</si>
  <si>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</si>
  <si>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</si>
  <si>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</si>
  <si>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</si>
  <si>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</si>
  <si>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</si>
  <si>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</si>
  <si>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</si>
  <si>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</si>
  <si>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</si>
  <si>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</si>
  <si>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</si>
  <si>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</si>
  <si>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</si>
  <si>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</si>
  <si>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</si>
  <si>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</si>
  <si>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</si>
  <si>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</si>
  <si>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</si>
  <si>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</si>
  <si>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</si>
  <si>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</si>
  <si>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</si>
  <si>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</si>
  <si>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</si>
  <si>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</si>
  <si>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</si>
  <si>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</si>
  <si>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</si>
  <si>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</si>
  <si>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</si>
  <si>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</si>
  <si>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</si>
  <si>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</si>
  <si>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</si>
  <si>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</si>
  <si>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</si>
  <si>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</si>
  <si>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</si>
  <si>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</si>
  <si>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</si>
  <si>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</si>
  <si>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</si>
  <si>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</si>
  <si>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</si>
  <si>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</si>
  <si>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</si>
  <si>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</si>
  <si>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</si>
  <si>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</si>
  <si>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</si>
  <si>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</si>
  <si>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</si>
  <si>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</si>
  <si>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</si>
  <si>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</si>
  <si>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</si>
  <si>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</si>
  <si>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</si>
  <si>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</si>
  <si>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</si>
  <si>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</si>
  <si>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2015-01-380</t>
  </si>
  <si>
    <t>Abad</t>
  </si>
  <si>
    <t>Jayson</t>
  </si>
  <si>
    <t>B</t>
  </si>
  <si>
    <t>2015-01-1662</t>
  </si>
  <si>
    <t>Almendras</t>
  </si>
  <si>
    <t>Mark Anthony</t>
  </si>
  <si>
    <t>G</t>
  </si>
  <si>
    <t>2015-01-1607</t>
  </si>
  <si>
    <t>Binamera</t>
  </si>
  <si>
    <t>Maynel</t>
  </si>
  <si>
    <t>L</t>
  </si>
  <si>
    <t>2015-01-603</t>
  </si>
  <si>
    <t>Comiso</t>
  </si>
  <si>
    <t>Rommel</t>
  </si>
  <si>
    <t>A</t>
  </si>
  <si>
    <t>2015-01-1571</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</si>
  <si>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</si>
  <si>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</si>
  <si>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</si>
  <si>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</si>
  <si>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</si>
  <si>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</si>
  <si>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</si>
  <si>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</si>
  <si>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</si>
  <si>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</si>
  <si>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</si>
  <si>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</si>
  <si>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</si>
  <si>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</si>
  <si>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</si>
  <si>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</si>
  <si>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</si>
  <si>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</si>
  <si>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</si>
  <si>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</si>
  <si>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</si>
  <si>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</si>
  <si>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</si>
  <si>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</si>
  <si>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</si>
  <si>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</si>
  <si>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</si>
  <si>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</si>
  <si>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</si>
  <si>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</si>
  <si>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</si>
  <si>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</si>
  <si>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</si>
  <si>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</si>
  <si>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</si>
  <si>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</si>
  <si>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</si>
  <si>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</si>
  <si>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</si>
  <si>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</si>
  <si>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</si>
  <si>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</si>
  <si>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</si>
  <si>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</si>
  <si>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</si>
  <si>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</si>
  <si>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</si>
  <si>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</si>
  <si>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</si>
  <si>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</si>
  <si>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</si>
  <si>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</si>
  <si>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</si>
  <si>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</si>
  <si>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</si>
  <si>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</si>
  <si>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</si>
  <si>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</si>
  <si>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</si>
  <si>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</si>
  <si>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</si>
  <si>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</si>
  <si>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</si>
  <si>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</si>
  <si>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</si>
  <si>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</si>
  <si>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</si>
  <si>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</si>
  <si>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</si>
  <si>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Calupad</t>
  </si>
  <si>
    <t>Roland Karl</t>
  </si>
  <si>
    <t>2015-01-758</t>
  </si>
  <si>
    <t>dela Pieza</t>
  </si>
  <si>
    <t>SEATWORK</t>
  </si>
  <si>
    <t>Website</t>
  </si>
  <si>
    <t>Web Portfolio</t>
  </si>
  <si>
    <t>THIRD YEAR</t>
  </si>
  <si>
    <t>Renen Paul M. Viado</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</si>
</sst>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9">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2:R71"/>
  <sheetViews>
    <sheetView workbookViewId="0">
      <selection activeCell="P17" sqref="P17:R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0" t="s">
        <v>22</v>
      </c>
      <c r="B2" s="130"/>
      <c r="C2" s="130"/>
      <c r="D2" s="130"/>
      <c r="E2" s="130"/>
      <c r="F2" s="130"/>
      <c r="G2" s="130"/>
      <c r="H2" s="130"/>
      <c r="I2" s="130"/>
      <c r="J2" s="130"/>
      <c r="K2" s="130"/>
      <c r="L2" s="130"/>
      <c r="M2" s="130"/>
    </row>
    <row r="3" spans="1:18">
      <c r="A3" s="130"/>
      <c r="B3" s="130"/>
      <c r="C3" s="130"/>
      <c r="D3" s="130"/>
      <c r="E3" s="130"/>
      <c r="F3" s="130"/>
      <c r="G3" s="130"/>
      <c r="H3" s="130"/>
      <c r="I3" s="130"/>
      <c r="J3" s="130"/>
      <c r="K3" s="130"/>
      <c r="L3" s="130"/>
      <c r="M3" s="130"/>
    </row>
    <row r="4" spans="1:18" ht="16.5" customHeight="1">
      <c r="A4" s="122" t="s">
        <v>259</v>
      </c>
      <c r="B4" s="122"/>
      <c r="C4" s="122"/>
      <c r="D4" s="122"/>
      <c r="E4" s="122"/>
      <c r="F4" s="122"/>
      <c r="G4" s="122"/>
      <c r="H4" s="122"/>
      <c r="I4" s="122"/>
      <c r="J4" s="122"/>
      <c r="K4" s="122"/>
      <c r="L4" s="122"/>
      <c r="M4" s="122"/>
    </row>
    <row r="5" spans="1:18" ht="15.75" thickBot="1">
      <c r="A5" s="121"/>
      <c r="B5" s="121"/>
      <c r="C5" s="121"/>
      <c r="D5" s="121"/>
      <c r="E5" s="121"/>
      <c r="F5" s="121"/>
      <c r="G5" s="121"/>
      <c r="H5" s="121"/>
      <c r="I5" s="121"/>
      <c r="J5" s="121"/>
      <c r="K5" s="121"/>
      <c r="L5" s="121"/>
      <c r="M5" s="121"/>
    </row>
    <row r="6" spans="1:18">
      <c r="A6" s="159" t="s">
        <v>0</v>
      </c>
      <c r="B6" s="160"/>
      <c r="C6" s="161" t="s">
        <v>159</v>
      </c>
      <c r="D6" s="161"/>
      <c r="E6" s="162" t="s">
        <v>1</v>
      </c>
      <c r="F6" s="162"/>
      <c r="G6" s="1">
        <v>2</v>
      </c>
      <c r="H6" s="2" t="s">
        <v>2</v>
      </c>
      <c r="I6" s="1"/>
      <c r="J6" s="163" t="s">
        <v>3</v>
      </c>
      <c r="K6" s="163"/>
      <c r="L6" s="164"/>
      <c r="M6" s="164"/>
    </row>
    <row r="7" spans="1:18">
      <c r="A7" s="165" t="s">
        <v>4</v>
      </c>
      <c r="B7" s="166"/>
      <c r="C7" s="3" t="s">
        <v>158</v>
      </c>
      <c r="D7" s="4" t="s">
        <v>5</v>
      </c>
      <c r="E7" s="167" t="s">
        <v>6</v>
      </c>
      <c r="F7" s="167"/>
      <c r="G7" s="5">
        <v>1</v>
      </c>
      <c r="H7" s="6" t="s">
        <v>7</v>
      </c>
      <c r="I7" s="7"/>
      <c r="J7" s="167" t="s">
        <v>8</v>
      </c>
      <c r="K7" s="167"/>
      <c r="L7" s="168"/>
      <c r="M7" s="168"/>
    </row>
    <row r="8" spans="1:18" ht="15.75" thickBot="1">
      <c r="A8" s="147" t="s">
        <v>9</v>
      </c>
      <c r="B8" s="148"/>
      <c r="C8" s="8" t="s">
        <v>160</v>
      </c>
      <c r="D8" s="9" t="s">
        <v>240</v>
      </c>
      <c r="E8" s="149" t="s">
        <v>10</v>
      </c>
      <c r="F8" s="149"/>
      <c r="G8" s="10">
        <v>3</v>
      </c>
      <c r="H8" s="11" t="s">
        <v>11</v>
      </c>
      <c r="I8" s="12"/>
      <c r="J8" s="149" t="s">
        <v>12</v>
      </c>
      <c r="K8" s="149"/>
      <c r="L8" s="150"/>
      <c r="M8" s="150"/>
    </row>
    <row r="9" spans="1:18" ht="15.75" thickBot="1">
      <c r="A9" s="151" t="s">
        <v>13</v>
      </c>
      <c r="B9" s="153" t="s">
        <v>90</v>
      </c>
      <c r="C9" s="155" t="s">
        <v>14</v>
      </c>
      <c r="D9" s="155"/>
      <c r="E9" s="155"/>
      <c r="F9" s="156" t="s">
        <v>15</v>
      </c>
      <c r="G9" s="156" t="s">
        <v>16</v>
      </c>
      <c r="H9" s="158"/>
      <c r="I9" s="158"/>
      <c r="J9" s="139" t="s">
        <v>17</v>
      </c>
      <c r="K9" s="140"/>
      <c r="L9" s="139" t="s">
        <v>18</v>
      </c>
      <c r="M9" s="140"/>
    </row>
    <row r="10" spans="1:18">
      <c r="A10" s="152"/>
      <c r="B10" s="154"/>
      <c r="C10" s="13" t="s">
        <v>19</v>
      </c>
      <c r="D10" s="13" t="s">
        <v>20</v>
      </c>
      <c r="E10" s="13" t="s">
        <v>91</v>
      </c>
      <c r="F10" s="157"/>
      <c r="G10" s="157"/>
      <c r="H10" s="157"/>
      <c r="I10" s="157"/>
      <c r="J10" s="141"/>
      <c r="K10" s="141"/>
      <c r="L10" s="141"/>
      <c r="M10" s="141"/>
    </row>
    <row r="11" spans="1:18">
      <c r="A11" s="14">
        <v>1</v>
      </c>
      <c r="B11" s="15" t="s">
        <v>166</v>
      </c>
      <c r="C11" s="15" t="s">
        <v>167</v>
      </c>
      <c r="D11" s="15" t="s">
        <v>168</v>
      </c>
      <c r="E11" s="15" t="s">
        <v>169</v>
      </c>
      <c r="F11" s="16" t="s">
        <v>165</v>
      </c>
      <c r="G11" s="142"/>
      <c r="H11" s="143"/>
      <c r="I11" s="144"/>
      <c r="J11" s="145"/>
      <c r="K11" s="146"/>
      <c r="L11" s="142"/>
      <c r="M11" s="144"/>
      <c r="O11" s="131" t="s">
        <v>23</v>
      </c>
      <c r="P11" s="132"/>
      <c r="Q11" s="132"/>
      <c r="R11" s="133"/>
    </row>
    <row r="12" spans="1:18">
      <c r="A12" s="14">
        <v>2</v>
      </c>
      <c r="B12" s="15" t="s">
        <v>170</v>
      </c>
      <c r="C12" s="15" t="s">
        <v>171</v>
      </c>
      <c r="D12" s="15" t="s">
        <v>172</v>
      </c>
      <c r="E12" s="15" t="s">
        <v>173</v>
      </c>
      <c r="F12" s="16" t="s">
        <v>165</v>
      </c>
      <c r="G12" s="127"/>
      <c r="H12" s="127"/>
      <c r="I12" s="127"/>
      <c r="J12" s="137"/>
      <c r="K12" s="138"/>
      <c r="L12" s="129"/>
      <c r="M12" s="129"/>
      <c r="O12" s="19" t="s">
        <v>24</v>
      </c>
      <c r="P12" s="126" t="s">
        <v>161</v>
      </c>
      <c r="Q12" s="126"/>
      <c r="R12" s="126"/>
    </row>
    <row r="13" spans="1:18">
      <c r="A13" s="14">
        <v>3</v>
      </c>
      <c r="B13" s="15" t="s">
        <v>250</v>
      </c>
      <c r="C13" s="15" t="s">
        <v>247</v>
      </c>
      <c r="D13" s="15" t="s">
        <v>248</v>
      </c>
      <c r="E13" s="15" t="s">
        <v>249</v>
      </c>
      <c r="F13" s="16" t="s">
        <v>165</v>
      </c>
      <c r="G13" s="127"/>
      <c r="H13" s="127"/>
      <c r="I13" s="127"/>
      <c r="J13" s="137"/>
      <c r="K13" s="138"/>
      <c r="L13" s="129"/>
      <c r="M13" s="129"/>
      <c r="O13" s="19" t="s">
        <v>25</v>
      </c>
      <c r="P13" s="126" t="s">
        <v>241</v>
      </c>
      <c r="Q13" s="126"/>
      <c r="R13" s="126"/>
    </row>
    <row r="14" spans="1:18">
      <c r="A14" s="14">
        <v>4</v>
      </c>
      <c r="B14" s="15" t="s">
        <v>174</v>
      </c>
      <c r="C14" s="15" t="s">
        <v>175</v>
      </c>
      <c r="D14" s="15" t="s">
        <v>176</v>
      </c>
      <c r="E14" s="15" t="s">
        <v>177</v>
      </c>
      <c r="F14" s="16" t="s">
        <v>165</v>
      </c>
      <c r="G14" s="127"/>
      <c r="H14" s="127"/>
      <c r="I14" s="127"/>
      <c r="J14" s="137"/>
      <c r="K14" s="138"/>
      <c r="L14" s="129"/>
      <c r="M14" s="129"/>
      <c r="O14" s="19" t="s">
        <v>26</v>
      </c>
      <c r="P14" s="123" t="s">
        <v>162</v>
      </c>
      <c r="Q14" s="124"/>
      <c r="R14" s="125"/>
    </row>
    <row r="15" spans="1:18">
      <c r="A15" s="14">
        <v>5</v>
      </c>
      <c r="B15" s="15" t="s">
        <v>178</v>
      </c>
      <c r="C15" s="15" t="s">
        <v>179</v>
      </c>
      <c r="D15" s="15" t="s">
        <v>180</v>
      </c>
      <c r="E15" s="15" t="s">
        <v>181</v>
      </c>
      <c r="F15" s="16" t="s">
        <v>165</v>
      </c>
      <c r="G15" s="127"/>
      <c r="H15" s="127"/>
      <c r="I15" s="127"/>
      <c r="J15" s="137"/>
      <c r="K15" s="138"/>
      <c r="L15" s="129"/>
      <c r="M15" s="129"/>
      <c r="O15" s="20" t="s">
        <v>27</v>
      </c>
      <c r="P15" s="123" t="s">
        <v>163</v>
      </c>
      <c r="Q15" s="124"/>
      <c r="R15" s="125"/>
    </row>
    <row r="16" spans="1:18">
      <c r="A16" s="14">
        <v>6</v>
      </c>
      <c r="B16" s="15" t="s">
        <v>254</v>
      </c>
      <c r="C16" s="15" t="s">
        <v>252</v>
      </c>
      <c r="D16" s="15" t="s">
        <v>253</v>
      </c>
      <c r="E16" s="15" t="s">
        <v>177</v>
      </c>
      <c r="F16" s="16" t="s">
        <v>165</v>
      </c>
      <c r="G16" s="127"/>
      <c r="H16" s="127"/>
      <c r="I16" s="127"/>
      <c r="J16" s="137"/>
      <c r="K16" s="138"/>
      <c r="L16" s="129"/>
      <c r="M16" s="129"/>
      <c r="O16" s="20" t="s">
        <v>29</v>
      </c>
      <c r="P16" s="134" t="s">
        <v>260</v>
      </c>
      <c r="Q16" s="135"/>
      <c r="R16" s="136"/>
    </row>
    <row r="17" spans="1:18">
      <c r="A17" s="14">
        <v>7</v>
      </c>
      <c r="B17" s="15" t="s">
        <v>182</v>
      </c>
      <c r="C17" s="15" t="s">
        <v>255</v>
      </c>
      <c r="D17" s="15" t="s">
        <v>183</v>
      </c>
      <c r="E17" s="15" t="s">
        <v>184</v>
      </c>
      <c r="F17" s="16" t="s">
        <v>165</v>
      </c>
      <c r="G17" s="127"/>
      <c r="H17" s="127"/>
      <c r="I17" s="127"/>
      <c r="J17" s="137"/>
      <c r="K17" s="138"/>
      <c r="L17" s="129"/>
      <c r="M17" s="129"/>
      <c r="O17" s="20" t="s">
        <v>28</v>
      </c>
      <c r="P17" s="123" t="s">
        <v>164</v>
      </c>
      <c r="Q17" s="124"/>
      <c r="R17" s="125"/>
    </row>
    <row r="18" spans="1:18">
      <c r="A18" s="14">
        <v>8</v>
      </c>
      <c r="B18" s="15" t="s">
        <v>185</v>
      </c>
      <c r="C18" s="15" t="s">
        <v>186</v>
      </c>
      <c r="D18" s="15" t="s">
        <v>187</v>
      </c>
      <c r="E18" s="15" t="s">
        <v>181</v>
      </c>
      <c r="F18" s="16" t="s">
        <v>165</v>
      </c>
      <c r="G18" s="127"/>
      <c r="H18" s="127"/>
      <c r="I18" s="127"/>
      <c r="J18" s="137"/>
      <c r="K18" s="138"/>
      <c r="L18" s="129"/>
      <c r="M18" s="129"/>
    </row>
    <row r="19" spans="1:18">
      <c r="A19" s="14">
        <v>9</v>
      </c>
      <c r="B19" s="15" t="s">
        <v>188</v>
      </c>
      <c r="C19" s="15" t="s">
        <v>189</v>
      </c>
      <c r="D19" s="15" t="s">
        <v>172</v>
      </c>
      <c r="E19" s="15" t="s">
        <v>190</v>
      </c>
      <c r="F19" s="16" t="s">
        <v>165</v>
      </c>
      <c r="G19" s="127"/>
      <c r="H19" s="127"/>
      <c r="I19" s="127"/>
      <c r="J19" s="137"/>
      <c r="K19" s="138"/>
      <c r="L19" s="129"/>
      <c r="M19" s="129"/>
    </row>
    <row r="20" spans="1:18">
      <c r="A20" s="14">
        <v>10</v>
      </c>
      <c r="B20" s="15" t="s">
        <v>191</v>
      </c>
      <c r="C20" s="15" t="s">
        <v>192</v>
      </c>
      <c r="D20" s="15" t="s">
        <v>193</v>
      </c>
      <c r="E20" s="15" t="s">
        <v>194</v>
      </c>
      <c r="F20" s="16" t="s">
        <v>165</v>
      </c>
      <c r="G20" s="127"/>
      <c r="H20" s="127"/>
      <c r="I20" s="127"/>
      <c r="J20" s="137"/>
      <c r="K20" s="138"/>
      <c r="L20" s="129"/>
      <c r="M20" s="129"/>
    </row>
    <row r="21" spans="1:18">
      <c r="A21" s="14">
        <v>11</v>
      </c>
      <c r="B21" s="15" t="s">
        <v>195</v>
      </c>
      <c r="C21" s="15" t="s">
        <v>196</v>
      </c>
      <c r="D21" s="15" t="s">
        <v>197</v>
      </c>
      <c r="E21" s="15" t="s">
        <v>198</v>
      </c>
      <c r="F21" s="16" t="s">
        <v>165</v>
      </c>
      <c r="G21" s="127"/>
      <c r="H21" s="127"/>
      <c r="I21" s="127"/>
      <c r="J21" s="137"/>
      <c r="K21" s="138"/>
      <c r="L21" s="129"/>
      <c r="M21" s="129"/>
      <c r="P21" s="94" t="s">
        <v>142</v>
      </c>
    </row>
    <row r="22" spans="1:18">
      <c r="A22" s="14">
        <v>12</v>
      </c>
      <c r="B22" s="15" t="s">
        <v>199</v>
      </c>
      <c r="C22" s="15" t="s">
        <v>200</v>
      </c>
      <c r="D22" s="15" t="s">
        <v>201</v>
      </c>
      <c r="E22" s="15" t="s">
        <v>202</v>
      </c>
      <c r="F22" s="16" t="s">
        <v>165</v>
      </c>
      <c r="G22" s="127"/>
      <c r="H22" s="127"/>
      <c r="I22" s="127"/>
      <c r="J22" s="137"/>
      <c r="K22" s="138"/>
      <c r="L22" s="129"/>
      <c r="M22" s="129"/>
      <c r="P22" s="95">
        <v>0</v>
      </c>
      <c r="Q22" s="95">
        <v>5</v>
      </c>
    </row>
    <row r="23" spans="1:18">
      <c r="A23" s="14">
        <v>13</v>
      </c>
      <c r="B23" s="15" t="s">
        <v>203</v>
      </c>
      <c r="C23" s="15" t="s">
        <v>204</v>
      </c>
      <c r="D23" s="15" t="s">
        <v>205</v>
      </c>
      <c r="E23" s="15" t="s">
        <v>173</v>
      </c>
      <c r="F23" s="16" t="s">
        <v>165</v>
      </c>
      <c r="G23" s="127"/>
      <c r="H23" s="127"/>
      <c r="I23" s="127"/>
      <c r="J23" s="137"/>
      <c r="K23" s="138"/>
      <c r="L23" s="129"/>
      <c r="M23" s="129"/>
      <c r="P23" s="96">
        <v>70</v>
      </c>
      <c r="Q23" s="95">
        <v>3</v>
      </c>
    </row>
    <row r="24" spans="1:18">
      <c r="A24" s="14">
        <v>14</v>
      </c>
      <c r="B24" s="15" t="s">
        <v>206</v>
      </c>
      <c r="C24" s="15" t="s">
        <v>207</v>
      </c>
      <c r="D24" s="15" t="s">
        <v>208</v>
      </c>
      <c r="E24" s="15" t="s">
        <v>198</v>
      </c>
      <c r="F24" s="16" t="s">
        <v>165</v>
      </c>
      <c r="G24" s="127"/>
      <c r="H24" s="127"/>
      <c r="I24" s="127"/>
      <c r="J24" s="137"/>
      <c r="K24" s="138"/>
      <c r="L24" s="129"/>
      <c r="M24" s="129"/>
      <c r="P24" s="96">
        <v>73.34</v>
      </c>
      <c r="Q24" s="95">
        <v>2.75</v>
      </c>
    </row>
    <row r="25" spans="1:18">
      <c r="A25" s="14">
        <v>15</v>
      </c>
      <c r="B25" s="119" t="s">
        <v>209</v>
      </c>
      <c r="C25" s="15" t="s">
        <v>210</v>
      </c>
      <c r="D25" s="15" t="s">
        <v>211</v>
      </c>
      <c r="E25" s="15" t="s">
        <v>212</v>
      </c>
      <c r="F25" s="16" t="s">
        <v>165</v>
      </c>
      <c r="G25" s="127"/>
      <c r="H25" s="127"/>
      <c r="I25" s="127"/>
      <c r="J25" s="137"/>
      <c r="K25" s="138"/>
      <c r="L25" s="129"/>
      <c r="M25" s="129"/>
      <c r="P25" s="96">
        <v>76.680000000000007</v>
      </c>
      <c r="Q25" s="95">
        <v>2.5</v>
      </c>
    </row>
    <row r="26" spans="1:18">
      <c r="A26" s="14">
        <v>16</v>
      </c>
      <c r="B26" s="15" t="s">
        <v>213</v>
      </c>
      <c r="C26" s="15" t="s">
        <v>214</v>
      </c>
      <c r="D26" s="15" t="s">
        <v>215</v>
      </c>
      <c r="E26" s="15" t="s">
        <v>169</v>
      </c>
      <c r="F26" s="16" t="s">
        <v>165</v>
      </c>
      <c r="G26" s="127"/>
      <c r="H26" s="127"/>
      <c r="I26" s="127"/>
      <c r="J26" s="137"/>
      <c r="K26" s="138"/>
      <c r="L26" s="129"/>
      <c r="M26" s="129"/>
      <c r="P26" s="96">
        <v>80.02</v>
      </c>
      <c r="Q26" s="95">
        <v>2.25</v>
      </c>
    </row>
    <row r="27" spans="1:18">
      <c r="A27" s="14">
        <v>17</v>
      </c>
      <c r="B27" s="119" t="s">
        <v>216</v>
      </c>
      <c r="C27" s="15" t="s">
        <v>217</v>
      </c>
      <c r="D27" s="15" t="s">
        <v>218</v>
      </c>
      <c r="E27" s="15" t="s">
        <v>194</v>
      </c>
      <c r="F27" s="16" t="s">
        <v>165</v>
      </c>
      <c r="G27" s="127"/>
      <c r="H27" s="127"/>
      <c r="I27" s="127"/>
      <c r="J27" s="137"/>
      <c r="K27" s="138"/>
      <c r="L27" s="129"/>
      <c r="M27" s="129"/>
      <c r="P27" s="96">
        <v>83.36</v>
      </c>
      <c r="Q27" s="95">
        <v>2</v>
      </c>
    </row>
    <row r="28" spans="1:18">
      <c r="A28" s="14">
        <v>18</v>
      </c>
      <c r="B28" s="15" t="s">
        <v>242</v>
      </c>
      <c r="C28" s="15" t="s">
        <v>219</v>
      </c>
      <c r="D28" s="15" t="s">
        <v>220</v>
      </c>
      <c r="E28" s="15" t="s">
        <v>190</v>
      </c>
      <c r="F28" s="16" t="s">
        <v>165</v>
      </c>
      <c r="G28" s="127"/>
      <c r="H28" s="127"/>
      <c r="I28" s="127"/>
      <c r="J28" s="137"/>
      <c r="K28" s="138"/>
      <c r="L28" s="129"/>
      <c r="M28" s="129"/>
      <c r="P28" s="96">
        <v>86.7</v>
      </c>
      <c r="Q28" s="95">
        <v>1.75</v>
      </c>
    </row>
    <row r="29" spans="1:18">
      <c r="A29" s="14">
        <v>19</v>
      </c>
      <c r="B29" s="15" t="s">
        <v>221</v>
      </c>
      <c r="C29" s="15" t="s">
        <v>222</v>
      </c>
      <c r="D29" s="15" t="s">
        <v>223</v>
      </c>
      <c r="E29" s="15" t="s">
        <v>198</v>
      </c>
      <c r="F29" s="16" t="s">
        <v>165</v>
      </c>
      <c r="G29" s="127"/>
      <c r="H29" s="127"/>
      <c r="I29" s="127"/>
      <c r="J29" s="137"/>
      <c r="K29" s="138"/>
      <c r="L29" s="129"/>
      <c r="M29" s="129"/>
      <c r="P29" s="96">
        <v>90.04</v>
      </c>
      <c r="Q29" s="95">
        <v>1.5</v>
      </c>
    </row>
    <row r="30" spans="1:18">
      <c r="A30" s="14">
        <v>20</v>
      </c>
      <c r="B30" s="15" t="s">
        <v>224</v>
      </c>
      <c r="C30" s="15" t="s">
        <v>225</v>
      </c>
      <c r="D30" s="15" t="s">
        <v>226</v>
      </c>
      <c r="E30" s="15" t="s">
        <v>190</v>
      </c>
      <c r="F30" s="16" t="s">
        <v>165</v>
      </c>
      <c r="G30" s="127"/>
      <c r="H30" s="127"/>
      <c r="I30" s="127"/>
      <c r="J30" s="137"/>
      <c r="K30" s="138"/>
      <c r="L30" s="129"/>
      <c r="M30" s="129"/>
      <c r="P30" s="96">
        <v>93.38</v>
      </c>
      <c r="Q30" s="95">
        <v>1.25</v>
      </c>
    </row>
    <row r="31" spans="1:18">
      <c r="A31" s="14">
        <v>21</v>
      </c>
      <c r="B31" s="15" t="s">
        <v>227</v>
      </c>
      <c r="C31" s="15" t="s">
        <v>228</v>
      </c>
      <c r="D31" s="15" t="s">
        <v>229</v>
      </c>
      <c r="E31" s="15" t="s">
        <v>173</v>
      </c>
      <c r="F31" s="16" t="s">
        <v>165</v>
      </c>
      <c r="G31" s="127"/>
      <c r="H31" s="127"/>
      <c r="I31" s="127"/>
      <c r="J31" s="137"/>
      <c r="K31" s="138"/>
      <c r="L31" s="129"/>
      <c r="M31" s="129"/>
      <c r="P31" s="95"/>
      <c r="Q31" s="95"/>
    </row>
    <row r="32" spans="1:18">
      <c r="A32" s="14">
        <v>22</v>
      </c>
      <c r="B32" s="15" t="s">
        <v>230</v>
      </c>
      <c r="C32" s="15" t="s">
        <v>231</v>
      </c>
      <c r="D32" s="15" t="s">
        <v>232</v>
      </c>
      <c r="E32" s="15" t="s">
        <v>233</v>
      </c>
      <c r="F32" s="16" t="s">
        <v>165</v>
      </c>
      <c r="G32" s="127"/>
      <c r="H32" s="127"/>
      <c r="I32" s="127"/>
      <c r="J32" s="137"/>
      <c r="K32" s="138"/>
      <c r="L32" s="129"/>
      <c r="M32" s="129"/>
      <c r="P32" s="95">
        <v>96.72</v>
      </c>
      <c r="Q32" s="95">
        <v>1</v>
      </c>
    </row>
    <row r="33" spans="1:13">
      <c r="A33" s="14">
        <v>23</v>
      </c>
      <c r="B33" s="15" t="s">
        <v>234</v>
      </c>
      <c r="C33" s="15" t="s">
        <v>235</v>
      </c>
      <c r="D33" s="15" t="s">
        <v>236</v>
      </c>
      <c r="E33" s="15" t="s">
        <v>181</v>
      </c>
      <c r="F33" s="16" t="s">
        <v>165</v>
      </c>
      <c r="G33" s="127"/>
      <c r="H33" s="127"/>
      <c r="I33" s="127"/>
      <c r="J33" s="137"/>
      <c r="K33" s="138"/>
      <c r="L33" s="129"/>
      <c r="M33" s="129"/>
    </row>
    <row r="34" spans="1:13">
      <c r="A34" s="14">
        <v>24</v>
      </c>
      <c r="B34" s="15" t="s">
        <v>237</v>
      </c>
      <c r="C34" s="15" t="s">
        <v>238</v>
      </c>
      <c r="D34" s="15" t="s">
        <v>239</v>
      </c>
      <c r="E34" s="15" t="s">
        <v>173</v>
      </c>
      <c r="F34" s="16" t="s">
        <v>165</v>
      </c>
      <c r="G34" s="127"/>
      <c r="H34" s="127"/>
      <c r="I34" s="127"/>
      <c r="J34" s="137"/>
      <c r="K34" s="138"/>
      <c r="L34" s="129"/>
      <c r="M34" s="129"/>
    </row>
    <row r="35" spans="1:13">
      <c r="A35" s="14">
        <v>25</v>
      </c>
      <c r="B35" s="15" t="s">
        <v>243</v>
      </c>
      <c r="C35" s="17" t="s">
        <v>244</v>
      </c>
      <c r="D35" s="15" t="s">
        <v>245</v>
      </c>
      <c r="E35" s="15" t="s">
        <v>246</v>
      </c>
      <c r="F35" s="16" t="s">
        <v>165</v>
      </c>
      <c r="G35" s="127"/>
      <c r="H35" s="127"/>
      <c r="I35" s="127"/>
      <c r="J35" s="137"/>
      <c r="K35" s="138"/>
      <c r="L35" s="129"/>
      <c r="M35" s="129"/>
    </row>
    <row r="36" spans="1:13">
      <c r="A36" s="14">
        <v>26</v>
      </c>
      <c r="B36" s="15"/>
      <c r="C36" s="15"/>
      <c r="D36" s="15"/>
      <c r="E36" s="15"/>
      <c r="F36" s="16"/>
      <c r="G36" s="127"/>
      <c r="H36" s="127"/>
      <c r="I36" s="127"/>
      <c r="J36" s="137"/>
      <c r="K36" s="138"/>
      <c r="L36" s="129"/>
      <c r="M36" s="129"/>
    </row>
    <row r="37" spans="1:13">
      <c r="A37" s="14">
        <v>27</v>
      </c>
      <c r="B37" s="15"/>
      <c r="C37" s="17"/>
      <c r="D37" s="15"/>
      <c r="E37" s="15"/>
      <c r="F37" s="16"/>
      <c r="G37" s="127"/>
      <c r="H37" s="127"/>
      <c r="I37" s="127"/>
      <c r="J37" s="128"/>
      <c r="K37" s="128"/>
      <c r="L37" s="129"/>
      <c r="M37" s="129"/>
    </row>
    <row r="38" spans="1:13">
      <c r="A38" s="14">
        <v>28</v>
      </c>
      <c r="B38" s="15"/>
      <c r="C38" s="15"/>
      <c r="D38" s="15"/>
      <c r="E38" s="15"/>
      <c r="F38" s="16"/>
      <c r="G38" s="127"/>
      <c r="H38" s="127"/>
      <c r="I38" s="127"/>
      <c r="J38" s="128"/>
      <c r="K38" s="128"/>
      <c r="L38" s="129"/>
      <c r="M38" s="129"/>
    </row>
    <row r="39" spans="1:13">
      <c r="A39" s="14">
        <v>29</v>
      </c>
      <c r="B39" s="15"/>
      <c r="C39" s="15"/>
      <c r="D39" s="15"/>
      <c r="E39" s="15"/>
      <c r="F39" s="16"/>
      <c r="G39" s="127"/>
      <c r="H39" s="127"/>
      <c r="I39" s="127"/>
      <c r="J39" s="128"/>
      <c r="K39" s="128"/>
      <c r="L39" s="129"/>
      <c r="M39" s="129"/>
    </row>
    <row r="40" spans="1:13">
      <c r="A40" s="14">
        <v>30</v>
      </c>
      <c r="B40" s="15"/>
      <c r="C40" s="15"/>
      <c r="D40" s="15"/>
      <c r="E40" s="15"/>
      <c r="F40" s="16"/>
      <c r="G40" s="127"/>
      <c r="H40" s="127"/>
      <c r="I40" s="127"/>
      <c r="J40" s="128"/>
      <c r="K40" s="128"/>
      <c r="L40" s="129"/>
      <c r="M40" s="129"/>
    </row>
    <row r="41" spans="1:13">
      <c r="A41" s="14">
        <v>31</v>
      </c>
      <c r="B41" s="15"/>
      <c r="C41" s="15"/>
      <c r="D41" s="15"/>
      <c r="E41" s="15"/>
      <c r="F41" s="16"/>
      <c r="G41" s="127"/>
      <c r="H41" s="127"/>
      <c r="I41" s="127"/>
      <c r="J41" s="128"/>
      <c r="K41" s="128"/>
      <c r="L41" s="129"/>
      <c r="M41" s="129"/>
    </row>
    <row r="42" spans="1:13">
      <c r="A42" s="14">
        <v>32</v>
      </c>
      <c r="B42" s="15"/>
      <c r="C42" s="15"/>
      <c r="D42" s="15"/>
      <c r="E42" s="15"/>
      <c r="F42" s="16"/>
      <c r="G42" s="127"/>
      <c r="H42" s="127"/>
      <c r="I42" s="127"/>
      <c r="J42" s="128"/>
      <c r="K42" s="128"/>
      <c r="L42" s="129"/>
      <c r="M42" s="129"/>
    </row>
    <row r="43" spans="1:13">
      <c r="A43" s="14">
        <v>33</v>
      </c>
      <c r="B43" s="15"/>
      <c r="C43" s="15"/>
      <c r="D43" s="15"/>
      <c r="E43" s="15"/>
      <c r="F43" s="16"/>
      <c r="G43" s="127"/>
      <c r="H43" s="127"/>
      <c r="I43" s="127"/>
      <c r="J43" s="128"/>
      <c r="K43" s="128"/>
      <c r="L43" s="129"/>
      <c r="M43" s="129"/>
    </row>
    <row r="44" spans="1:13">
      <c r="A44" s="14">
        <v>34</v>
      </c>
      <c r="B44" s="15"/>
      <c r="C44" s="15"/>
      <c r="D44" s="15"/>
      <c r="E44" s="15"/>
      <c r="F44" s="16"/>
      <c r="G44" s="127"/>
      <c r="H44" s="127"/>
      <c r="I44" s="127"/>
      <c r="J44" s="128"/>
      <c r="K44" s="128"/>
      <c r="L44" s="129"/>
      <c r="M44" s="129"/>
    </row>
    <row r="45" spans="1:13">
      <c r="A45" s="14">
        <v>35</v>
      </c>
      <c r="B45" s="15"/>
      <c r="C45" s="15"/>
      <c r="D45" s="15"/>
      <c r="E45" s="15"/>
      <c r="F45" s="16"/>
      <c r="G45" s="127"/>
      <c r="H45" s="127"/>
      <c r="I45" s="127"/>
      <c r="J45" s="128"/>
      <c r="K45" s="128"/>
      <c r="L45" s="129"/>
      <c r="M45" s="129"/>
    </row>
    <row r="46" spans="1:13">
      <c r="A46" s="14">
        <v>36</v>
      </c>
      <c r="B46" s="18"/>
      <c r="C46" s="15"/>
      <c r="D46" s="15"/>
      <c r="E46" s="15"/>
      <c r="F46" s="16"/>
      <c r="G46" s="127"/>
      <c r="H46" s="127"/>
      <c r="I46" s="127"/>
      <c r="J46" s="128"/>
      <c r="K46" s="128"/>
      <c r="L46" s="129"/>
      <c r="M46" s="129"/>
    </row>
    <row r="47" spans="1:13">
      <c r="A47" s="14">
        <v>37</v>
      </c>
      <c r="B47" s="18"/>
      <c r="C47" s="15"/>
      <c r="D47" s="15"/>
      <c r="E47" s="15"/>
      <c r="F47" s="16"/>
      <c r="G47" s="127"/>
      <c r="H47" s="127"/>
      <c r="I47" s="127"/>
      <c r="J47" s="128"/>
      <c r="K47" s="128"/>
      <c r="L47" s="129"/>
      <c r="M47" s="129"/>
    </row>
    <row r="48" spans="1:13">
      <c r="A48" s="14">
        <v>38</v>
      </c>
      <c r="B48" s="15"/>
      <c r="C48" s="15"/>
      <c r="D48" s="15"/>
      <c r="E48" s="15"/>
      <c r="F48" s="16"/>
      <c r="G48" s="127"/>
      <c r="H48" s="127"/>
      <c r="I48" s="127"/>
      <c r="J48" s="128"/>
      <c r="K48" s="128"/>
      <c r="L48" s="129"/>
      <c r="M48" s="129"/>
    </row>
    <row r="49" spans="1:13">
      <c r="A49" s="14">
        <v>39</v>
      </c>
      <c r="B49" s="15"/>
      <c r="C49" s="15"/>
      <c r="D49" s="15"/>
      <c r="E49" s="15"/>
      <c r="F49" s="16"/>
      <c r="G49" s="127"/>
      <c r="H49" s="127"/>
      <c r="I49" s="127"/>
      <c r="J49" s="128"/>
      <c r="K49" s="128"/>
      <c r="L49" s="129"/>
      <c r="M49" s="129"/>
    </row>
    <row r="50" spans="1:13">
      <c r="A50" s="14">
        <v>40</v>
      </c>
      <c r="B50" s="15"/>
      <c r="C50" s="15"/>
      <c r="D50" s="15"/>
      <c r="E50" s="15"/>
      <c r="F50" s="16"/>
      <c r="G50" s="127"/>
      <c r="H50" s="127"/>
      <c r="I50" s="127"/>
      <c r="J50" s="128"/>
      <c r="K50" s="128"/>
      <c r="L50" s="129"/>
      <c r="M50" s="129"/>
    </row>
    <row r="51" spans="1:13">
      <c r="A51" s="14">
        <v>41</v>
      </c>
      <c r="B51" s="15"/>
      <c r="C51" s="15"/>
      <c r="D51" s="15"/>
      <c r="E51" s="15"/>
      <c r="F51" s="16"/>
      <c r="G51" s="127"/>
      <c r="H51" s="127"/>
      <c r="I51" s="127"/>
      <c r="J51" s="128"/>
      <c r="K51" s="128"/>
      <c r="L51" s="129"/>
      <c r="M51" s="129"/>
    </row>
    <row r="52" spans="1:13">
      <c r="A52" s="14">
        <v>42</v>
      </c>
      <c r="B52" s="15"/>
      <c r="C52" s="15"/>
      <c r="D52" s="15"/>
      <c r="E52" s="15"/>
      <c r="F52" s="16"/>
      <c r="G52" s="127"/>
      <c r="H52" s="127"/>
      <c r="I52" s="127"/>
      <c r="J52" s="128"/>
      <c r="K52" s="128"/>
      <c r="L52" s="129"/>
      <c r="M52" s="129"/>
    </row>
    <row r="53" spans="1:13">
      <c r="A53" s="14">
        <v>43</v>
      </c>
      <c r="B53" s="15"/>
      <c r="C53" s="15"/>
      <c r="D53" s="15"/>
      <c r="E53" s="15"/>
      <c r="F53" s="16"/>
      <c r="G53" s="127"/>
      <c r="H53" s="127"/>
      <c r="I53" s="127"/>
      <c r="J53" s="128"/>
      <c r="K53" s="128"/>
      <c r="L53" s="129"/>
      <c r="M53" s="129"/>
    </row>
    <row r="54" spans="1:13">
      <c r="A54" s="14">
        <v>44</v>
      </c>
      <c r="B54" s="15"/>
      <c r="C54" s="15"/>
      <c r="D54" s="15"/>
      <c r="E54" s="15"/>
      <c r="F54" s="16"/>
      <c r="G54" s="127"/>
      <c r="H54" s="127"/>
      <c r="I54" s="127"/>
      <c r="J54" s="128"/>
      <c r="K54" s="128"/>
      <c r="L54" s="129"/>
      <c r="M54" s="129"/>
    </row>
    <row r="55" spans="1:13">
      <c r="A55" s="14">
        <v>45</v>
      </c>
      <c r="B55" s="15"/>
      <c r="C55" s="17"/>
      <c r="D55" s="15"/>
      <c r="E55" s="15"/>
      <c r="F55" s="16"/>
      <c r="G55" s="127"/>
      <c r="H55" s="127"/>
      <c r="I55" s="127"/>
      <c r="J55" s="128"/>
      <c r="K55" s="128"/>
      <c r="L55" s="129"/>
      <c r="M55" s="129"/>
    </row>
    <row r="56" spans="1:13">
      <c r="A56" s="14">
        <v>46</v>
      </c>
      <c r="B56" s="15"/>
      <c r="C56" s="15"/>
      <c r="D56" s="15"/>
      <c r="E56" s="15"/>
      <c r="F56" s="16"/>
      <c r="G56" s="127"/>
      <c r="H56" s="127"/>
      <c r="I56" s="127"/>
      <c r="J56" s="128"/>
      <c r="K56" s="128"/>
      <c r="L56" s="129"/>
      <c r="M56" s="129"/>
    </row>
    <row r="57" spans="1:13">
      <c r="A57" s="14">
        <v>47</v>
      </c>
      <c r="B57" s="84"/>
      <c r="C57" s="84"/>
      <c r="D57" s="84"/>
      <c r="E57" s="84"/>
      <c r="F57" s="16"/>
      <c r="G57" s="127"/>
      <c r="H57" s="127"/>
      <c r="I57" s="127"/>
      <c r="J57" s="128"/>
      <c r="K57" s="128"/>
      <c r="L57" s="129"/>
      <c r="M57" s="129"/>
    </row>
    <row r="58" spans="1:13">
      <c r="A58" s="14">
        <v>48</v>
      </c>
      <c r="B58" s="15"/>
      <c r="C58" s="15"/>
      <c r="D58" s="15"/>
      <c r="E58" s="15"/>
      <c r="F58" s="16"/>
      <c r="G58" s="127"/>
      <c r="H58" s="127"/>
      <c r="I58" s="127"/>
      <c r="J58" s="128"/>
      <c r="K58" s="128"/>
      <c r="L58" s="129"/>
      <c r="M58" s="129"/>
    </row>
    <row r="59" spans="1:13">
      <c r="A59" s="14">
        <v>49</v>
      </c>
      <c r="B59" s="84"/>
      <c r="C59" s="84"/>
      <c r="D59" s="84"/>
      <c r="E59" s="84"/>
      <c r="F59" s="16"/>
      <c r="G59" s="127"/>
      <c r="H59" s="127"/>
      <c r="I59" s="127"/>
      <c r="J59" s="128"/>
      <c r="K59" s="128"/>
      <c r="L59" s="129"/>
      <c r="M59" s="129"/>
    </row>
    <row r="60" spans="1:13">
      <c r="A60" s="14">
        <v>50</v>
      </c>
      <c r="B60" s="84"/>
      <c r="C60" s="84"/>
      <c r="D60" s="84"/>
      <c r="E60" s="84"/>
      <c r="F60" s="16"/>
      <c r="G60" s="127"/>
      <c r="H60" s="127"/>
      <c r="I60" s="127"/>
      <c r="J60" s="128"/>
      <c r="K60" s="128"/>
      <c r="L60" s="129"/>
      <c r="M60" s="129"/>
    </row>
    <row r="61" spans="1:13">
      <c r="A61" s="14">
        <v>51</v>
      </c>
      <c r="B61" s="15"/>
      <c r="C61" s="15"/>
      <c r="D61" s="15"/>
      <c r="E61" s="15"/>
      <c r="F61" s="16"/>
      <c r="G61" s="127"/>
      <c r="H61" s="127"/>
      <c r="I61" s="127"/>
      <c r="J61" s="128"/>
      <c r="K61" s="128"/>
      <c r="L61" s="129"/>
      <c r="M61" s="129"/>
    </row>
    <row r="62" spans="1:13">
      <c r="A62" s="14">
        <v>52</v>
      </c>
      <c r="B62" s="15"/>
      <c r="C62" s="15"/>
      <c r="D62" s="15"/>
      <c r="E62" s="15"/>
      <c r="F62" s="16"/>
      <c r="G62" s="127"/>
      <c r="H62" s="127"/>
      <c r="I62" s="127"/>
      <c r="J62" s="128"/>
      <c r="K62" s="128"/>
      <c r="L62" s="129"/>
      <c r="M62" s="129"/>
    </row>
    <row r="63" spans="1:13">
      <c r="A63" s="14">
        <v>53</v>
      </c>
      <c r="B63" s="15"/>
      <c r="C63" s="15"/>
      <c r="D63" s="15"/>
      <c r="E63" s="15"/>
      <c r="F63" s="16"/>
      <c r="G63" s="127"/>
      <c r="H63" s="127"/>
      <c r="I63" s="127"/>
      <c r="J63" s="128"/>
      <c r="K63" s="128"/>
      <c r="L63" s="129"/>
      <c r="M63" s="129"/>
    </row>
    <row r="64" spans="1:13">
      <c r="A64" s="14">
        <v>54</v>
      </c>
      <c r="B64" s="15"/>
      <c r="C64" s="17"/>
      <c r="D64" s="15"/>
      <c r="E64" s="15"/>
      <c r="F64" s="16"/>
      <c r="G64" s="127"/>
      <c r="H64" s="127"/>
      <c r="I64" s="127"/>
      <c r="J64" s="128"/>
      <c r="K64" s="128"/>
      <c r="L64" s="129"/>
      <c r="M64" s="129"/>
    </row>
    <row r="65" spans="1:13">
      <c r="A65" s="14">
        <v>55</v>
      </c>
      <c r="B65" s="15"/>
      <c r="C65" s="15"/>
      <c r="D65" s="15"/>
      <c r="E65" s="15"/>
      <c r="F65" s="16"/>
      <c r="G65" s="127"/>
      <c r="H65" s="127"/>
      <c r="I65" s="127"/>
      <c r="J65" s="128"/>
      <c r="K65" s="128"/>
      <c r="L65" s="129"/>
      <c r="M65" s="129"/>
    </row>
    <row r="66" spans="1:13">
      <c r="A66" s="14">
        <v>56</v>
      </c>
      <c r="B66" s="15"/>
      <c r="C66" s="15"/>
      <c r="D66" s="15"/>
      <c r="E66" s="15"/>
      <c r="F66" s="16"/>
      <c r="G66" s="127"/>
      <c r="H66" s="127"/>
      <c r="I66" s="127"/>
      <c r="J66" s="128"/>
      <c r="K66" s="128"/>
      <c r="L66" s="129"/>
      <c r="M66" s="129"/>
    </row>
    <row r="67" spans="1:13">
      <c r="A67" s="14">
        <v>57</v>
      </c>
      <c r="B67" s="15"/>
      <c r="C67" s="15"/>
      <c r="D67" s="15"/>
      <c r="E67" s="84"/>
      <c r="F67" s="16"/>
      <c r="G67" s="127"/>
      <c r="H67" s="127"/>
      <c r="I67" s="127"/>
      <c r="J67" s="128"/>
      <c r="K67" s="128"/>
      <c r="L67" s="129"/>
      <c r="M67" s="129"/>
    </row>
    <row r="68" spans="1:13">
      <c r="A68" s="14">
        <v>58</v>
      </c>
      <c r="B68" s="15"/>
      <c r="C68" s="15"/>
      <c r="D68" s="15"/>
      <c r="E68" s="15"/>
      <c r="F68" s="16"/>
      <c r="G68" s="127"/>
      <c r="H68" s="127"/>
      <c r="I68" s="127"/>
      <c r="J68" s="128"/>
      <c r="K68" s="128"/>
      <c r="L68" s="129"/>
      <c r="M68" s="129"/>
    </row>
    <row r="69" spans="1:13">
      <c r="A69" s="14">
        <v>59</v>
      </c>
      <c r="B69" s="15"/>
      <c r="C69" s="15"/>
      <c r="D69" s="15"/>
      <c r="E69" s="15"/>
      <c r="F69" s="16"/>
      <c r="G69" s="127"/>
      <c r="H69" s="127"/>
      <c r="I69" s="127"/>
      <c r="J69" s="128"/>
      <c r="K69" s="128"/>
      <c r="L69" s="129"/>
      <c r="M69" s="129"/>
    </row>
    <row r="70" spans="1:13">
      <c r="A70" s="14">
        <v>60</v>
      </c>
      <c r="B70" s="15"/>
      <c r="C70" s="15"/>
      <c r="D70" s="15"/>
      <c r="E70" s="15"/>
      <c r="F70" s="16"/>
      <c r="G70" s="127"/>
      <c r="H70" s="127"/>
      <c r="I70" s="127"/>
      <c r="J70" s="128"/>
      <c r="K70" s="128"/>
      <c r="L70" s="129"/>
      <c r="M70" s="129"/>
    </row>
    <row r="71" spans="1:13">
      <c r="A71" s="14">
        <v>61</v>
      </c>
      <c r="B71" s="84"/>
      <c r="C71" s="84"/>
      <c r="D71" s="84"/>
      <c r="E71" s="84"/>
      <c r="F71" s="16"/>
      <c r="G71" s="127"/>
      <c r="H71" s="127"/>
      <c r="I71" s="127"/>
      <c r="J71" s="128"/>
      <c r="K71" s="128"/>
      <c r="L71" s="129"/>
      <c r="M71" s="129"/>
    </row>
  </sheetData>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16" workbookViewId="0">
      <pane xSplit="3" topLeftCell="CS1" activePane="topRight" state="frozen"/>
      <selection pane="topRight" activeCell="CS32" sqref="CS32"/>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0" t="s">
        <v>89</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row>
    <row r="3" spans="1:99" ht="15" customHeight="1">
      <c r="A3" s="130"/>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row>
    <row r="4" spans="1:99" ht="15.75" thickBot="1"/>
    <row r="5" spans="1:99" ht="15.75" customHeight="1" thickBot="1">
      <c r="A5" s="195" t="s">
        <v>30</v>
      </c>
      <c r="B5" s="198" t="s">
        <v>31</v>
      </c>
      <c r="C5" s="198" t="s">
        <v>32</v>
      </c>
      <c r="D5" s="199" t="s">
        <v>33</v>
      </c>
      <c r="E5" s="200"/>
      <c r="F5" s="200"/>
      <c r="G5" s="200"/>
      <c r="H5" s="200"/>
      <c r="I5" s="200"/>
      <c r="J5" s="200"/>
      <c r="K5" s="200"/>
      <c r="L5" s="200"/>
      <c r="M5" s="200"/>
      <c r="N5" s="200"/>
      <c r="O5" s="200"/>
      <c r="P5" s="200"/>
      <c r="Q5" s="200"/>
      <c r="R5" s="200"/>
      <c r="S5" s="200"/>
      <c r="T5" s="200"/>
      <c r="U5" s="200"/>
      <c r="V5" s="200"/>
      <c r="W5" s="200"/>
      <c r="X5" s="200"/>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1"/>
      <c r="BE5" s="202" t="s">
        <v>34</v>
      </c>
      <c r="BF5" s="203"/>
      <c r="BG5" s="203"/>
      <c r="BH5" s="203"/>
      <c r="BI5" s="203"/>
      <c r="BJ5" s="203"/>
      <c r="BK5" s="203"/>
      <c r="BL5" s="203"/>
      <c r="BM5" s="203"/>
      <c r="BN5" s="203"/>
      <c r="BO5" s="203"/>
      <c r="BP5" s="203"/>
      <c r="BQ5" s="203"/>
      <c r="BR5" s="203"/>
      <c r="BS5" s="203"/>
      <c r="BT5" s="203"/>
      <c r="BU5" s="203"/>
      <c r="BV5" s="203"/>
      <c r="BW5" s="203"/>
      <c r="BX5" s="203"/>
      <c r="BY5" s="203"/>
      <c r="BZ5" s="203"/>
      <c r="CA5" s="203"/>
      <c r="CB5" s="203"/>
      <c r="CC5" s="203"/>
      <c r="CD5" s="203"/>
      <c r="CE5" s="203"/>
      <c r="CF5" s="203"/>
      <c r="CG5" s="203"/>
      <c r="CH5" s="203"/>
      <c r="CI5" s="203"/>
      <c r="CJ5" s="203"/>
      <c r="CK5" s="203"/>
      <c r="CL5" s="203"/>
      <c r="CM5" s="203"/>
      <c r="CN5" s="203"/>
      <c r="CO5" s="203"/>
      <c r="CP5" s="203"/>
      <c r="CQ5" s="203"/>
      <c r="CR5" s="204"/>
      <c r="CS5" s="191" t="s">
        <v>35</v>
      </c>
      <c r="CT5" s="192"/>
      <c r="CU5" s="193"/>
    </row>
    <row r="6" spans="1:99" ht="15.75" customHeight="1" thickBot="1">
      <c r="A6" s="196"/>
      <c r="B6" s="198"/>
      <c r="C6" s="198"/>
      <c r="D6" s="174" t="s">
        <v>36</v>
      </c>
      <c r="E6" s="175"/>
      <c r="F6" s="175"/>
      <c r="G6" s="175"/>
      <c r="H6" s="175"/>
      <c r="I6" s="175"/>
      <c r="J6" s="177" t="s">
        <v>139</v>
      </c>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t="s">
        <v>140</v>
      </c>
      <c r="AP6" s="177"/>
      <c r="AQ6" s="177"/>
      <c r="AR6" s="177"/>
      <c r="AS6" s="177" t="s">
        <v>37</v>
      </c>
      <c r="AT6" s="177"/>
      <c r="AU6" s="177"/>
      <c r="AV6" s="177" t="s">
        <v>38</v>
      </c>
      <c r="AW6" s="177"/>
      <c r="AX6" s="177"/>
      <c r="AY6" s="177"/>
      <c r="AZ6" s="177"/>
      <c r="BA6" s="177"/>
      <c r="BB6" s="177"/>
      <c r="BC6" s="184" t="s">
        <v>39</v>
      </c>
      <c r="BD6" s="185"/>
      <c r="BE6" s="186" t="s">
        <v>102</v>
      </c>
      <c r="BF6" s="187"/>
      <c r="BG6" s="187"/>
      <c r="BH6" s="187"/>
      <c r="BI6" s="187"/>
      <c r="BJ6" s="187"/>
      <c r="BK6" s="188"/>
      <c r="BL6" s="189" t="s">
        <v>103</v>
      </c>
      <c r="BM6" s="187"/>
      <c r="BN6" s="187"/>
      <c r="BO6" s="187"/>
      <c r="BP6" s="187"/>
      <c r="BQ6" s="187"/>
      <c r="BR6" s="187"/>
      <c r="BS6" s="187"/>
      <c r="BT6" s="187"/>
      <c r="BU6" s="187"/>
      <c r="BV6" s="187"/>
      <c r="BW6" s="187"/>
      <c r="BX6" s="187"/>
      <c r="BY6" s="187"/>
      <c r="BZ6" s="187"/>
      <c r="CA6" s="187"/>
      <c r="CB6" s="187"/>
      <c r="CC6" s="187"/>
      <c r="CD6" s="187"/>
      <c r="CE6" s="187"/>
      <c r="CF6" s="187"/>
      <c r="CG6" s="187"/>
      <c r="CH6" s="187"/>
      <c r="CI6" s="187"/>
      <c r="CJ6" s="187"/>
      <c r="CK6" s="187"/>
      <c r="CL6" s="187"/>
      <c r="CM6" s="187"/>
      <c r="CN6" s="187"/>
      <c r="CO6" s="187"/>
      <c r="CP6" s="187"/>
      <c r="CQ6" s="194" t="s">
        <v>40</v>
      </c>
      <c r="CR6" s="194"/>
      <c r="CS6" s="190" t="s">
        <v>41</v>
      </c>
      <c r="CT6" s="190" t="s">
        <v>42</v>
      </c>
      <c r="CU6" s="181" t="s">
        <v>43</v>
      </c>
    </row>
    <row r="7" spans="1:99" ht="15.75" thickBot="1">
      <c r="A7" s="196"/>
      <c r="B7" s="198"/>
      <c r="C7" s="198"/>
      <c r="E7" s="118"/>
      <c r="F7" s="117">
        <v>0.3</v>
      </c>
      <c r="H7" s="118"/>
      <c r="I7" s="118">
        <v>0.3</v>
      </c>
      <c r="J7" s="176">
        <v>42980</v>
      </c>
      <c r="K7" s="176"/>
      <c r="L7" s="176">
        <v>43035</v>
      </c>
      <c r="M7" s="176"/>
      <c r="N7" s="176"/>
      <c r="O7" s="176"/>
      <c r="P7" s="176"/>
      <c r="Q7" s="176"/>
      <c r="R7" s="176"/>
      <c r="S7" s="176"/>
      <c r="T7" s="180">
        <f>COUNT(J9,L9,N9,P9,R9,T9)</f>
        <v>3</v>
      </c>
      <c r="U7" s="180"/>
      <c r="V7" s="176"/>
      <c r="W7" s="176"/>
      <c r="X7" s="176"/>
      <c r="Y7" s="176"/>
      <c r="Z7" s="176"/>
      <c r="AA7" s="176"/>
      <c r="AB7" s="176"/>
      <c r="AC7" s="176"/>
      <c r="AD7" s="176"/>
      <c r="AE7" s="176"/>
      <c r="AF7" s="176"/>
      <c r="AG7" s="176"/>
      <c r="AH7" s="176"/>
      <c r="AI7" s="176"/>
      <c r="AJ7" s="176"/>
      <c r="AK7" s="176"/>
      <c r="AL7" s="176"/>
      <c r="AM7" s="176"/>
      <c r="AN7" s="91">
        <v>0.2</v>
      </c>
      <c r="AO7" s="176" t="s">
        <v>256</v>
      </c>
      <c r="AP7" s="176"/>
      <c r="AQ7" s="176"/>
      <c r="AR7" s="176"/>
      <c r="AS7" s="180">
        <f>COUNT(AO9,AQ9,AS9)</f>
        <v>1</v>
      </c>
      <c r="AT7" s="180"/>
      <c r="AU7" s="21">
        <v>0.1</v>
      </c>
      <c r="AV7" s="176" t="s">
        <v>251</v>
      </c>
      <c r="AW7" s="176"/>
      <c r="AX7" s="176"/>
      <c r="AY7" s="176"/>
      <c r="AZ7" s="180">
        <f>COUNT(AV9,AX9,AZ9)</f>
        <v>1</v>
      </c>
      <c r="BA7" s="180"/>
      <c r="BB7" s="22">
        <v>0.1</v>
      </c>
      <c r="BC7" s="184"/>
      <c r="BD7" s="185"/>
      <c r="BE7" s="176" t="s">
        <v>257</v>
      </c>
      <c r="BF7" s="176"/>
      <c r="BG7" s="176" t="s">
        <v>258</v>
      </c>
      <c r="BH7" s="176"/>
      <c r="BI7" s="180">
        <f>COUNT(BE9,BG9,BI9)</f>
        <v>3</v>
      </c>
      <c r="BJ7" s="180"/>
      <c r="BK7" s="99">
        <v>0.5</v>
      </c>
      <c r="BL7" s="176">
        <v>42980</v>
      </c>
      <c r="BM7" s="176"/>
      <c r="BN7" s="176">
        <v>42980</v>
      </c>
      <c r="BO7" s="176"/>
      <c r="BP7" s="176">
        <v>42980</v>
      </c>
      <c r="BQ7" s="176"/>
      <c r="BR7" s="176">
        <v>42987</v>
      </c>
      <c r="BS7" s="176"/>
      <c r="BT7" s="176">
        <v>43035</v>
      </c>
      <c r="BU7" s="176"/>
      <c r="BV7" s="176">
        <v>43035</v>
      </c>
      <c r="BW7" s="176"/>
      <c r="BX7" s="176">
        <v>43036</v>
      </c>
      <c r="BY7" s="176"/>
      <c r="BZ7" s="176">
        <v>43050</v>
      </c>
      <c r="CA7" s="176"/>
      <c r="CB7" s="176">
        <v>43056</v>
      </c>
      <c r="CC7" s="176"/>
      <c r="CD7" s="176">
        <v>43063</v>
      </c>
      <c r="CE7" s="176"/>
      <c r="CF7" s="176"/>
      <c r="CG7" s="176"/>
      <c r="CH7" s="176"/>
      <c r="CI7" s="176"/>
      <c r="CJ7" s="176"/>
      <c r="CK7" s="176"/>
      <c r="CL7" s="176"/>
      <c r="CM7" s="176"/>
      <c r="CN7" s="180">
        <f>COUNT(CN9,CL9,CJ9,CH9,CF9,CD9,CB9,BZ9,BX9,BV9,BT9,BR9,BP9,BN9,BL9)</f>
        <v>10</v>
      </c>
      <c r="CO7" s="180"/>
      <c r="CP7" s="100">
        <v>0.5</v>
      </c>
      <c r="CQ7" s="194"/>
      <c r="CR7" s="194"/>
      <c r="CS7" s="190"/>
      <c r="CT7" s="190"/>
      <c r="CU7" s="182"/>
    </row>
    <row r="8" spans="1:99" ht="15.75" thickBot="1">
      <c r="A8" s="196"/>
      <c r="B8" s="198"/>
      <c r="C8" s="198"/>
      <c r="D8" s="205" t="s">
        <v>156</v>
      </c>
      <c r="E8" s="205"/>
      <c r="F8" s="205"/>
      <c r="G8" s="205" t="s">
        <v>157</v>
      </c>
      <c r="H8" s="205"/>
      <c r="I8" s="205"/>
      <c r="J8" s="169" t="s">
        <v>48</v>
      </c>
      <c r="K8" s="169"/>
      <c r="L8" s="169" t="s">
        <v>49</v>
      </c>
      <c r="M8" s="169"/>
      <c r="N8" s="169" t="s">
        <v>50</v>
      </c>
      <c r="O8" s="169"/>
      <c r="P8" s="169" t="s">
        <v>51</v>
      </c>
      <c r="Q8" s="169"/>
      <c r="R8" s="169" t="s">
        <v>52</v>
      </c>
      <c r="S8" s="169"/>
      <c r="T8" s="169" t="s">
        <v>53</v>
      </c>
      <c r="U8" s="169"/>
      <c r="V8" s="169" t="s">
        <v>54</v>
      </c>
      <c r="W8" s="169"/>
      <c r="X8" s="169" t="s">
        <v>55</v>
      </c>
      <c r="Y8" s="169"/>
      <c r="Z8" s="169" t="s">
        <v>56</v>
      </c>
      <c r="AA8" s="169"/>
      <c r="AB8" s="169" t="s">
        <v>57</v>
      </c>
      <c r="AC8" s="169"/>
      <c r="AD8" s="169" t="s">
        <v>58</v>
      </c>
      <c r="AE8" s="169"/>
      <c r="AF8" s="169" t="s">
        <v>59</v>
      </c>
      <c r="AG8" s="169"/>
      <c r="AH8" s="169" t="s">
        <v>60</v>
      </c>
      <c r="AI8" s="169"/>
      <c r="AJ8" s="169" t="s">
        <v>61</v>
      </c>
      <c r="AK8" s="169"/>
      <c r="AL8" s="169" t="s">
        <v>62</v>
      </c>
      <c r="AM8" s="169"/>
      <c r="AN8" s="23" t="s">
        <v>63</v>
      </c>
      <c r="AO8" s="169" t="s">
        <v>64</v>
      </c>
      <c r="AP8" s="169"/>
      <c r="AQ8" s="169" t="s">
        <v>65</v>
      </c>
      <c r="AR8" s="169"/>
      <c r="AS8" s="169" t="s">
        <v>66</v>
      </c>
      <c r="AT8" s="169"/>
      <c r="AU8" s="24" t="s">
        <v>67</v>
      </c>
      <c r="AV8" s="169" t="s">
        <v>68</v>
      </c>
      <c r="AW8" s="169"/>
      <c r="AX8" s="169" t="s">
        <v>69</v>
      </c>
      <c r="AY8" s="169"/>
      <c r="AZ8" s="169" t="s">
        <v>70</v>
      </c>
      <c r="BA8" s="169"/>
      <c r="BB8" s="25" t="s">
        <v>71</v>
      </c>
      <c r="BC8" s="184"/>
      <c r="BD8" s="185"/>
      <c r="BE8" s="179" t="s">
        <v>44</v>
      </c>
      <c r="BF8" s="178"/>
      <c r="BG8" s="178" t="s">
        <v>45</v>
      </c>
      <c r="BH8" s="178"/>
      <c r="BI8" s="178" t="s">
        <v>46</v>
      </c>
      <c r="BJ8" s="178"/>
      <c r="BK8" s="26" t="s">
        <v>47</v>
      </c>
      <c r="BL8" s="172" t="s">
        <v>72</v>
      </c>
      <c r="BM8" s="173"/>
      <c r="BN8" s="172" t="s">
        <v>73</v>
      </c>
      <c r="BO8" s="173"/>
      <c r="BP8" s="172" t="s">
        <v>74</v>
      </c>
      <c r="BQ8" s="173"/>
      <c r="BR8" s="172" t="s">
        <v>75</v>
      </c>
      <c r="BS8" s="173"/>
      <c r="BT8" s="172" t="s">
        <v>76</v>
      </c>
      <c r="BU8" s="173"/>
      <c r="BV8" s="170" t="s">
        <v>77</v>
      </c>
      <c r="BW8" s="171"/>
      <c r="BX8" s="170" t="s">
        <v>78</v>
      </c>
      <c r="BY8" s="171"/>
      <c r="BZ8" s="170" t="s">
        <v>79</v>
      </c>
      <c r="CA8" s="171"/>
      <c r="CB8" s="170" t="s">
        <v>80</v>
      </c>
      <c r="CC8" s="171"/>
      <c r="CD8" s="170" t="s">
        <v>81</v>
      </c>
      <c r="CE8" s="171"/>
      <c r="CF8" s="170" t="s">
        <v>82</v>
      </c>
      <c r="CG8" s="171"/>
      <c r="CH8" s="170" t="s">
        <v>83</v>
      </c>
      <c r="CI8" s="171"/>
      <c r="CJ8" s="170" t="s">
        <v>84</v>
      </c>
      <c r="CK8" s="171"/>
      <c r="CL8" s="170" t="s">
        <v>85</v>
      </c>
      <c r="CM8" s="171"/>
      <c r="CN8" s="170" t="s">
        <v>86</v>
      </c>
      <c r="CO8" s="171"/>
      <c r="CP8" s="26" t="s">
        <v>105</v>
      </c>
      <c r="CQ8" s="194"/>
      <c r="CR8" s="194"/>
      <c r="CS8" s="190"/>
      <c r="CT8" s="190"/>
      <c r="CU8" s="182"/>
    </row>
    <row r="9" spans="1:99" ht="15.75" thickBot="1">
      <c r="A9" s="197"/>
      <c r="B9" s="198"/>
      <c r="C9" s="198"/>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0"/>
      <c r="CT9" s="190"/>
      <c r="CU9" s="183"/>
    </row>
    <row r="10" spans="1:99">
      <c r="A10" s="42">
        <f>REGISTRATION!A11</f>
        <v>1</v>
      </c>
      <c r="B10" s="42" t="str">
        <f>REGISTRATION!B11</f>
        <v>2015-01-380</v>
      </c>
      <c r="C10" s="42" t="str">
        <f>CONCATENATE(REGISTRATION!C11," ",REGISTRATION!D11," ",REGISTRATION!E11)</f>
        <v>Abad Jayson B</v>
      </c>
      <c r="D10" s="120">
        <v>80</v>
      </c>
      <c r="E10" s="86">
        <f>(D10/$D$9)*100</f>
        <v>80</v>
      </c>
      <c r="F10" s="89">
        <f t="shared" ref="F10:F41" si="0">IFERROR((E10*$F$7), " ")</f>
        <v>24</v>
      </c>
      <c r="G10" s="101">
        <v>63</v>
      </c>
      <c r="H10" s="86">
        <f>(G10/$G$9)*100</f>
        <v>78.75</v>
      </c>
      <c r="I10" s="89">
        <f t="shared" ref="I10:I41" si="1">IFERROR((H10*$I$7), "")</f>
        <v>23.625</v>
      </c>
      <c r="J10" s="101">
        <v>13</v>
      </c>
      <c r="K10" s="86">
        <f>IFERROR(((J10/$J$9)*100), "")</f>
        <v>65</v>
      </c>
      <c r="L10" s="101">
        <v>16</v>
      </c>
      <c r="M10" s="86">
        <f>IFERROR(((L10/$L$9)*100),"")</f>
        <v>53.333333333333336</v>
      </c>
      <c r="N10" s="101">
        <v>11</v>
      </c>
      <c r="O10" s="86">
        <f>IFERROR(((N10/$N$9)*100),"")</f>
        <v>73.333333333333329</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12.777777777777779</v>
      </c>
      <c r="AO10" s="101">
        <v>85</v>
      </c>
      <c r="AP10" s="86">
        <f>IFERROR(((AO10/$AO$9)*100),"")</f>
        <v>85</v>
      </c>
      <c r="AQ10" s="101"/>
      <c r="AR10" s="86" t="str">
        <f>IFERROR(((AQ10/$AQ$9)*100),"")</f>
        <v/>
      </c>
      <c r="AS10" s="101"/>
      <c r="AT10" s="86" t="str">
        <f>IFERROR(((AS10/$AS$9)*100),"")</f>
        <v/>
      </c>
      <c r="AU10" s="89">
        <f>IFERROR(((SUM(AP10,AR10,AT10)/$AS$7)*$AU$7),"")</f>
        <v>8.5</v>
      </c>
      <c r="AV10" s="101">
        <v>100</v>
      </c>
      <c r="AW10" s="86">
        <f>IFERROR(((AV10/$AV$9)*100),"")</f>
        <v>100</v>
      </c>
      <c r="AX10" s="101"/>
      <c r="AY10" s="86" t="str">
        <f>IFERROR(((AX10/$AX$9)*100),"")</f>
        <v/>
      </c>
      <c r="AZ10" s="101"/>
      <c r="BA10" s="86" t="str">
        <f>IFERROR(((AZ10/$AZ$9)*100),"")</f>
        <v/>
      </c>
      <c r="BB10" s="89">
        <f>IFERROR(((SUM(AW10,AY10,BA10)/$AZ$7)*$BB$7),"")</f>
        <v>10</v>
      </c>
      <c r="BC10" s="92">
        <f>IFERROR(SUM(BB10,AU10,AN10,I10,F10),"")</f>
        <v>78.902777777777771</v>
      </c>
      <c r="BD10" s="92">
        <f>IFERROR(ROUND(BC10,2),"")</f>
        <v>78.900000000000006</v>
      </c>
      <c r="BE10" s="101">
        <v>78</v>
      </c>
      <c r="BF10" s="86">
        <f>IFERROR(((BE10/$BE$9)*100),"")</f>
        <v>78</v>
      </c>
      <c r="BG10" s="101">
        <v>90</v>
      </c>
      <c r="BH10" s="86">
        <f>IFERROR(((BG10/$BG$9)*100),"")</f>
        <v>90</v>
      </c>
      <c r="BI10" s="101">
        <v>100</v>
      </c>
      <c r="BJ10" s="86">
        <f>IFERROR(((finalExamLab/$BI$9)*100),"")</f>
        <v>100</v>
      </c>
      <c r="BK10" s="97">
        <f>IFERROR(((SUM(BF10,BH10,BJ10)/$BI$7)*$BK$7),"")</f>
        <v>44.666666666666664</v>
      </c>
      <c r="BL10" s="101">
        <v>100</v>
      </c>
      <c r="BM10" s="86">
        <f>IFERROR(((BL10/$BL$9)*100),"")</f>
        <v>100</v>
      </c>
      <c r="BN10" s="101">
        <v>100</v>
      </c>
      <c r="BO10" s="86">
        <f>IFERROR(((BN10/$BN$9)*100),"")</f>
        <v>100</v>
      </c>
      <c r="BP10" s="101">
        <v>100</v>
      </c>
      <c r="BQ10" s="86">
        <f>IFERROR(((BP10/$BP$9)*100),"")</f>
        <v>100</v>
      </c>
      <c r="BR10" s="101">
        <v>100</v>
      </c>
      <c r="BS10" s="86">
        <f>IFERROR(((BR10/$BR$9)*100),"")</f>
        <v>100</v>
      </c>
      <c r="BT10" s="101">
        <v>80</v>
      </c>
      <c r="BU10" s="86">
        <f>IFERROR(((BT10/$BT$9)*100),"")</f>
        <v>80</v>
      </c>
      <c r="BV10" s="101">
        <v>80</v>
      </c>
      <c r="BW10" s="86">
        <f>IFERROR(((BV10/$BV$9)*100),"")</f>
        <v>80</v>
      </c>
      <c r="BX10" s="101">
        <v>80</v>
      </c>
      <c r="BY10" s="86">
        <f>IFERROR(((BX10/$BX$9)*100),"")</f>
        <v>80</v>
      </c>
      <c r="BZ10" s="101">
        <v>70</v>
      </c>
      <c r="CA10" s="86">
        <f>IFERROR(((BZ10/$BZ$9)*100),"")</f>
        <v>70</v>
      </c>
      <c r="CB10" s="101">
        <v>100</v>
      </c>
      <c r="CC10" s="86">
        <f>IFERROR(((CB10/$CB$9)*100),"")</f>
        <v>100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45.5</v>
      </c>
      <c r="CQ10" s="93">
        <f>IFERROR(SUM(CP10,BK10),"")</f>
        <v>90.166666666666657</v>
      </c>
      <c r="CR10" s="93">
        <f>IFERROR(ROUND(CQ10,2),"")</f>
        <v>90.17</v>
      </c>
      <c r="CS10" s="98">
        <f>IFERROR(((CR10*0.6)+(BD10*0.4)),"")</f>
        <v>85.662000000000006</v>
      </c>
      <c r="CT10" s="98">
        <f>IFERROR(VLOOKUP(CS10,REGISTRATION!$P$22:$Q$32,2),"")</f>
        <v>2</v>
      </c>
      <c r="CU10" s="87" t="str">
        <f>IF(CT10&lt;=3,"PASSED","FAILED")</f>
        <v>PASSED</v>
      </c>
    </row>
    <row r="11" spans="1:99">
      <c r="A11" s="41">
        <f>REGISTRATION!A12</f>
        <v>2</v>
      </c>
      <c r="B11" s="41" t="str">
        <f>REGISTRATION!B12</f>
        <v>2015-01-1662</v>
      </c>
      <c r="C11" s="41" t="str">
        <f>CONCATENATE(REGISTRATION!C12," ",REGISTRATION!D12," ",REGISTRATION!E12)</f>
        <v>Almendras Mark Anthony G</v>
      </c>
      <c r="D11" s="120">
        <v>73</v>
      </c>
      <c r="E11" s="86">
        <f>(D11/$D$9)*100</f>
        <v>73</v>
      </c>
      <c r="F11" s="89">
        <f t="shared" si="0"/>
        <v>21.9</v>
      </c>
      <c r="G11" s="101">
        <v>69</v>
      </c>
      <c r="H11" s="86">
        <f t="shared" ref="H11:H70" si="2">(G11/$G$9)*100</f>
        <v>86.25</v>
      </c>
      <c r="I11" s="89">
        <f t="shared" si="1"/>
        <v>25.875</v>
      </c>
      <c r="J11" s="102">
        <v>11</v>
      </c>
      <c r="K11" s="86">
        <f t="shared" ref="K11:K70" si="3">IFERROR(((J11/$J$9)*100), "")</f>
        <v>55.000000000000007</v>
      </c>
      <c r="L11" s="102">
        <v>11</v>
      </c>
      <c r="M11" s="86">
        <f t="shared" ref="M11:M70" si="4">IFERROR(((L11/$L$9)*100),"")</f>
        <v>36.666666666666664</v>
      </c>
      <c r="N11" s="102">
        <v>12</v>
      </c>
      <c r="O11" s="86">
        <f t="shared" ref="O11:O70" si="5">IFERROR(((N11/$N$9)*100),"")</f>
        <v>80</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11.444444444444446</v>
      </c>
      <c r="AO11" s="102">
        <v>100</v>
      </c>
      <c r="AP11" s="86">
        <f t="shared" ref="AP11:AP70" si="10">IFERROR(((AO11/$AO$9)*100),"")</f>
        <v>100</v>
      </c>
      <c r="AQ11" s="102"/>
      <c r="AR11" s="86" t="str">
        <f t="shared" ref="AR11:AR70" si="11">IFERROR(((AQ11/$AQ$9)*100),"")</f>
        <v/>
      </c>
      <c r="AS11" s="102"/>
      <c r="AT11" s="86" t="str">
        <f t="shared" ref="AT11:AT70" si="12">IFERROR(((AS11/$AS$9)*100),"")</f>
        <v/>
      </c>
      <c r="AU11" s="89">
        <f t="shared" ref="AU11:AU70" si="13">IFERROR(((SUM(AP11,AR11,AT11)/$AS$7)*$AU$7),"")</f>
        <v>10</v>
      </c>
      <c r="AV11" s="102">
        <v>100</v>
      </c>
      <c r="AW11" s="86">
        <f t="shared" ref="AW11:AW70" si="14">IFERROR(((AV11/$AV$9)*100),"")</f>
        <v>100</v>
      </c>
      <c r="AX11" s="102"/>
      <c r="AY11" s="86" t="str">
        <f t="shared" ref="AY11:AY70" si="15">IFERROR(((AX11/$AX$9)*100),"")</f>
        <v/>
      </c>
      <c r="AZ11" s="102"/>
      <c r="BA11" s="86" t="str">
        <f t="shared" ref="BA11:BA70" si="16">IFERROR(((AZ11/$AZ$9)*100),"")</f>
        <v/>
      </c>
      <c r="BB11" s="89">
        <f t="shared" ref="BB11:BB70" si="17">IFERROR(((SUM(AW11,AY11,BA11)/$AZ$7)*$BB$7),"")</f>
        <v>10</v>
      </c>
      <c r="BC11" s="92">
        <f t="shared" ref="BC11:BC70" si="18">IFERROR(SUM(BB11,AU11,AN11,I11,F11),"")</f>
        <v>79.219444444444434</v>
      </c>
      <c r="BD11" s="92">
        <f t="shared" ref="BD11:BD70" si="19">IFERROR(ROUND(BC11,2),"")</f>
        <v>79.22</v>
      </c>
      <c r="BE11" s="102">
        <v>80</v>
      </c>
      <c r="BF11" s="86">
        <f t="shared" ref="BF11:BF70" si="20">IFERROR(((BE11/$BE$9)*100),"")</f>
        <v>80</v>
      </c>
      <c r="BG11" s="102">
        <v>87</v>
      </c>
      <c r="BH11" s="86">
        <f t="shared" ref="BH11:BH70" si="21">IFERROR(((BG11/$BG$9)*100),"")</f>
        <v>87</v>
      </c>
      <c r="BI11" s="101">
        <v>100</v>
      </c>
      <c r="BJ11" s="86">
        <f>IFERROR(((BI11/$BI$9)*100),"")</f>
        <v>100</v>
      </c>
      <c r="BK11" s="97">
        <f t="shared" ref="BK11:BK70" si="22">IFERROR(((SUM(BF11,BH11,BJ11)/$BI$7)*$BK$7),"")</f>
        <v>44.5</v>
      </c>
      <c r="BL11" s="102">
        <v>100</v>
      </c>
      <c r="BM11" s="86">
        <f t="shared" ref="BM11:BM70" si="23">IFERROR(((BL11/$BL$9)*100),"")</f>
        <v>100</v>
      </c>
      <c r="BN11" s="102">
        <v>100</v>
      </c>
      <c r="BO11" s="86">
        <f t="shared" ref="BO11:BO70" si="24">IFERROR(((BN11/$BN$9)*100),"")</f>
        <v>100</v>
      </c>
      <c r="BP11" s="102">
        <v>100</v>
      </c>
      <c r="BQ11" s="86">
        <f t="shared" ref="BQ11:BQ70" si="25">IFERROR(((BP11/$BP$9)*100),"")</f>
        <v>100</v>
      </c>
      <c r="BR11" s="102">
        <v>100</v>
      </c>
      <c r="BS11" s="86">
        <f t="shared" ref="BS11:BS70" si="26">IFERROR(((BR11/$BR$9)*100),"")</f>
        <v>100</v>
      </c>
      <c r="BT11" s="102">
        <v>80</v>
      </c>
      <c r="BU11" s="86">
        <f t="shared" ref="BU11:BU70" si="27">IFERROR(((BT11/$BT$9)*100),"")</f>
        <v>80</v>
      </c>
      <c r="BV11" s="101">
        <v>80</v>
      </c>
      <c r="BW11" s="86">
        <f t="shared" ref="BW11:BW70" si="28">IFERROR(((BV11/$BV$9)*100),"")</f>
        <v>80</v>
      </c>
      <c r="BX11" s="101">
        <v>80</v>
      </c>
      <c r="BY11" s="86">
        <f t="shared" ref="BY11:BY70" si="29">IFERROR(((BX11/$BX$9)*100),"")</f>
        <v>80</v>
      </c>
      <c r="BZ11" s="101">
        <v>100</v>
      </c>
      <c r="CA11" s="86">
        <f t="shared" ref="CA11:CA70" si="30">IFERROR(((BZ11/$BZ$9)*100),"")</f>
        <v>100</v>
      </c>
      <c r="CB11" s="101">
        <v>100</v>
      </c>
      <c r="CC11" s="86">
        <f t="shared" ref="CC11:CC70" si="31">IFERROR(((CB11/$CB$9)*100),"")</f>
        <v>100</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47</v>
      </c>
      <c r="CQ11" s="93">
        <f t="shared" ref="CQ11:CQ70" si="39">IFERROR(SUM(CP11,BK11),"")</f>
        <v>91.5</v>
      </c>
      <c r="CR11" s="93">
        <f t="shared" ref="CR11:CR70" si="40">IFERROR(ROUND(CQ11,2),"")</f>
        <v>91.5</v>
      </c>
      <c r="CS11" s="98">
        <f t="shared" ref="CS11:CS22" si="41">IFERROR(((CR11*0.6)+(BD11*0.4)),"")</f>
        <v>86.587999999999994</v>
      </c>
      <c r="CT11" s="98">
        <f>IFERROR(VLOOKUP(CS11,REGISTRATION!$P$22:$Q$32,2),"")</f>
        <v>2</v>
      </c>
      <c r="CU11" s="87" t="str">
        <f t="shared" ref="CU11:CU70" si="42">IF(CT11&lt;=3,"PASSED","FAILED")</f>
        <v>PASSED</v>
      </c>
    </row>
    <row r="12" spans="1:99">
      <c r="A12" s="41">
        <f>REGISTRATION!A13</f>
        <v>3</v>
      </c>
      <c r="B12" s="41" t="str">
        <f>REGISTRATION!B13</f>
        <v>2015-01-1553</v>
      </c>
      <c r="C12" s="41" t="str">
        <f>CONCATENATE(REGISTRATION!C13," ",REGISTRATION!D13," ",REGISTRATION!E13)</f>
        <v>Apon Jr. Rafael F</v>
      </c>
      <c r="D12" s="120">
        <v>36</v>
      </c>
      <c r="E12" s="86">
        <f t="shared" ref="E12:E70" si="43">(D12/$D$9)*100</f>
        <v>36</v>
      </c>
      <c r="F12" s="89">
        <f t="shared" si="0"/>
        <v>10.799999999999999</v>
      </c>
      <c r="G12" s="101">
        <v>54</v>
      </c>
      <c r="H12" s="86">
        <f t="shared" si="2"/>
        <v>67.5</v>
      </c>
      <c r="I12" s="89">
        <f t="shared" si="1"/>
        <v>20.25</v>
      </c>
      <c r="J12" s="102">
        <v>11</v>
      </c>
      <c r="K12" s="86">
        <f t="shared" si="3"/>
        <v>55.000000000000007</v>
      </c>
      <c r="L12" s="102">
        <v>12</v>
      </c>
      <c r="M12" s="86">
        <f t="shared" si="4"/>
        <v>40</v>
      </c>
      <c r="N12" s="102">
        <v>7</v>
      </c>
      <c r="O12" s="86">
        <f t="shared" si="5"/>
        <v>46.666666666666664</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9.4444444444444446</v>
      </c>
      <c r="AO12" s="102">
        <v>85</v>
      </c>
      <c r="AP12" s="86">
        <f t="shared" si="10"/>
        <v>85</v>
      </c>
      <c r="AQ12" s="102"/>
      <c r="AR12" s="86" t="str">
        <f t="shared" si="11"/>
        <v/>
      </c>
      <c r="AS12" s="102"/>
      <c r="AT12" s="86" t="str">
        <f t="shared" si="12"/>
        <v/>
      </c>
      <c r="AU12" s="89">
        <f t="shared" si="13"/>
        <v>8.5</v>
      </c>
      <c r="AV12" s="102">
        <v>75</v>
      </c>
      <c r="AW12" s="86">
        <f t="shared" si="14"/>
        <v>75</v>
      </c>
      <c r="AX12" s="102"/>
      <c r="AY12" s="86" t="str">
        <f t="shared" si="15"/>
        <v/>
      </c>
      <c r="AZ12" s="102"/>
      <c r="BA12" s="86" t="str">
        <f t="shared" si="16"/>
        <v/>
      </c>
      <c r="BB12" s="89">
        <f t="shared" si="17"/>
        <v>7.5</v>
      </c>
      <c r="BC12" s="92">
        <f t="shared" si="18"/>
        <v>56.49444444444444</v>
      </c>
      <c r="BD12" s="92">
        <f t="shared" si="19"/>
        <v>56.49</v>
      </c>
      <c r="BE12" s="102">
        <v>70</v>
      </c>
      <c r="BF12" s="86">
        <f t="shared" si="20"/>
        <v>70</v>
      </c>
      <c r="BG12" s="102">
        <v>65</v>
      </c>
      <c r="BH12" s="86">
        <f t="shared" si="21"/>
        <v>65</v>
      </c>
      <c r="BI12" s="101">
        <v>100</v>
      </c>
      <c r="BJ12" s="86">
        <f t="shared" ref="BJ12:BJ70" si="44">IFERROR(((BI12/$BI$9)*100),"")</f>
        <v>100</v>
      </c>
      <c r="BK12" s="97">
        <f t="shared" si="22"/>
        <v>39.166666666666664</v>
      </c>
      <c r="BL12" s="102">
        <v>100</v>
      </c>
      <c r="BM12" s="86">
        <f t="shared" si="23"/>
        <v>100</v>
      </c>
      <c r="BN12" s="102">
        <v>100</v>
      </c>
      <c r="BO12" s="86">
        <f t="shared" si="24"/>
        <v>100</v>
      </c>
      <c r="BP12" s="102">
        <v>100</v>
      </c>
      <c r="BQ12" s="86">
        <f t="shared" si="25"/>
        <v>100</v>
      </c>
      <c r="BR12" s="102">
        <v>100</v>
      </c>
      <c r="BS12" s="86">
        <f t="shared" si="26"/>
        <v>100</v>
      </c>
      <c r="BT12" s="102">
        <v>80</v>
      </c>
      <c r="BU12" s="86">
        <f t="shared" si="27"/>
        <v>80</v>
      </c>
      <c r="BV12" s="101">
        <v>80</v>
      </c>
      <c r="BW12" s="86">
        <f t="shared" si="28"/>
        <v>80</v>
      </c>
      <c r="BX12" s="101">
        <v>80</v>
      </c>
      <c r="BY12" s="86">
        <f t="shared" si="29"/>
        <v>80</v>
      </c>
      <c r="BZ12" s="101">
        <v>70</v>
      </c>
      <c r="CA12" s="86">
        <f t="shared" si="30"/>
        <v>70</v>
      </c>
      <c r="CB12" s="101">
        <v>100</v>
      </c>
      <c r="CC12" s="86">
        <f t="shared" si="31"/>
        <v>100</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45.5</v>
      </c>
      <c r="CQ12" s="93">
        <f t="shared" si="39"/>
        <v>84.666666666666657</v>
      </c>
      <c r="CR12" s="93">
        <f t="shared" si="40"/>
        <v>84.67</v>
      </c>
      <c r="CS12" s="98">
        <f t="shared" si="41"/>
        <v>73.397999999999996</v>
      </c>
      <c r="CT12" s="98">
        <f>IFERROR(VLOOKUP(CS12,REGISTRATION!$P$22:$Q$32,2),"")</f>
        <v>2.75</v>
      </c>
      <c r="CU12" s="87" t="str">
        <f t="shared" si="42"/>
        <v>PASSED</v>
      </c>
    </row>
    <row r="13" spans="1:99">
      <c r="A13" s="41">
        <f>REGISTRATION!A14</f>
        <v>4</v>
      </c>
      <c r="B13" s="41" t="str">
        <f>REGISTRATION!B14</f>
        <v>2015-01-1607</v>
      </c>
      <c r="C13" s="41" t="str">
        <f>CONCATENATE(REGISTRATION!C14," ",REGISTRATION!D14," ",REGISTRATION!E14)</f>
        <v>Binamera Maynel L</v>
      </c>
      <c r="D13" s="120">
        <v>84</v>
      </c>
      <c r="E13" s="86">
        <f t="shared" si="43"/>
        <v>84</v>
      </c>
      <c r="F13" s="89">
        <f t="shared" si="0"/>
        <v>25.2</v>
      </c>
      <c r="G13" s="101">
        <v>80</v>
      </c>
      <c r="H13" s="86">
        <f t="shared" si="2"/>
        <v>100</v>
      </c>
      <c r="I13" s="89">
        <f t="shared" si="1"/>
        <v>30</v>
      </c>
      <c r="J13" s="102">
        <v>13</v>
      </c>
      <c r="K13" s="86">
        <f t="shared" si="3"/>
        <v>65</v>
      </c>
      <c r="L13" s="102">
        <v>20</v>
      </c>
      <c r="M13" s="86">
        <f t="shared" si="4"/>
        <v>66.666666666666657</v>
      </c>
      <c r="N13" s="102">
        <v>15</v>
      </c>
      <c r="O13" s="86">
        <f t="shared" si="5"/>
        <v>100</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15.444444444444443</v>
      </c>
      <c r="AO13" s="102">
        <v>95</v>
      </c>
      <c r="AP13" s="86">
        <f t="shared" si="10"/>
        <v>95</v>
      </c>
      <c r="AQ13" s="102"/>
      <c r="AR13" s="86" t="str">
        <f t="shared" si="11"/>
        <v/>
      </c>
      <c r="AS13" s="102"/>
      <c r="AT13" s="86" t="str">
        <f t="shared" si="12"/>
        <v/>
      </c>
      <c r="AU13" s="89">
        <f t="shared" si="13"/>
        <v>9.5</v>
      </c>
      <c r="AV13" s="102">
        <v>100</v>
      </c>
      <c r="AW13" s="86">
        <f t="shared" si="14"/>
        <v>100</v>
      </c>
      <c r="AX13" s="102"/>
      <c r="AY13" s="86" t="str">
        <f t="shared" si="15"/>
        <v/>
      </c>
      <c r="AZ13" s="102"/>
      <c r="BA13" s="86" t="str">
        <f t="shared" si="16"/>
        <v/>
      </c>
      <c r="BB13" s="89">
        <f t="shared" si="17"/>
        <v>10</v>
      </c>
      <c r="BC13" s="92">
        <f t="shared" si="18"/>
        <v>90.144444444444446</v>
      </c>
      <c r="BD13" s="92">
        <f t="shared" si="19"/>
        <v>90.14</v>
      </c>
      <c r="BE13" s="102">
        <v>85</v>
      </c>
      <c r="BF13" s="86">
        <f t="shared" si="20"/>
        <v>85</v>
      </c>
      <c r="BG13" s="102">
        <v>65</v>
      </c>
      <c r="BH13" s="86">
        <f t="shared" si="21"/>
        <v>65</v>
      </c>
      <c r="BI13" s="102">
        <v>100</v>
      </c>
      <c r="BJ13" s="86">
        <f t="shared" si="44"/>
        <v>100</v>
      </c>
      <c r="BK13" s="97">
        <f t="shared" si="22"/>
        <v>41.666666666666664</v>
      </c>
      <c r="BL13" s="102">
        <v>100</v>
      </c>
      <c r="BM13" s="86">
        <f t="shared" si="23"/>
        <v>100</v>
      </c>
      <c r="BN13" s="102">
        <v>100</v>
      </c>
      <c r="BO13" s="86">
        <f t="shared" si="24"/>
        <v>100</v>
      </c>
      <c r="BP13" s="102">
        <v>100</v>
      </c>
      <c r="BQ13" s="86">
        <f t="shared" si="25"/>
        <v>100</v>
      </c>
      <c r="BR13" s="102">
        <v>100</v>
      </c>
      <c r="BS13" s="86">
        <f t="shared" si="26"/>
        <v>100</v>
      </c>
      <c r="BT13" s="102">
        <v>80</v>
      </c>
      <c r="BU13" s="86">
        <f t="shared" si="27"/>
        <v>80</v>
      </c>
      <c r="BV13" s="101">
        <v>80</v>
      </c>
      <c r="BW13" s="86">
        <f t="shared" si="28"/>
        <v>80</v>
      </c>
      <c r="BX13" s="101">
        <v>80</v>
      </c>
      <c r="BY13" s="86">
        <f t="shared" si="29"/>
        <v>80</v>
      </c>
      <c r="BZ13" s="101">
        <v>70</v>
      </c>
      <c r="CA13" s="86">
        <f t="shared" si="30"/>
        <v>70</v>
      </c>
      <c r="CB13" s="101">
        <v>100</v>
      </c>
      <c r="CC13" s="86">
        <f t="shared" si="31"/>
        <v>100</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45.5</v>
      </c>
      <c r="CQ13" s="93">
        <f t="shared" si="39"/>
        <v>87.166666666666657</v>
      </c>
      <c r="CR13" s="93">
        <f t="shared" si="40"/>
        <v>87.17</v>
      </c>
      <c r="CS13" s="98">
        <f t="shared" si="41"/>
        <v>88.358000000000004</v>
      </c>
      <c r="CT13" s="98">
        <f>IFERROR(VLOOKUP(CS13,REGISTRATION!$P$22:$Q$32,2),"")</f>
        <v>1.75</v>
      </c>
      <c r="CU13" s="87" t="str">
        <f t="shared" si="42"/>
        <v>PASSED</v>
      </c>
    </row>
    <row r="14" spans="1:99">
      <c r="A14" s="41">
        <f>REGISTRATION!A15</f>
        <v>5</v>
      </c>
      <c r="B14" s="41" t="str">
        <f>REGISTRATION!B15</f>
        <v>2015-01-603</v>
      </c>
      <c r="C14" s="41" t="str">
        <f>CONCATENATE(REGISTRATION!C15," ",REGISTRATION!D15," ",REGISTRATION!E15)</f>
        <v>Comiso Rommel A</v>
      </c>
      <c r="D14" s="120">
        <v>72</v>
      </c>
      <c r="E14" s="86">
        <f t="shared" si="43"/>
        <v>72</v>
      </c>
      <c r="F14" s="89">
        <f t="shared" si="0"/>
        <v>21.599999999999998</v>
      </c>
      <c r="G14" s="101">
        <v>64</v>
      </c>
      <c r="H14" s="86">
        <f t="shared" si="2"/>
        <v>80</v>
      </c>
      <c r="I14" s="89">
        <f t="shared" si="1"/>
        <v>24</v>
      </c>
      <c r="J14" s="102">
        <v>14</v>
      </c>
      <c r="K14" s="86">
        <f t="shared" si="3"/>
        <v>70</v>
      </c>
      <c r="L14" s="102">
        <v>22</v>
      </c>
      <c r="M14" s="86">
        <f t="shared" si="4"/>
        <v>73.333333333333329</v>
      </c>
      <c r="N14" s="102">
        <v>14</v>
      </c>
      <c r="O14" s="86">
        <f t="shared" si="5"/>
        <v>93.333333333333329</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15.777777777777775</v>
      </c>
      <c r="AO14" s="102">
        <v>90</v>
      </c>
      <c r="AP14" s="86">
        <f t="shared" si="10"/>
        <v>90</v>
      </c>
      <c r="AQ14" s="102"/>
      <c r="AR14" s="86" t="str">
        <f t="shared" si="11"/>
        <v/>
      </c>
      <c r="AS14" s="102"/>
      <c r="AT14" s="86" t="str">
        <f t="shared" si="12"/>
        <v/>
      </c>
      <c r="AU14" s="89">
        <f t="shared" si="13"/>
        <v>9</v>
      </c>
      <c r="AV14" s="102">
        <v>100</v>
      </c>
      <c r="AW14" s="86">
        <f t="shared" si="14"/>
        <v>100</v>
      </c>
      <c r="AX14" s="102"/>
      <c r="AY14" s="86" t="str">
        <f t="shared" si="15"/>
        <v/>
      </c>
      <c r="AZ14" s="102"/>
      <c r="BA14" s="86" t="str">
        <f t="shared" si="16"/>
        <v/>
      </c>
      <c r="BB14" s="89">
        <f t="shared" si="17"/>
        <v>10</v>
      </c>
      <c r="BC14" s="92">
        <f t="shared" si="18"/>
        <v>80.377777777777766</v>
      </c>
      <c r="BD14" s="92">
        <f t="shared" si="19"/>
        <v>80.38</v>
      </c>
      <c r="BE14" s="102">
        <v>87</v>
      </c>
      <c r="BF14" s="86">
        <f t="shared" si="20"/>
        <v>87</v>
      </c>
      <c r="BG14" s="102">
        <v>88</v>
      </c>
      <c r="BH14" s="86">
        <f t="shared" si="21"/>
        <v>88</v>
      </c>
      <c r="BI14" s="102">
        <v>100</v>
      </c>
      <c r="BJ14" s="86">
        <f t="shared" si="44"/>
        <v>100</v>
      </c>
      <c r="BK14" s="97">
        <f t="shared" si="22"/>
        <v>45.833333333333336</v>
      </c>
      <c r="BL14" s="102">
        <v>100</v>
      </c>
      <c r="BM14" s="86">
        <f t="shared" si="23"/>
        <v>100</v>
      </c>
      <c r="BN14" s="102">
        <v>100</v>
      </c>
      <c r="BO14" s="86">
        <f t="shared" si="24"/>
        <v>100</v>
      </c>
      <c r="BP14" s="102">
        <v>100</v>
      </c>
      <c r="BQ14" s="86">
        <f t="shared" si="25"/>
        <v>100</v>
      </c>
      <c r="BR14" s="102">
        <v>100</v>
      </c>
      <c r="BS14" s="86">
        <f t="shared" si="26"/>
        <v>100</v>
      </c>
      <c r="BT14" s="102">
        <v>100</v>
      </c>
      <c r="BU14" s="86">
        <f t="shared" si="27"/>
        <v>100</v>
      </c>
      <c r="BV14" s="101">
        <v>100</v>
      </c>
      <c r="BW14" s="86">
        <f t="shared" si="28"/>
        <v>100</v>
      </c>
      <c r="BX14" s="101">
        <v>80</v>
      </c>
      <c r="BY14" s="86">
        <f t="shared" si="29"/>
        <v>80</v>
      </c>
      <c r="BZ14" s="101">
        <v>100</v>
      </c>
      <c r="CA14" s="86">
        <f t="shared" si="30"/>
        <v>100</v>
      </c>
      <c r="CB14" s="101">
        <v>100</v>
      </c>
      <c r="CC14" s="86">
        <f t="shared" si="31"/>
        <v>100</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49</v>
      </c>
      <c r="CQ14" s="93">
        <f t="shared" si="39"/>
        <v>94.833333333333343</v>
      </c>
      <c r="CR14" s="93">
        <f t="shared" si="40"/>
        <v>94.83</v>
      </c>
      <c r="CS14" s="98">
        <f t="shared" si="41"/>
        <v>89.05</v>
      </c>
      <c r="CT14" s="98">
        <f>IFERROR(VLOOKUP(CS14,REGISTRATION!$P$22:$Q$32,2),"")</f>
        <v>1.75</v>
      </c>
      <c r="CU14" s="87" t="str">
        <f t="shared" si="42"/>
        <v>PASSED</v>
      </c>
    </row>
    <row r="15" spans="1:99">
      <c r="A15" s="41">
        <f>REGISTRATION!A16</f>
        <v>6</v>
      </c>
      <c r="B15" s="41" t="str">
        <f>REGISTRATION!B16</f>
        <v>2015-01-758</v>
      </c>
      <c r="C15" s="41" t="str">
        <f>CONCATENATE(REGISTRATION!C16," ",REGISTRATION!D16," ",REGISTRATION!E16)</f>
        <v>Calupad Roland Karl L</v>
      </c>
      <c r="D15" s="120">
        <v>42</v>
      </c>
      <c r="E15" s="86">
        <f t="shared" si="43"/>
        <v>42</v>
      </c>
      <c r="F15" s="89">
        <f t="shared" si="0"/>
        <v>12.6</v>
      </c>
      <c r="G15" s="101">
        <v>64</v>
      </c>
      <c r="H15" s="86">
        <f t="shared" si="2"/>
        <v>80</v>
      </c>
      <c r="I15" s="89">
        <f t="shared" si="1"/>
        <v>24</v>
      </c>
      <c r="J15" s="102">
        <v>12</v>
      </c>
      <c r="K15" s="86">
        <f t="shared" si="3"/>
        <v>60</v>
      </c>
      <c r="L15" s="102">
        <v>17</v>
      </c>
      <c r="M15" s="86">
        <f t="shared" si="4"/>
        <v>56.666666666666664</v>
      </c>
      <c r="N15" s="102">
        <v>6</v>
      </c>
      <c r="O15" s="86">
        <f t="shared" si="5"/>
        <v>40</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10.444444444444445</v>
      </c>
      <c r="AO15" s="102">
        <v>95</v>
      </c>
      <c r="AP15" s="86">
        <f t="shared" si="10"/>
        <v>95</v>
      </c>
      <c r="AQ15" s="102"/>
      <c r="AR15" s="86" t="str">
        <f t="shared" si="11"/>
        <v/>
      </c>
      <c r="AS15" s="102"/>
      <c r="AT15" s="86" t="str">
        <f t="shared" si="12"/>
        <v/>
      </c>
      <c r="AU15" s="89">
        <f t="shared" si="13"/>
        <v>9.5</v>
      </c>
      <c r="AV15" s="102">
        <v>70</v>
      </c>
      <c r="AW15" s="86">
        <f t="shared" si="14"/>
        <v>70</v>
      </c>
      <c r="AX15" s="102"/>
      <c r="AY15" s="86" t="str">
        <f t="shared" si="15"/>
        <v/>
      </c>
      <c r="AZ15" s="102"/>
      <c r="BA15" s="86" t="str">
        <f t="shared" si="16"/>
        <v/>
      </c>
      <c r="BB15" s="89">
        <f t="shared" si="17"/>
        <v>7</v>
      </c>
      <c r="BC15" s="92">
        <f t="shared" si="18"/>
        <v>63.544444444444444</v>
      </c>
      <c r="BD15" s="92">
        <f t="shared" si="19"/>
        <v>63.54</v>
      </c>
      <c r="BE15" s="102">
        <v>85</v>
      </c>
      <c r="BF15" s="86">
        <f t="shared" si="20"/>
        <v>85</v>
      </c>
      <c r="BG15" s="102">
        <v>65</v>
      </c>
      <c r="BH15" s="86">
        <f t="shared" si="21"/>
        <v>65</v>
      </c>
      <c r="BI15" s="102">
        <v>100</v>
      </c>
      <c r="BJ15" s="86">
        <f t="shared" si="44"/>
        <v>100</v>
      </c>
      <c r="BK15" s="97">
        <f t="shared" si="22"/>
        <v>41.666666666666664</v>
      </c>
      <c r="BL15" s="102">
        <v>85</v>
      </c>
      <c r="BM15" s="86">
        <f t="shared" si="23"/>
        <v>85</v>
      </c>
      <c r="BN15" s="102">
        <v>85</v>
      </c>
      <c r="BO15" s="86">
        <f t="shared" si="24"/>
        <v>85</v>
      </c>
      <c r="BP15" s="102">
        <v>90</v>
      </c>
      <c r="BQ15" s="86">
        <f t="shared" si="25"/>
        <v>90</v>
      </c>
      <c r="BR15" s="102">
        <v>75</v>
      </c>
      <c r="BS15" s="86">
        <f t="shared" si="26"/>
        <v>75</v>
      </c>
      <c r="BT15" s="102">
        <v>80</v>
      </c>
      <c r="BU15" s="86">
        <f t="shared" si="27"/>
        <v>80</v>
      </c>
      <c r="BV15" s="101">
        <v>80</v>
      </c>
      <c r="BW15" s="86">
        <f t="shared" si="28"/>
        <v>80</v>
      </c>
      <c r="BX15" s="101">
        <v>80</v>
      </c>
      <c r="BY15" s="86">
        <f t="shared" si="29"/>
        <v>80</v>
      </c>
      <c r="BZ15" s="101">
        <v>70</v>
      </c>
      <c r="CA15" s="86">
        <f t="shared" si="30"/>
        <v>70</v>
      </c>
      <c r="CB15" s="101">
        <v>100</v>
      </c>
      <c r="CC15" s="86">
        <f t="shared" si="31"/>
        <v>100</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42.25</v>
      </c>
      <c r="CQ15" s="93">
        <f t="shared" si="39"/>
        <v>83.916666666666657</v>
      </c>
      <c r="CR15" s="93">
        <f t="shared" si="40"/>
        <v>83.92</v>
      </c>
      <c r="CS15" s="98">
        <f t="shared" si="41"/>
        <v>75.768000000000001</v>
      </c>
      <c r="CT15" s="98">
        <f>IFERROR(VLOOKUP(CS15,REGISTRATION!$P$22:$Q$32,2),"")</f>
        <v>2.75</v>
      </c>
      <c r="CU15" s="87" t="str">
        <f t="shared" si="42"/>
        <v>PASSED</v>
      </c>
    </row>
    <row r="16" spans="1:99">
      <c r="A16" s="41">
        <f>REGISTRATION!A17</f>
        <v>7</v>
      </c>
      <c r="B16" s="41" t="str">
        <f>REGISTRATION!B17</f>
        <v>2015-01-1571</v>
      </c>
      <c r="C16" s="41" t="str">
        <f>CONCATENATE(REGISTRATION!C17," ",REGISTRATION!D17," ",REGISTRATION!E17)</f>
        <v>dela Pieza Larslie Z</v>
      </c>
      <c r="D16" s="120">
        <v>70</v>
      </c>
      <c r="E16" s="86">
        <f t="shared" si="43"/>
        <v>70</v>
      </c>
      <c r="F16" s="89">
        <f t="shared" si="0"/>
        <v>21</v>
      </c>
      <c r="G16" s="101">
        <v>69</v>
      </c>
      <c r="H16" s="86">
        <f t="shared" si="2"/>
        <v>86.25</v>
      </c>
      <c r="I16" s="89">
        <f t="shared" si="1"/>
        <v>25.875</v>
      </c>
      <c r="J16" s="102">
        <v>11</v>
      </c>
      <c r="K16" s="86">
        <f t="shared" si="3"/>
        <v>55.000000000000007</v>
      </c>
      <c r="L16" s="102">
        <v>17</v>
      </c>
      <c r="M16" s="86">
        <f t="shared" si="4"/>
        <v>56.666666666666664</v>
      </c>
      <c r="N16" s="102">
        <v>14</v>
      </c>
      <c r="O16" s="86">
        <f t="shared" si="5"/>
        <v>93.333333333333329</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13.666666666666666</v>
      </c>
      <c r="AO16" s="102">
        <v>90</v>
      </c>
      <c r="AP16" s="86">
        <f t="shared" si="10"/>
        <v>90</v>
      </c>
      <c r="AQ16" s="102"/>
      <c r="AR16" s="86" t="str">
        <f t="shared" si="11"/>
        <v/>
      </c>
      <c r="AS16" s="102"/>
      <c r="AT16" s="86" t="str">
        <f t="shared" si="12"/>
        <v/>
      </c>
      <c r="AU16" s="89">
        <f t="shared" si="13"/>
        <v>9</v>
      </c>
      <c r="AV16" s="102">
        <v>100</v>
      </c>
      <c r="AW16" s="86">
        <f t="shared" si="14"/>
        <v>100</v>
      </c>
      <c r="AX16" s="102"/>
      <c r="AY16" s="86" t="str">
        <f t="shared" si="15"/>
        <v/>
      </c>
      <c r="AZ16" s="102"/>
      <c r="BA16" s="86" t="str">
        <f t="shared" si="16"/>
        <v/>
      </c>
      <c r="BB16" s="89">
        <f t="shared" si="17"/>
        <v>10</v>
      </c>
      <c r="BC16" s="92">
        <f t="shared" si="18"/>
        <v>79.541666666666657</v>
      </c>
      <c r="BD16" s="92">
        <f t="shared" si="19"/>
        <v>79.540000000000006</v>
      </c>
      <c r="BE16" s="102">
        <v>85</v>
      </c>
      <c r="BF16" s="86">
        <f t="shared" si="20"/>
        <v>85</v>
      </c>
      <c r="BG16" s="102">
        <v>65</v>
      </c>
      <c r="BH16" s="86">
        <f t="shared" si="21"/>
        <v>65</v>
      </c>
      <c r="BI16" s="102">
        <v>100</v>
      </c>
      <c r="BJ16" s="86">
        <f t="shared" si="44"/>
        <v>100</v>
      </c>
      <c r="BK16" s="97">
        <f t="shared" si="22"/>
        <v>41.666666666666664</v>
      </c>
      <c r="BL16" s="102">
        <v>100</v>
      </c>
      <c r="BM16" s="86">
        <f t="shared" si="23"/>
        <v>100</v>
      </c>
      <c r="BN16" s="102">
        <v>100</v>
      </c>
      <c r="BO16" s="86">
        <f t="shared" si="24"/>
        <v>100</v>
      </c>
      <c r="BP16" s="102">
        <v>100</v>
      </c>
      <c r="BQ16" s="86">
        <f t="shared" si="25"/>
        <v>100</v>
      </c>
      <c r="BR16" s="102">
        <v>100</v>
      </c>
      <c r="BS16" s="86">
        <f t="shared" si="26"/>
        <v>100</v>
      </c>
      <c r="BT16" s="102">
        <v>80</v>
      </c>
      <c r="BU16" s="86">
        <f t="shared" si="27"/>
        <v>80</v>
      </c>
      <c r="BV16" s="101">
        <v>80</v>
      </c>
      <c r="BW16" s="86">
        <f t="shared" si="28"/>
        <v>80</v>
      </c>
      <c r="BX16" s="101">
        <v>65</v>
      </c>
      <c r="BY16" s="86">
        <f t="shared" si="29"/>
        <v>65</v>
      </c>
      <c r="BZ16" s="101">
        <v>70</v>
      </c>
      <c r="CA16" s="86">
        <f t="shared" si="30"/>
        <v>70</v>
      </c>
      <c r="CB16" s="101">
        <v>100</v>
      </c>
      <c r="CC16" s="86">
        <f t="shared" si="31"/>
        <v>100</v>
      </c>
      <c r="CD16" s="101">
        <v>100</v>
      </c>
      <c r="CE16" s="86">
        <f t="shared" si="32"/>
        <v>100</v>
      </c>
      <c r="CF16" s="101"/>
      <c r="CG16" s="86" t="str">
        <f t="shared" si="33"/>
        <v/>
      </c>
      <c r="CH16" s="101"/>
      <c r="CI16" s="86" t="str">
        <f t="shared" si="34"/>
        <v/>
      </c>
      <c r="CJ16" s="101"/>
      <c r="CK16" s="86" t="str">
        <f t="shared" si="35"/>
        <v/>
      </c>
      <c r="CL16" s="101"/>
      <c r="CM16" s="86" t="str">
        <f t="shared" si="36"/>
        <v/>
      </c>
      <c r="CN16" s="101"/>
      <c r="CO16" s="86" t="str">
        <f t="shared" si="37"/>
        <v/>
      </c>
      <c r="CP16" s="97">
        <f t="shared" si="38"/>
        <v>44.75</v>
      </c>
      <c r="CQ16" s="93">
        <f t="shared" si="39"/>
        <v>86.416666666666657</v>
      </c>
      <c r="CR16" s="93">
        <f t="shared" si="40"/>
        <v>86.42</v>
      </c>
      <c r="CS16" s="98">
        <f t="shared" si="41"/>
        <v>83.668000000000006</v>
      </c>
      <c r="CT16" s="98">
        <f>IFERROR(VLOOKUP(CS16,REGISTRATION!$P$22:$Q$32,2),"")</f>
        <v>2</v>
      </c>
      <c r="CU16" s="87" t="str">
        <f t="shared" si="42"/>
        <v>PASSED</v>
      </c>
    </row>
    <row r="17" spans="1:99">
      <c r="A17" s="41">
        <f>REGISTRATION!A18</f>
        <v>8</v>
      </c>
      <c r="B17" s="41" t="str">
        <f>REGISTRATION!B18</f>
        <v>2015-01-1378</v>
      </c>
      <c r="C17" s="41" t="str">
        <f>CONCATENATE(REGISTRATION!C18," ",REGISTRATION!D18," ",REGISTRATION!E18)</f>
        <v>Estrella Alleiza Allu  A</v>
      </c>
      <c r="D17" s="120">
        <v>65</v>
      </c>
      <c r="E17" s="86">
        <f t="shared" si="43"/>
        <v>65</v>
      </c>
      <c r="F17" s="89">
        <f t="shared" si="0"/>
        <v>19.5</v>
      </c>
      <c r="G17" s="101">
        <v>64</v>
      </c>
      <c r="H17" s="86">
        <f t="shared" si="2"/>
        <v>80</v>
      </c>
      <c r="I17" s="89">
        <f t="shared" si="1"/>
        <v>24</v>
      </c>
      <c r="J17" s="102">
        <v>12</v>
      </c>
      <c r="K17" s="86">
        <f t="shared" si="3"/>
        <v>60</v>
      </c>
      <c r="L17" s="102">
        <v>20</v>
      </c>
      <c r="M17" s="86">
        <f t="shared" si="4"/>
        <v>66.666666666666657</v>
      </c>
      <c r="N17" s="102">
        <v>10</v>
      </c>
      <c r="O17" s="86">
        <f t="shared" si="5"/>
        <v>66.666666666666657</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12.888888888888889</v>
      </c>
      <c r="AO17" s="102">
        <v>85</v>
      </c>
      <c r="AP17" s="86">
        <f t="shared" si="10"/>
        <v>85</v>
      </c>
      <c r="AQ17" s="102"/>
      <c r="AR17" s="86" t="str">
        <f t="shared" si="11"/>
        <v/>
      </c>
      <c r="AS17" s="102"/>
      <c r="AT17" s="86" t="str">
        <f t="shared" si="12"/>
        <v/>
      </c>
      <c r="AU17" s="89">
        <f t="shared" si="13"/>
        <v>8.5</v>
      </c>
      <c r="AV17" s="102">
        <v>100</v>
      </c>
      <c r="AW17" s="86">
        <f t="shared" si="14"/>
        <v>100</v>
      </c>
      <c r="AX17" s="102"/>
      <c r="AY17" s="86" t="str">
        <f t="shared" si="15"/>
        <v/>
      </c>
      <c r="AZ17" s="102"/>
      <c r="BA17" s="86" t="str">
        <f t="shared" si="16"/>
        <v/>
      </c>
      <c r="BB17" s="89">
        <f t="shared" si="17"/>
        <v>10</v>
      </c>
      <c r="BC17" s="92">
        <f t="shared" si="18"/>
        <v>74.888888888888886</v>
      </c>
      <c r="BD17" s="92">
        <f t="shared" si="19"/>
        <v>74.89</v>
      </c>
      <c r="BE17" s="102">
        <v>86</v>
      </c>
      <c r="BF17" s="86">
        <f t="shared" si="20"/>
        <v>86</v>
      </c>
      <c r="BG17" s="102">
        <v>65</v>
      </c>
      <c r="BH17" s="86">
        <f t="shared" si="21"/>
        <v>65</v>
      </c>
      <c r="BI17" s="102">
        <v>100</v>
      </c>
      <c r="BJ17" s="86">
        <f t="shared" si="44"/>
        <v>100</v>
      </c>
      <c r="BK17" s="97">
        <f t="shared" si="22"/>
        <v>41.833333333333336</v>
      </c>
      <c r="BL17" s="102">
        <v>100</v>
      </c>
      <c r="BM17" s="86">
        <f t="shared" si="23"/>
        <v>100</v>
      </c>
      <c r="BN17" s="102">
        <v>100</v>
      </c>
      <c r="BO17" s="86">
        <f t="shared" si="24"/>
        <v>100</v>
      </c>
      <c r="BP17" s="102">
        <v>100</v>
      </c>
      <c r="BQ17" s="86">
        <f t="shared" si="25"/>
        <v>100</v>
      </c>
      <c r="BR17" s="102">
        <v>100</v>
      </c>
      <c r="BS17" s="86">
        <f t="shared" si="26"/>
        <v>100</v>
      </c>
      <c r="BT17" s="102">
        <v>80</v>
      </c>
      <c r="BU17" s="86">
        <f t="shared" si="27"/>
        <v>80</v>
      </c>
      <c r="BV17" s="101">
        <v>80</v>
      </c>
      <c r="BW17" s="86">
        <f t="shared" si="28"/>
        <v>80</v>
      </c>
      <c r="BX17" s="101">
        <v>80</v>
      </c>
      <c r="BY17" s="86">
        <f t="shared" si="29"/>
        <v>80</v>
      </c>
      <c r="BZ17" s="101">
        <v>70</v>
      </c>
      <c r="CA17" s="86">
        <f t="shared" si="30"/>
        <v>70</v>
      </c>
      <c r="CB17" s="101">
        <v>100</v>
      </c>
      <c r="CC17" s="86">
        <f t="shared" si="31"/>
        <v>100</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87.333333333333343</v>
      </c>
      <c r="CR17" s="93">
        <f t="shared" si="40"/>
        <v>87.33</v>
      </c>
      <c r="CS17" s="98">
        <f t="shared" si="41"/>
        <v>82.353999999999999</v>
      </c>
      <c r="CT17" s="98">
        <f>IFERROR(VLOOKUP(CS17,REGISTRATION!$P$22:$Q$32,2),"")</f>
        <v>2.25</v>
      </c>
      <c r="CU17" s="87" t="str">
        <f t="shared" si="42"/>
        <v>PASSED</v>
      </c>
    </row>
    <row r="18" spans="1:99">
      <c r="A18" s="41">
        <f>REGISTRATION!A19</f>
        <v>9</v>
      </c>
      <c r="B18" s="41" t="str">
        <f>REGISTRATION!B19</f>
        <v>2015-01-1888</v>
      </c>
      <c r="C18" s="41" t="str">
        <f>CONCATENATE(REGISTRATION!C19," ",REGISTRATION!D19," ",REGISTRATION!E19)</f>
        <v>Gacos Mark Anthony S</v>
      </c>
      <c r="D18" s="120">
        <v>63</v>
      </c>
      <c r="E18" s="86">
        <f t="shared" si="43"/>
        <v>63</v>
      </c>
      <c r="F18" s="89">
        <f t="shared" si="0"/>
        <v>18.899999999999999</v>
      </c>
      <c r="G18" s="101">
        <v>61</v>
      </c>
      <c r="H18" s="86">
        <f t="shared" si="2"/>
        <v>76.25</v>
      </c>
      <c r="I18" s="89">
        <f t="shared" si="1"/>
        <v>22.875</v>
      </c>
      <c r="J18" s="102">
        <v>14</v>
      </c>
      <c r="K18" s="86">
        <f t="shared" si="3"/>
        <v>70</v>
      </c>
      <c r="L18" s="102">
        <v>18</v>
      </c>
      <c r="M18" s="86">
        <f t="shared" si="4"/>
        <v>60</v>
      </c>
      <c r="N18" s="102">
        <v>0</v>
      </c>
      <c r="O18" s="86">
        <f t="shared" si="5"/>
        <v>0</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8.6666666666666679</v>
      </c>
      <c r="AO18" s="102">
        <v>95</v>
      </c>
      <c r="AP18" s="86">
        <f t="shared" si="10"/>
        <v>95</v>
      </c>
      <c r="AQ18" s="102"/>
      <c r="AR18" s="86" t="str">
        <f t="shared" si="11"/>
        <v/>
      </c>
      <c r="AS18" s="102"/>
      <c r="AT18" s="86" t="str">
        <f t="shared" si="12"/>
        <v/>
      </c>
      <c r="AU18" s="89">
        <f t="shared" si="13"/>
        <v>9.5</v>
      </c>
      <c r="AV18" s="102">
        <v>100</v>
      </c>
      <c r="AW18" s="86">
        <f t="shared" si="14"/>
        <v>100</v>
      </c>
      <c r="AX18" s="102"/>
      <c r="AY18" s="86" t="str">
        <f t="shared" si="15"/>
        <v/>
      </c>
      <c r="AZ18" s="102"/>
      <c r="BA18" s="86" t="str">
        <f t="shared" si="16"/>
        <v/>
      </c>
      <c r="BB18" s="89">
        <f t="shared" si="17"/>
        <v>10</v>
      </c>
      <c r="BC18" s="92">
        <f t="shared" si="18"/>
        <v>69.941666666666663</v>
      </c>
      <c r="BD18" s="92">
        <f t="shared" si="19"/>
        <v>69.94</v>
      </c>
      <c r="BE18" s="102">
        <v>88</v>
      </c>
      <c r="BF18" s="86">
        <f t="shared" si="20"/>
        <v>88</v>
      </c>
      <c r="BG18" s="102">
        <v>90</v>
      </c>
      <c r="BH18" s="86">
        <f t="shared" si="21"/>
        <v>90</v>
      </c>
      <c r="BI18" s="102">
        <v>100</v>
      </c>
      <c r="BJ18" s="86">
        <f t="shared" si="44"/>
        <v>100</v>
      </c>
      <c r="BK18" s="97">
        <f t="shared" si="22"/>
        <v>46.333333333333336</v>
      </c>
      <c r="BL18" s="102">
        <v>100</v>
      </c>
      <c r="BM18" s="86">
        <f t="shared" si="23"/>
        <v>100</v>
      </c>
      <c r="BN18" s="102">
        <v>100</v>
      </c>
      <c r="BO18" s="86">
        <f t="shared" si="24"/>
        <v>100</v>
      </c>
      <c r="BP18" s="102">
        <v>100</v>
      </c>
      <c r="BQ18" s="86">
        <f t="shared" si="25"/>
        <v>100</v>
      </c>
      <c r="BR18" s="102">
        <v>100</v>
      </c>
      <c r="BS18" s="86">
        <f t="shared" si="26"/>
        <v>100</v>
      </c>
      <c r="BT18" s="102">
        <v>95</v>
      </c>
      <c r="BU18" s="86">
        <f t="shared" si="27"/>
        <v>95</v>
      </c>
      <c r="BV18" s="101">
        <v>80</v>
      </c>
      <c r="BW18" s="86">
        <f t="shared" si="28"/>
        <v>80</v>
      </c>
      <c r="BX18" s="101">
        <v>80</v>
      </c>
      <c r="BY18" s="86">
        <f t="shared" si="29"/>
        <v>80</v>
      </c>
      <c r="BZ18" s="101">
        <v>100</v>
      </c>
      <c r="CA18" s="86">
        <f t="shared" si="30"/>
        <v>100</v>
      </c>
      <c r="CB18" s="101">
        <v>100</v>
      </c>
      <c r="CC18" s="86">
        <f t="shared" si="31"/>
        <v>100</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47.75</v>
      </c>
      <c r="CQ18" s="93">
        <f t="shared" si="39"/>
        <v>94.083333333333343</v>
      </c>
      <c r="CR18" s="93">
        <f t="shared" si="40"/>
        <v>94.08</v>
      </c>
      <c r="CS18" s="98">
        <f t="shared" si="41"/>
        <v>84.424000000000007</v>
      </c>
      <c r="CT18" s="98">
        <f>IFERROR(VLOOKUP(CS18,REGISTRATION!$P$22:$Q$32,2),"")</f>
        <v>2</v>
      </c>
      <c r="CU18" s="87" t="str">
        <f t="shared" si="42"/>
        <v>PASSED</v>
      </c>
    </row>
    <row r="19" spans="1:99">
      <c r="A19" s="41">
        <f>REGISTRATION!A20</f>
        <v>10</v>
      </c>
      <c r="B19" s="41" t="str">
        <f>REGISTRATION!B20</f>
        <v>2015-01-1344</v>
      </c>
      <c r="C19" s="41" t="str">
        <f>CONCATENATE(REGISTRATION!C20," ",REGISTRATION!D20," ",REGISTRATION!E20)</f>
        <v>Lemoncito Rey Kennedy C</v>
      </c>
      <c r="D19" s="120">
        <v>73</v>
      </c>
      <c r="E19" s="86">
        <f t="shared" si="43"/>
        <v>73</v>
      </c>
      <c r="F19" s="89">
        <f t="shared" si="0"/>
        <v>21.9</v>
      </c>
      <c r="G19" s="101">
        <v>55</v>
      </c>
      <c r="H19" s="86">
        <f t="shared" si="2"/>
        <v>68.75</v>
      </c>
      <c r="I19" s="89">
        <f t="shared" si="1"/>
        <v>20.625</v>
      </c>
      <c r="J19" s="102">
        <v>13</v>
      </c>
      <c r="K19" s="86">
        <f t="shared" si="3"/>
        <v>65</v>
      </c>
      <c r="L19" s="102">
        <v>14</v>
      </c>
      <c r="M19" s="86">
        <f t="shared" si="4"/>
        <v>46.666666666666664</v>
      </c>
      <c r="N19" s="102">
        <v>8</v>
      </c>
      <c r="O19" s="86">
        <f t="shared" si="5"/>
        <v>53.333333333333336</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11</v>
      </c>
      <c r="AO19" s="102">
        <v>100</v>
      </c>
      <c r="AP19" s="86">
        <f t="shared" si="10"/>
        <v>100</v>
      </c>
      <c r="AQ19" s="102"/>
      <c r="AR19" s="86" t="str">
        <f t="shared" si="11"/>
        <v/>
      </c>
      <c r="AS19" s="102"/>
      <c r="AT19" s="86" t="str">
        <f t="shared" si="12"/>
        <v/>
      </c>
      <c r="AU19" s="89">
        <f t="shared" si="13"/>
        <v>10</v>
      </c>
      <c r="AV19" s="102">
        <v>90</v>
      </c>
      <c r="AW19" s="86">
        <f t="shared" si="14"/>
        <v>90</v>
      </c>
      <c r="AX19" s="102"/>
      <c r="AY19" s="86" t="str">
        <f t="shared" si="15"/>
        <v/>
      </c>
      <c r="AZ19" s="102"/>
      <c r="BA19" s="86" t="str">
        <f t="shared" si="16"/>
        <v/>
      </c>
      <c r="BB19" s="89">
        <f t="shared" si="17"/>
        <v>9</v>
      </c>
      <c r="BC19" s="92">
        <f t="shared" si="18"/>
        <v>72.525000000000006</v>
      </c>
      <c r="BD19" s="92">
        <f t="shared" si="19"/>
        <v>72.53</v>
      </c>
      <c r="BE19" s="102">
        <v>87</v>
      </c>
      <c r="BF19" s="86">
        <f t="shared" si="20"/>
        <v>87</v>
      </c>
      <c r="BG19" s="102">
        <v>84</v>
      </c>
      <c r="BH19" s="86">
        <f t="shared" si="21"/>
        <v>84</v>
      </c>
      <c r="BI19" s="102">
        <v>100</v>
      </c>
      <c r="BJ19" s="86">
        <f t="shared" si="44"/>
        <v>100</v>
      </c>
      <c r="BK19" s="97">
        <f t="shared" si="22"/>
        <v>45.166666666666664</v>
      </c>
      <c r="BL19" s="102">
        <v>100</v>
      </c>
      <c r="BM19" s="86">
        <f t="shared" si="23"/>
        <v>100</v>
      </c>
      <c r="BN19" s="102">
        <v>100</v>
      </c>
      <c r="BO19" s="86">
        <f t="shared" si="24"/>
        <v>100</v>
      </c>
      <c r="BP19" s="102">
        <v>100</v>
      </c>
      <c r="BQ19" s="86">
        <f t="shared" si="25"/>
        <v>100</v>
      </c>
      <c r="BR19" s="102">
        <v>100</v>
      </c>
      <c r="BS19" s="86">
        <f t="shared" si="26"/>
        <v>100</v>
      </c>
      <c r="BT19" s="102">
        <v>80</v>
      </c>
      <c r="BU19" s="86">
        <f t="shared" si="27"/>
        <v>80</v>
      </c>
      <c r="BV19" s="101">
        <v>80</v>
      </c>
      <c r="BW19" s="86">
        <f t="shared" si="28"/>
        <v>80</v>
      </c>
      <c r="BX19" s="101">
        <v>80</v>
      </c>
      <c r="BY19" s="86">
        <f t="shared" si="29"/>
        <v>80</v>
      </c>
      <c r="BZ19" s="101">
        <v>70</v>
      </c>
      <c r="CA19" s="86">
        <f t="shared" si="30"/>
        <v>70</v>
      </c>
      <c r="CB19" s="101">
        <v>100</v>
      </c>
      <c r="CC19" s="86">
        <f t="shared" si="31"/>
        <v>100</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45.5</v>
      </c>
      <c r="CQ19" s="93">
        <f t="shared" si="39"/>
        <v>90.666666666666657</v>
      </c>
      <c r="CR19" s="93">
        <f t="shared" si="40"/>
        <v>90.67</v>
      </c>
      <c r="CS19" s="98">
        <f t="shared" si="41"/>
        <v>83.414000000000001</v>
      </c>
      <c r="CT19" s="98">
        <f>IFERROR(VLOOKUP(CS19,REGISTRATION!$P$22:$Q$32,2),"")</f>
        <v>2</v>
      </c>
      <c r="CU19" s="87" t="str">
        <f t="shared" si="42"/>
        <v>PASSED</v>
      </c>
    </row>
    <row r="20" spans="1:99">
      <c r="A20" s="41">
        <f>REGISTRATION!A21</f>
        <v>11</v>
      </c>
      <c r="B20" s="41" t="str">
        <f>REGISTRATION!B21</f>
        <v>2015-01-940</v>
      </c>
      <c r="C20" s="41" t="str">
        <f>CONCATENATE(REGISTRATION!C21," ",REGISTRATION!D21," ",REGISTRATION!E21)</f>
        <v>Lunas Raymond M</v>
      </c>
      <c r="D20" s="120">
        <v>60</v>
      </c>
      <c r="E20" s="86">
        <f t="shared" si="43"/>
        <v>60</v>
      </c>
      <c r="F20" s="89">
        <f t="shared" si="0"/>
        <v>18</v>
      </c>
      <c r="G20" s="101">
        <v>56</v>
      </c>
      <c r="H20" s="86">
        <f t="shared" si="2"/>
        <v>70</v>
      </c>
      <c r="I20" s="89">
        <f t="shared" si="1"/>
        <v>21</v>
      </c>
      <c r="J20" s="102">
        <v>9</v>
      </c>
      <c r="K20" s="86">
        <f t="shared" si="3"/>
        <v>45</v>
      </c>
      <c r="L20" s="102">
        <v>19</v>
      </c>
      <c r="M20" s="86">
        <f t="shared" si="4"/>
        <v>63.333333333333329</v>
      </c>
      <c r="N20" s="102">
        <v>11</v>
      </c>
      <c r="O20" s="86">
        <f t="shared" si="5"/>
        <v>73.333333333333329</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12.111111111111111</v>
      </c>
      <c r="AO20" s="102">
        <v>95</v>
      </c>
      <c r="AP20" s="86">
        <f t="shared" si="10"/>
        <v>95</v>
      </c>
      <c r="AQ20" s="102"/>
      <c r="AR20" s="86" t="str">
        <f t="shared" si="11"/>
        <v/>
      </c>
      <c r="AS20" s="102"/>
      <c r="AT20" s="86" t="str">
        <f t="shared" si="12"/>
        <v/>
      </c>
      <c r="AU20" s="89">
        <f t="shared" si="13"/>
        <v>9.5</v>
      </c>
      <c r="AV20" s="102">
        <v>80</v>
      </c>
      <c r="AW20" s="86">
        <f t="shared" si="14"/>
        <v>80</v>
      </c>
      <c r="AX20" s="102"/>
      <c r="AY20" s="86" t="str">
        <f t="shared" si="15"/>
        <v/>
      </c>
      <c r="AZ20" s="102"/>
      <c r="BA20" s="86" t="str">
        <f t="shared" si="16"/>
        <v/>
      </c>
      <c r="BB20" s="89">
        <f t="shared" si="17"/>
        <v>8</v>
      </c>
      <c r="BC20" s="92">
        <f t="shared" si="18"/>
        <v>68.611111111111114</v>
      </c>
      <c r="BD20" s="92">
        <f t="shared" si="19"/>
        <v>68.61</v>
      </c>
      <c r="BE20" s="102">
        <v>70</v>
      </c>
      <c r="BF20" s="86">
        <f t="shared" si="20"/>
        <v>70</v>
      </c>
      <c r="BG20" s="102">
        <v>65</v>
      </c>
      <c r="BH20" s="86">
        <f t="shared" si="21"/>
        <v>65</v>
      </c>
      <c r="BI20" s="102">
        <v>100</v>
      </c>
      <c r="BJ20" s="86">
        <f t="shared" si="44"/>
        <v>100</v>
      </c>
      <c r="BK20" s="97">
        <f t="shared" si="22"/>
        <v>39.166666666666664</v>
      </c>
      <c r="BL20" s="102">
        <v>100</v>
      </c>
      <c r="BM20" s="86">
        <f t="shared" si="23"/>
        <v>100</v>
      </c>
      <c r="BN20" s="102">
        <v>100</v>
      </c>
      <c r="BO20" s="86">
        <f t="shared" si="24"/>
        <v>100</v>
      </c>
      <c r="BP20" s="102">
        <v>100</v>
      </c>
      <c r="BQ20" s="86">
        <f t="shared" si="25"/>
        <v>100</v>
      </c>
      <c r="BR20" s="102">
        <v>100</v>
      </c>
      <c r="BS20" s="86">
        <f t="shared" si="26"/>
        <v>100</v>
      </c>
      <c r="BT20" s="102">
        <v>80</v>
      </c>
      <c r="BU20" s="86">
        <f t="shared" si="27"/>
        <v>80</v>
      </c>
      <c r="BV20" s="101">
        <v>80</v>
      </c>
      <c r="BW20" s="86">
        <f t="shared" si="28"/>
        <v>80</v>
      </c>
      <c r="BX20" s="101">
        <v>80</v>
      </c>
      <c r="BY20" s="86">
        <f t="shared" si="29"/>
        <v>80</v>
      </c>
      <c r="BZ20" s="101">
        <v>70</v>
      </c>
      <c r="CA20" s="86">
        <f t="shared" si="30"/>
        <v>70</v>
      </c>
      <c r="CB20" s="101">
        <v>100</v>
      </c>
      <c r="CC20" s="86">
        <f t="shared" si="31"/>
        <v>100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45.5</v>
      </c>
      <c r="CQ20" s="93">
        <f t="shared" si="39"/>
        <v>84.666666666666657</v>
      </c>
      <c r="CR20" s="93">
        <f t="shared" si="40"/>
        <v>84.67</v>
      </c>
      <c r="CS20" s="98">
        <f t="shared" si="41"/>
        <v>78.246000000000009</v>
      </c>
      <c r="CT20" s="98">
        <f>IFERROR(VLOOKUP(CS20,REGISTRATION!$P$22:$Q$32,2),"")</f>
        <v>2.5</v>
      </c>
      <c r="CU20" s="87" t="str">
        <f t="shared" si="42"/>
        <v>PASSED</v>
      </c>
    </row>
    <row r="21" spans="1:99">
      <c r="A21" s="41">
        <f>REGISTRATION!A22</f>
        <v>12</v>
      </c>
      <c r="B21" s="41" t="str">
        <f>REGISTRATION!B22</f>
        <v>2015-01-1728</v>
      </c>
      <c r="C21" s="41" t="str">
        <f>CONCATENATE(REGISTRATION!C22," ",REGISTRATION!D22," ",REGISTRATION!E22)</f>
        <v>Mabburang Ma. Visitacion P</v>
      </c>
      <c r="D21" s="120">
        <v>66</v>
      </c>
      <c r="E21" s="86">
        <f t="shared" si="43"/>
        <v>66</v>
      </c>
      <c r="F21" s="89">
        <f t="shared" si="0"/>
        <v>19.8</v>
      </c>
      <c r="G21" s="101">
        <v>59</v>
      </c>
      <c r="H21" s="86">
        <f t="shared" si="2"/>
        <v>73.75</v>
      </c>
      <c r="I21" s="89">
        <f t="shared" si="1"/>
        <v>22.125</v>
      </c>
      <c r="J21" s="102">
        <v>14</v>
      </c>
      <c r="K21" s="86">
        <f t="shared" si="3"/>
        <v>70</v>
      </c>
      <c r="L21" s="102">
        <v>17</v>
      </c>
      <c r="M21" s="86">
        <f t="shared" si="4"/>
        <v>56.666666666666664</v>
      </c>
      <c r="N21" s="102">
        <v>11</v>
      </c>
      <c r="O21" s="86">
        <f t="shared" si="5"/>
        <v>73.333333333333329</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13.333333333333336</v>
      </c>
      <c r="AO21" s="102">
        <v>95</v>
      </c>
      <c r="AP21" s="86">
        <f t="shared" si="10"/>
        <v>95</v>
      </c>
      <c r="AQ21" s="102"/>
      <c r="AR21" s="86" t="str">
        <f t="shared" si="11"/>
        <v/>
      </c>
      <c r="AS21" s="102"/>
      <c r="AT21" s="86" t="str">
        <f t="shared" si="12"/>
        <v/>
      </c>
      <c r="AU21" s="89">
        <f t="shared" si="13"/>
        <v>9.5</v>
      </c>
      <c r="AV21" s="102">
        <v>85</v>
      </c>
      <c r="AW21" s="86">
        <f t="shared" si="14"/>
        <v>85</v>
      </c>
      <c r="AX21" s="102"/>
      <c r="AY21" s="86" t="str">
        <f t="shared" si="15"/>
        <v/>
      </c>
      <c r="AZ21" s="102"/>
      <c r="BA21" s="86" t="str">
        <f t="shared" si="16"/>
        <v/>
      </c>
      <c r="BB21" s="89">
        <f t="shared" si="17"/>
        <v>8.5</v>
      </c>
      <c r="BC21" s="92">
        <f t="shared" si="18"/>
        <v>73.25833333333334</v>
      </c>
      <c r="BD21" s="92">
        <f t="shared" si="19"/>
        <v>73.260000000000005</v>
      </c>
      <c r="BE21" s="102">
        <v>86</v>
      </c>
      <c r="BF21" s="86">
        <f t="shared" si="20"/>
        <v>86</v>
      </c>
      <c r="BG21" s="102">
        <v>65</v>
      </c>
      <c r="BH21" s="86">
        <f t="shared" si="21"/>
        <v>65</v>
      </c>
      <c r="BI21" s="102">
        <v>100</v>
      </c>
      <c r="BJ21" s="86">
        <f t="shared" si="44"/>
        <v>100</v>
      </c>
      <c r="BK21" s="97">
        <f t="shared" si="22"/>
        <v>41.833333333333336</v>
      </c>
      <c r="BL21" s="102">
        <v>100</v>
      </c>
      <c r="BM21" s="86">
        <f t="shared" si="23"/>
        <v>100</v>
      </c>
      <c r="BN21" s="102">
        <v>100</v>
      </c>
      <c r="BO21" s="86">
        <f t="shared" si="24"/>
        <v>100</v>
      </c>
      <c r="BP21" s="102">
        <v>100</v>
      </c>
      <c r="BQ21" s="86">
        <f t="shared" si="25"/>
        <v>100</v>
      </c>
      <c r="BR21" s="102">
        <v>100</v>
      </c>
      <c r="BS21" s="86">
        <f t="shared" si="26"/>
        <v>100</v>
      </c>
      <c r="BT21" s="102">
        <v>80</v>
      </c>
      <c r="BU21" s="86">
        <f t="shared" si="27"/>
        <v>80</v>
      </c>
      <c r="BV21" s="101">
        <v>80</v>
      </c>
      <c r="BW21" s="86">
        <f t="shared" si="28"/>
        <v>80</v>
      </c>
      <c r="BX21" s="101">
        <v>80</v>
      </c>
      <c r="BY21" s="86">
        <f t="shared" si="29"/>
        <v>80</v>
      </c>
      <c r="BZ21" s="101">
        <v>70</v>
      </c>
      <c r="CA21" s="86">
        <f t="shared" si="30"/>
        <v>70</v>
      </c>
      <c r="CB21" s="101">
        <v>100</v>
      </c>
      <c r="CC21" s="86">
        <f t="shared" si="31"/>
        <v>100</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45.5</v>
      </c>
      <c r="CQ21" s="93">
        <f t="shared" si="39"/>
        <v>87.333333333333343</v>
      </c>
      <c r="CR21" s="93">
        <f t="shared" si="40"/>
        <v>87.33</v>
      </c>
      <c r="CS21" s="98">
        <f t="shared" si="41"/>
        <v>81.701999999999998</v>
      </c>
      <c r="CT21" s="98">
        <f>IFERROR(VLOOKUP(CS21,REGISTRATION!$P$22:$Q$32,2),"")</f>
        <v>2.25</v>
      </c>
      <c r="CU21" s="87" t="str">
        <f t="shared" si="42"/>
        <v>PASSED</v>
      </c>
    </row>
    <row r="22" spans="1:99">
      <c r="A22" s="41">
        <f>REGISTRATION!A23</f>
        <v>13</v>
      </c>
      <c r="B22" s="41" t="str">
        <f>REGISTRATION!B23</f>
        <v>2015-01-1350</v>
      </c>
      <c r="C22" s="41" t="str">
        <f>CONCATENATE(REGISTRATION!C23," ",REGISTRATION!D23," ",REGISTRATION!E23)</f>
        <v>Malate Melvin Chester G</v>
      </c>
      <c r="D22" s="120">
        <v>55</v>
      </c>
      <c r="E22" s="86">
        <f t="shared" si="43"/>
        <v>55.000000000000007</v>
      </c>
      <c r="F22" s="89">
        <f t="shared" si="0"/>
        <v>16.5</v>
      </c>
      <c r="G22" s="101">
        <v>60</v>
      </c>
      <c r="H22" s="86">
        <f t="shared" si="2"/>
        <v>75</v>
      </c>
      <c r="I22" s="89">
        <f t="shared" si="1"/>
        <v>22.5</v>
      </c>
      <c r="J22" s="102">
        <v>15</v>
      </c>
      <c r="K22" s="86">
        <f t="shared" si="3"/>
        <v>75</v>
      </c>
      <c r="L22" s="102">
        <v>16</v>
      </c>
      <c r="M22" s="86">
        <f t="shared" si="4"/>
        <v>53.333333333333336</v>
      </c>
      <c r="N22" s="102">
        <v>5</v>
      </c>
      <c r="O22" s="86">
        <f t="shared" si="5"/>
        <v>33.333333333333329</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10.777777777777779</v>
      </c>
      <c r="AO22" s="102">
        <v>95</v>
      </c>
      <c r="AP22" s="86">
        <f t="shared" si="10"/>
        <v>95</v>
      </c>
      <c r="AQ22" s="102"/>
      <c r="AR22" s="86" t="str">
        <f t="shared" si="11"/>
        <v/>
      </c>
      <c r="AS22" s="102"/>
      <c r="AT22" s="86" t="str">
        <f t="shared" si="12"/>
        <v/>
      </c>
      <c r="AU22" s="89">
        <f t="shared" si="13"/>
        <v>9.5</v>
      </c>
      <c r="AV22" s="102">
        <v>90</v>
      </c>
      <c r="AW22" s="86">
        <f t="shared" si="14"/>
        <v>90</v>
      </c>
      <c r="AX22" s="102"/>
      <c r="AY22" s="86" t="str">
        <f t="shared" si="15"/>
        <v/>
      </c>
      <c r="AZ22" s="102"/>
      <c r="BA22" s="86" t="str">
        <f t="shared" si="16"/>
        <v/>
      </c>
      <c r="BB22" s="89">
        <f t="shared" si="17"/>
        <v>9</v>
      </c>
      <c r="BC22" s="92">
        <f t="shared" si="18"/>
        <v>68.277777777777771</v>
      </c>
      <c r="BD22" s="92">
        <f t="shared" si="19"/>
        <v>68.28</v>
      </c>
      <c r="BE22" s="102">
        <v>85</v>
      </c>
      <c r="BF22" s="86">
        <f t="shared" si="20"/>
        <v>85</v>
      </c>
      <c r="BG22" s="102">
        <v>65</v>
      </c>
      <c r="BH22" s="86">
        <f t="shared" si="21"/>
        <v>65</v>
      </c>
      <c r="BI22" s="102">
        <v>100</v>
      </c>
      <c r="BJ22" s="86">
        <f t="shared" si="44"/>
        <v>100</v>
      </c>
      <c r="BK22" s="97">
        <f t="shared" si="22"/>
        <v>41.666666666666664</v>
      </c>
      <c r="BL22" s="102">
        <v>100</v>
      </c>
      <c r="BM22" s="86">
        <f t="shared" si="23"/>
        <v>100</v>
      </c>
      <c r="BN22" s="102">
        <v>100</v>
      </c>
      <c r="BO22" s="86">
        <f t="shared" si="24"/>
        <v>100</v>
      </c>
      <c r="BP22" s="102">
        <v>100</v>
      </c>
      <c r="BQ22" s="86">
        <f t="shared" si="25"/>
        <v>100</v>
      </c>
      <c r="BR22" s="102">
        <v>100</v>
      </c>
      <c r="BS22" s="86">
        <f t="shared" si="26"/>
        <v>100</v>
      </c>
      <c r="BT22" s="102">
        <v>80</v>
      </c>
      <c r="BU22" s="86">
        <f t="shared" si="27"/>
        <v>80</v>
      </c>
      <c r="BV22" s="101">
        <v>80</v>
      </c>
      <c r="BW22" s="86">
        <f t="shared" si="28"/>
        <v>80</v>
      </c>
      <c r="BX22" s="101">
        <v>80</v>
      </c>
      <c r="BY22" s="86">
        <f t="shared" si="29"/>
        <v>80</v>
      </c>
      <c r="BZ22" s="101">
        <v>70</v>
      </c>
      <c r="CA22" s="86">
        <f t="shared" si="30"/>
        <v>70</v>
      </c>
      <c r="CB22" s="101">
        <v>100</v>
      </c>
      <c r="CC22" s="86">
        <f t="shared" si="31"/>
        <v>100</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45.5</v>
      </c>
      <c r="CQ22" s="93">
        <f t="shared" si="39"/>
        <v>87.166666666666657</v>
      </c>
      <c r="CR22" s="93">
        <f t="shared" si="40"/>
        <v>87.17</v>
      </c>
      <c r="CS22" s="98">
        <f t="shared" si="41"/>
        <v>79.614000000000004</v>
      </c>
      <c r="CT22" s="98">
        <f>IFERROR(VLOOKUP(CS22,REGISTRATION!$P$22:$Q$32,2),"")</f>
        <v>2.5</v>
      </c>
      <c r="CU22" s="87" t="str">
        <f t="shared" si="42"/>
        <v>PASSED</v>
      </c>
    </row>
    <row r="23" spans="1:99">
      <c r="A23" s="41">
        <f>REGISTRATION!A24</f>
        <v>14</v>
      </c>
      <c r="B23" s="41" t="str">
        <f>REGISTRATION!B24</f>
        <v>2015-01-960</v>
      </c>
      <c r="C23" s="41" t="str">
        <f>CONCATENATE(REGISTRATION!C24," ",REGISTRATION!D24," ",REGISTRATION!E24)</f>
        <v>Miano Heartman John M</v>
      </c>
      <c r="D23" s="120">
        <v>63</v>
      </c>
      <c r="E23" s="86">
        <f t="shared" si="43"/>
        <v>63</v>
      </c>
      <c r="F23" s="89">
        <f t="shared" si="0"/>
        <v>18.899999999999999</v>
      </c>
      <c r="G23" s="101">
        <v>58</v>
      </c>
      <c r="H23" s="86">
        <f t="shared" si="2"/>
        <v>72.5</v>
      </c>
      <c r="I23" s="89">
        <f t="shared" si="1"/>
        <v>21.75</v>
      </c>
      <c r="J23" s="102">
        <v>15</v>
      </c>
      <c r="K23" s="86">
        <f t="shared" si="3"/>
        <v>75</v>
      </c>
      <c r="L23" s="102">
        <v>19</v>
      </c>
      <c r="M23" s="86">
        <f t="shared" si="4"/>
        <v>63.333333333333329</v>
      </c>
      <c r="N23" s="102">
        <v>9</v>
      </c>
      <c r="O23" s="86">
        <f t="shared" si="5"/>
        <v>60</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13.222222222222221</v>
      </c>
      <c r="AO23" s="102">
        <v>90</v>
      </c>
      <c r="AP23" s="86">
        <f t="shared" si="10"/>
        <v>90</v>
      </c>
      <c r="AQ23" s="102"/>
      <c r="AR23" s="86" t="str">
        <f t="shared" si="11"/>
        <v/>
      </c>
      <c r="AS23" s="102"/>
      <c r="AT23" s="86" t="str">
        <f t="shared" si="12"/>
        <v/>
      </c>
      <c r="AU23" s="89">
        <f t="shared" si="13"/>
        <v>9</v>
      </c>
      <c r="AV23" s="102">
        <v>90</v>
      </c>
      <c r="AW23" s="86">
        <f t="shared" si="14"/>
        <v>90</v>
      </c>
      <c r="AX23" s="102"/>
      <c r="AY23" s="86" t="str">
        <f t="shared" si="15"/>
        <v/>
      </c>
      <c r="AZ23" s="102"/>
      <c r="BA23" s="86" t="str">
        <f t="shared" si="16"/>
        <v/>
      </c>
      <c r="BB23" s="89">
        <f t="shared" si="17"/>
        <v>9</v>
      </c>
      <c r="BC23" s="92">
        <f t="shared" si="18"/>
        <v>71.87222222222222</v>
      </c>
      <c r="BD23" s="92">
        <f t="shared" si="19"/>
        <v>71.87</v>
      </c>
      <c r="BE23" s="102">
        <v>88</v>
      </c>
      <c r="BF23" s="86">
        <f t="shared" si="20"/>
        <v>88</v>
      </c>
      <c r="BG23" s="102">
        <v>65</v>
      </c>
      <c r="BH23" s="86">
        <f t="shared" si="21"/>
        <v>65</v>
      </c>
      <c r="BI23" s="102">
        <v>100</v>
      </c>
      <c r="BJ23" s="86">
        <f t="shared" si="44"/>
        <v>100</v>
      </c>
      <c r="BK23" s="97">
        <f t="shared" si="22"/>
        <v>42.166666666666664</v>
      </c>
      <c r="BL23" s="102">
        <v>100</v>
      </c>
      <c r="BM23" s="86">
        <f t="shared" si="23"/>
        <v>100</v>
      </c>
      <c r="BN23" s="102">
        <v>100</v>
      </c>
      <c r="BO23" s="86">
        <f t="shared" si="24"/>
        <v>100</v>
      </c>
      <c r="BP23" s="102">
        <v>100</v>
      </c>
      <c r="BQ23" s="86">
        <f t="shared" si="25"/>
        <v>100</v>
      </c>
      <c r="BR23" s="102">
        <v>100</v>
      </c>
      <c r="BS23" s="86">
        <f t="shared" si="26"/>
        <v>100</v>
      </c>
      <c r="BT23" s="102">
        <v>80</v>
      </c>
      <c r="BU23" s="86">
        <f t="shared" si="27"/>
        <v>80</v>
      </c>
      <c r="BV23" s="101">
        <v>80</v>
      </c>
      <c r="BW23" s="86">
        <f t="shared" si="28"/>
        <v>80</v>
      </c>
      <c r="BX23" s="101">
        <v>80</v>
      </c>
      <c r="BY23" s="86">
        <f t="shared" si="29"/>
        <v>80</v>
      </c>
      <c r="BZ23" s="101">
        <v>100</v>
      </c>
      <c r="CA23" s="86">
        <f t="shared" si="30"/>
        <v>100</v>
      </c>
      <c r="CB23" s="101">
        <v>100</v>
      </c>
      <c r="CC23" s="86">
        <f t="shared" si="31"/>
        <v>100</v>
      </c>
      <c r="CD23" s="101">
        <v>100</v>
      </c>
      <c r="CE23" s="86">
        <f t="shared" si="32"/>
        <v>100</v>
      </c>
      <c r="CF23" s="101"/>
      <c r="CG23" s="86" t="str">
        <f t="shared" si="33"/>
        <v/>
      </c>
      <c r="CH23" s="101"/>
      <c r="CI23" s="86" t="str">
        <f t="shared" si="34"/>
        <v/>
      </c>
      <c r="CJ23" s="101"/>
      <c r="CK23" s="86" t="str">
        <f t="shared" si="35"/>
        <v/>
      </c>
      <c r="CL23" s="101"/>
      <c r="CM23" s="86" t="str">
        <f t="shared" si="36"/>
        <v/>
      </c>
      <c r="CN23" s="101"/>
      <c r="CO23" s="86" t="str">
        <f t="shared" si="37"/>
        <v/>
      </c>
      <c r="CP23" s="97">
        <f t="shared" si="38"/>
        <v>47</v>
      </c>
      <c r="CQ23" s="93">
        <f t="shared" si="39"/>
        <v>89.166666666666657</v>
      </c>
      <c r="CR23" s="93">
        <f t="shared" si="40"/>
        <v>89.17</v>
      </c>
      <c r="CS23" s="98">
        <f t="shared" ref="CS23:CS70" si="45">IFERROR(((CR23*0.6)+(BD23*0.4)),"")</f>
        <v>82.25</v>
      </c>
      <c r="CT23" s="98">
        <f>IFERROR(VLOOKUP(CS23,REGISTRATION!$P$22:$Q$32,2),"")</f>
        <v>2.25</v>
      </c>
      <c r="CU23" s="87" t="str">
        <f t="shared" si="42"/>
        <v>PASSED</v>
      </c>
    </row>
    <row r="24" spans="1:99">
      <c r="A24" s="41">
        <f>REGISTRATION!A25</f>
        <v>15</v>
      </c>
      <c r="B24" s="41" t="str">
        <f>REGISTRATION!B25</f>
        <v>2015-01-1610</v>
      </c>
      <c r="C24" s="41" t="str">
        <f>CONCATENATE(REGISTRATION!C25," ",REGISTRATION!D25," ",REGISTRATION!E25)</f>
        <v>Murray Jake Alexander V</v>
      </c>
      <c r="D24" s="120">
        <v>81</v>
      </c>
      <c r="E24" s="86">
        <f t="shared" si="43"/>
        <v>81</v>
      </c>
      <c r="F24" s="89">
        <f t="shared" si="0"/>
        <v>24.3</v>
      </c>
      <c r="G24" s="101">
        <v>64</v>
      </c>
      <c r="H24" s="86">
        <f t="shared" si="2"/>
        <v>80</v>
      </c>
      <c r="I24" s="89">
        <f t="shared" si="1"/>
        <v>24</v>
      </c>
      <c r="J24" s="102">
        <v>15</v>
      </c>
      <c r="K24" s="86">
        <f t="shared" si="3"/>
        <v>75</v>
      </c>
      <c r="L24" s="102">
        <v>21</v>
      </c>
      <c r="M24" s="86">
        <f t="shared" si="4"/>
        <v>70</v>
      </c>
      <c r="N24" s="102">
        <v>14</v>
      </c>
      <c r="O24" s="86">
        <f t="shared" si="5"/>
        <v>93.333333333333329</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15.888888888888889</v>
      </c>
      <c r="AO24" s="102">
        <v>90</v>
      </c>
      <c r="AP24" s="86">
        <f t="shared" si="10"/>
        <v>90</v>
      </c>
      <c r="AQ24" s="102"/>
      <c r="AR24" s="86" t="str">
        <f t="shared" si="11"/>
        <v/>
      </c>
      <c r="AS24" s="102"/>
      <c r="AT24" s="86" t="str">
        <f t="shared" si="12"/>
        <v/>
      </c>
      <c r="AU24" s="89">
        <f t="shared" si="13"/>
        <v>9</v>
      </c>
      <c r="AV24" s="102">
        <v>100</v>
      </c>
      <c r="AW24" s="86">
        <f t="shared" si="14"/>
        <v>100</v>
      </c>
      <c r="AX24" s="102"/>
      <c r="AY24" s="86" t="str">
        <f t="shared" si="15"/>
        <v/>
      </c>
      <c r="AZ24" s="102"/>
      <c r="BA24" s="86" t="str">
        <f t="shared" si="16"/>
        <v/>
      </c>
      <c r="BB24" s="89">
        <f t="shared" si="17"/>
        <v>10</v>
      </c>
      <c r="BC24" s="92">
        <f t="shared" si="18"/>
        <v>83.188888888888883</v>
      </c>
      <c r="BD24" s="92">
        <f t="shared" si="19"/>
        <v>83.19</v>
      </c>
      <c r="BE24" s="102">
        <v>85</v>
      </c>
      <c r="BF24" s="86">
        <f t="shared" si="20"/>
        <v>85</v>
      </c>
      <c r="BG24" s="102">
        <v>65</v>
      </c>
      <c r="BH24" s="86">
        <f t="shared" si="21"/>
        <v>65</v>
      </c>
      <c r="BI24" s="102">
        <v>100</v>
      </c>
      <c r="BJ24" s="86">
        <f t="shared" si="44"/>
        <v>100</v>
      </c>
      <c r="BK24" s="97">
        <f t="shared" si="22"/>
        <v>41.666666666666664</v>
      </c>
      <c r="BL24" s="102">
        <v>100</v>
      </c>
      <c r="BM24" s="86">
        <f t="shared" si="23"/>
        <v>100</v>
      </c>
      <c r="BN24" s="102">
        <v>100</v>
      </c>
      <c r="BO24" s="86">
        <f t="shared" si="24"/>
        <v>100</v>
      </c>
      <c r="BP24" s="102">
        <v>100</v>
      </c>
      <c r="BQ24" s="86">
        <f t="shared" si="25"/>
        <v>100</v>
      </c>
      <c r="BR24" s="102">
        <v>100</v>
      </c>
      <c r="BS24" s="86">
        <f t="shared" si="26"/>
        <v>100</v>
      </c>
      <c r="BT24" s="102">
        <v>100</v>
      </c>
      <c r="BU24" s="86">
        <f t="shared" si="27"/>
        <v>100</v>
      </c>
      <c r="BV24" s="101">
        <v>100</v>
      </c>
      <c r="BW24" s="86">
        <f t="shared" si="28"/>
        <v>100</v>
      </c>
      <c r="BX24" s="101">
        <v>80</v>
      </c>
      <c r="BY24" s="86">
        <f t="shared" si="29"/>
        <v>80</v>
      </c>
      <c r="BZ24" s="101">
        <v>70</v>
      </c>
      <c r="CA24" s="86">
        <f t="shared" si="30"/>
        <v>70</v>
      </c>
      <c r="CB24" s="101">
        <v>100</v>
      </c>
      <c r="CC24" s="86">
        <f t="shared" si="31"/>
        <v>100</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47.5</v>
      </c>
      <c r="CQ24" s="93">
        <f t="shared" si="39"/>
        <v>89.166666666666657</v>
      </c>
      <c r="CR24" s="93">
        <f t="shared" si="40"/>
        <v>89.17</v>
      </c>
      <c r="CS24" s="98">
        <f t="shared" si="45"/>
        <v>86.778000000000006</v>
      </c>
      <c r="CT24" s="98">
        <f>IFERROR(VLOOKUP(CS24,REGISTRATION!$P$22:$Q$32,2),"")</f>
        <v>1.75</v>
      </c>
      <c r="CU24" s="87" t="str">
        <f t="shared" si="42"/>
        <v>PASSED</v>
      </c>
    </row>
    <row r="25" spans="1:99">
      <c r="A25" s="41">
        <f>REGISTRATION!A26</f>
        <v>16</v>
      </c>
      <c r="B25" s="41" t="str">
        <f>REGISTRATION!B26</f>
        <v>2014-02-126</v>
      </c>
      <c r="C25" s="41" t="str">
        <f>CONCATENATE(REGISTRATION!C26," ",REGISTRATION!D26," ",REGISTRATION!E26)</f>
        <v>Pallera Elvin Jay B</v>
      </c>
      <c r="D25" s="120">
        <v>60</v>
      </c>
      <c r="E25" s="86">
        <f t="shared" si="43"/>
        <v>60</v>
      </c>
      <c r="F25" s="89">
        <f t="shared" si="0"/>
        <v>18</v>
      </c>
      <c r="G25" s="101">
        <v>51</v>
      </c>
      <c r="H25" s="86">
        <f t="shared" si="2"/>
        <v>63.749999999999993</v>
      </c>
      <c r="I25" s="89">
        <f t="shared" si="1"/>
        <v>19.124999999999996</v>
      </c>
      <c r="J25" s="102">
        <v>9</v>
      </c>
      <c r="K25" s="86">
        <f t="shared" si="3"/>
        <v>45</v>
      </c>
      <c r="L25" s="102">
        <v>5</v>
      </c>
      <c r="M25" s="86">
        <f t="shared" si="4"/>
        <v>16.666666666666664</v>
      </c>
      <c r="N25" s="102">
        <v>11</v>
      </c>
      <c r="O25" s="86">
        <f t="shared" si="5"/>
        <v>73.333333333333329</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9</v>
      </c>
      <c r="AO25" s="102">
        <v>90</v>
      </c>
      <c r="AP25" s="86">
        <f t="shared" si="10"/>
        <v>90</v>
      </c>
      <c r="AQ25" s="102"/>
      <c r="AR25" s="86" t="str">
        <f t="shared" si="11"/>
        <v/>
      </c>
      <c r="AS25" s="102"/>
      <c r="AT25" s="86" t="str">
        <f t="shared" si="12"/>
        <v/>
      </c>
      <c r="AU25" s="89">
        <f t="shared" si="13"/>
        <v>9</v>
      </c>
      <c r="AV25" s="102">
        <v>80</v>
      </c>
      <c r="AW25" s="86">
        <f t="shared" si="14"/>
        <v>80</v>
      </c>
      <c r="AX25" s="102"/>
      <c r="AY25" s="86" t="str">
        <f t="shared" si="15"/>
        <v/>
      </c>
      <c r="AZ25" s="102"/>
      <c r="BA25" s="86" t="str">
        <f t="shared" si="16"/>
        <v/>
      </c>
      <c r="BB25" s="89">
        <f t="shared" si="17"/>
        <v>8</v>
      </c>
      <c r="BC25" s="92">
        <f t="shared" si="18"/>
        <v>63.125</v>
      </c>
      <c r="BD25" s="92">
        <f t="shared" si="19"/>
        <v>63.13</v>
      </c>
      <c r="BE25" s="102">
        <v>77</v>
      </c>
      <c r="BF25" s="86">
        <f t="shared" si="20"/>
        <v>77</v>
      </c>
      <c r="BG25" s="102">
        <v>65</v>
      </c>
      <c r="BH25" s="86">
        <f t="shared" si="21"/>
        <v>65</v>
      </c>
      <c r="BI25" s="101">
        <v>100</v>
      </c>
      <c r="BJ25" s="86">
        <f t="shared" si="44"/>
        <v>100</v>
      </c>
      <c r="BK25" s="97">
        <f t="shared" si="22"/>
        <v>40.333333333333336</v>
      </c>
      <c r="BL25" s="102">
        <v>100</v>
      </c>
      <c r="BM25" s="86">
        <f t="shared" si="23"/>
        <v>100</v>
      </c>
      <c r="BN25" s="102">
        <v>100</v>
      </c>
      <c r="BO25" s="86">
        <f t="shared" si="24"/>
        <v>100</v>
      </c>
      <c r="BP25" s="102">
        <v>100</v>
      </c>
      <c r="BQ25" s="86">
        <f t="shared" si="25"/>
        <v>100</v>
      </c>
      <c r="BR25" s="102">
        <v>100</v>
      </c>
      <c r="BS25" s="86">
        <f t="shared" si="26"/>
        <v>100</v>
      </c>
      <c r="BT25" s="102">
        <v>80</v>
      </c>
      <c r="BU25" s="86">
        <f t="shared" si="27"/>
        <v>80</v>
      </c>
      <c r="BV25" s="101">
        <v>80</v>
      </c>
      <c r="BW25" s="86">
        <f t="shared" si="28"/>
        <v>80</v>
      </c>
      <c r="BX25" s="101">
        <v>80</v>
      </c>
      <c r="BY25" s="86">
        <f t="shared" si="29"/>
        <v>80</v>
      </c>
      <c r="BZ25" s="101">
        <v>100</v>
      </c>
      <c r="CA25" s="86">
        <f t="shared" si="30"/>
        <v>100</v>
      </c>
      <c r="CB25" s="101">
        <v>100</v>
      </c>
      <c r="CC25" s="86">
        <f t="shared" si="31"/>
        <v>100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47</v>
      </c>
      <c r="CQ25" s="93">
        <f t="shared" si="39"/>
        <v>87.333333333333343</v>
      </c>
      <c r="CR25" s="93">
        <f t="shared" si="40"/>
        <v>87.33</v>
      </c>
      <c r="CS25" s="98">
        <f t="shared" si="45"/>
        <v>77.650000000000006</v>
      </c>
      <c r="CT25" s="98">
        <f>IFERROR(VLOOKUP(CS25,REGISTRATION!$P$22:$Q$32,2),"")</f>
        <v>2.5</v>
      </c>
      <c r="CU25" s="87" t="str">
        <f t="shared" si="42"/>
        <v>PASSED</v>
      </c>
    </row>
    <row r="26" spans="1:99">
      <c r="A26" s="41">
        <f>REGISTRATION!A27</f>
        <v>17</v>
      </c>
      <c r="B26" s="41" t="str">
        <f>REGISTRATION!B27</f>
        <v>2015-01-1336</v>
      </c>
      <c r="C26" s="41" t="str">
        <f>CONCATENATE(REGISTRATION!C27," ",REGISTRATION!D27," ",REGISTRATION!E27)</f>
        <v>Pineda Francis C</v>
      </c>
      <c r="D26" s="120">
        <v>72</v>
      </c>
      <c r="E26" s="86">
        <f t="shared" si="43"/>
        <v>72</v>
      </c>
      <c r="F26" s="89">
        <f t="shared" si="0"/>
        <v>21.599999999999998</v>
      </c>
      <c r="G26" s="101">
        <v>62</v>
      </c>
      <c r="H26" s="86">
        <f t="shared" si="2"/>
        <v>77.5</v>
      </c>
      <c r="I26" s="89">
        <f t="shared" si="1"/>
        <v>23.25</v>
      </c>
      <c r="J26" s="102">
        <v>15</v>
      </c>
      <c r="K26" s="86">
        <f t="shared" si="3"/>
        <v>75</v>
      </c>
      <c r="L26" s="102">
        <v>14</v>
      </c>
      <c r="M26" s="86">
        <f t="shared" si="4"/>
        <v>46.666666666666664</v>
      </c>
      <c r="N26" s="102">
        <v>12</v>
      </c>
      <c r="O26" s="86">
        <f t="shared" si="5"/>
        <v>80</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13.444444444444443</v>
      </c>
      <c r="AO26" s="102">
        <v>90</v>
      </c>
      <c r="AP26" s="86">
        <f t="shared" si="10"/>
        <v>90</v>
      </c>
      <c r="AQ26" s="102"/>
      <c r="AR26" s="86" t="str">
        <f t="shared" si="11"/>
        <v/>
      </c>
      <c r="AS26" s="102"/>
      <c r="AT26" s="86" t="str">
        <f t="shared" si="12"/>
        <v/>
      </c>
      <c r="AU26" s="89">
        <f t="shared" si="13"/>
        <v>9</v>
      </c>
      <c r="AV26" s="102">
        <v>100</v>
      </c>
      <c r="AW26" s="86">
        <f t="shared" si="14"/>
        <v>100</v>
      </c>
      <c r="AX26" s="102"/>
      <c r="AY26" s="86" t="str">
        <f t="shared" si="15"/>
        <v/>
      </c>
      <c r="AZ26" s="102"/>
      <c r="BA26" s="86" t="str">
        <f t="shared" si="16"/>
        <v/>
      </c>
      <c r="BB26" s="89">
        <f t="shared" si="17"/>
        <v>10</v>
      </c>
      <c r="BC26" s="92">
        <f t="shared" si="18"/>
        <v>77.294444444444437</v>
      </c>
      <c r="BD26" s="92">
        <f t="shared" si="19"/>
        <v>77.290000000000006</v>
      </c>
      <c r="BE26" s="102">
        <v>85</v>
      </c>
      <c r="BF26" s="86">
        <f t="shared" si="20"/>
        <v>85</v>
      </c>
      <c r="BG26" s="102">
        <v>89</v>
      </c>
      <c r="BH26" s="86">
        <f t="shared" si="21"/>
        <v>89</v>
      </c>
      <c r="BI26" s="101">
        <v>100</v>
      </c>
      <c r="BJ26" s="86">
        <f t="shared" si="44"/>
        <v>100</v>
      </c>
      <c r="BK26" s="97">
        <f t="shared" si="22"/>
        <v>45.666666666666664</v>
      </c>
      <c r="BL26" s="102">
        <v>100</v>
      </c>
      <c r="BM26" s="86">
        <f t="shared" si="23"/>
        <v>100</v>
      </c>
      <c r="BN26" s="102">
        <v>100</v>
      </c>
      <c r="BO26" s="86">
        <f t="shared" si="24"/>
        <v>100</v>
      </c>
      <c r="BP26" s="102">
        <v>100</v>
      </c>
      <c r="BQ26" s="86">
        <f t="shared" si="25"/>
        <v>100</v>
      </c>
      <c r="BR26" s="102">
        <v>100</v>
      </c>
      <c r="BS26" s="86">
        <f t="shared" si="26"/>
        <v>100</v>
      </c>
      <c r="BT26" s="102">
        <v>80</v>
      </c>
      <c r="BU26" s="86">
        <f t="shared" si="27"/>
        <v>80</v>
      </c>
      <c r="BV26" s="101">
        <v>80</v>
      </c>
      <c r="BW26" s="86">
        <f t="shared" si="28"/>
        <v>80</v>
      </c>
      <c r="BX26" s="101">
        <v>80</v>
      </c>
      <c r="BY26" s="86">
        <f t="shared" si="29"/>
        <v>80</v>
      </c>
      <c r="BZ26" s="101">
        <v>70</v>
      </c>
      <c r="CA26" s="86">
        <f t="shared" si="30"/>
        <v>70</v>
      </c>
      <c r="CB26" s="101">
        <v>100</v>
      </c>
      <c r="CC26" s="86">
        <f t="shared" si="31"/>
        <v>100</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45.5</v>
      </c>
      <c r="CQ26" s="93">
        <f t="shared" si="39"/>
        <v>91.166666666666657</v>
      </c>
      <c r="CR26" s="93">
        <f t="shared" si="40"/>
        <v>91.17</v>
      </c>
      <c r="CS26" s="98">
        <f t="shared" si="45"/>
        <v>85.617999999999995</v>
      </c>
      <c r="CT26" s="98">
        <f>IFERROR(VLOOKUP(CS26,REGISTRATION!$P$22:$Q$32,2),"")</f>
        <v>2</v>
      </c>
      <c r="CU26" s="87" t="str">
        <f t="shared" si="42"/>
        <v>PASSED</v>
      </c>
    </row>
    <row r="27" spans="1:99">
      <c r="A27" s="41">
        <f>REGISTRATION!A28</f>
        <v>18</v>
      </c>
      <c r="B27" s="41" t="str">
        <f>REGISTRATION!B28</f>
        <v>2015-01-1677</v>
      </c>
      <c r="C27" s="41" t="str">
        <f>CONCATENATE(REGISTRATION!C28," ",REGISTRATION!D28," ",REGISTRATION!E28)</f>
        <v>Rascal Hashim Jr S</v>
      </c>
      <c r="D27" s="120">
        <v>74</v>
      </c>
      <c r="E27" s="86">
        <f t="shared" si="43"/>
        <v>74</v>
      </c>
      <c r="F27" s="89">
        <f t="shared" si="0"/>
        <v>22.2</v>
      </c>
      <c r="G27" s="101">
        <v>67</v>
      </c>
      <c r="H27" s="86">
        <f t="shared" si="2"/>
        <v>83.75</v>
      </c>
      <c r="I27" s="89">
        <f t="shared" si="1"/>
        <v>25.125</v>
      </c>
      <c r="J27" s="102">
        <v>11</v>
      </c>
      <c r="K27" s="86">
        <f t="shared" si="3"/>
        <v>55.000000000000007</v>
      </c>
      <c r="L27" s="102">
        <v>13</v>
      </c>
      <c r="M27" s="86">
        <f t="shared" si="4"/>
        <v>43.333333333333336</v>
      </c>
      <c r="N27" s="102">
        <v>13</v>
      </c>
      <c r="O27" s="86">
        <f t="shared" si="5"/>
        <v>86.666666666666671</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12.333333333333334</v>
      </c>
      <c r="AO27" s="102">
        <v>90</v>
      </c>
      <c r="AP27" s="86">
        <f t="shared" si="10"/>
        <v>90</v>
      </c>
      <c r="AQ27" s="102"/>
      <c r="AR27" s="86" t="str">
        <f t="shared" si="11"/>
        <v/>
      </c>
      <c r="AS27" s="102"/>
      <c r="AT27" s="86" t="str">
        <f t="shared" si="12"/>
        <v/>
      </c>
      <c r="AU27" s="89">
        <f t="shared" si="13"/>
        <v>9</v>
      </c>
      <c r="AV27" s="102">
        <v>100</v>
      </c>
      <c r="AW27" s="86">
        <f t="shared" si="14"/>
        <v>100</v>
      </c>
      <c r="AX27" s="102"/>
      <c r="AY27" s="86" t="str">
        <f t="shared" si="15"/>
        <v/>
      </c>
      <c r="AZ27" s="102"/>
      <c r="BA27" s="86" t="str">
        <f t="shared" si="16"/>
        <v/>
      </c>
      <c r="BB27" s="89">
        <f t="shared" si="17"/>
        <v>10</v>
      </c>
      <c r="BC27" s="92">
        <f t="shared" si="18"/>
        <v>78.658333333333331</v>
      </c>
      <c r="BD27" s="92">
        <f t="shared" si="19"/>
        <v>78.66</v>
      </c>
      <c r="BE27" s="102">
        <v>83</v>
      </c>
      <c r="BF27" s="86">
        <f t="shared" si="20"/>
        <v>83</v>
      </c>
      <c r="BG27" s="102">
        <v>87</v>
      </c>
      <c r="BH27" s="86">
        <f t="shared" si="21"/>
        <v>87</v>
      </c>
      <c r="BI27" s="101">
        <v>100</v>
      </c>
      <c r="BJ27" s="86">
        <f t="shared" si="44"/>
        <v>100</v>
      </c>
      <c r="BK27" s="97">
        <f t="shared" si="22"/>
        <v>45</v>
      </c>
      <c r="BL27" s="102">
        <v>100</v>
      </c>
      <c r="BM27" s="86">
        <f t="shared" si="23"/>
        <v>100</v>
      </c>
      <c r="BN27" s="102">
        <v>100</v>
      </c>
      <c r="BO27" s="86">
        <f t="shared" si="24"/>
        <v>100</v>
      </c>
      <c r="BP27" s="102">
        <v>100</v>
      </c>
      <c r="BQ27" s="86">
        <f t="shared" si="25"/>
        <v>100</v>
      </c>
      <c r="BR27" s="102">
        <v>100</v>
      </c>
      <c r="BS27" s="86">
        <f t="shared" si="26"/>
        <v>100</v>
      </c>
      <c r="BT27" s="102">
        <v>80</v>
      </c>
      <c r="BU27" s="86">
        <f t="shared" si="27"/>
        <v>80</v>
      </c>
      <c r="BV27" s="101">
        <v>80</v>
      </c>
      <c r="BW27" s="86">
        <f t="shared" si="28"/>
        <v>80</v>
      </c>
      <c r="BX27" s="101">
        <v>80</v>
      </c>
      <c r="BY27" s="86">
        <f t="shared" si="29"/>
        <v>80</v>
      </c>
      <c r="BZ27" s="101">
        <v>70</v>
      </c>
      <c r="CA27" s="86">
        <f t="shared" si="30"/>
        <v>70</v>
      </c>
      <c r="CB27" s="101">
        <v>100</v>
      </c>
      <c r="CC27" s="86">
        <f t="shared" si="31"/>
        <v>100</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45.5</v>
      </c>
      <c r="CQ27" s="93">
        <f t="shared" si="39"/>
        <v>90.5</v>
      </c>
      <c r="CR27" s="93">
        <f t="shared" si="40"/>
        <v>90.5</v>
      </c>
      <c r="CS27" s="98">
        <f t="shared" si="45"/>
        <v>85.763999999999996</v>
      </c>
      <c r="CT27" s="98">
        <f>IFERROR(VLOOKUP(CS27,REGISTRATION!$P$22:$Q$32,2),"")</f>
        <v>2</v>
      </c>
      <c r="CU27" s="87" t="str">
        <f t="shared" si="42"/>
        <v>PASSED</v>
      </c>
    </row>
    <row r="28" spans="1:99">
      <c r="A28" s="41">
        <f>REGISTRATION!A29</f>
        <v>19</v>
      </c>
      <c r="B28" s="41" t="str">
        <f>REGISTRATION!B29</f>
        <v>2015-01-168</v>
      </c>
      <c r="C28" s="41" t="str">
        <f>CONCATENATE(REGISTRATION!C29," ",REGISTRATION!D29," ",REGISTRATION!E29)</f>
        <v>Santander Arvin M</v>
      </c>
      <c r="D28" s="120">
        <v>50</v>
      </c>
      <c r="E28" s="86">
        <f t="shared" si="43"/>
        <v>50</v>
      </c>
      <c r="F28" s="89">
        <f t="shared" si="0"/>
        <v>15</v>
      </c>
      <c r="G28" s="101">
        <v>67</v>
      </c>
      <c r="H28" s="86">
        <f t="shared" si="2"/>
        <v>83.75</v>
      </c>
      <c r="I28" s="89">
        <f t="shared" si="1"/>
        <v>25.125</v>
      </c>
      <c r="J28" s="102">
        <v>10</v>
      </c>
      <c r="K28" s="86">
        <f t="shared" si="3"/>
        <v>50</v>
      </c>
      <c r="L28" s="102">
        <v>17</v>
      </c>
      <c r="M28" s="86">
        <f t="shared" si="4"/>
        <v>56.666666666666664</v>
      </c>
      <c r="N28" s="102">
        <v>0</v>
      </c>
      <c r="O28" s="86">
        <f t="shared" si="5"/>
        <v>0</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7.1111111111111107</v>
      </c>
      <c r="AO28" s="102">
        <v>90</v>
      </c>
      <c r="AP28" s="86">
        <f t="shared" si="10"/>
        <v>90</v>
      </c>
      <c r="AQ28" s="102"/>
      <c r="AR28" s="86" t="str">
        <f t="shared" si="11"/>
        <v/>
      </c>
      <c r="AS28" s="102"/>
      <c r="AT28" s="86" t="str">
        <f t="shared" si="12"/>
        <v/>
      </c>
      <c r="AU28" s="89">
        <f t="shared" si="13"/>
        <v>9</v>
      </c>
      <c r="AV28" s="102">
        <v>95</v>
      </c>
      <c r="AW28" s="86">
        <f t="shared" si="14"/>
        <v>95</v>
      </c>
      <c r="AX28" s="102"/>
      <c r="AY28" s="86" t="str">
        <f t="shared" si="15"/>
        <v/>
      </c>
      <c r="AZ28" s="102"/>
      <c r="BA28" s="86" t="str">
        <f t="shared" si="16"/>
        <v/>
      </c>
      <c r="BB28" s="89">
        <f t="shared" si="17"/>
        <v>9.5</v>
      </c>
      <c r="BC28" s="92">
        <f t="shared" si="18"/>
        <v>65.736111111111114</v>
      </c>
      <c r="BD28" s="92">
        <f t="shared" si="19"/>
        <v>65.739999999999995</v>
      </c>
      <c r="BE28" s="102">
        <v>85</v>
      </c>
      <c r="BF28" s="86">
        <f t="shared" si="20"/>
        <v>85</v>
      </c>
      <c r="BG28" s="102">
        <v>82</v>
      </c>
      <c r="BH28" s="86">
        <f t="shared" si="21"/>
        <v>82</v>
      </c>
      <c r="BI28" s="101">
        <v>100</v>
      </c>
      <c r="BJ28" s="86">
        <f t="shared" si="44"/>
        <v>100</v>
      </c>
      <c r="BK28" s="97">
        <f t="shared" si="22"/>
        <v>44.5</v>
      </c>
      <c r="BL28" s="102">
        <v>100</v>
      </c>
      <c r="BM28" s="86">
        <f t="shared" si="23"/>
        <v>100</v>
      </c>
      <c r="BN28" s="102">
        <v>100</v>
      </c>
      <c r="BO28" s="86">
        <f t="shared" si="24"/>
        <v>100</v>
      </c>
      <c r="BP28" s="102">
        <v>100</v>
      </c>
      <c r="BQ28" s="86">
        <f t="shared" si="25"/>
        <v>100</v>
      </c>
      <c r="BR28" s="102">
        <v>100</v>
      </c>
      <c r="BS28" s="86">
        <f t="shared" si="26"/>
        <v>100</v>
      </c>
      <c r="BT28" s="102">
        <v>80</v>
      </c>
      <c r="BU28" s="86">
        <f t="shared" si="27"/>
        <v>80</v>
      </c>
      <c r="BV28" s="101">
        <v>80</v>
      </c>
      <c r="BW28" s="86">
        <f t="shared" si="28"/>
        <v>80</v>
      </c>
      <c r="BX28" s="101">
        <v>80</v>
      </c>
      <c r="BY28" s="86">
        <f t="shared" si="29"/>
        <v>80</v>
      </c>
      <c r="BZ28" s="101">
        <v>70</v>
      </c>
      <c r="CA28" s="86">
        <f t="shared" si="30"/>
        <v>70</v>
      </c>
      <c r="CB28" s="101">
        <v>100</v>
      </c>
      <c r="CC28" s="86">
        <f t="shared" si="31"/>
        <v>100</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45.5</v>
      </c>
      <c r="CQ28" s="93">
        <f t="shared" si="39"/>
        <v>90</v>
      </c>
      <c r="CR28" s="93">
        <f t="shared" si="40"/>
        <v>90</v>
      </c>
      <c r="CS28" s="98">
        <f t="shared" si="45"/>
        <v>80.295999999999992</v>
      </c>
      <c r="CT28" s="98">
        <f>IFERROR(VLOOKUP(CS28,REGISTRATION!$P$22:$Q$32,2),"")</f>
        <v>2.25</v>
      </c>
      <c r="CU28" s="87" t="str">
        <f t="shared" si="42"/>
        <v>PASSED</v>
      </c>
    </row>
    <row r="29" spans="1:99">
      <c r="A29" s="41">
        <f>REGISTRATION!A30</f>
        <v>20</v>
      </c>
      <c r="B29" s="41" t="str">
        <f>REGISTRATION!B30</f>
        <v>2015-01-1585</v>
      </c>
      <c r="C29" s="41" t="str">
        <f>CONCATENATE(REGISTRATION!C30," ",REGISTRATION!D30," ",REGISTRATION!E30)</f>
        <v>Silmete John Lloyd S</v>
      </c>
      <c r="D29" s="120">
        <v>72</v>
      </c>
      <c r="E29" s="86">
        <f t="shared" si="43"/>
        <v>72</v>
      </c>
      <c r="F29" s="89">
        <f t="shared" si="0"/>
        <v>21.599999999999998</v>
      </c>
      <c r="G29" s="101">
        <v>65</v>
      </c>
      <c r="H29" s="86">
        <f t="shared" si="2"/>
        <v>81.25</v>
      </c>
      <c r="I29" s="89">
        <f t="shared" si="1"/>
        <v>24.375</v>
      </c>
      <c r="J29" s="102">
        <v>13</v>
      </c>
      <c r="K29" s="86">
        <f t="shared" si="3"/>
        <v>65</v>
      </c>
      <c r="L29" s="102">
        <v>17</v>
      </c>
      <c r="M29" s="86">
        <f t="shared" si="4"/>
        <v>56.666666666666664</v>
      </c>
      <c r="N29" s="102">
        <v>14</v>
      </c>
      <c r="O29" s="86">
        <f t="shared" si="5"/>
        <v>93.333333333333329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14.333333333333336</v>
      </c>
      <c r="AO29" s="102">
        <v>85</v>
      </c>
      <c r="AP29" s="86">
        <f t="shared" si="10"/>
        <v>85</v>
      </c>
      <c r="AQ29" s="102"/>
      <c r="AR29" s="86" t="str">
        <f t="shared" si="11"/>
        <v/>
      </c>
      <c r="AS29" s="102"/>
      <c r="AT29" s="86" t="str">
        <f t="shared" si="12"/>
        <v/>
      </c>
      <c r="AU29" s="89">
        <f t="shared" si="13"/>
        <v>8.5</v>
      </c>
      <c r="AV29" s="102">
        <v>100</v>
      </c>
      <c r="AW29" s="86">
        <f t="shared" si="14"/>
        <v>100</v>
      </c>
      <c r="AX29" s="102"/>
      <c r="AY29" s="86" t="str">
        <f t="shared" si="15"/>
        <v/>
      </c>
      <c r="AZ29" s="102"/>
      <c r="BA29" s="86" t="str">
        <f t="shared" si="16"/>
        <v/>
      </c>
      <c r="BB29" s="89">
        <f t="shared" si="17"/>
        <v>10</v>
      </c>
      <c r="BC29" s="92">
        <f t="shared" si="18"/>
        <v>78.808333333333337</v>
      </c>
      <c r="BD29" s="92">
        <f t="shared" si="19"/>
        <v>78.81</v>
      </c>
      <c r="BE29" s="102">
        <v>85</v>
      </c>
      <c r="BF29" s="86">
        <f t="shared" si="20"/>
        <v>85</v>
      </c>
      <c r="BG29" s="102">
        <v>65</v>
      </c>
      <c r="BH29" s="86">
        <f t="shared" si="21"/>
        <v>65</v>
      </c>
      <c r="BI29" s="101">
        <v>100</v>
      </c>
      <c r="BJ29" s="86">
        <f t="shared" si="44"/>
        <v>100</v>
      </c>
      <c r="BK29" s="97">
        <f t="shared" si="22"/>
        <v>41.666666666666664</v>
      </c>
      <c r="BL29" s="102">
        <v>100</v>
      </c>
      <c r="BM29" s="86">
        <f t="shared" si="23"/>
        <v>100</v>
      </c>
      <c r="BN29" s="102">
        <v>100</v>
      </c>
      <c r="BO29" s="86">
        <f t="shared" si="24"/>
        <v>100</v>
      </c>
      <c r="BP29" s="102">
        <v>100</v>
      </c>
      <c r="BQ29" s="86">
        <f t="shared" si="25"/>
        <v>100</v>
      </c>
      <c r="BR29" s="102">
        <v>100</v>
      </c>
      <c r="BS29" s="86">
        <f t="shared" si="26"/>
        <v>100</v>
      </c>
      <c r="BT29" s="102">
        <v>80</v>
      </c>
      <c r="BU29" s="86">
        <f t="shared" si="27"/>
        <v>80</v>
      </c>
      <c r="BV29" s="101">
        <v>80</v>
      </c>
      <c r="BW29" s="86">
        <f t="shared" si="28"/>
        <v>80</v>
      </c>
      <c r="BX29" s="101">
        <v>80</v>
      </c>
      <c r="BY29" s="86">
        <f t="shared" si="29"/>
        <v>80</v>
      </c>
      <c r="BZ29" s="101">
        <v>70</v>
      </c>
      <c r="CA29" s="86">
        <f t="shared" si="30"/>
        <v>70</v>
      </c>
      <c r="CB29" s="101">
        <v>100</v>
      </c>
      <c r="CC29" s="86">
        <f t="shared" si="31"/>
        <v>100</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45.5</v>
      </c>
      <c r="CQ29" s="93">
        <f t="shared" si="39"/>
        <v>87.166666666666657</v>
      </c>
      <c r="CR29" s="93">
        <f t="shared" si="40"/>
        <v>87.17</v>
      </c>
      <c r="CS29" s="98">
        <f t="shared" si="45"/>
        <v>83.825999999999993</v>
      </c>
      <c r="CT29" s="98">
        <f>IFERROR(VLOOKUP(CS29,REGISTRATION!$P$22:$Q$32,2),"")</f>
        <v>2</v>
      </c>
      <c r="CU29" s="87" t="str">
        <f t="shared" si="42"/>
        <v>PASSED</v>
      </c>
    </row>
    <row r="30" spans="1:99">
      <c r="A30" s="41">
        <f>REGISTRATION!A31</f>
        <v>21</v>
      </c>
      <c r="B30" s="41" t="str">
        <f>REGISTRATION!B31</f>
        <v>2015-01-1810</v>
      </c>
      <c r="C30" s="41" t="str">
        <f>CONCATENATE(REGISTRATION!C31," ",REGISTRATION!D31," ",REGISTRATION!E31)</f>
        <v>Surizaki Takeji G</v>
      </c>
      <c r="D30" s="120">
        <v>84</v>
      </c>
      <c r="E30" s="86">
        <f t="shared" si="43"/>
        <v>84</v>
      </c>
      <c r="F30" s="89">
        <f t="shared" si="0"/>
        <v>25.2</v>
      </c>
      <c r="G30" s="101">
        <v>80</v>
      </c>
      <c r="H30" s="86">
        <f t="shared" si="2"/>
        <v>100</v>
      </c>
      <c r="I30" s="89">
        <f t="shared" si="1"/>
        <v>30</v>
      </c>
      <c r="J30" s="102">
        <v>13</v>
      </c>
      <c r="K30" s="86">
        <f t="shared" si="3"/>
        <v>65</v>
      </c>
      <c r="L30" s="102">
        <v>17</v>
      </c>
      <c r="M30" s="86">
        <f t="shared" si="4"/>
        <v>56.666666666666664</v>
      </c>
      <c r="N30" s="102">
        <v>13</v>
      </c>
      <c r="O30" s="86">
        <f t="shared" si="5"/>
        <v>86.666666666666671</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13.888888888888889</v>
      </c>
      <c r="AO30" s="102">
        <v>90</v>
      </c>
      <c r="AP30" s="86">
        <f t="shared" si="10"/>
        <v>90</v>
      </c>
      <c r="AQ30" s="102"/>
      <c r="AR30" s="86" t="str">
        <f t="shared" si="11"/>
        <v/>
      </c>
      <c r="AS30" s="102"/>
      <c r="AT30" s="86" t="str">
        <f t="shared" si="12"/>
        <v/>
      </c>
      <c r="AU30" s="89">
        <f t="shared" si="13"/>
        <v>9</v>
      </c>
      <c r="AV30" s="102">
        <v>100</v>
      </c>
      <c r="AW30" s="86">
        <f t="shared" si="14"/>
        <v>100</v>
      </c>
      <c r="AX30" s="102"/>
      <c r="AY30" s="86" t="str">
        <f t="shared" si="15"/>
        <v/>
      </c>
      <c r="AZ30" s="102"/>
      <c r="BA30" s="86" t="str">
        <f t="shared" si="16"/>
        <v/>
      </c>
      <c r="BB30" s="89">
        <f t="shared" si="17"/>
        <v>10</v>
      </c>
      <c r="BC30" s="92">
        <f t="shared" si="18"/>
        <v>88.088888888888889</v>
      </c>
      <c r="BD30" s="92">
        <f t="shared" si="19"/>
        <v>88.09</v>
      </c>
      <c r="BE30" s="102">
        <v>83</v>
      </c>
      <c r="BF30" s="86">
        <f t="shared" si="20"/>
        <v>83</v>
      </c>
      <c r="BG30" s="102">
        <v>65</v>
      </c>
      <c r="BH30" s="86">
        <f t="shared" si="21"/>
        <v>65</v>
      </c>
      <c r="BI30" s="101">
        <v>100</v>
      </c>
      <c r="BJ30" s="86">
        <f t="shared" si="44"/>
        <v>100</v>
      </c>
      <c r="BK30" s="97">
        <f t="shared" si="22"/>
        <v>41.333333333333336</v>
      </c>
      <c r="BL30" s="102">
        <v>100</v>
      </c>
      <c r="BM30" s="86">
        <f t="shared" si="23"/>
        <v>100</v>
      </c>
      <c r="BN30" s="102">
        <v>100</v>
      </c>
      <c r="BO30" s="86">
        <f t="shared" si="24"/>
        <v>100</v>
      </c>
      <c r="BP30" s="102">
        <v>100</v>
      </c>
      <c r="BQ30" s="86">
        <f t="shared" si="25"/>
        <v>100</v>
      </c>
      <c r="BR30" s="102">
        <v>100</v>
      </c>
      <c r="BS30" s="86">
        <f t="shared" si="26"/>
        <v>100</v>
      </c>
      <c r="BT30" s="102">
        <v>80</v>
      </c>
      <c r="BU30" s="86">
        <f t="shared" si="27"/>
        <v>80</v>
      </c>
      <c r="BV30" s="101">
        <v>80</v>
      </c>
      <c r="BW30" s="86">
        <f t="shared" si="28"/>
        <v>80</v>
      </c>
      <c r="BX30" s="101">
        <v>80</v>
      </c>
      <c r="BY30" s="86">
        <f t="shared" si="29"/>
        <v>80</v>
      </c>
      <c r="BZ30" s="101">
        <v>100</v>
      </c>
      <c r="CA30" s="86">
        <f t="shared" si="30"/>
        <v>100</v>
      </c>
      <c r="CB30" s="101">
        <v>100</v>
      </c>
      <c r="CC30" s="86">
        <f t="shared" si="31"/>
        <v>100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47</v>
      </c>
      <c r="CQ30" s="93">
        <f t="shared" si="39"/>
        <v>88.333333333333343</v>
      </c>
      <c r="CR30" s="93">
        <f t="shared" si="40"/>
        <v>88.33</v>
      </c>
      <c r="CS30" s="98">
        <f t="shared" si="45"/>
        <v>88.234000000000009</v>
      </c>
      <c r="CT30" s="98">
        <f>IFERROR(VLOOKUP(CS30,REGISTRATION!$P$22:$Q$32,2),"")</f>
        <v>1.75</v>
      </c>
      <c r="CU30" s="87" t="str">
        <f t="shared" si="42"/>
        <v>PASSED</v>
      </c>
    </row>
    <row r="31" spans="1:99">
      <c r="A31" s="41">
        <f>REGISTRATION!A32</f>
        <v>22</v>
      </c>
      <c r="B31" s="41" t="str">
        <f>REGISTRATION!B32</f>
        <v>2015-01-1764</v>
      </c>
      <c r="C31" s="41" t="str">
        <f>CONCATENATE(REGISTRATION!C32," ",REGISTRATION!D32," ",REGISTRATION!E32)</f>
        <v>Torrente Juan Papa T</v>
      </c>
      <c r="D31" s="120">
        <v>32</v>
      </c>
      <c r="E31" s="86">
        <f t="shared" si="43"/>
        <v>32</v>
      </c>
      <c r="F31" s="89">
        <f t="shared" si="0"/>
        <v>9.6</v>
      </c>
      <c r="G31" s="101">
        <v>73</v>
      </c>
      <c r="H31" s="86">
        <f t="shared" si="2"/>
        <v>91.25</v>
      </c>
      <c r="I31" s="89">
        <f t="shared" si="1"/>
        <v>27.375</v>
      </c>
      <c r="J31" s="102">
        <v>0</v>
      </c>
      <c r="K31" s="86">
        <f t="shared" si="3"/>
        <v>0</v>
      </c>
      <c r="L31" s="102">
        <v>7</v>
      </c>
      <c r="M31" s="86">
        <f t="shared" si="4"/>
        <v>23.333333333333332</v>
      </c>
      <c r="N31" s="102">
        <v>12</v>
      </c>
      <c r="O31" s="86">
        <f t="shared" si="5"/>
        <v>80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6.8888888888888893</v>
      </c>
      <c r="AO31" s="102">
        <v>90</v>
      </c>
      <c r="AP31" s="86">
        <f t="shared" si="10"/>
        <v>90</v>
      </c>
      <c r="AQ31" s="102"/>
      <c r="AR31" s="86" t="str">
        <f t="shared" si="11"/>
        <v/>
      </c>
      <c r="AS31" s="102"/>
      <c r="AT31" s="86" t="str">
        <f t="shared" si="12"/>
        <v/>
      </c>
      <c r="AU31" s="89">
        <f t="shared" si="13"/>
        <v>9</v>
      </c>
      <c r="AV31" s="102">
        <v>75</v>
      </c>
      <c r="AW31" s="86">
        <f t="shared" si="14"/>
        <v>75</v>
      </c>
      <c r="AX31" s="102"/>
      <c r="AY31" s="86" t="str">
        <f t="shared" si="15"/>
        <v/>
      </c>
      <c r="AZ31" s="102"/>
      <c r="BA31" s="86" t="str">
        <f t="shared" si="16"/>
        <v/>
      </c>
      <c r="BB31" s="89">
        <f t="shared" si="17"/>
        <v>7.5</v>
      </c>
      <c r="BC31" s="92">
        <f t="shared" si="18"/>
        <v>60.363888888888887</v>
      </c>
      <c r="BD31" s="92">
        <f t="shared" si="19"/>
        <v>60.36</v>
      </c>
      <c r="BE31" s="102">
        <v>77</v>
      </c>
      <c r="BF31" s="86">
        <f t="shared" si="20"/>
        <v>77</v>
      </c>
      <c r="BG31" s="102">
        <v>65</v>
      </c>
      <c r="BH31" s="86">
        <f t="shared" si="21"/>
        <v>65</v>
      </c>
      <c r="BI31" s="101">
        <v>100</v>
      </c>
      <c r="BJ31" s="86">
        <f t="shared" si="44"/>
        <v>100</v>
      </c>
      <c r="BK31" s="97">
        <f t="shared" si="22"/>
        <v>40.333333333333336</v>
      </c>
      <c r="BL31" s="102">
        <v>100</v>
      </c>
      <c r="BM31" s="86">
        <f t="shared" si="23"/>
        <v>100</v>
      </c>
      <c r="BN31" s="102">
        <v>100</v>
      </c>
      <c r="BO31" s="86">
        <f t="shared" si="24"/>
        <v>100</v>
      </c>
      <c r="BP31" s="102">
        <v>100</v>
      </c>
      <c r="BQ31" s="86">
        <f t="shared" si="25"/>
        <v>100</v>
      </c>
      <c r="BR31" s="102">
        <v>100</v>
      </c>
      <c r="BS31" s="86">
        <f t="shared" si="26"/>
        <v>100</v>
      </c>
      <c r="BT31" s="102">
        <v>80</v>
      </c>
      <c r="BU31" s="86">
        <f t="shared" si="27"/>
        <v>80</v>
      </c>
      <c r="BV31" s="101">
        <v>80</v>
      </c>
      <c r="BW31" s="86">
        <f t="shared" si="28"/>
        <v>80</v>
      </c>
      <c r="BX31" s="101">
        <v>80</v>
      </c>
      <c r="BY31" s="86">
        <f t="shared" si="29"/>
        <v>80</v>
      </c>
      <c r="BZ31" s="101">
        <v>70</v>
      </c>
      <c r="CA31" s="86">
        <f t="shared" si="30"/>
        <v>70</v>
      </c>
      <c r="CB31" s="101">
        <v>100</v>
      </c>
      <c r="CC31" s="86">
        <f t="shared" si="31"/>
        <v>100</v>
      </c>
      <c r="CD31" s="101">
        <v>100</v>
      </c>
      <c r="CE31" s="86">
        <f t="shared" si="32"/>
        <v>100</v>
      </c>
      <c r="CF31" s="101"/>
      <c r="CG31" s="86" t="str">
        <f t="shared" si="33"/>
        <v/>
      </c>
      <c r="CH31" s="101"/>
      <c r="CI31" s="86" t="str">
        <f t="shared" si="34"/>
        <v/>
      </c>
      <c r="CJ31" s="101"/>
      <c r="CK31" s="86" t="str">
        <f t="shared" si="35"/>
        <v/>
      </c>
      <c r="CL31" s="101"/>
      <c r="CM31" s="86" t="str">
        <f t="shared" si="36"/>
        <v/>
      </c>
      <c r="CN31" s="101"/>
      <c r="CO31" s="86" t="str">
        <f t="shared" si="37"/>
        <v/>
      </c>
      <c r="CP31" s="97">
        <f t="shared" si="38"/>
        <v>45.5</v>
      </c>
      <c r="CQ31" s="93">
        <f t="shared" si="39"/>
        <v>85.833333333333343</v>
      </c>
      <c r="CR31" s="93">
        <f t="shared" si="40"/>
        <v>85.83</v>
      </c>
      <c r="CS31" s="98">
        <f t="shared" si="45"/>
        <v>75.641999999999996</v>
      </c>
      <c r="CT31" s="98">
        <f>IFERROR(VLOOKUP(CS31,REGISTRATION!$P$22:$Q$32,2),"")</f>
        <v>2.75</v>
      </c>
      <c r="CU31" s="87" t="str">
        <f t="shared" si="42"/>
        <v>PASSED</v>
      </c>
    </row>
    <row r="32" spans="1:99">
      <c r="A32" s="41">
        <f>REGISTRATION!A33</f>
        <v>23</v>
      </c>
      <c r="B32" s="41" t="str">
        <f>REGISTRATION!B33</f>
        <v>2015-01-1841</v>
      </c>
      <c r="C32" s="41" t="str">
        <f>CONCATENATE(REGISTRATION!C33," ",REGISTRATION!D33," ",REGISTRATION!E33)</f>
        <v>Tubis Heartlyn Micah A</v>
      </c>
      <c r="D32" s="120">
        <v>73</v>
      </c>
      <c r="E32" s="86">
        <f t="shared" si="43"/>
        <v>73</v>
      </c>
      <c r="F32" s="89">
        <f t="shared" si="0"/>
        <v>21.9</v>
      </c>
      <c r="G32" s="101">
        <v>75</v>
      </c>
      <c r="H32" s="86">
        <f t="shared" si="2"/>
        <v>93.75</v>
      </c>
      <c r="I32" s="89">
        <f t="shared" si="1"/>
        <v>28.125</v>
      </c>
      <c r="J32" s="102">
        <v>12</v>
      </c>
      <c r="K32" s="86">
        <f>IFERROR(((J32/$J$9)*100), "")</f>
        <v>60</v>
      </c>
      <c r="L32" s="102">
        <v>22</v>
      </c>
      <c r="M32" s="86">
        <f t="shared" si="4"/>
        <v>73.333333333333329</v>
      </c>
      <c r="N32" s="102">
        <v>15</v>
      </c>
      <c r="O32" s="86">
        <f t="shared" si="5"/>
        <v>100</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15.555555555555555</v>
      </c>
      <c r="AO32" s="102">
        <v>90</v>
      </c>
      <c r="AP32" s="86">
        <f t="shared" si="10"/>
        <v>90</v>
      </c>
      <c r="AQ32" s="102"/>
      <c r="AR32" s="86" t="str">
        <f t="shared" si="11"/>
        <v/>
      </c>
      <c r="AS32" s="102"/>
      <c r="AT32" s="86" t="str">
        <f t="shared" si="12"/>
        <v/>
      </c>
      <c r="AU32" s="89">
        <f t="shared" si="13"/>
        <v>9</v>
      </c>
      <c r="AV32" s="102">
        <v>100</v>
      </c>
      <c r="AW32" s="86">
        <f t="shared" si="14"/>
        <v>100</v>
      </c>
      <c r="AX32" s="102"/>
      <c r="AY32" s="86" t="str">
        <f t="shared" si="15"/>
        <v/>
      </c>
      <c r="AZ32" s="102"/>
      <c r="BA32" s="86" t="str">
        <f t="shared" si="16"/>
        <v/>
      </c>
      <c r="BB32" s="89">
        <f t="shared" si="17"/>
        <v>10</v>
      </c>
      <c r="BC32" s="92">
        <f t="shared" si="18"/>
        <v>84.580555555555549</v>
      </c>
      <c r="BD32" s="92">
        <f t="shared" si="19"/>
        <v>84.58</v>
      </c>
      <c r="BE32" s="102">
        <v>85</v>
      </c>
      <c r="BF32" s="86">
        <f t="shared" si="20"/>
        <v>85</v>
      </c>
      <c r="BG32" s="102">
        <v>65</v>
      </c>
      <c r="BH32" s="86">
        <f t="shared" si="21"/>
        <v>65</v>
      </c>
      <c r="BI32" s="101">
        <v>100</v>
      </c>
      <c r="BJ32" s="86">
        <f t="shared" si="44"/>
        <v>100</v>
      </c>
      <c r="BK32" s="97">
        <f t="shared" si="22"/>
        <v>41.666666666666664</v>
      </c>
      <c r="BL32" s="102">
        <v>100</v>
      </c>
      <c r="BM32" s="86">
        <f t="shared" si="23"/>
        <v>100</v>
      </c>
      <c r="BN32" s="102">
        <v>100</v>
      </c>
      <c r="BO32" s="86">
        <f t="shared" si="24"/>
        <v>100</v>
      </c>
      <c r="BP32" s="102">
        <v>100</v>
      </c>
      <c r="BQ32" s="86">
        <f t="shared" si="25"/>
        <v>100</v>
      </c>
      <c r="BR32" s="102">
        <v>100</v>
      </c>
      <c r="BS32" s="86">
        <f t="shared" si="26"/>
        <v>100</v>
      </c>
      <c r="BT32" s="102">
        <v>80</v>
      </c>
      <c r="BU32" s="86">
        <f t="shared" si="27"/>
        <v>80</v>
      </c>
      <c r="BV32" s="101">
        <v>80</v>
      </c>
      <c r="BW32" s="86">
        <f t="shared" si="28"/>
        <v>80</v>
      </c>
      <c r="BX32" s="101">
        <v>80</v>
      </c>
      <c r="BY32" s="86">
        <f t="shared" si="29"/>
        <v>80</v>
      </c>
      <c r="BZ32" s="101">
        <v>70</v>
      </c>
      <c r="CA32" s="86">
        <f t="shared" si="30"/>
        <v>70</v>
      </c>
      <c r="CB32" s="101">
        <v>100</v>
      </c>
      <c r="CC32" s="86">
        <f t="shared" si="31"/>
        <v>100</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45.5</v>
      </c>
      <c r="CQ32" s="93">
        <f t="shared" si="39"/>
        <v>87.166666666666657</v>
      </c>
      <c r="CR32" s="93">
        <f t="shared" si="40"/>
        <v>87.17</v>
      </c>
      <c r="CS32" s="98">
        <f t="shared" si="45"/>
        <v>86.134</v>
      </c>
      <c r="CT32" s="98">
        <f>IFERROR(VLOOKUP(CS32,REGISTRATION!$P$22:$Q$32,2),"")</f>
        <v>2</v>
      </c>
      <c r="CU32" s="87" t="str">
        <f t="shared" si="42"/>
        <v>PASSED</v>
      </c>
    </row>
    <row r="33" spans="1:99">
      <c r="A33" s="41">
        <f>REGISTRATION!A34</f>
        <v>24</v>
      </c>
      <c r="B33" s="41" t="str">
        <f>REGISTRATION!B34</f>
        <v>2015-01-1806</v>
      </c>
      <c r="C33" s="41" t="str">
        <f>CONCATENATE(REGISTRATION!C34," ",REGISTRATION!D34," ",REGISTRATION!E34)</f>
        <v>Umbay Lorenz G</v>
      </c>
      <c r="D33" s="120">
        <v>77</v>
      </c>
      <c r="E33" s="86">
        <f t="shared" si="43"/>
        <v>77</v>
      </c>
      <c r="F33" s="89">
        <f t="shared" si="0"/>
        <v>23.099999999999998</v>
      </c>
      <c r="G33" s="101">
        <v>64</v>
      </c>
      <c r="H33" s="86">
        <f t="shared" si="2"/>
        <v>80</v>
      </c>
      <c r="I33" s="89">
        <f t="shared" si="1"/>
        <v>24</v>
      </c>
      <c r="J33" s="102">
        <v>17</v>
      </c>
      <c r="K33" s="86">
        <f>IFERROR(((J33/$J$9)*100), "")</f>
        <v>85</v>
      </c>
      <c r="L33" s="102">
        <v>16</v>
      </c>
      <c r="M33" s="86">
        <f t="shared" si="4"/>
        <v>53.333333333333336</v>
      </c>
      <c r="N33" s="102">
        <v>10</v>
      </c>
      <c r="O33" s="86">
        <f t="shared" si="5"/>
        <v>66.666666666666657</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13.666666666666666</v>
      </c>
      <c r="AO33" s="102">
        <v>90</v>
      </c>
      <c r="AP33" s="86">
        <f t="shared" si="10"/>
        <v>90</v>
      </c>
      <c r="AQ33" s="102"/>
      <c r="AR33" s="86" t="str">
        <f t="shared" si="11"/>
        <v/>
      </c>
      <c r="AS33" s="102"/>
      <c r="AT33" s="86" t="str">
        <f t="shared" si="12"/>
        <v/>
      </c>
      <c r="AU33" s="89">
        <f t="shared" si="13"/>
        <v>9</v>
      </c>
      <c r="AV33" s="102">
        <v>100</v>
      </c>
      <c r="AW33" s="86">
        <f t="shared" si="14"/>
        <v>100</v>
      </c>
      <c r="AX33" s="102"/>
      <c r="AY33" s="86" t="str">
        <f t="shared" si="15"/>
        <v/>
      </c>
      <c r="AZ33" s="102"/>
      <c r="BA33" s="86" t="str">
        <f t="shared" si="16"/>
        <v/>
      </c>
      <c r="BB33" s="89">
        <f t="shared" si="17"/>
        <v>10</v>
      </c>
      <c r="BC33" s="92">
        <f t="shared" si="18"/>
        <v>79.766666666666666</v>
      </c>
      <c r="BD33" s="92">
        <f t="shared" si="19"/>
        <v>79.77</v>
      </c>
      <c r="BE33" s="102">
        <v>80</v>
      </c>
      <c r="BF33" s="86">
        <f t="shared" si="20"/>
        <v>80</v>
      </c>
      <c r="BG33" s="102">
        <v>90</v>
      </c>
      <c r="BH33" s="86">
        <f t="shared" si="21"/>
        <v>90</v>
      </c>
      <c r="BI33" s="101">
        <v>100</v>
      </c>
      <c r="BJ33" s="86">
        <f t="shared" si="44"/>
        <v>100</v>
      </c>
      <c r="BK33" s="97">
        <f t="shared" si="22"/>
        <v>45</v>
      </c>
      <c r="BL33" s="102">
        <v>100</v>
      </c>
      <c r="BM33" s="86">
        <f t="shared" si="23"/>
        <v>100</v>
      </c>
      <c r="BN33" s="102">
        <v>100</v>
      </c>
      <c r="BO33" s="86">
        <f t="shared" si="24"/>
        <v>100</v>
      </c>
      <c r="BP33" s="102">
        <v>100</v>
      </c>
      <c r="BQ33" s="86">
        <f t="shared" si="25"/>
        <v>100</v>
      </c>
      <c r="BR33" s="102">
        <v>100</v>
      </c>
      <c r="BS33" s="86">
        <f t="shared" si="26"/>
        <v>100</v>
      </c>
      <c r="BT33" s="102">
        <v>80</v>
      </c>
      <c r="BU33" s="86">
        <f t="shared" si="27"/>
        <v>80</v>
      </c>
      <c r="BV33" s="101">
        <v>80</v>
      </c>
      <c r="BW33" s="86">
        <f t="shared" si="28"/>
        <v>80</v>
      </c>
      <c r="BX33" s="101">
        <v>80</v>
      </c>
      <c r="BY33" s="86">
        <f t="shared" si="29"/>
        <v>80</v>
      </c>
      <c r="BZ33" s="101">
        <v>100</v>
      </c>
      <c r="CA33" s="86">
        <f t="shared" si="30"/>
        <v>100</v>
      </c>
      <c r="CB33" s="101">
        <v>100</v>
      </c>
      <c r="CC33" s="86">
        <f t="shared" si="31"/>
        <v>100</v>
      </c>
      <c r="CD33" s="101">
        <v>100</v>
      </c>
      <c r="CE33" s="86">
        <f t="shared" si="32"/>
        <v>100</v>
      </c>
      <c r="CF33" s="101"/>
      <c r="CG33" s="86" t="str">
        <f t="shared" si="33"/>
        <v/>
      </c>
      <c r="CH33" s="101"/>
      <c r="CI33" s="86" t="str">
        <f t="shared" si="34"/>
        <v/>
      </c>
      <c r="CJ33" s="101"/>
      <c r="CK33" s="86" t="str">
        <f t="shared" si="35"/>
        <v/>
      </c>
      <c r="CL33" s="101"/>
      <c r="CM33" s="86" t="str">
        <f t="shared" si="36"/>
        <v/>
      </c>
      <c r="CN33" s="101"/>
      <c r="CO33" s="86" t="str">
        <f t="shared" si="37"/>
        <v/>
      </c>
      <c r="CP33" s="97">
        <f t="shared" si="38"/>
        <v>47</v>
      </c>
      <c r="CQ33" s="93">
        <f t="shared" si="39"/>
        <v>92</v>
      </c>
      <c r="CR33" s="93">
        <f t="shared" si="40"/>
        <v>92</v>
      </c>
      <c r="CS33" s="98">
        <f t="shared" si="45"/>
        <v>87.108000000000004</v>
      </c>
      <c r="CT33" s="98">
        <f>IFERROR(VLOOKUP(CS33,REGISTRATION!$P$22:$Q$32,2),"")</f>
        <v>1.75</v>
      </c>
      <c r="CU33" s="87" t="str">
        <f t="shared" si="42"/>
        <v>PASSED</v>
      </c>
    </row>
    <row r="34" spans="1:99">
      <c r="A34" s="41">
        <f>REGISTRATION!A35</f>
        <v>25</v>
      </c>
      <c r="B34" s="41" t="str">
        <f>REGISTRATION!B35</f>
        <v>2015-01-1082</v>
      </c>
      <c r="C34" s="41" t="str">
        <f>CONCATENATE(REGISTRATION!C35," ",REGISTRATION!D35," ",REGISTRATION!E35)</f>
        <v>Villanueva Ira O</v>
      </c>
      <c r="D34" s="120">
        <v>54</v>
      </c>
      <c r="E34" s="86">
        <f t="shared" si="43"/>
        <v>54</v>
      </c>
      <c r="F34" s="89">
        <f t="shared" si="0"/>
        <v>16.2</v>
      </c>
      <c r="G34" s="102">
        <v>64</v>
      </c>
      <c r="H34" s="86">
        <f t="shared" si="2"/>
        <v>80</v>
      </c>
      <c r="I34" s="89">
        <f t="shared" si="1"/>
        <v>24</v>
      </c>
      <c r="J34" s="102">
        <v>14</v>
      </c>
      <c r="K34" s="86">
        <f t="shared" si="3"/>
        <v>70</v>
      </c>
      <c r="L34" s="102">
        <v>13</v>
      </c>
      <c r="M34" s="86">
        <f t="shared" si="4"/>
        <v>43.333333333333336</v>
      </c>
      <c r="N34" s="102">
        <v>14</v>
      </c>
      <c r="O34" s="86">
        <f t="shared" si="5"/>
        <v>93.333333333333329</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13.77777777777778</v>
      </c>
      <c r="AO34" s="102">
        <v>90</v>
      </c>
      <c r="AP34" s="86">
        <f t="shared" si="10"/>
        <v>90</v>
      </c>
      <c r="AQ34" s="102"/>
      <c r="AR34" s="86" t="str">
        <f t="shared" si="11"/>
        <v/>
      </c>
      <c r="AS34" s="102"/>
      <c r="AT34" s="86" t="str">
        <f t="shared" si="12"/>
        <v/>
      </c>
      <c r="AU34" s="89">
        <f t="shared" si="13"/>
        <v>9</v>
      </c>
      <c r="AV34" s="102">
        <v>100</v>
      </c>
      <c r="AW34" s="86">
        <f t="shared" si="14"/>
        <v>100</v>
      </c>
      <c r="AX34" s="102"/>
      <c r="AY34" s="86" t="str">
        <f t="shared" si="15"/>
        <v/>
      </c>
      <c r="AZ34" s="102"/>
      <c r="BA34" s="86" t="str">
        <f t="shared" si="16"/>
        <v/>
      </c>
      <c r="BB34" s="89">
        <f t="shared" si="17"/>
        <v>10</v>
      </c>
      <c r="BC34" s="92">
        <f t="shared" si="18"/>
        <v>72.977777777777774</v>
      </c>
      <c r="BD34" s="92">
        <f t="shared" si="19"/>
        <v>72.98</v>
      </c>
      <c r="BE34" s="102">
        <v>85</v>
      </c>
      <c r="BF34" s="86">
        <f t="shared" si="20"/>
        <v>85</v>
      </c>
      <c r="BG34" s="102">
        <v>100</v>
      </c>
      <c r="BH34" s="86">
        <f t="shared" si="21"/>
        <v>100</v>
      </c>
      <c r="BI34" s="101">
        <v>100</v>
      </c>
      <c r="BJ34" s="86">
        <f t="shared" si="44"/>
        <v>100</v>
      </c>
      <c r="BK34" s="97">
        <f t="shared" si="22"/>
        <v>47.5</v>
      </c>
      <c r="BL34" s="102">
        <v>85</v>
      </c>
      <c r="BM34" s="86">
        <f t="shared" si="23"/>
        <v>85</v>
      </c>
      <c r="BN34" s="102">
        <v>85</v>
      </c>
      <c r="BO34" s="86">
        <f t="shared" si="24"/>
        <v>85</v>
      </c>
      <c r="BP34" s="102">
        <v>80</v>
      </c>
      <c r="BQ34" s="86">
        <f t="shared" si="25"/>
        <v>80</v>
      </c>
      <c r="BR34" s="102">
        <v>85</v>
      </c>
      <c r="BS34" s="86">
        <f t="shared" si="26"/>
        <v>85</v>
      </c>
      <c r="BT34" s="102">
        <v>100</v>
      </c>
      <c r="BU34" s="86">
        <f t="shared" si="27"/>
        <v>100</v>
      </c>
      <c r="BV34" s="101">
        <v>80</v>
      </c>
      <c r="BW34" s="86">
        <f t="shared" si="28"/>
        <v>80</v>
      </c>
      <c r="BX34" s="101">
        <v>80</v>
      </c>
      <c r="BY34" s="86">
        <f t="shared" si="29"/>
        <v>80</v>
      </c>
      <c r="BZ34" s="101">
        <v>100</v>
      </c>
      <c r="CA34" s="86">
        <f t="shared" si="30"/>
        <v>100</v>
      </c>
      <c r="CB34" s="101">
        <v>100</v>
      </c>
      <c r="CC34" s="86">
        <f t="shared" si="31"/>
        <v>100</v>
      </c>
      <c r="CD34" s="101">
        <v>100</v>
      </c>
      <c r="CE34" s="86">
        <f t="shared" si="32"/>
        <v>100</v>
      </c>
      <c r="CF34" s="101"/>
      <c r="CG34" s="86" t="str">
        <f t="shared" si="33"/>
        <v/>
      </c>
      <c r="CH34" s="101"/>
      <c r="CI34" s="86" t="str">
        <f t="shared" si="34"/>
        <v/>
      </c>
      <c r="CJ34" s="101"/>
      <c r="CK34" s="86" t="str">
        <f t="shared" si="35"/>
        <v/>
      </c>
      <c r="CL34" s="101"/>
      <c r="CM34" s="86" t="str">
        <f t="shared" si="36"/>
        <v/>
      </c>
      <c r="CN34" s="101"/>
      <c r="CO34" s="86" t="str">
        <f t="shared" si="37"/>
        <v/>
      </c>
      <c r="CP34" s="97">
        <f t="shared" si="38"/>
        <v>44.75</v>
      </c>
      <c r="CQ34" s="93">
        <f t="shared" si="39"/>
        <v>92.25</v>
      </c>
      <c r="CR34" s="93">
        <f t="shared" si="40"/>
        <v>92.25</v>
      </c>
      <c r="CS34" s="98">
        <f t="shared" si="45"/>
        <v>84.542000000000002</v>
      </c>
      <c r="CT34" s="98">
        <f>IFERROR(VLOOKUP(CS34,REGISTRATION!$P$22:$Q$32,2),"")</f>
        <v>2</v>
      </c>
      <c r="CU34" s="87" t="str">
        <f t="shared" si="42"/>
        <v>PASSED</v>
      </c>
    </row>
    <row r="35" spans="1:99">
      <c r="A35" s="41">
        <f>REGISTRATION!A36</f>
        <v>26</v>
      </c>
      <c r="B35" s="41">
        <f>REGISTRATION!B36</f>
        <v>0</v>
      </c>
      <c r="C35" s="41" t="str">
        <f>CONCATENATE(REGISTRATION!C36," ",REGISTRATION!D36," ",REGISTRATION!E36)</f>
        <v xml:space="preserve">  </v>
      </c>
      <c r="D35" s="120"/>
      <c r="E35" s="86">
        <f t="shared" si="43"/>
        <v>0</v>
      </c>
      <c r="F35" s="89">
        <f t="shared" si="0"/>
        <v>0</v>
      </c>
      <c r="G35" s="102"/>
      <c r="H35" s="86">
        <f t="shared" si="2"/>
        <v>0</v>
      </c>
      <c r="I35" s="89">
        <f t="shared" si="1"/>
        <v>0</v>
      </c>
      <c r="J35" s="102"/>
      <c r="K35" s="86">
        <f t="shared" si="3"/>
        <v>0</v>
      </c>
      <c r="L35" s="102"/>
      <c r="M35" s="86">
        <f t="shared" si="4"/>
        <v>0</v>
      </c>
      <c r="N35" s="102"/>
      <c r="O35" s="86">
        <f t="shared" si="5"/>
        <v>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0</v>
      </c>
      <c r="AO35" s="102"/>
      <c r="AP35" s="86">
        <f t="shared" si="10"/>
        <v>0</v>
      </c>
      <c r="AQ35" s="102"/>
      <c r="AR35" s="86" t="str">
        <f t="shared" si="11"/>
        <v/>
      </c>
      <c r="AS35" s="102"/>
      <c r="AT35" s="86" t="str">
        <f t="shared" si="12"/>
        <v/>
      </c>
      <c r="AU35" s="89">
        <f t="shared" si="13"/>
        <v>0</v>
      </c>
      <c r="AV35" s="102"/>
      <c r="AW35" s="86">
        <f t="shared" si="14"/>
        <v>0</v>
      </c>
      <c r="AX35" s="102"/>
      <c r="AY35" s="86" t="str">
        <f t="shared" si="15"/>
        <v/>
      </c>
      <c r="AZ35" s="102"/>
      <c r="BA35" s="86" t="str">
        <f t="shared" si="16"/>
        <v/>
      </c>
      <c r="BB35" s="89">
        <f t="shared" si="17"/>
        <v>0</v>
      </c>
      <c r="BC35" s="92">
        <f t="shared" si="18"/>
        <v>0</v>
      </c>
      <c r="BD35" s="92">
        <f t="shared" si="19"/>
        <v>0</v>
      </c>
      <c r="BE35" s="102"/>
      <c r="BF35" s="86">
        <f t="shared" si="20"/>
        <v>0</v>
      </c>
      <c r="BG35" s="102"/>
      <c r="BH35" s="86">
        <f t="shared" si="21"/>
        <v>0</v>
      </c>
      <c r="BI35" s="102"/>
      <c r="BJ35" s="86">
        <f t="shared" si="44"/>
        <v>0</v>
      </c>
      <c r="BK35" s="97">
        <f t="shared" si="22"/>
        <v>0</v>
      </c>
      <c r="BL35" s="102"/>
      <c r="BM35" s="86">
        <f t="shared" si="23"/>
        <v>0</v>
      </c>
      <c r="BN35" s="102"/>
      <c r="BO35" s="86">
        <f t="shared" si="24"/>
        <v>0</v>
      </c>
      <c r="BP35" s="102"/>
      <c r="BQ35" s="86">
        <f t="shared" si="25"/>
        <v>0</v>
      </c>
      <c r="BR35" s="102"/>
      <c r="BS35" s="86">
        <f t="shared" si="26"/>
        <v>0</v>
      </c>
      <c r="BT35" s="102"/>
      <c r="BU35" s="86">
        <f t="shared" si="27"/>
        <v>0</v>
      </c>
      <c r="BV35" s="101"/>
      <c r="BW35" s="86">
        <f t="shared" si="28"/>
        <v>0</v>
      </c>
      <c r="BX35" s="101"/>
      <c r="BY35" s="86">
        <f t="shared" si="29"/>
        <v>0</v>
      </c>
      <c r="BZ35" s="101"/>
      <c r="CA35" s="86">
        <f t="shared" si="30"/>
        <v>0</v>
      </c>
      <c r="CB35" s="101"/>
      <c r="CC35" s="86">
        <f t="shared" si="31"/>
        <v>0</v>
      </c>
      <c r="CD35" s="101"/>
      <c r="CE35" s="86">
        <f t="shared" si="32"/>
        <v>0</v>
      </c>
      <c r="CF35" s="101"/>
      <c r="CG35" s="86" t="str">
        <f t="shared" si="33"/>
        <v/>
      </c>
      <c r="CH35" s="101"/>
      <c r="CI35" s="86" t="str">
        <f t="shared" si="34"/>
        <v/>
      </c>
      <c r="CJ35" s="101"/>
      <c r="CK35" s="86" t="str">
        <f t="shared" si="35"/>
        <v/>
      </c>
      <c r="CL35" s="101"/>
      <c r="CM35" s="86" t="str">
        <f t="shared" si="36"/>
        <v/>
      </c>
      <c r="CN35" s="101"/>
      <c r="CO35" s="86" t="str">
        <f t="shared" si="37"/>
        <v/>
      </c>
      <c r="CP35" s="97">
        <f t="shared" si="38"/>
        <v>0</v>
      </c>
      <c r="CQ35" s="93">
        <f t="shared" si="39"/>
        <v>0</v>
      </c>
      <c r="CR35" s="93">
        <f t="shared" si="40"/>
        <v>0</v>
      </c>
      <c r="CS35" s="98">
        <f t="shared" si="45"/>
        <v>0</v>
      </c>
      <c r="CT35" s="98">
        <f>IFERROR(VLOOKUP(CS35,REGISTRATION!$P$22:$Q$32,2),"")</f>
        <v>5</v>
      </c>
      <c r="CU35" s="87" t="str">
        <f t="shared" si="42"/>
        <v>FAILED</v>
      </c>
    </row>
    <row r="36" spans="1:99">
      <c r="A36" s="41">
        <f>REGISTRATION!A37</f>
        <v>27</v>
      </c>
      <c r="B36" s="41">
        <f>REGISTRATION!B37</f>
        <v>0</v>
      </c>
      <c r="C36" s="41" t="str">
        <f>CONCATENATE(REGISTRATION!C37," ",REGISTRATION!D37," ",REGISTRATION!E37)</f>
        <v xml:space="preserve">  </v>
      </c>
      <c r="D36" s="102"/>
      <c r="E36" s="86">
        <f t="shared" si="43"/>
        <v>0</v>
      </c>
      <c r="F36" s="89">
        <f t="shared" si="0"/>
        <v>0</v>
      </c>
      <c r="G36" s="102"/>
      <c r="H36" s="86">
        <f t="shared" si="2"/>
        <v>0</v>
      </c>
      <c r="I36" s="89">
        <f t="shared" si="1"/>
        <v>0</v>
      </c>
      <c r="J36" s="102"/>
      <c r="K36" s="86">
        <f t="shared" si="3"/>
        <v>0</v>
      </c>
      <c r="L36" s="102"/>
      <c r="M36" s="86">
        <f t="shared" si="4"/>
        <v>0</v>
      </c>
      <c r="N36" s="102"/>
      <c r="O36" s="86">
        <f t="shared" si="5"/>
        <v>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0</v>
      </c>
      <c r="AO36" s="102"/>
      <c r="AP36" s="86">
        <f t="shared" si="10"/>
        <v>0</v>
      </c>
      <c r="AQ36" s="102"/>
      <c r="AR36" s="86" t="str">
        <f t="shared" si="11"/>
        <v/>
      </c>
      <c r="AS36" s="102"/>
      <c r="AT36" s="86" t="str">
        <f t="shared" si="12"/>
        <v/>
      </c>
      <c r="AU36" s="89">
        <f t="shared" si="13"/>
        <v>0</v>
      </c>
      <c r="AV36" s="102"/>
      <c r="AW36" s="86">
        <f t="shared" si="14"/>
        <v>0</v>
      </c>
      <c r="AX36" s="102"/>
      <c r="AY36" s="86" t="str">
        <f t="shared" si="15"/>
        <v/>
      </c>
      <c r="AZ36" s="102"/>
      <c r="BA36" s="86" t="str">
        <f t="shared" si="16"/>
        <v/>
      </c>
      <c r="BB36" s="89">
        <f t="shared" si="17"/>
        <v>0</v>
      </c>
      <c r="BC36" s="92">
        <f t="shared" si="18"/>
        <v>0</v>
      </c>
      <c r="BD36" s="92">
        <f t="shared" si="19"/>
        <v>0</v>
      </c>
      <c r="BE36" s="102"/>
      <c r="BF36" s="86">
        <f t="shared" si="20"/>
        <v>0</v>
      </c>
      <c r="BG36" s="102"/>
      <c r="BH36" s="86">
        <f t="shared" si="21"/>
        <v>0</v>
      </c>
      <c r="BI36" s="102"/>
      <c r="BJ36" s="86">
        <f t="shared" si="44"/>
        <v>0</v>
      </c>
      <c r="BK36" s="97">
        <f t="shared" si="22"/>
        <v>0</v>
      </c>
      <c r="BL36" s="102"/>
      <c r="BM36" s="86">
        <f t="shared" si="23"/>
        <v>0</v>
      </c>
      <c r="BN36" s="102"/>
      <c r="BO36" s="86">
        <f t="shared" si="24"/>
        <v>0</v>
      </c>
      <c r="BP36" s="102"/>
      <c r="BQ36" s="86">
        <f t="shared" si="25"/>
        <v>0</v>
      </c>
      <c r="BR36" s="102"/>
      <c r="BS36" s="86">
        <f t="shared" si="26"/>
        <v>0</v>
      </c>
      <c r="BT36" s="102"/>
      <c r="BU36" s="86">
        <f t="shared" si="27"/>
        <v>0</v>
      </c>
      <c r="BV36" s="101"/>
      <c r="BW36" s="86">
        <f t="shared" si="28"/>
        <v>0</v>
      </c>
      <c r="BX36" s="101"/>
      <c r="BY36" s="86">
        <f t="shared" si="29"/>
        <v>0</v>
      </c>
      <c r="BZ36" s="101"/>
      <c r="CA36" s="86">
        <f t="shared" si="30"/>
        <v>0</v>
      </c>
      <c r="CB36" s="101"/>
      <c r="CC36" s="86">
        <f t="shared" si="31"/>
        <v>0</v>
      </c>
      <c r="CD36" s="101"/>
      <c r="CE36" s="86">
        <f t="shared" si="32"/>
        <v>0</v>
      </c>
      <c r="CF36" s="101"/>
      <c r="CG36" s="86" t="str">
        <f t="shared" si="33"/>
        <v/>
      </c>
      <c r="CH36" s="101"/>
      <c r="CI36" s="86" t="str">
        <f t="shared" si="34"/>
        <v/>
      </c>
      <c r="CJ36" s="101"/>
      <c r="CK36" s="86" t="str">
        <f t="shared" si="35"/>
        <v/>
      </c>
      <c r="CL36" s="101"/>
      <c r="CM36" s="86" t="str">
        <f t="shared" si="36"/>
        <v/>
      </c>
      <c r="CN36" s="101"/>
      <c r="CO36" s="86" t="str">
        <f t="shared" si="37"/>
        <v/>
      </c>
      <c r="CP36" s="97">
        <f t="shared" si="38"/>
        <v>0</v>
      </c>
      <c r="CQ36" s="93">
        <f t="shared" si="39"/>
        <v>0</v>
      </c>
      <c r="CR36" s="93">
        <f t="shared" si="40"/>
        <v>0</v>
      </c>
      <c r="CS36" s="98">
        <f t="shared" si="45"/>
        <v>0</v>
      </c>
      <c r="CT36" s="98">
        <f>IFERROR(VLOOKUP(CS36,REGISTRATION!$P$22:$Q$32,2),"")</f>
        <v>5</v>
      </c>
      <c r="CU36" s="87" t="str">
        <f t="shared" si="42"/>
        <v>FAILED</v>
      </c>
    </row>
    <row r="37" spans="1:99">
      <c r="A37" s="41">
        <f>REGISTRATION!A38</f>
        <v>28</v>
      </c>
      <c r="B37" s="41">
        <f>REGISTRATION!B38</f>
        <v>0</v>
      </c>
      <c r="C37" s="41" t="str">
        <f>CONCATENATE(REGISTRATION!C38," ",REGISTRATION!D38," ",REGISTRATION!E38)</f>
        <v xml:space="preserve">  </v>
      </c>
      <c r="D37" s="102"/>
      <c r="E37" s="86">
        <f t="shared" si="43"/>
        <v>0</v>
      </c>
      <c r="F37" s="89">
        <f t="shared" si="0"/>
        <v>0</v>
      </c>
      <c r="G37" s="102"/>
      <c r="H37" s="86">
        <f t="shared" si="2"/>
        <v>0</v>
      </c>
      <c r="I37" s="89">
        <f t="shared" si="1"/>
        <v>0</v>
      </c>
      <c r="J37" s="102"/>
      <c r="K37" s="86">
        <f t="shared" si="3"/>
        <v>0</v>
      </c>
      <c r="L37" s="102"/>
      <c r="M37" s="86">
        <f t="shared" si="4"/>
        <v>0</v>
      </c>
      <c r="N37" s="102"/>
      <c r="O37" s="86">
        <f t="shared" si="5"/>
        <v>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0</v>
      </c>
      <c r="AO37" s="102"/>
      <c r="AP37" s="86">
        <f t="shared" si="10"/>
        <v>0</v>
      </c>
      <c r="AQ37" s="102"/>
      <c r="AR37" s="86" t="str">
        <f t="shared" si="11"/>
        <v/>
      </c>
      <c r="AS37" s="102"/>
      <c r="AT37" s="86" t="str">
        <f t="shared" si="12"/>
        <v/>
      </c>
      <c r="AU37" s="89">
        <f t="shared" si="13"/>
        <v>0</v>
      </c>
      <c r="AV37" s="102"/>
      <c r="AW37" s="86">
        <f t="shared" si="14"/>
        <v>0</v>
      </c>
      <c r="AX37" s="102"/>
      <c r="AY37" s="86" t="str">
        <f t="shared" si="15"/>
        <v/>
      </c>
      <c r="AZ37" s="102"/>
      <c r="BA37" s="86" t="str">
        <f t="shared" si="16"/>
        <v/>
      </c>
      <c r="BB37" s="89">
        <f t="shared" si="17"/>
        <v>0</v>
      </c>
      <c r="BC37" s="92">
        <f t="shared" si="18"/>
        <v>0</v>
      </c>
      <c r="BD37" s="92">
        <f t="shared" si="19"/>
        <v>0</v>
      </c>
      <c r="BE37" s="102"/>
      <c r="BF37" s="86">
        <f t="shared" si="20"/>
        <v>0</v>
      </c>
      <c r="BG37" s="102"/>
      <c r="BH37" s="86">
        <f t="shared" si="21"/>
        <v>0</v>
      </c>
      <c r="BI37" s="102"/>
      <c r="BJ37" s="86">
        <f t="shared" si="44"/>
        <v>0</v>
      </c>
      <c r="BK37" s="97">
        <f t="shared" si="22"/>
        <v>0</v>
      </c>
      <c r="BL37" s="102"/>
      <c r="BM37" s="86">
        <f t="shared" si="23"/>
        <v>0</v>
      </c>
      <c r="BN37" s="102"/>
      <c r="BO37" s="86">
        <f t="shared" si="24"/>
        <v>0</v>
      </c>
      <c r="BP37" s="102"/>
      <c r="BQ37" s="86">
        <f t="shared" si="25"/>
        <v>0</v>
      </c>
      <c r="BR37" s="102"/>
      <c r="BS37" s="86">
        <f t="shared" si="26"/>
        <v>0</v>
      </c>
      <c r="BT37" s="102"/>
      <c r="BU37" s="86">
        <f t="shared" si="27"/>
        <v>0</v>
      </c>
      <c r="BV37" s="101"/>
      <c r="BW37" s="86">
        <f t="shared" si="28"/>
        <v>0</v>
      </c>
      <c r="BX37" s="101"/>
      <c r="BY37" s="86">
        <f t="shared" si="29"/>
        <v>0</v>
      </c>
      <c r="BZ37" s="101"/>
      <c r="CA37" s="86">
        <f t="shared" si="30"/>
        <v>0</v>
      </c>
      <c r="CB37" s="101"/>
      <c r="CC37" s="86">
        <f t="shared" si="31"/>
        <v>0</v>
      </c>
      <c r="CD37" s="101"/>
      <c r="CE37" s="86">
        <f t="shared" si="32"/>
        <v>0</v>
      </c>
      <c r="CF37" s="101"/>
      <c r="CG37" s="86" t="str">
        <f t="shared" si="33"/>
        <v/>
      </c>
      <c r="CH37" s="101"/>
      <c r="CI37" s="86" t="str">
        <f t="shared" si="34"/>
        <v/>
      </c>
      <c r="CJ37" s="101"/>
      <c r="CK37" s="86" t="str">
        <f t="shared" si="35"/>
        <v/>
      </c>
      <c r="CL37" s="101"/>
      <c r="CM37" s="86" t="str">
        <f t="shared" si="36"/>
        <v/>
      </c>
      <c r="CN37" s="101"/>
      <c r="CO37" s="86" t="str">
        <f t="shared" si="37"/>
        <v/>
      </c>
      <c r="CP37" s="97">
        <f t="shared" si="38"/>
        <v>0</v>
      </c>
      <c r="CQ37" s="93">
        <f t="shared" si="39"/>
        <v>0</v>
      </c>
      <c r="CR37" s="93">
        <f t="shared" si="40"/>
        <v>0</v>
      </c>
      <c r="CS37" s="98">
        <f t="shared" si="45"/>
        <v>0</v>
      </c>
      <c r="CT37" s="98">
        <f>IFERROR(VLOOKUP(CS37,REGISTRATION!$P$22:$Q$32,2),"")</f>
        <v>5</v>
      </c>
      <c r="CU37" s="87" t="str">
        <f t="shared" si="42"/>
        <v>FAILED</v>
      </c>
    </row>
    <row r="38" spans="1:99">
      <c r="A38" s="41">
        <f>REGISTRATION!A39</f>
        <v>29</v>
      </c>
      <c r="B38" s="41">
        <f>REGISTRATION!B39</f>
        <v>0</v>
      </c>
      <c r="C38" s="41" t="str">
        <f>CONCATENATE(REGISTRATION!C39," ",REGISTRATION!D39," ",REGISTRATION!E39)</f>
        <v xml:space="preserve">  </v>
      </c>
      <c r="D38" s="102"/>
      <c r="E38" s="86">
        <f t="shared" si="43"/>
        <v>0</v>
      </c>
      <c r="F38" s="89">
        <f t="shared" si="0"/>
        <v>0</v>
      </c>
      <c r="G38" s="102"/>
      <c r="H38" s="86">
        <f t="shared" si="2"/>
        <v>0</v>
      </c>
      <c r="I38" s="89">
        <f t="shared" si="1"/>
        <v>0</v>
      </c>
      <c r="J38" s="102"/>
      <c r="K38" s="86">
        <f t="shared" si="3"/>
        <v>0</v>
      </c>
      <c r="L38" s="102"/>
      <c r="M38" s="86">
        <f t="shared" si="4"/>
        <v>0</v>
      </c>
      <c r="N38" s="102"/>
      <c r="O38" s="86">
        <f t="shared" si="5"/>
        <v>0</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0</v>
      </c>
      <c r="AO38" s="102"/>
      <c r="AP38" s="86">
        <f t="shared" si="10"/>
        <v>0</v>
      </c>
      <c r="AQ38" s="102"/>
      <c r="AR38" s="86" t="str">
        <f t="shared" si="11"/>
        <v/>
      </c>
      <c r="AS38" s="102"/>
      <c r="AT38" s="86" t="str">
        <f t="shared" si="12"/>
        <v/>
      </c>
      <c r="AU38" s="89">
        <f t="shared" si="13"/>
        <v>0</v>
      </c>
      <c r="AV38" s="102"/>
      <c r="AW38" s="86">
        <f t="shared" si="14"/>
        <v>0</v>
      </c>
      <c r="AX38" s="102"/>
      <c r="AY38" s="86" t="str">
        <f t="shared" si="15"/>
        <v/>
      </c>
      <c r="AZ38" s="102"/>
      <c r="BA38" s="86" t="str">
        <f t="shared" si="16"/>
        <v/>
      </c>
      <c r="BB38" s="89">
        <f t="shared" si="17"/>
        <v>0</v>
      </c>
      <c r="BC38" s="92">
        <f t="shared" si="18"/>
        <v>0</v>
      </c>
      <c r="BD38" s="92">
        <f t="shared" si="19"/>
        <v>0</v>
      </c>
      <c r="BE38" s="102"/>
      <c r="BF38" s="86">
        <f t="shared" si="20"/>
        <v>0</v>
      </c>
      <c r="BG38" s="102"/>
      <c r="BH38" s="86">
        <f t="shared" si="21"/>
        <v>0</v>
      </c>
      <c r="BI38" s="102"/>
      <c r="BJ38" s="86">
        <f t="shared" si="44"/>
        <v>0</v>
      </c>
      <c r="BK38" s="97">
        <f t="shared" si="22"/>
        <v>0</v>
      </c>
      <c r="BL38" s="102"/>
      <c r="BM38" s="86">
        <f t="shared" si="23"/>
        <v>0</v>
      </c>
      <c r="BN38" s="102"/>
      <c r="BO38" s="86">
        <f t="shared" si="24"/>
        <v>0</v>
      </c>
      <c r="BP38" s="102"/>
      <c r="BQ38" s="86">
        <f t="shared" si="25"/>
        <v>0</v>
      </c>
      <c r="BR38" s="102"/>
      <c r="BS38" s="86">
        <f t="shared" si="26"/>
        <v>0</v>
      </c>
      <c r="BT38" s="102"/>
      <c r="BU38" s="86">
        <f t="shared" si="27"/>
        <v>0</v>
      </c>
      <c r="BV38" s="101"/>
      <c r="BW38" s="86">
        <f t="shared" si="28"/>
        <v>0</v>
      </c>
      <c r="BX38" s="101"/>
      <c r="BY38" s="86">
        <f t="shared" si="29"/>
        <v>0</v>
      </c>
      <c r="BZ38" s="101"/>
      <c r="CA38" s="86">
        <f t="shared" si="30"/>
        <v>0</v>
      </c>
      <c r="CB38" s="101"/>
      <c r="CC38" s="86">
        <f t="shared" si="31"/>
        <v>0</v>
      </c>
      <c r="CD38" s="101"/>
      <c r="CE38" s="86">
        <f t="shared" si="32"/>
        <v>0</v>
      </c>
      <c r="CF38" s="101"/>
      <c r="CG38" s="86" t="str">
        <f t="shared" si="33"/>
        <v/>
      </c>
      <c r="CH38" s="101"/>
      <c r="CI38" s="86" t="str">
        <f t="shared" si="34"/>
        <v/>
      </c>
      <c r="CJ38" s="101"/>
      <c r="CK38" s="86" t="str">
        <f t="shared" si="35"/>
        <v/>
      </c>
      <c r="CL38" s="101"/>
      <c r="CM38" s="86" t="str">
        <f t="shared" si="36"/>
        <v/>
      </c>
      <c r="CN38" s="101"/>
      <c r="CO38" s="86" t="str">
        <f t="shared" si="37"/>
        <v/>
      </c>
      <c r="CP38" s="97">
        <f t="shared" si="38"/>
        <v>0</v>
      </c>
      <c r="CQ38" s="93">
        <f t="shared" si="39"/>
        <v>0</v>
      </c>
      <c r="CR38" s="93">
        <f t="shared" si="40"/>
        <v>0</v>
      </c>
      <c r="CS38" s="98">
        <f t="shared" si="45"/>
        <v>0</v>
      </c>
      <c r="CT38" s="98">
        <f>IFERROR(VLOOKUP(CS38,REGISTRATION!$P$22:$Q$32,2),"")</f>
        <v>5</v>
      </c>
      <c r="CU38" s="87" t="str">
        <f t="shared" si="42"/>
        <v>FAILED</v>
      </c>
    </row>
    <row r="39" spans="1:99">
      <c r="A39" s="41">
        <f>REGISTRATION!A40</f>
        <v>30</v>
      </c>
      <c r="B39" s="41">
        <f>REGISTRATION!B40</f>
        <v>0</v>
      </c>
      <c r="C39" s="41" t="str">
        <f>CONCATENATE(REGISTRATION!C40," ",REGISTRATION!D40," ",REGISTRATION!E40)</f>
        <v xml:space="preserve">  </v>
      </c>
      <c r="D39" s="102"/>
      <c r="E39" s="86">
        <f t="shared" si="43"/>
        <v>0</v>
      </c>
      <c r="F39" s="89">
        <f t="shared" si="0"/>
        <v>0</v>
      </c>
      <c r="G39" s="102"/>
      <c r="H39" s="86">
        <f t="shared" si="2"/>
        <v>0</v>
      </c>
      <c r="I39" s="89">
        <f t="shared" si="1"/>
        <v>0</v>
      </c>
      <c r="J39" s="102"/>
      <c r="K39" s="86">
        <f t="shared" si="3"/>
        <v>0</v>
      </c>
      <c r="L39" s="102"/>
      <c r="M39" s="86">
        <f t="shared" si="4"/>
        <v>0</v>
      </c>
      <c r="N39" s="102"/>
      <c r="O39" s="86">
        <f t="shared" si="5"/>
        <v>0</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0</v>
      </c>
      <c r="AO39" s="102"/>
      <c r="AP39" s="86">
        <f t="shared" si="10"/>
        <v>0</v>
      </c>
      <c r="AQ39" s="102"/>
      <c r="AR39" s="86" t="str">
        <f t="shared" si="11"/>
        <v/>
      </c>
      <c r="AS39" s="102"/>
      <c r="AT39" s="86" t="str">
        <f t="shared" si="12"/>
        <v/>
      </c>
      <c r="AU39" s="89">
        <f t="shared" si="13"/>
        <v>0</v>
      </c>
      <c r="AV39" s="102"/>
      <c r="AW39" s="86">
        <f t="shared" si="14"/>
        <v>0</v>
      </c>
      <c r="AX39" s="102"/>
      <c r="AY39" s="86" t="str">
        <f t="shared" si="15"/>
        <v/>
      </c>
      <c r="AZ39" s="102"/>
      <c r="BA39" s="86" t="str">
        <f t="shared" si="16"/>
        <v/>
      </c>
      <c r="BB39" s="89">
        <f t="shared" si="17"/>
        <v>0</v>
      </c>
      <c r="BC39" s="92">
        <f t="shared" si="18"/>
        <v>0</v>
      </c>
      <c r="BD39" s="92">
        <f t="shared" si="19"/>
        <v>0</v>
      </c>
      <c r="BE39" s="102"/>
      <c r="BF39" s="86">
        <f t="shared" si="20"/>
        <v>0</v>
      </c>
      <c r="BG39" s="102"/>
      <c r="BH39" s="86">
        <f t="shared" si="21"/>
        <v>0</v>
      </c>
      <c r="BI39" s="102"/>
      <c r="BJ39" s="86">
        <f t="shared" si="44"/>
        <v>0</v>
      </c>
      <c r="BK39" s="97">
        <f t="shared" si="22"/>
        <v>0</v>
      </c>
      <c r="BL39" s="102"/>
      <c r="BM39" s="86">
        <f t="shared" si="23"/>
        <v>0</v>
      </c>
      <c r="BN39" s="102"/>
      <c r="BO39" s="86">
        <f t="shared" si="24"/>
        <v>0</v>
      </c>
      <c r="BP39" s="102"/>
      <c r="BQ39" s="86">
        <f t="shared" si="25"/>
        <v>0</v>
      </c>
      <c r="BR39" s="102"/>
      <c r="BS39" s="86">
        <f t="shared" si="26"/>
        <v>0</v>
      </c>
      <c r="BT39" s="102"/>
      <c r="BU39" s="86">
        <f t="shared" si="27"/>
        <v>0</v>
      </c>
      <c r="BV39" s="101"/>
      <c r="BW39" s="86">
        <f t="shared" si="28"/>
        <v>0</v>
      </c>
      <c r="BX39" s="101"/>
      <c r="BY39" s="86">
        <f t="shared" si="29"/>
        <v>0</v>
      </c>
      <c r="BZ39" s="101"/>
      <c r="CA39" s="86">
        <f t="shared" si="30"/>
        <v>0</v>
      </c>
      <c r="CB39" s="101"/>
      <c r="CC39" s="86">
        <f t="shared" si="31"/>
        <v>0</v>
      </c>
      <c r="CD39" s="101"/>
      <c r="CE39" s="86">
        <f t="shared" si="32"/>
        <v>0</v>
      </c>
      <c r="CF39" s="101"/>
      <c r="CG39" s="86" t="str">
        <f t="shared" si="33"/>
        <v/>
      </c>
      <c r="CH39" s="101"/>
      <c r="CI39" s="86" t="str">
        <f t="shared" si="34"/>
        <v/>
      </c>
      <c r="CJ39" s="101"/>
      <c r="CK39" s="86" t="str">
        <f t="shared" si="35"/>
        <v/>
      </c>
      <c r="CL39" s="101"/>
      <c r="CM39" s="86" t="str">
        <f t="shared" si="36"/>
        <v/>
      </c>
      <c r="CN39" s="101"/>
      <c r="CO39" s="86" t="str">
        <f t="shared" si="37"/>
        <v/>
      </c>
      <c r="CP39" s="97">
        <f t="shared" si="38"/>
        <v>0</v>
      </c>
      <c r="CQ39" s="93">
        <f t="shared" si="39"/>
        <v>0</v>
      </c>
      <c r="CR39" s="93">
        <f t="shared" si="40"/>
        <v>0</v>
      </c>
      <c r="CS39" s="98">
        <f t="shared" si="45"/>
        <v>0</v>
      </c>
      <c r="CT39" s="98">
        <f>IFERROR(VLOOKUP(CS39,REGISTRATION!$P$22:$Q$32,2),"")</f>
        <v>5</v>
      </c>
      <c r="CU39" s="87" t="str">
        <f t="shared" si="42"/>
        <v>FAILED</v>
      </c>
    </row>
    <row r="40" spans="1:99">
      <c r="A40" s="41">
        <f>REGISTRATION!A41</f>
        <v>31</v>
      </c>
      <c r="B40" s="41">
        <f>REGISTRATION!B41</f>
        <v>0</v>
      </c>
      <c r="C40" s="41" t="str">
        <f>CONCATENATE(REGISTRATION!C41," ",REGISTRATION!D41," ",REGISTRATION!E41)</f>
        <v xml:space="preserve">  </v>
      </c>
      <c r="D40" s="102"/>
      <c r="E40" s="86">
        <f t="shared" si="43"/>
        <v>0</v>
      </c>
      <c r="F40" s="89">
        <f t="shared" si="0"/>
        <v>0</v>
      </c>
      <c r="G40" s="102"/>
      <c r="H40" s="86">
        <f t="shared" si="2"/>
        <v>0</v>
      </c>
      <c r="I40" s="89">
        <f t="shared" si="1"/>
        <v>0</v>
      </c>
      <c r="J40" s="102"/>
      <c r="K40" s="86">
        <f t="shared" si="3"/>
        <v>0</v>
      </c>
      <c r="L40" s="102"/>
      <c r="M40" s="86">
        <f t="shared" si="4"/>
        <v>0</v>
      </c>
      <c r="N40" s="102"/>
      <c r="O40" s="86">
        <f t="shared" si="5"/>
        <v>0</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0</v>
      </c>
      <c r="AO40" s="102"/>
      <c r="AP40" s="86">
        <f t="shared" si="10"/>
        <v>0</v>
      </c>
      <c r="AQ40" s="102"/>
      <c r="AR40" s="86" t="str">
        <f t="shared" si="11"/>
        <v/>
      </c>
      <c r="AS40" s="102"/>
      <c r="AT40" s="86" t="str">
        <f t="shared" si="12"/>
        <v/>
      </c>
      <c r="AU40" s="89">
        <f t="shared" si="13"/>
        <v>0</v>
      </c>
      <c r="AV40" s="102"/>
      <c r="AW40" s="86">
        <f t="shared" si="14"/>
        <v>0</v>
      </c>
      <c r="AX40" s="102"/>
      <c r="AY40" s="86" t="str">
        <f t="shared" si="15"/>
        <v/>
      </c>
      <c r="AZ40" s="102"/>
      <c r="BA40" s="86" t="str">
        <f t="shared" si="16"/>
        <v/>
      </c>
      <c r="BB40" s="89">
        <f t="shared" si="17"/>
        <v>0</v>
      </c>
      <c r="BC40" s="92">
        <f t="shared" si="18"/>
        <v>0</v>
      </c>
      <c r="BD40" s="92">
        <f t="shared" si="19"/>
        <v>0</v>
      </c>
      <c r="BE40" s="102"/>
      <c r="BF40" s="86">
        <f t="shared" si="20"/>
        <v>0</v>
      </c>
      <c r="BG40" s="102"/>
      <c r="BH40" s="86">
        <f t="shared" si="21"/>
        <v>0</v>
      </c>
      <c r="BI40" s="102"/>
      <c r="BJ40" s="86">
        <f t="shared" si="44"/>
        <v>0</v>
      </c>
      <c r="BK40" s="97">
        <f t="shared" si="22"/>
        <v>0</v>
      </c>
      <c r="BL40" s="102"/>
      <c r="BM40" s="86">
        <f t="shared" si="23"/>
        <v>0</v>
      </c>
      <c r="BN40" s="102"/>
      <c r="BO40" s="86">
        <f t="shared" si="24"/>
        <v>0</v>
      </c>
      <c r="BP40" s="102"/>
      <c r="BQ40" s="86">
        <f t="shared" si="25"/>
        <v>0</v>
      </c>
      <c r="BR40" s="102"/>
      <c r="BS40" s="86">
        <f t="shared" si="26"/>
        <v>0</v>
      </c>
      <c r="BT40" s="102"/>
      <c r="BU40" s="86">
        <f t="shared" si="27"/>
        <v>0</v>
      </c>
      <c r="BV40" s="101"/>
      <c r="BW40" s="86">
        <f t="shared" si="28"/>
        <v>0</v>
      </c>
      <c r="BX40" s="101"/>
      <c r="BY40" s="86">
        <f t="shared" si="29"/>
        <v>0</v>
      </c>
      <c r="BZ40" s="101"/>
      <c r="CA40" s="86">
        <f t="shared" si="30"/>
        <v>0</v>
      </c>
      <c r="CB40" s="101"/>
      <c r="CC40" s="86">
        <f t="shared" si="31"/>
        <v>0</v>
      </c>
      <c r="CD40" s="101"/>
      <c r="CE40" s="86">
        <f t="shared" si="32"/>
        <v>0</v>
      </c>
      <c r="CF40" s="101"/>
      <c r="CG40" s="86" t="str">
        <f t="shared" si="33"/>
        <v/>
      </c>
      <c r="CH40" s="101"/>
      <c r="CI40" s="86" t="str">
        <f t="shared" si="34"/>
        <v/>
      </c>
      <c r="CJ40" s="101"/>
      <c r="CK40" s="86" t="str">
        <f t="shared" si="35"/>
        <v/>
      </c>
      <c r="CL40" s="101"/>
      <c r="CM40" s="86" t="str">
        <f t="shared" si="36"/>
        <v/>
      </c>
      <c r="CN40" s="101"/>
      <c r="CO40" s="86" t="str">
        <f t="shared" si="37"/>
        <v/>
      </c>
      <c r="CP40" s="97">
        <f t="shared" si="38"/>
        <v>0</v>
      </c>
      <c r="CQ40" s="93">
        <f t="shared" si="39"/>
        <v>0</v>
      </c>
      <c r="CR40" s="93">
        <f t="shared" si="40"/>
        <v>0</v>
      </c>
      <c r="CS40" s="98">
        <f t="shared" si="45"/>
        <v>0</v>
      </c>
      <c r="CT40" s="98">
        <f>IFERROR(VLOOKUP(CS40,REGISTRATION!$P$22:$Q$32,2),"")</f>
        <v>5</v>
      </c>
      <c r="CU40" s="87" t="str">
        <f t="shared" si="42"/>
        <v>FAILED</v>
      </c>
    </row>
    <row r="41" spans="1:99">
      <c r="A41" s="41">
        <f>REGISTRATION!A42</f>
        <v>32</v>
      </c>
      <c r="B41" s="41">
        <f>REGISTRATION!B42</f>
        <v>0</v>
      </c>
      <c r="C41" s="41" t="str">
        <f>CONCATENATE(REGISTRATION!C42," ",REGISTRATION!D42," ",REGISTRATION!E42)</f>
        <v xml:space="preserve">  </v>
      </c>
      <c r="D41" s="102"/>
      <c r="E41" s="86">
        <f t="shared" si="43"/>
        <v>0</v>
      </c>
      <c r="F41" s="89">
        <f t="shared" si="0"/>
        <v>0</v>
      </c>
      <c r="G41" s="102"/>
      <c r="H41" s="86">
        <f t="shared" si="2"/>
        <v>0</v>
      </c>
      <c r="I41" s="89">
        <f t="shared" si="1"/>
        <v>0</v>
      </c>
      <c r="J41" s="102"/>
      <c r="K41" s="86">
        <f t="shared" si="3"/>
        <v>0</v>
      </c>
      <c r="L41" s="102"/>
      <c r="M41" s="86">
        <f t="shared" si="4"/>
        <v>0</v>
      </c>
      <c r="N41" s="102"/>
      <c r="O41" s="86">
        <f t="shared" si="5"/>
        <v>0</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0</v>
      </c>
      <c r="AO41" s="102"/>
      <c r="AP41" s="86">
        <f t="shared" si="10"/>
        <v>0</v>
      </c>
      <c r="AQ41" s="102"/>
      <c r="AR41" s="86" t="str">
        <f t="shared" si="11"/>
        <v/>
      </c>
      <c r="AS41" s="102"/>
      <c r="AT41" s="86" t="str">
        <f t="shared" si="12"/>
        <v/>
      </c>
      <c r="AU41" s="89">
        <f t="shared" si="13"/>
        <v>0</v>
      </c>
      <c r="AV41" s="102"/>
      <c r="AW41" s="86">
        <f t="shared" si="14"/>
        <v>0</v>
      </c>
      <c r="AX41" s="102"/>
      <c r="AY41" s="86" t="str">
        <f t="shared" si="15"/>
        <v/>
      </c>
      <c r="AZ41" s="102"/>
      <c r="BA41" s="86" t="str">
        <f t="shared" si="16"/>
        <v/>
      </c>
      <c r="BB41" s="89">
        <f t="shared" si="17"/>
        <v>0</v>
      </c>
      <c r="BC41" s="92">
        <f t="shared" si="18"/>
        <v>0</v>
      </c>
      <c r="BD41" s="92">
        <f t="shared" si="19"/>
        <v>0</v>
      </c>
      <c r="BE41" s="102"/>
      <c r="BF41" s="86">
        <f t="shared" si="20"/>
        <v>0</v>
      </c>
      <c r="BG41" s="102"/>
      <c r="BH41" s="86">
        <f t="shared" si="21"/>
        <v>0</v>
      </c>
      <c r="BI41" s="102"/>
      <c r="BJ41" s="86">
        <f t="shared" si="44"/>
        <v>0</v>
      </c>
      <c r="BK41" s="97">
        <f t="shared" si="22"/>
        <v>0</v>
      </c>
      <c r="BL41" s="102"/>
      <c r="BM41" s="86">
        <f t="shared" si="23"/>
        <v>0</v>
      </c>
      <c r="BN41" s="102"/>
      <c r="BO41" s="86">
        <f t="shared" si="24"/>
        <v>0</v>
      </c>
      <c r="BP41" s="102"/>
      <c r="BQ41" s="86">
        <f t="shared" si="25"/>
        <v>0</v>
      </c>
      <c r="BR41" s="102"/>
      <c r="BS41" s="86">
        <f t="shared" si="26"/>
        <v>0</v>
      </c>
      <c r="BT41" s="102"/>
      <c r="BU41" s="86">
        <f t="shared" si="27"/>
        <v>0</v>
      </c>
      <c r="BV41" s="101"/>
      <c r="BW41" s="86">
        <f t="shared" si="28"/>
        <v>0</v>
      </c>
      <c r="BX41" s="101"/>
      <c r="BY41" s="86">
        <f t="shared" si="29"/>
        <v>0</v>
      </c>
      <c r="BZ41" s="101"/>
      <c r="CA41" s="86">
        <f t="shared" si="30"/>
        <v>0</v>
      </c>
      <c r="CB41" s="101"/>
      <c r="CC41" s="86">
        <f t="shared" si="31"/>
        <v>0</v>
      </c>
      <c r="CD41" s="101"/>
      <c r="CE41" s="86">
        <f t="shared" si="32"/>
        <v>0</v>
      </c>
      <c r="CF41" s="101"/>
      <c r="CG41" s="86" t="str">
        <f t="shared" si="33"/>
        <v/>
      </c>
      <c r="CH41" s="101"/>
      <c r="CI41" s="86" t="str">
        <f t="shared" si="34"/>
        <v/>
      </c>
      <c r="CJ41" s="101"/>
      <c r="CK41" s="86" t="str">
        <f t="shared" si="35"/>
        <v/>
      </c>
      <c r="CL41" s="101"/>
      <c r="CM41" s="86" t="str">
        <f t="shared" si="36"/>
        <v/>
      </c>
      <c r="CN41" s="101"/>
      <c r="CO41" s="86" t="str">
        <f t="shared" si="37"/>
        <v/>
      </c>
      <c r="CP41" s="97">
        <f t="shared" si="38"/>
        <v>0</v>
      </c>
      <c r="CQ41" s="93">
        <f t="shared" si="39"/>
        <v>0</v>
      </c>
      <c r="CR41" s="93">
        <f t="shared" si="40"/>
        <v>0</v>
      </c>
      <c r="CS41" s="98">
        <f t="shared" si="45"/>
        <v>0</v>
      </c>
      <c r="CT41" s="98">
        <f>IFERROR(VLOOKUP(CS41,REGISTRATION!$P$22:$Q$32,2),"")</f>
        <v>5</v>
      </c>
      <c r="CU41" s="87" t="str">
        <f t="shared" si="42"/>
        <v>FAILED</v>
      </c>
    </row>
    <row r="42" spans="1:99">
      <c r="A42" s="41">
        <f>REGISTRATION!A43</f>
        <v>33</v>
      </c>
      <c r="B42" s="41">
        <f>REGISTRATION!B43</f>
        <v>0</v>
      </c>
      <c r="C42" s="41" t="str">
        <f>CONCATENATE(REGISTRATION!C43," ",REGISTRATION!D43," ",REGISTRATION!E43)</f>
        <v xml:space="preserve">  </v>
      </c>
      <c r="D42" s="102"/>
      <c r="E42" s="86">
        <f t="shared" si="43"/>
        <v>0</v>
      </c>
      <c r="F42" s="89">
        <f t="shared" ref="F42:F70" si="46">IFERROR((E42*$F$7), " ")</f>
        <v>0</v>
      </c>
      <c r="G42" s="102"/>
      <c r="H42" s="86">
        <f t="shared" si="2"/>
        <v>0</v>
      </c>
      <c r="I42" s="89">
        <f t="shared" ref="I42:I70" si="47">IFERROR((H42*$I$7), "")</f>
        <v>0</v>
      </c>
      <c r="J42" s="102"/>
      <c r="K42" s="86">
        <f t="shared" si="3"/>
        <v>0</v>
      </c>
      <c r="L42" s="102"/>
      <c r="M42" s="86">
        <f t="shared" si="4"/>
        <v>0</v>
      </c>
      <c r="N42" s="102"/>
      <c r="O42" s="86">
        <f t="shared" si="5"/>
        <v>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0</v>
      </c>
      <c r="AO42" s="102"/>
      <c r="AP42" s="86">
        <f t="shared" si="10"/>
        <v>0</v>
      </c>
      <c r="AQ42" s="102"/>
      <c r="AR42" s="86" t="str">
        <f t="shared" si="11"/>
        <v/>
      </c>
      <c r="AS42" s="102"/>
      <c r="AT42" s="86" t="str">
        <f t="shared" si="12"/>
        <v/>
      </c>
      <c r="AU42" s="89">
        <f t="shared" si="13"/>
        <v>0</v>
      </c>
      <c r="AV42" s="102"/>
      <c r="AW42" s="86">
        <f t="shared" si="14"/>
        <v>0</v>
      </c>
      <c r="AX42" s="102"/>
      <c r="AY42" s="86" t="str">
        <f t="shared" si="15"/>
        <v/>
      </c>
      <c r="AZ42" s="102"/>
      <c r="BA42" s="86" t="str">
        <f t="shared" si="16"/>
        <v/>
      </c>
      <c r="BB42" s="89">
        <f t="shared" si="17"/>
        <v>0</v>
      </c>
      <c r="BC42" s="92">
        <f t="shared" si="18"/>
        <v>0</v>
      </c>
      <c r="BD42" s="92">
        <f t="shared" si="19"/>
        <v>0</v>
      </c>
      <c r="BE42" s="102"/>
      <c r="BF42" s="86">
        <f t="shared" si="20"/>
        <v>0</v>
      </c>
      <c r="BG42" s="102"/>
      <c r="BH42" s="86">
        <f t="shared" si="21"/>
        <v>0</v>
      </c>
      <c r="BI42" s="102"/>
      <c r="BJ42" s="86">
        <f t="shared" si="44"/>
        <v>0</v>
      </c>
      <c r="BK42" s="97">
        <f t="shared" si="22"/>
        <v>0</v>
      </c>
      <c r="BL42" s="102"/>
      <c r="BM42" s="86">
        <f t="shared" si="23"/>
        <v>0</v>
      </c>
      <c r="BN42" s="102"/>
      <c r="BO42" s="86">
        <f t="shared" si="24"/>
        <v>0</v>
      </c>
      <c r="BP42" s="102"/>
      <c r="BQ42" s="86">
        <f t="shared" si="25"/>
        <v>0</v>
      </c>
      <c r="BR42" s="102"/>
      <c r="BS42" s="86">
        <f t="shared" si="26"/>
        <v>0</v>
      </c>
      <c r="BT42" s="102"/>
      <c r="BU42" s="86">
        <f t="shared" si="27"/>
        <v>0</v>
      </c>
      <c r="BV42" s="101"/>
      <c r="BW42" s="86">
        <f t="shared" si="28"/>
        <v>0</v>
      </c>
      <c r="BX42" s="101"/>
      <c r="BY42" s="86">
        <f t="shared" si="29"/>
        <v>0</v>
      </c>
      <c r="BZ42" s="101"/>
      <c r="CA42" s="86">
        <f t="shared" si="30"/>
        <v>0</v>
      </c>
      <c r="CB42" s="101"/>
      <c r="CC42" s="86">
        <f t="shared" si="31"/>
        <v>0</v>
      </c>
      <c r="CD42" s="101"/>
      <c r="CE42" s="86">
        <f t="shared" si="32"/>
        <v>0</v>
      </c>
      <c r="CF42" s="101"/>
      <c r="CG42" s="86" t="str">
        <f t="shared" si="33"/>
        <v/>
      </c>
      <c r="CH42" s="101"/>
      <c r="CI42" s="86" t="str">
        <f t="shared" si="34"/>
        <v/>
      </c>
      <c r="CJ42" s="101"/>
      <c r="CK42" s="86" t="str">
        <f t="shared" si="35"/>
        <v/>
      </c>
      <c r="CL42" s="101"/>
      <c r="CM42" s="86" t="str">
        <f t="shared" si="36"/>
        <v/>
      </c>
      <c r="CN42" s="101"/>
      <c r="CO42" s="86" t="str">
        <f t="shared" si="37"/>
        <v/>
      </c>
      <c r="CP42" s="97">
        <f t="shared" si="38"/>
        <v>0</v>
      </c>
      <c r="CQ42" s="93">
        <f t="shared" si="39"/>
        <v>0</v>
      </c>
      <c r="CR42" s="93">
        <f t="shared" si="40"/>
        <v>0</v>
      </c>
      <c r="CS42" s="98">
        <f t="shared" si="45"/>
        <v>0</v>
      </c>
      <c r="CT42" s="98">
        <f>IFERROR(VLOOKUP(CS42,REGISTRATION!$P$22:$Q$32,2),"")</f>
        <v>5</v>
      </c>
      <c r="CU42" s="87" t="str">
        <f t="shared" si="42"/>
        <v>FAILED</v>
      </c>
    </row>
    <row r="43" spans="1:99">
      <c r="A43" s="41">
        <f>REGISTRATION!A44</f>
        <v>34</v>
      </c>
      <c r="B43" s="41">
        <f>REGISTRATION!B44</f>
        <v>0</v>
      </c>
      <c r="C43" s="41" t="str">
        <f>CONCATENATE(REGISTRATION!C44," ",REGISTRATION!D44," ",REGISTRATION!E44)</f>
        <v xml:space="preserve">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2"/>
      <c r="BM43" s="86">
        <f t="shared" si="23"/>
        <v>0</v>
      </c>
      <c r="BN43" s="102"/>
      <c r="BO43" s="86">
        <f t="shared" si="24"/>
        <v>0</v>
      </c>
      <c r="BP43" s="102"/>
      <c r="BQ43" s="86">
        <f t="shared" si="25"/>
        <v>0</v>
      </c>
      <c r="BR43" s="102"/>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xml:space="preserve">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xml:space="preserve">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xml:space="preserve">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xml:space="preserve">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xml:space="preserve">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xml:space="preserve">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xml:space="preserve">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xml:space="preserve">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xml:space="preserve">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xml:space="preserve">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xml:space="preserve">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xml:space="preserve">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xml:space="preserve">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xml:space="preserve">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xml:space="preserve">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xml:space="preserve">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xml:space="preserve">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xml:space="preserve">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xml:space="preserve">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xml:space="preserve">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xml:space="preserve">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xml:space="preserve">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xml:space="preserve">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xml:space="preserve">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xml:space="preserve">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xml:space="preserve">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xml:space="preserve">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view="pageBreakPreview" topLeftCell="A2" zoomScale="60" workbookViewId="0">
      <selection activeCell="A2" sqref="A2:P32"/>
    </sheetView>
  </sheetViews>
  <sheetFormatPr defaultRowHeight="15"/>
  <cols>
    <col min="1" max="1" width="3.85546875" customWidth="1"/>
    <col min="2" max="2" width="27.28515625" customWidth="1"/>
  </cols>
  <sheetData>
    <row r="2" spans="1:16">
      <c r="A2" s="206" t="str">
        <f>UPPER(CONCATENATE("GRADING SHEET A.Y."," ",REGISTRATION!P12))</f>
        <v>GRADING SHEET A.Y. 2017-2018</v>
      </c>
      <c r="B2" s="206"/>
      <c r="C2" s="206"/>
      <c r="D2" s="206"/>
      <c r="E2" s="206"/>
      <c r="F2" s="206"/>
      <c r="G2" s="206"/>
      <c r="H2" s="206"/>
      <c r="I2" s="206"/>
      <c r="J2" s="206"/>
      <c r="K2" s="206"/>
      <c r="L2" s="206"/>
      <c r="M2" s="206"/>
      <c r="N2" s="206"/>
      <c r="O2" s="206"/>
      <c r="P2" s="206"/>
    </row>
    <row r="3" spans="1:16">
      <c r="A3" s="206"/>
      <c r="B3" s="206"/>
      <c r="C3" s="206"/>
      <c r="D3" s="206"/>
      <c r="E3" s="206"/>
      <c r="F3" s="206"/>
      <c r="G3" s="206"/>
      <c r="H3" s="206"/>
      <c r="I3" s="206"/>
      <c r="J3" s="206"/>
      <c r="K3" s="206"/>
      <c r="L3" s="206"/>
      <c r="M3" s="206"/>
      <c r="N3" s="206"/>
      <c r="O3" s="206"/>
      <c r="P3" s="206"/>
    </row>
    <row r="4" spans="1:16" ht="15.75" thickBot="1"/>
    <row r="5" spans="1:16" ht="15" customHeight="1">
      <c r="A5" s="218" t="s">
        <v>13</v>
      </c>
      <c r="B5" s="43" t="s">
        <v>92</v>
      </c>
      <c r="C5" s="207" t="s">
        <v>93</v>
      </c>
      <c r="D5" s="207"/>
      <c r="E5" s="207"/>
      <c r="F5" s="207"/>
      <c r="G5" s="207"/>
      <c r="H5" s="207"/>
      <c r="I5" s="207"/>
      <c r="J5" s="207" t="s">
        <v>94</v>
      </c>
      <c r="K5" s="207"/>
      <c r="L5" s="207"/>
      <c r="M5" s="207"/>
      <c r="N5" s="208" t="s">
        <v>35</v>
      </c>
      <c r="O5" s="209"/>
      <c r="P5" s="212" t="s">
        <v>95</v>
      </c>
    </row>
    <row r="6" spans="1:16">
      <c r="A6" s="219"/>
      <c r="B6" s="215" t="s">
        <v>96</v>
      </c>
      <c r="C6" s="44" t="s">
        <v>100</v>
      </c>
      <c r="D6" s="45" t="s">
        <v>141</v>
      </c>
      <c r="E6" s="44" t="s">
        <v>21</v>
      </c>
      <c r="F6" s="44" t="s">
        <v>67</v>
      </c>
      <c r="G6" s="44" t="s">
        <v>71</v>
      </c>
      <c r="H6" s="217" t="s">
        <v>97</v>
      </c>
      <c r="I6" s="217"/>
      <c r="J6" s="44" t="s">
        <v>101</v>
      </c>
      <c r="K6" s="44" t="s">
        <v>104</v>
      </c>
      <c r="L6" s="217" t="s">
        <v>98</v>
      </c>
      <c r="M6" s="217"/>
      <c r="N6" s="210"/>
      <c r="O6" s="211"/>
      <c r="P6" s="213"/>
    </row>
    <row r="7" spans="1:16" ht="15.75" thickBot="1">
      <c r="A7" s="220"/>
      <c r="B7" s="216"/>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4"/>
    </row>
    <row r="8" spans="1:16">
      <c r="A8" s="49">
        <v>1</v>
      </c>
      <c r="B8" s="50" t="str">
        <f>'RAW GRADES'!C10</f>
        <v>Abad Jayson B</v>
      </c>
      <c r="C8" s="51">
        <f>'RAW GRADES'!F10</f>
        <v>24</v>
      </c>
      <c r="D8" s="83">
        <f>'RAW GRADES'!I10</f>
        <v>23.625</v>
      </c>
      <c r="E8" s="52">
        <f>'RAW GRADES'!AN10</f>
        <v>12.777777777777779</v>
      </c>
      <c r="F8" s="52">
        <f>'RAW GRADES'!AU10</f>
        <v>8.5</v>
      </c>
      <c r="G8" s="52">
        <f>'RAW GRADES'!BB10</f>
        <v>10</v>
      </c>
      <c r="H8" s="53">
        <f>'RAW GRADES'!BC10</f>
        <v>78.902777777777771</v>
      </c>
      <c r="I8" s="53">
        <f>'RAW GRADES'!BD10</f>
        <v>78.900000000000006</v>
      </c>
      <c r="J8" s="52">
        <f>'RAW GRADES'!BK10</f>
        <v>44.666666666666664</v>
      </c>
      <c r="K8" s="52">
        <f>'RAW GRADES'!CP10</f>
        <v>45.5</v>
      </c>
      <c r="L8" s="52">
        <f>'RAW GRADES'!CQ10</f>
        <v>90.166666666666657</v>
      </c>
      <c r="M8" s="54">
        <f>'RAW GRADES'!CR10</f>
        <v>90.17</v>
      </c>
      <c r="N8" s="55">
        <f>'RAW GRADES'!CS10</f>
        <v>85.662000000000006</v>
      </c>
      <c r="O8" s="56">
        <f>'RAW GRADES'!CT10</f>
        <v>2</v>
      </c>
      <c r="P8" s="59" t="str">
        <f>IF(O8&gt;3,"FAILED","PASSED")</f>
        <v>PASSED</v>
      </c>
    </row>
    <row r="9" spans="1:16">
      <c r="A9" s="49">
        <v>2</v>
      </c>
      <c r="B9" s="50" t="str">
        <f>'RAW GRADES'!C11</f>
        <v>Almendras Mark Anthony G</v>
      </c>
      <c r="C9" s="57">
        <f>'RAW GRADES'!F11</f>
        <v>21.9</v>
      </c>
      <c r="D9" s="83">
        <f>'RAW GRADES'!I11</f>
        <v>25.875</v>
      </c>
      <c r="E9" s="52">
        <f>'RAW GRADES'!AN11</f>
        <v>11.444444444444446</v>
      </c>
      <c r="F9" s="52">
        <f>'RAW GRADES'!AU11</f>
        <v>10</v>
      </c>
      <c r="G9" s="52">
        <f>'RAW GRADES'!BB11</f>
        <v>10</v>
      </c>
      <c r="H9" s="53">
        <f>'RAW GRADES'!BC11</f>
        <v>79.219444444444434</v>
      </c>
      <c r="I9" s="53">
        <f>'RAW GRADES'!BD11</f>
        <v>79.22</v>
      </c>
      <c r="J9" s="52">
        <f>'RAW GRADES'!BK11</f>
        <v>44.5</v>
      </c>
      <c r="K9" s="52">
        <f>'RAW GRADES'!CP11</f>
        <v>47</v>
      </c>
      <c r="L9" s="52">
        <f>'RAW GRADES'!CQ11</f>
        <v>91.5</v>
      </c>
      <c r="M9" s="54">
        <f>'RAW GRADES'!CR11</f>
        <v>91.5</v>
      </c>
      <c r="N9" s="58">
        <f>'RAW GRADES'!CS11</f>
        <v>86.587999999999994</v>
      </c>
      <c r="O9" s="56">
        <f>'RAW GRADES'!CT11</f>
        <v>2</v>
      </c>
      <c r="P9" s="59" t="str">
        <f>IF(O9&gt;3,"FAILED","PASSED")</f>
        <v>PASSED</v>
      </c>
    </row>
    <row r="10" spans="1:16">
      <c r="A10" s="49">
        <v>3</v>
      </c>
      <c r="B10" s="50" t="str">
        <f>'RAW GRADES'!C12</f>
        <v>Apon Jr. Rafael F</v>
      </c>
      <c r="C10" s="57">
        <f>'RAW GRADES'!F12</f>
        <v>10.799999999999999</v>
      </c>
      <c r="D10" s="83">
        <f>'RAW GRADES'!I12</f>
        <v>20.25</v>
      </c>
      <c r="E10" s="52">
        <f>'RAW GRADES'!AN12</f>
        <v>9.4444444444444446</v>
      </c>
      <c r="F10" s="52">
        <f>'RAW GRADES'!AU12</f>
        <v>8.5</v>
      </c>
      <c r="G10" s="52">
        <f>'RAW GRADES'!BB12</f>
        <v>7.5</v>
      </c>
      <c r="H10" s="53">
        <f>'RAW GRADES'!BC12</f>
        <v>56.49444444444444</v>
      </c>
      <c r="I10" s="53">
        <f>'RAW GRADES'!BD12</f>
        <v>56.49</v>
      </c>
      <c r="J10" s="52">
        <f>'RAW GRADES'!BK12</f>
        <v>39.166666666666664</v>
      </c>
      <c r="K10" s="52">
        <f>'RAW GRADES'!CP12</f>
        <v>45.5</v>
      </c>
      <c r="L10" s="52">
        <f>'RAW GRADES'!CQ12</f>
        <v>84.666666666666657</v>
      </c>
      <c r="M10" s="54">
        <f>'RAW GRADES'!CR12</f>
        <v>84.67</v>
      </c>
      <c r="N10" s="58">
        <f>'RAW GRADES'!CS12</f>
        <v>73.397999999999996</v>
      </c>
      <c r="O10" s="56">
        <f>'RAW GRADES'!CT12</f>
        <v>2.75</v>
      </c>
      <c r="P10" s="59" t="str">
        <f t="shared" ref="P10:P68" si="0">IF(O10&gt;3,"FAILED","PASSED")</f>
        <v>PASSED</v>
      </c>
    </row>
    <row r="11" spans="1:16">
      <c r="A11" s="49">
        <v>4</v>
      </c>
      <c r="B11" s="50" t="str">
        <f>'RAW GRADES'!C13</f>
        <v>Binamera Maynel L</v>
      </c>
      <c r="C11" s="57">
        <f>'RAW GRADES'!F13</f>
        <v>25.2</v>
      </c>
      <c r="D11" s="83">
        <f>'RAW GRADES'!I13</f>
        <v>30</v>
      </c>
      <c r="E11" s="52">
        <f>'RAW GRADES'!AN13</f>
        <v>15.444444444444443</v>
      </c>
      <c r="F11" s="52">
        <f>'RAW GRADES'!AU13</f>
        <v>9.5</v>
      </c>
      <c r="G11" s="52">
        <f>'RAW GRADES'!BB13</f>
        <v>10</v>
      </c>
      <c r="H11" s="53">
        <f>'RAW GRADES'!BC13</f>
        <v>90.144444444444446</v>
      </c>
      <c r="I11" s="53">
        <f>'RAW GRADES'!BD13</f>
        <v>90.14</v>
      </c>
      <c r="J11" s="52">
        <f>'RAW GRADES'!BK13</f>
        <v>41.666666666666664</v>
      </c>
      <c r="K11" s="52">
        <f>'RAW GRADES'!CP13</f>
        <v>45.5</v>
      </c>
      <c r="L11" s="52">
        <f>'RAW GRADES'!CQ13</f>
        <v>87.166666666666657</v>
      </c>
      <c r="M11" s="54">
        <f>'RAW GRADES'!CR13</f>
        <v>87.17</v>
      </c>
      <c r="N11" s="58">
        <f>'RAW GRADES'!CS13</f>
        <v>88.358000000000004</v>
      </c>
      <c r="O11" s="56">
        <f>'RAW GRADES'!CT13</f>
        <v>1.75</v>
      </c>
      <c r="P11" s="59" t="str">
        <f t="shared" si="0"/>
        <v>PASSED</v>
      </c>
    </row>
    <row r="12" spans="1:16">
      <c r="A12" s="49">
        <v>5</v>
      </c>
      <c r="B12" s="50" t="str">
        <f>'RAW GRADES'!C14</f>
        <v>Comiso Rommel A</v>
      </c>
      <c r="C12" s="57">
        <f>'RAW GRADES'!F14</f>
        <v>21.599999999999998</v>
      </c>
      <c r="D12" s="83">
        <f>'RAW GRADES'!I14</f>
        <v>24</v>
      </c>
      <c r="E12" s="52">
        <f>'RAW GRADES'!AN14</f>
        <v>15.777777777777775</v>
      </c>
      <c r="F12" s="52">
        <f>'RAW GRADES'!AU14</f>
        <v>9</v>
      </c>
      <c r="G12" s="52">
        <f>'RAW GRADES'!BB14</f>
        <v>10</v>
      </c>
      <c r="H12" s="53">
        <f>'RAW GRADES'!BC14</f>
        <v>80.377777777777766</v>
      </c>
      <c r="I12" s="53">
        <f>'RAW GRADES'!BD14</f>
        <v>80.38</v>
      </c>
      <c r="J12" s="52">
        <f>'RAW GRADES'!BK14</f>
        <v>45.833333333333336</v>
      </c>
      <c r="K12" s="52">
        <f>'RAW GRADES'!CP14</f>
        <v>49</v>
      </c>
      <c r="L12" s="52">
        <f>'RAW GRADES'!CQ14</f>
        <v>94.833333333333343</v>
      </c>
      <c r="M12" s="54">
        <f>'RAW GRADES'!CR14</f>
        <v>94.83</v>
      </c>
      <c r="N12" s="58">
        <f>'RAW GRADES'!CS14</f>
        <v>89.05</v>
      </c>
      <c r="O12" s="56">
        <f>'RAW GRADES'!CT14</f>
        <v>1.75</v>
      </c>
      <c r="P12" s="59" t="str">
        <f t="shared" si="0"/>
        <v>PASSED</v>
      </c>
    </row>
    <row r="13" spans="1:16">
      <c r="A13" s="49">
        <v>6</v>
      </c>
      <c r="B13" s="50" t="str">
        <f>'RAW GRADES'!C15</f>
        <v>Calupad Roland Karl L</v>
      </c>
      <c r="C13" s="57">
        <f>'RAW GRADES'!F15</f>
        <v>12.6</v>
      </c>
      <c r="D13" s="83">
        <f>'RAW GRADES'!I15</f>
        <v>24</v>
      </c>
      <c r="E13" s="52">
        <f>'RAW GRADES'!AN15</f>
        <v>10.444444444444445</v>
      </c>
      <c r="F13" s="52">
        <f>'RAW GRADES'!AU15</f>
        <v>9.5</v>
      </c>
      <c r="G13" s="52">
        <f>'RAW GRADES'!BB15</f>
        <v>7</v>
      </c>
      <c r="H13" s="53">
        <f>'RAW GRADES'!BC15</f>
        <v>63.544444444444444</v>
      </c>
      <c r="I13" s="53">
        <f>'RAW GRADES'!BD15</f>
        <v>63.54</v>
      </c>
      <c r="J13" s="52">
        <f>'RAW GRADES'!BK15</f>
        <v>41.666666666666664</v>
      </c>
      <c r="K13" s="52">
        <f>'RAW GRADES'!CP15</f>
        <v>42.25</v>
      </c>
      <c r="L13" s="52">
        <f>'RAW GRADES'!CQ15</f>
        <v>83.916666666666657</v>
      </c>
      <c r="M13" s="54">
        <f>'RAW GRADES'!CR15</f>
        <v>83.92</v>
      </c>
      <c r="N13" s="58">
        <f>'RAW GRADES'!CS15</f>
        <v>75.768000000000001</v>
      </c>
      <c r="O13" s="56">
        <f>'RAW GRADES'!CT15</f>
        <v>2.75</v>
      </c>
      <c r="P13" s="59" t="str">
        <f t="shared" si="0"/>
        <v>PASSED</v>
      </c>
    </row>
    <row r="14" spans="1:16">
      <c r="A14" s="49">
        <v>7</v>
      </c>
      <c r="B14" s="50" t="str">
        <f>'RAW GRADES'!C16</f>
        <v>dela Pieza Larslie Z</v>
      </c>
      <c r="C14" s="57">
        <f>'RAW GRADES'!F16</f>
        <v>21</v>
      </c>
      <c r="D14" s="83">
        <f>'RAW GRADES'!I16</f>
        <v>25.875</v>
      </c>
      <c r="E14" s="52">
        <f>'RAW GRADES'!AN16</f>
        <v>13.666666666666666</v>
      </c>
      <c r="F14" s="52">
        <f>'RAW GRADES'!AU16</f>
        <v>9</v>
      </c>
      <c r="G14" s="52">
        <f>'RAW GRADES'!BB16</f>
        <v>10</v>
      </c>
      <c r="H14" s="53">
        <f>'RAW GRADES'!BC16</f>
        <v>79.541666666666657</v>
      </c>
      <c r="I14" s="53">
        <f>'RAW GRADES'!BD16</f>
        <v>79.540000000000006</v>
      </c>
      <c r="J14" s="52">
        <f>'RAW GRADES'!BK16</f>
        <v>41.666666666666664</v>
      </c>
      <c r="K14" s="52">
        <f>'RAW GRADES'!CP16</f>
        <v>44.75</v>
      </c>
      <c r="L14" s="52">
        <f>'RAW GRADES'!CQ16</f>
        <v>86.416666666666657</v>
      </c>
      <c r="M14" s="54">
        <f>'RAW GRADES'!CR16</f>
        <v>86.42</v>
      </c>
      <c r="N14" s="58">
        <f>'RAW GRADES'!CS16</f>
        <v>83.668000000000006</v>
      </c>
      <c r="O14" s="56">
        <f>'RAW GRADES'!CT16</f>
        <v>2</v>
      </c>
      <c r="P14" s="59" t="str">
        <f t="shared" si="0"/>
        <v>PASSED</v>
      </c>
    </row>
    <row r="15" spans="1:16">
      <c r="A15" s="49">
        <v>8</v>
      </c>
      <c r="B15" s="50" t="str">
        <f>'RAW GRADES'!C17</f>
        <v>Estrella Alleiza Allu  A</v>
      </c>
      <c r="C15" s="57">
        <f>'RAW GRADES'!F17</f>
        <v>19.5</v>
      </c>
      <c r="D15" s="83">
        <f>'RAW GRADES'!I17</f>
        <v>24</v>
      </c>
      <c r="E15" s="52">
        <f>'RAW GRADES'!AN17</f>
        <v>12.888888888888889</v>
      </c>
      <c r="F15" s="52">
        <f>'RAW GRADES'!AU17</f>
        <v>8.5</v>
      </c>
      <c r="G15" s="52">
        <f>'RAW GRADES'!BB17</f>
        <v>10</v>
      </c>
      <c r="H15" s="53">
        <f>'RAW GRADES'!BC17</f>
        <v>74.888888888888886</v>
      </c>
      <c r="I15" s="53">
        <f>'RAW GRADES'!BD17</f>
        <v>74.89</v>
      </c>
      <c r="J15" s="52">
        <f>'RAW GRADES'!BK17</f>
        <v>41.833333333333336</v>
      </c>
      <c r="K15" s="52">
        <f>'RAW GRADES'!CP17</f>
        <v>45.5</v>
      </c>
      <c r="L15" s="52">
        <f>'RAW GRADES'!CQ17</f>
        <v>87.333333333333343</v>
      </c>
      <c r="M15" s="54">
        <f>'RAW GRADES'!CR17</f>
        <v>87.33</v>
      </c>
      <c r="N15" s="58">
        <f>'RAW GRADES'!CS17</f>
        <v>82.353999999999999</v>
      </c>
      <c r="O15" s="56">
        <f>'RAW GRADES'!CT17</f>
        <v>2.25</v>
      </c>
      <c r="P15" s="59" t="str">
        <f t="shared" si="0"/>
        <v>PASSED</v>
      </c>
    </row>
    <row r="16" spans="1:16">
      <c r="A16" s="49">
        <v>9</v>
      </c>
      <c r="B16" s="50" t="str">
        <f>'RAW GRADES'!C18</f>
        <v>Gacos Mark Anthony S</v>
      </c>
      <c r="C16" s="57">
        <f>'RAW GRADES'!F18</f>
        <v>18.899999999999999</v>
      </c>
      <c r="D16" s="83">
        <f>'RAW GRADES'!I18</f>
        <v>22.875</v>
      </c>
      <c r="E16" s="52">
        <f>'RAW GRADES'!AN18</f>
        <v>8.6666666666666679</v>
      </c>
      <c r="F16" s="52">
        <f>'RAW GRADES'!AU18</f>
        <v>9.5</v>
      </c>
      <c r="G16" s="52">
        <f>'RAW GRADES'!BB18</f>
        <v>10</v>
      </c>
      <c r="H16" s="53">
        <f>'RAW GRADES'!BC18</f>
        <v>69.941666666666663</v>
      </c>
      <c r="I16" s="53">
        <f>'RAW GRADES'!BD18</f>
        <v>69.94</v>
      </c>
      <c r="J16" s="52">
        <f>'RAW GRADES'!BK18</f>
        <v>46.333333333333336</v>
      </c>
      <c r="K16" s="52">
        <f>'RAW GRADES'!CP18</f>
        <v>47.75</v>
      </c>
      <c r="L16" s="52">
        <f>'RAW GRADES'!CQ18</f>
        <v>94.083333333333343</v>
      </c>
      <c r="M16" s="54">
        <f>'RAW GRADES'!CR18</f>
        <v>94.08</v>
      </c>
      <c r="N16" s="58">
        <f>'RAW GRADES'!CS18</f>
        <v>84.424000000000007</v>
      </c>
      <c r="O16" s="56">
        <f>'RAW GRADES'!CT18</f>
        <v>2</v>
      </c>
      <c r="P16" s="59" t="str">
        <f t="shared" si="0"/>
        <v>PASSED</v>
      </c>
    </row>
    <row r="17" spans="1:16">
      <c r="A17" s="49">
        <v>10</v>
      </c>
      <c r="B17" s="50" t="str">
        <f>'RAW GRADES'!C19</f>
        <v>Lemoncito Rey Kennedy C</v>
      </c>
      <c r="C17" s="57">
        <f>'RAW GRADES'!F19</f>
        <v>21.9</v>
      </c>
      <c r="D17" s="83">
        <f>'RAW GRADES'!I19</f>
        <v>20.625</v>
      </c>
      <c r="E17" s="52">
        <f>'RAW GRADES'!AN19</f>
        <v>11</v>
      </c>
      <c r="F17" s="52">
        <f>'RAW GRADES'!AU19</f>
        <v>10</v>
      </c>
      <c r="G17" s="52">
        <f>'RAW GRADES'!BB19</f>
        <v>9</v>
      </c>
      <c r="H17" s="53">
        <f>'RAW GRADES'!BC19</f>
        <v>72.525000000000006</v>
      </c>
      <c r="I17" s="53">
        <f>'RAW GRADES'!BD19</f>
        <v>72.53</v>
      </c>
      <c r="J17" s="52">
        <f>'RAW GRADES'!BK19</f>
        <v>45.166666666666664</v>
      </c>
      <c r="K17" s="52">
        <f>'RAW GRADES'!CP19</f>
        <v>45.5</v>
      </c>
      <c r="L17" s="52">
        <f>'RAW GRADES'!CQ19</f>
        <v>90.666666666666657</v>
      </c>
      <c r="M17" s="54">
        <f>'RAW GRADES'!CR19</f>
        <v>90.67</v>
      </c>
      <c r="N17" s="58">
        <f>'RAW GRADES'!CS19</f>
        <v>83.414000000000001</v>
      </c>
      <c r="O17" s="56">
        <f>'RAW GRADES'!CT19</f>
        <v>2</v>
      </c>
      <c r="P17" s="59" t="str">
        <f t="shared" si="0"/>
        <v>PASSED</v>
      </c>
    </row>
    <row r="18" spans="1:16">
      <c r="A18" s="49">
        <v>11</v>
      </c>
      <c r="B18" s="50" t="str">
        <f>'RAW GRADES'!C20</f>
        <v>Lunas Raymond M</v>
      </c>
      <c r="C18" s="57">
        <f>'RAW GRADES'!F20</f>
        <v>18</v>
      </c>
      <c r="D18" s="83">
        <f>'RAW GRADES'!I20</f>
        <v>21</v>
      </c>
      <c r="E18" s="52">
        <f>'RAW GRADES'!AN20</f>
        <v>12.111111111111111</v>
      </c>
      <c r="F18" s="52">
        <f>'RAW GRADES'!AU20</f>
        <v>9.5</v>
      </c>
      <c r="G18" s="52">
        <f>'RAW GRADES'!BB20</f>
        <v>8</v>
      </c>
      <c r="H18" s="53">
        <f>'RAW GRADES'!BC20</f>
        <v>68.611111111111114</v>
      </c>
      <c r="I18" s="53">
        <f>'RAW GRADES'!BD20</f>
        <v>68.61</v>
      </c>
      <c r="J18" s="52">
        <f>'RAW GRADES'!BK20</f>
        <v>39.166666666666664</v>
      </c>
      <c r="K18" s="52">
        <f>'RAW GRADES'!CP20</f>
        <v>45.5</v>
      </c>
      <c r="L18" s="52">
        <f>'RAW GRADES'!CQ20</f>
        <v>84.666666666666657</v>
      </c>
      <c r="M18" s="54">
        <f>'RAW GRADES'!CR20</f>
        <v>84.67</v>
      </c>
      <c r="N18" s="58">
        <f>'RAW GRADES'!CS20</f>
        <v>78.246000000000009</v>
      </c>
      <c r="O18" s="56">
        <f>'RAW GRADES'!CT20</f>
        <v>2.5</v>
      </c>
      <c r="P18" s="59" t="str">
        <f t="shared" si="0"/>
        <v>PASSED</v>
      </c>
    </row>
    <row r="19" spans="1:16">
      <c r="A19" s="49">
        <v>12</v>
      </c>
      <c r="B19" s="50" t="str">
        <f>'RAW GRADES'!C21</f>
        <v>Mabburang Ma. Visitacion P</v>
      </c>
      <c r="C19" s="57">
        <f>'RAW GRADES'!F21</f>
        <v>19.8</v>
      </c>
      <c r="D19" s="83">
        <f>'RAW GRADES'!I21</f>
        <v>22.125</v>
      </c>
      <c r="E19" s="52">
        <f>'RAW GRADES'!AN21</f>
        <v>13.333333333333336</v>
      </c>
      <c r="F19" s="52">
        <f>'RAW GRADES'!AU21</f>
        <v>9.5</v>
      </c>
      <c r="G19" s="52">
        <f>'RAW GRADES'!BB21</f>
        <v>8.5</v>
      </c>
      <c r="H19" s="53">
        <f>'RAW GRADES'!BC21</f>
        <v>73.25833333333334</v>
      </c>
      <c r="I19" s="53">
        <f>'RAW GRADES'!BD21</f>
        <v>73.260000000000005</v>
      </c>
      <c r="J19" s="52">
        <f>'RAW GRADES'!BK21</f>
        <v>41.833333333333336</v>
      </c>
      <c r="K19" s="52">
        <f>'RAW GRADES'!CP21</f>
        <v>45.5</v>
      </c>
      <c r="L19" s="52">
        <f>'RAW GRADES'!CQ21</f>
        <v>87.333333333333343</v>
      </c>
      <c r="M19" s="54">
        <f>'RAW GRADES'!CR21</f>
        <v>87.33</v>
      </c>
      <c r="N19" s="58">
        <f>'RAW GRADES'!CS21</f>
        <v>81.701999999999998</v>
      </c>
      <c r="O19" s="56">
        <f>'RAW GRADES'!CT21</f>
        <v>2.25</v>
      </c>
      <c r="P19" s="59" t="str">
        <f t="shared" si="0"/>
        <v>PASSED</v>
      </c>
    </row>
    <row r="20" spans="1:16">
      <c r="A20" s="49">
        <v>13</v>
      </c>
      <c r="B20" s="50" t="str">
        <f>'RAW GRADES'!C22</f>
        <v>Malate Melvin Chester G</v>
      </c>
      <c r="C20" s="57">
        <f>'RAW GRADES'!F22</f>
        <v>16.5</v>
      </c>
      <c r="D20" s="83">
        <f>'RAW GRADES'!I22</f>
        <v>22.5</v>
      </c>
      <c r="E20" s="52">
        <f>'RAW GRADES'!AN22</f>
        <v>10.777777777777779</v>
      </c>
      <c r="F20" s="52">
        <f>'RAW GRADES'!AU22</f>
        <v>9.5</v>
      </c>
      <c r="G20" s="52">
        <f>'RAW GRADES'!BB22</f>
        <v>9</v>
      </c>
      <c r="H20" s="53">
        <f>'RAW GRADES'!BC22</f>
        <v>68.277777777777771</v>
      </c>
      <c r="I20" s="53">
        <f>'RAW GRADES'!BD22</f>
        <v>68.28</v>
      </c>
      <c r="J20" s="52">
        <f>'RAW GRADES'!BK22</f>
        <v>41.666666666666664</v>
      </c>
      <c r="K20" s="52">
        <f>'RAW GRADES'!CP22</f>
        <v>45.5</v>
      </c>
      <c r="L20" s="52">
        <f>'RAW GRADES'!CQ22</f>
        <v>87.166666666666657</v>
      </c>
      <c r="M20" s="54">
        <f>'RAW GRADES'!CR22</f>
        <v>87.17</v>
      </c>
      <c r="N20" s="58">
        <f>'RAW GRADES'!CS22</f>
        <v>79.614000000000004</v>
      </c>
      <c r="O20" s="56">
        <f>'RAW GRADES'!CT22</f>
        <v>2.5</v>
      </c>
      <c r="P20" s="59" t="str">
        <f t="shared" si="0"/>
        <v>PASSED</v>
      </c>
    </row>
    <row r="21" spans="1:16">
      <c r="A21" s="49">
        <v>14</v>
      </c>
      <c r="B21" s="50" t="str">
        <f>'RAW GRADES'!C23</f>
        <v>Miano Heartman John M</v>
      </c>
      <c r="C21" s="57">
        <f>'RAW GRADES'!F23</f>
        <v>18.899999999999999</v>
      </c>
      <c r="D21" s="83">
        <f>'RAW GRADES'!I23</f>
        <v>21.75</v>
      </c>
      <c r="E21" s="52">
        <f>'RAW GRADES'!AN23</f>
        <v>13.222222222222221</v>
      </c>
      <c r="F21" s="52">
        <f>'RAW GRADES'!AU23</f>
        <v>9</v>
      </c>
      <c r="G21" s="52">
        <f>'RAW GRADES'!BB23</f>
        <v>9</v>
      </c>
      <c r="H21" s="53">
        <f>'RAW GRADES'!BC23</f>
        <v>71.87222222222222</v>
      </c>
      <c r="I21" s="53">
        <f>'RAW GRADES'!BD23</f>
        <v>71.87</v>
      </c>
      <c r="J21" s="52">
        <f>'RAW GRADES'!BK23</f>
        <v>42.166666666666664</v>
      </c>
      <c r="K21" s="52">
        <f>'RAW GRADES'!CP23</f>
        <v>47</v>
      </c>
      <c r="L21" s="52">
        <f>'RAW GRADES'!CQ23</f>
        <v>89.166666666666657</v>
      </c>
      <c r="M21" s="54">
        <f>'RAW GRADES'!CR23</f>
        <v>89.17</v>
      </c>
      <c r="N21" s="58">
        <f>'RAW GRADES'!CS23</f>
        <v>82.25</v>
      </c>
      <c r="O21" s="56">
        <f>'RAW GRADES'!CT23</f>
        <v>2.25</v>
      </c>
      <c r="P21" s="59" t="str">
        <f t="shared" si="0"/>
        <v>PASSED</v>
      </c>
    </row>
    <row r="22" spans="1:16">
      <c r="A22" s="49">
        <v>15</v>
      </c>
      <c r="B22" s="50" t="str">
        <f>'RAW GRADES'!C24</f>
        <v>Murray Jake Alexander V</v>
      </c>
      <c r="C22" s="57">
        <f>'RAW GRADES'!F24</f>
        <v>24.3</v>
      </c>
      <c r="D22" s="83">
        <f>'RAW GRADES'!I24</f>
        <v>24</v>
      </c>
      <c r="E22" s="52">
        <f>'RAW GRADES'!AN24</f>
        <v>15.888888888888889</v>
      </c>
      <c r="F22" s="52">
        <f>'RAW GRADES'!AU24</f>
        <v>9</v>
      </c>
      <c r="G22" s="52">
        <f>'RAW GRADES'!BB24</f>
        <v>10</v>
      </c>
      <c r="H22" s="53">
        <f>'RAW GRADES'!BC24</f>
        <v>83.188888888888883</v>
      </c>
      <c r="I22" s="53">
        <f>'RAW GRADES'!BD24</f>
        <v>83.19</v>
      </c>
      <c r="J22" s="52">
        <f>'RAW GRADES'!BK24</f>
        <v>41.666666666666664</v>
      </c>
      <c r="K22" s="52">
        <f>'RAW GRADES'!CP24</f>
        <v>47.5</v>
      </c>
      <c r="L22" s="52">
        <f>'RAW GRADES'!CQ24</f>
        <v>89.166666666666657</v>
      </c>
      <c r="M22" s="54">
        <f>'RAW GRADES'!CR24</f>
        <v>89.17</v>
      </c>
      <c r="N22" s="58">
        <f>'RAW GRADES'!CS24</f>
        <v>86.778000000000006</v>
      </c>
      <c r="O22" s="56">
        <f>'RAW GRADES'!CT24</f>
        <v>1.75</v>
      </c>
      <c r="P22" s="59" t="str">
        <f t="shared" si="0"/>
        <v>PASSED</v>
      </c>
    </row>
    <row r="23" spans="1:16">
      <c r="A23" s="49">
        <v>16</v>
      </c>
      <c r="B23" s="50" t="str">
        <f>'RAW GRADES'!C25</f>
        <v>Pallera Elvin Jay B</v>
      </c>
      <c r="C23" s="57">
        <f>'RAW GRADES'!F25</f>
        <v>18</v>
      </c>
      <c r="D23" s="83">
        <f>'RAW GRADES'!I25</f>
        <v>19.124999999999996</v>
      </c>
      <c r="E23" s="52">
        <f>'RAW GRADES'!AN25</f>
        <v>9</v>
      </c>
      <c r="F23" s="52">
        <f>'RAW GRADES'!AU25</f>
        <v>9</v>
      </c>
      <c r="G23" s="52">
        <f>'RAW GRADES'!BB25</f>
        <v>8</v>
      </c>
      <c r="H23" s="53">
        <f>'RAW GRADES'!BC25</f>
        <v>63.125</v>
      </c>
      <c r="I23" s="53">
        <f>'RAW GRADES'!BD25</f>
        <v>63.13</v>
      </c>
      <c r="J23" s="52">
        <f>'RAW GRADES'!BK25</f>
        <v>40.333333333333336</v>
      </c>
      <c r="K23" s="52">
        <f>'RAW GRADES'!CP25</f>
        <v>47</v>
      </c>
      <c r="L23" s="52">
        <f>'RAW GRADES'!CQ25</f>
        <v>87.333333333333343</v>
      </c>
      <c r="M23" s="54">
        <f>'RAW GRADES'!CR25</f>
        <v>87.33</v>
      </c>
      <c r="N23" s="58">
        <f>'RAW GRADES'!CS25</f>
        <v>77.650000000000006</v>
      </c>
      <c r="O23" s="56">
        <f>'RAW GRADES'!CT25</f>
        <v>2.5</v>
      </c>
      <c r="P23" s="59" t="str">
        <f t="shared" si="0"/>
        <v>PASSED</v>
      </c>
    </row>
    <row r="24" spans="1:16">
      <c r="A24" s="49">
        <v>17</v>
      </c>
      <c r="B24" s="50" t="str">
        <f>'RAW GRADES'!C26</f>
        <v>Pineda Francis C</v>
      </c>
      <c r="C24" s="57">
        <f>'RAW GRADES'!F26</f>
        <v>21.599999999999998</v>
      </c>
      <c r="D24" s="83">
        <f>'RAW GRADES'!I26</f>
        <v>23.25</v>
      </c>
      <c r="E24" s="52">
        <f>'RAW GRADES'!AN26</f>
        <v>13.444444444444443</v>
      </c>
      <c r="F24" s="52">
        <f>'RAW GRADES'!AU26</f>
        <v>9</v>
      </c>
      <c r="G24" s="52">
        <f>'RAW GRADES'!BB26</f>
        <v>10</v>
      </c>
      <c r="H24" s="53">
        <f>'RAW GRADES'!BC26</f>
        <v>77.294444444444437</v>
      </c>
      <c r="I24" s="53">
        <f>'RAW GRADES'!BD26</f>
        <v>77.290000000000006</v>
      </c>
      <c r="J24" s="52">
        <f>'RAW GRADES'!BK26</f>
        <v>45.666666666666664</v>
      </c>
      <c r="K24" s="52">
        <f>'RAW GRADES'!CP26</f>
        <v>45.5</v>
      </c>
      <c r="L24" s="52">
        <f>'RAW GRADES'!CQ26</f>
        <v>91.166666666666657</v>
      </c>
      <c r="M24" s="54">
        <f>'RAW GRADES'!CR26</f>
        <v>91.17</v>
      </c>
      <c r="N24" s="58">
        <f>'RAW GRADES'!CS26</f>
        <v>85.617999999999995</v>
      </c>
      <c r="O24" s="56">
        <f>'RAW GRADES'!CT26</f>
        <v>2</v>
      </c>
      <c r="P24" s="59" t="str">
        <f t="shared" si="0"/>
        <v>PASSED</v>
      </c>
    </row>
    <row r="25" spans="1:16">
      <c r="A25" s="49">
        <v>18</v>
      </c>
      <c r="B25" s="50" t="str">
        <f>'RAW GRADES'!C27</f>
        <v>Rascal Hashim Jr S</v>
      </c>
      <c r="C25" s="57">
        <f>'RAW GRADES'!F27</f>
        <v>22.2</v>
      </c>
      <c r="D25" s="83">
        <f>'RAW GRADES'!I27</f>
        <v>25.125</v>
      </c>
      <c r="E25" s="52">
        <f>'RAW GRADES'!AN27</f>
        <v>12.333333333333334</v>
      </c>
      <c r="F25" s="52">
        <f>'RAW GRADES'!AU27</f>
        <v>9</v>
      </c>
      <c r="G25" s="52">
        <f>'RAW GRADES'!BB27</f>
        <v>10</v>
      </c>
      <c r="H25" s="53">
        <f>'RAW GRADES'!BC27</f>
        <v>78.658333333333331</v>
      </c>
      <c r="I25" s="53">
        <f>'RAW GRADES'!BD27</f>
        <v>78.66</v>
      </c>
      <c r="J25" s="52">
        <f>'RAW GRADES'!BK27</f>
        <v>45</v>
      </c>
      <c r="K25" s="52">
        <f>'RAW GRADES'!CP27</f>
        <v>45.5</v>
      </c>
      <c r="L25" s="52">
        <f>'RAW GRADES'!CQ27</f>
        <v>90.5</v>
      </c>
      <c r="M25" s="54">
        <f>'RAW GRADES'!CR27</f>
        <v>90.5</v>
      </c>
      <c r="N25" s="58">
        <f>'RAW GRADES'!CS27</f>
        <v>85.763999999999996</v>
      </c>
      <c r="O25" s="56">
        <f>'RAW GRADES'!CT27</f>
        <v>2</v>
      </c>
      <c r="P25" s="59" t="str">
        <f t="shared" si="0"/>
        <v>PASSED</v>
      </c>
    </row>
    <row r="26" spans="1:16">
      <c r="A26" s="49">
        <v>19</v>
      </c>
      <c r="B26" s="50" t="str">
        <f>'RAW GRADES'!C28</f>
        <v>Santander Arvin M</v>
      </c>
      <c r="C26" s="57">
        <f>'RAW GRADES'!F28</f>
        <v>15</v>
      </c>
      <c r="D26" s="83">
        <f>'RAW GRADES'!I28</f>
        <v>25.125</v>
      </c>
      <c r="E26" s="52">
        <f>'RAW GRADES'!AN28</f>
        <v>7.1111111111111107</v>
      </c>
      <c r="F26" s="52">
        <f>'RAW GRADES'!AU28</f>
        <v>9</v>
      </c>
      <c r="G26" s="52">
        <f>'RAW GRADES'!BB28</f>
        <v>9.5</v>
      </c>
      <c r="H26" s="53">
        <f>'RAW GRADES'!BC28</f>
        <v>65.736111111111114</v>
      </c>
      <c r="I26" s="53">
        <f>'RAW GRADES'!BD28</f>
        <v>65.739999999999995</v>
      </c>
      <c r="J26" s="52">
        <f>'RAW GRADES'!BK28</f>
        <v>44.5</v>
      </c>
      <c r="K26" s="52">
        <f>'RAW GRADES'!CP28</f>
        <v>45.5</v>
      </c>
      <c r="L26" s="52">
        <f>'RAW GRADES'!CQ28</f>
        <v>90</v>
      </c>
      <c r="M26" s="54">
        <f>'RAW GRADES'!CR28</f>
        <v>90</v>
      </c>
      <c r="N26" s="58">
        <f>'RAW GRADES'!CS28</f>
        <v>80.295999999999992</v>
      </c>
      <c r="O26" s="56">
        <f>'RAW GRADES'!CT28</f>
        <v>2.25</v>
      </c>
      <c r="P26" s="59" t="str">
        <f t="shared" si="0"/>
        <v>PASSED</v>
      </c>
    </row>
    <row r="27" spans="1:16">
      <c r="A27" s="49">
        <v>20</v>
      </c>
      <c r="B27" s="50" t="str">
        <f>'RAW GRADES'!C29</f>
        <v>Silmete John Lloyd S</v>
      </c>
      <c r="C27" s="57">
        <f>'RAW GRADES'!F29</f>
        <v>21.599999999999998</v>
      </c>
      <c r="D27" s="83">
        <f>'RAW GRADES'!I29</f>
        <v>24.375</v>
      </c>
      <c r="E27" s="52">
        <f>'RAW GRADES'!AN29</f>
        <v>14.333333333333336</v>
      </c>
      <c r="F27" s="52">
        <f>'RAW GRADES'!AU29</f>
        <v>8.5</v>
      </c>
      <c r="G27" s="52">
        <f>'RAW GRADES'!BB29</f>
        <v>10</v>
      </c>
      <c r="H27" s="53">
        <f>'RAW GRADES'!BC29</f>
        <v>78.808333333333337</v>
      </c>
      <c r="I27" s="53">
        <f>'RAW GRADES'!BD29</f>
        <v>78.81</v>
      </c>
      <c r="J27" s="52">
        <f>'RAW GRADES'!BK29</f>
        <v>41.666666666666664</v>
      </c>
      <c r="K27" s="52">
        <f>'RAW GRADES'!CP29</f>
        <v>45.5</v>
      </c>
      <c r="L27" s="52">
        <f>'RAW GRADES'!CQ29</f>
        <v>87.166666666666657</v>
      </c>
      <c r="M27" s="54">
        <f>'RAW GRADES'!CR29</f>
        <v>87.17</v>
      </c>
      <c r="N27" s="58">
        <f>'RAW GRADES'!CS29</f>
        <v>83.825999999999993</v>
      </c>
      <c r="O27" s="56">
        <f>'RAW GRADES'!CT29</f>
        <v>2</v>
      </c>
      <c r="P27" s="59" t="str">
        <f t="shared" si="0"/>
        <v>PASSED</v>
      </c>
    </row>
    <row r="28" spans="1:16">
      <c r="A28" s="49">
        <v>21</v>
      </c>
      <c r="B28" s="50" t="str">
        <f>'RAW GRADES'!C30</f>
        <v>Surizaki Takeji G</v>
      </c>
      <c r="C28" s="57">
        <f>'RAW GRADES'!F30</f>
        <v>25.2</v>
      </c>
      <c r="D28" s="83">
        <f>'RAW GRADES'!I30</f>
        <v>30</v>
      </c>
      <c r="E28" s="52">
        <f>'RAW GRADES'!AN30</f>
        <v>13.888888888888889</v>
      </c>
      <c r="F28" s="52">
        <f>'RAW GRADES'!AU30</f>
        <v>9</v>
      </c>
      <c r="G28" s="52">
        <f>'RAW GRADES'!BB30</f>
        <v>10</v>
      </c>
      <c r="H28" s="53">
        <f>'RAW GRADES'!BC30</f>
        <v>88.088888888888889</v>
      </c>
      <c r="I28" s="53">
        <f>'RAW GRADES'!BD30</f>
        <v>88.09</v>
      </c>
      <c r="J28" s="52">
        <f>'RAW GRADES'!BK30</f>
        <v>41.333333333333336</v>
      </c>
      <c r="K28" s="52">
        <f>'RAW GRADES'!CP30</f>
        <v>47</v>
      </c>
      <c r="L28" s="52">
        <f>'RAW GRADES'!CQ30</f>
        <v>88.333333333333343</v>
      </c>
      <c r="M28" s="54">
        <f>'RAW GRADES'!CR30</f>
        <v>88.33</v>
      </c>
      <c r="N28" s="58">
        <f>'RAW GRADES'!CS30</f>
        <v>88.234000000000009</v>
      </c>
      <c r="O28" s="56">
        <f>'RAW GRADES'!CT30</f>
        <v>1.75</v>
      </c>
      <c r="P28" s="59" t="str">
        <f t="shared" si="0"/>
        <v>PASSED</v>
      </c>
    </row>
    <row r="29" spans="1:16">
      <c r="A29" s="49">
        <v>22</v>
      </c>
      <c r="B29" s="50" t="str">
        <f>'RAW GRADES'!C31</f>
        <v>Torrente Juan Papa T</v>
      </c>
      <c r="C29" s="57">
        <f>'RAW GRADES'!F31</f>
        <v>9.6</v>
      </c>
      <c r="D29" s="83">
        <f>'RAW GRADES'!I31</f>
        <v>27.375</v>
      </c>
      <c r="E29" s="52">
        <f>'RAW GRADES'!AN31</f>
        <v>6.8888888888888893</v>
      </c>
      <c r="F29" s="52">
        <f>'RAW GRADES'!AU31</f>
        <v>9</v>
      </c>
      <c r="G29" s="52">
        <f>'RAW GRADES'!BB31</f>
        <v>7.5</v>
      </c>
      <c r="H29" s="53">
        <f>'RAW GRADES'!BC31</f>
        <v>60.363888888888887</v>
      </c>
      <c r="I29" s="53">
        <f>'RAW GRADES'!BD31</f>
        <v>60.36</v>
      </c>
      <c r="J29" s="52">
        <f>'RAW GRADES'!BK31</f>
        <v>40.333333333333336</v>
      </c>
      <c r="K29" s="52">
        <f>'RAW GRADES'!CP31</f>
        <v>45.5</v>
      </c>
      <c r="L29" s="52">
        <f>'RAW GRADES'!CQ31</f>
        <v>85.833333333333343</v>
      </c>
      <c r="M29" s="54">
        <f>'RAW GRADES'!CR31</f>
        <v>85.83</v>
      </c>
      <c r="N29" s="58">
        <f>'RAW GRADES'!CS31</f>
        <v>75.641999999999996</v>
      </c>
      <c r="O29" s="56">
        <f>'RAW GRADES'!CT31</f>
        <v>2.75</v>
      </c>
      <c r="P29" s="59" t="str">
        <f t="shared" si="0"/>
        <v>PASSED</v>
      </c>
    </row>
    <row r="30" spans="1:16">
      <c r="A30" s="49">
        <v>23</v>
      </c>
      <c r="B30" s="50" t="str">
        <f>'RAW GRADES'!C32</f>
        <v>Tubis Heartlyn Micah A</v>
      </c>
      <c r="C30" s="57">
        <f>'RAW GRADES'!F32</f>
        <v>21.9</v>
      </c>
      <c r="D30" s="83">
        <f>'RAW GRADES'!I32</f>
        <v>28.125</v>
      </c>
      <c r="E30" s="52">
        <f>'RAW GRADES'!AN32</f>
        <v>15.555555555555555</v>
      </c>
      <c r="F30" s="52">
        <f>'RAW GRADES'!AU32</f>
        <v>9</v>
      </c>
      <c r="G30" s="52">
        <f>'RAW GRADES'!BB32</f>
        <v>10</v>
      </c>
      <c r="H30" s="53">
        <f>'RAW GRADES'!BC32</f>
        <v>84.580555555555549</v>
      </c>
      <c r="I30" s="53">
        <f>'RAW GRADES'!BD32</f>
        <v>84.58</v>
      </c>
      <c r="J30" s="52">
        <f>'RAW GRADES'!BK32</f>
        <v>41.666666666666664</v>
      </c>
      <c r="K30" s="52">
        <f>'RAW GRADES'!CP32</f>
        <v>45.5</v>
      </c>
      <c r="L30" s="52">
        <f>'RAW GRADES'!CQ32</f>
        <v>87.166666666666657</v>
      </c>
      <c r="M30" s="54">
        <f>'RAW GRADES'!CR32</f>
        <v>87.17</v>
      </c>
      <c r="N30" s="58">
        <f>'RAW GRADES'!CS32</f>
        <v>86.134</v>
      </c>
      <c r="O30" s="56">
        <f>'RAW GRADES'!CT32</f>
        <v>2</v>
      </c>
      <c r="P30" s="59" t="str">
        <f t="shared" si="0"/>
        <v>PASSED</v>
      </c>
    </row>
    <row r="31" spans="1:16">
      <c r="A31" s="49">
        <v>24</v>
      </c>
      <c r="B31" s="50" t="str">
        <f>'RAW GRADES'!C33</f>
        <v>Umbay Lorenz G</v>
      </c>
      <c r="C31" s="57">
        <f>'RAW GRADES'!F33</f>
        <v>23.099999999999998</v>
      </c>
      <c r="D31" s="83">
        <f>'RAW GRADES'!I33</f>
        <v>24</v>
      </c>
      <c r="E31" s="52">
        <f>'RAW GRADES'!AN33</f>
        <v>13.666666666666666</v>
      </c>
      <c r="F31" s="52">
        <f>'RAW GRADES'!AU33</f>
        <v>9</v>
      </c>
      <c r="G31" s="52">
        <f>'RAW GRADES'!BB33</f>
        <v>10</v>
      </c>
      <c r="H31" s="53">
        <f>'RAW GRADES'!BC33</f>
        <v>79.766666666666666</v>
      </c>
      <c r="I31" s="53">
        <f>'RAW GRADES'!BD33</f>
        <v>79.77</v>
      </c>
      <c r="J31" s="52">
        <f>'RAW GRADES'!BK33</f>
        <v>45</v>
      </c>
      <c r="K31" s="52">
        <f>'RAW GRADES'!CP33</f>
        <v>47</v>
      </c>
      <c r="L31" s="52">
        <f>'RAW GRADES'!CQ33</f>
        <v>92</v>
      </c>
      <c r="M31" s="54">
        <f>'RAW GRADES'!CR33</f>
        <v>92</v>
      </c>
      <c r="N31" s="58">
        <f>'RAW GRADES'!CS33</f>
        <v>87.108000000000004</v>
      </c>
      <c r="O31" s="56">
        <f>'RAW GRADES'!CT33</f>
        <v>1.75</v>
      </c>
      <c r="P31" s="59" t="str">
        <f t="shared" si="0"/>
        <v>PASSED</v>
      </c>
    </row>
    <row r="32" spans="1:16">
      <c r="A32" s="49">
        <v>25</v>
      </c>
      <c r="B32" s="50" t="str">
        <f>'RAW GRADES'!C34</f>
        <v>Villanueva Ira O</v>
      </c>
      <c r="C32" s="57">
        <f>'RAW GRADES'!F34</f>
        <v>16.2</v>
      </c>
      <c r="D32" s="83">
        <f>'RAW GRADES'!I34</f>
        <v>24</v>
      </c>
      <c r="E32" s="52">
        <f>'RAW GRADES'!AN34</f>
        <v>13.77777777777778</v>
      </c>
      <c r="F32" s="52">
        <f>'RAW GRADES'!AU34</f>
        <v>9</v>
      </c>
      <c r="G32" s="52">
        <f>'RAW GRADES'!BB34</f>
        <v>10</v>
      </c>
      <c r="H32" s="53">
        <f>'RAW GRADES'!BC34</f>
        <v>72.977777777777774</v>
      </c>
      <c r="I32" s="53">
        <f>'RAW GRADES'!BD34</f>
        <v>72.98</v>
      </c>
      <c r="J32" s="52">
        <f>'RAW GRADES'!BK34</f>
        <v>47.5</v>
      </c>
      <c r="K32" s="52">
        <f>'RAW GRADES'!CP34</f>
        <v>44.75</v>
      </c>
      <c r="L32" s="52">
        <f>'RAW GRADES'!CQ34</f>
        <v>92.25</v>
      </c>
      <c r="M32" s="54">
        <f>'RAW GRADES'!CR34</f>
        <v>92.25</v>
      </c>
      <c r="N32" s="58">
        <f>'RAW GRADES'!CS34</f>
        <v>84.542000000000002</v>
      </c>
      <c r="O32" s="56">
        <f>'RAW GRADES'!CT34</f>
        <v>2</v>
      </c>
      <c r="P32" s="59" t="str">
        <f t="shared" si="0"/>
        <v>PASSED</v>
      </c>
    </row>
    <row r="33" spans="1:16">
      <c r="A33" s="49">
        <v>26</v>
      </c>
      <c r="B33" s="50" t="str">
        <f>'RAW GRADES'!C35</f>
        <v xml:space="preserve">  </v>
      </c>
      <c r="C33" s="57">
        <f>'RAW GRADES'!F35</f>
        <v>0</v>
      </c>
      <c r="D33" s="83">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3">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3">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3">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3">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3">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3">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3">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pageSetup paperSize="256" scale="92" orientation="landscape" horizontalDpi="360" verticalDpi="360" r:id="rId1"/>
</worksheet>
</file>

<file path=xl/worksheets/sheet4.xml><?xml version="1.0" encoding="utf-8"?>
<worksheet xmlns="http://schemas.openxmlformats.org/spreadsheetml/2006/main" xmlns:r="http://schemas.openxmlformats.org/officeDocument/2006/relationships">
  <sheetPr codeName="Sheet4"/>
  <dimension ref="A1:G99"/>
  <sheetViews>
    <sheetView tabSelected="1" view="pageBreakPreview" topLeftCell="A58" zoomScale="60" workbookViewId="0">
      <selection activeCell="A69" sqref="A69:F95"/>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3"/>
      <c r="B3" s="253"/>
      <c r="C3" s="253"/>
      <c r="D3" s="253"/>
      <c r="E3" s="253"/>
      <c r="F3" s="253"/>
    </row>
    <row r="4" spans="1:6">
      <c r="A4" s="256" t="s">
        <v>106</v>
      </c>
      <c r="B4" s="256"/>
      <c r="C4" s="256"/>
      <c r="D4" s="256"/>
      <c r="E4" s="256"/>
      <c r="F4" s="256"/>
    </row>
    <row r="5" spans="1:6" ht="18">
      <c r="A5" s="257" t="s">
        <v>107</v>
      </c>
      <c r="B5" s="257"/>
      <c r="C5" s="257"/>
      <c r="D5" s="257"/>
      <c r="E5" s="257"/>
      <c r="F5" s="257"/>
    </row>
    <row r="6" spans="1:6">
      <c r="A6" s="256" t="s">
        <v>108</v>
      </c>
      <c r="B6" s="256"/>
      <c r="C6" s="256"/>
      <c r="D6" s="256"/>
      <c r="E6" s="256"/>
      <c r="F6" s="256"/>
    </row>
    <row r="7" spans="1:6">
      <c r="A7" s="258" t="s">
        <v>109</v>
      </c>
      <c r="B7" s="258"/>
      <c r="C7" s="258"/>
      <c r="D7" s="258"/>
      <c r="E7" s="258"/>
      <c r="F7" s="258"/>
    </row>
    <row r="8" spans="1:6">
      <c r="A8" s="259"/>
      <c r="B8" s="259"/>
      <c r="C8" s="259"/>
      <c r="D8" s="259"/>
      <c r="E8" s="259"/>
      <c r="F8" s="259"/>
    </row>
    <row r="9" spans="1:6">
      <c r="A9" s="253"/>
      <c r="B9" s="253"/>
      <c r="C9" s="253"/>
      <c r="D9" s="253"/>
      <c r="E9" s="253"/>
      <c r="F9" s="253"/>
    </row>
    <row r="10" spans="1:6" ht="18">
      <c r="A10" s="260"/>
      <c r="B10" s="260"/>
      <c r="C10" s="260"/>
      <c r="D10" s="260"/>
      <c r="E10" s="260"/>
      <c r="F10" s="260"/>
    </row>
    <row r="11" spans="1:6" ht="22.5">
      <c r="A11" s="261" t="s">
        <v>110</v>
      </c>
      <c r="B11" s="261"/>
      <c r="C11" s="261"/>
      <c r="D11" s="261"/>
      <c r="E11" s="261"/>
      <c r="F11" s="261"/>
    </row>
    <row r="12" spans="1:6">
      <c r="A12" s="259"/>
      <c r="B12" s="259"/>
      <c r="C12" s="259"/>
      <c r="D12" s="259"/>
      <c r="E12" s="259"/>
      <c r="F12" s="259"/>
    </row>
    <row r="13" spans="1:6">
      <c r="A13" s="60"/>
      <c r="B13" s="61" t="s">
        <v>111</v>
      </c>
      <c r="C13" s="262" t="str">
        <f>REGISTRATION!C7</f>
        <v>DCIT 65</v>
      </c>
      <c r="D13" s="262"/>
      <c r="E13" s="262"/>
      <c r="F13" s="62"/>
    </row>
    <row r="14" spans="1:6">
      <c r="A14" s="60"/>
      <c r="B14" s="61" t="s">
        <v>112</v>
      </c>
      <c r="C14" s="255" t="str">
        <f>REGISTRATION!C6</f>
        <v>Web Development</v>
      </c>
      <c r="D14" s="255"/>
      <c r="E14" s="255"/>
      <c r="F14" s="62"/>
    </row>
    <row r="15" spans="1:6">
      <c r="A15" s="60"/>
      <c r="B15" s="62" t="s">
        <v>113</v>
      </c>
      <c r="C15" s="241" t="str">
        <f>REGISTRATION!A4</f>
        <v>THIRD YEAR</v>
      </c>
      <c r="D15" s="241"/>
      <c r="E15" s="241"/>
      <c r="F15" s="63"/>
    </row>
    <row r="16" spans="1:6">
      <c r="A16" s="60"/>
      <c r="B16" s="62" t="s">
        <v>9</v>
      </c>
      <c r="C16" s="241" t="str">
        <f>UPPER(CONCATENATE(REGISTRATION!C8," ",REGISTRATION!D8))</f>
        <v>CS 3B</v>
      </c>
      <c r="D16" s="241"/>
      <c r="E16" s="241"/>
      <c r="F16" s="63"/>
    </row>
    <row r="17" spans="1:6">
      <c r="A17" s="60"/>
      <c r="B17" s="62" t="s">
        <v>114</v>
      </c>
      <c r="C17" s="241" t="str">
        <f>UPPER(CONCATENATE(REGISTRATION!P13," ","SEMESTER"," ","A.Y."," ",REGISTRATION!P12))</f>
        <v>FIRST SEMESTER A.Y. 2017-2018</v>
      </c>
      <c r="D17" s="241"/>
      <c r="E17" s="241"/>
      <c r="F17" s="63"/>
    </row>
    <row r="18" spans="1:6" ht="15.75" thickBot="1">
      <c r="A18" s="60"/>
      <c r="B18" s="60"/>
      <c r="C18" s="60"/>
      <c r="D18" s="60"/>
      <c r="E18" s="60"/>
      <c r="F18" s="60"/>
    </row>
    <row r="19" spans="1:6">
      <c r="A19" s="242" t="s">
        <v>13</v>
      </c>
      <c r="B19" s="245" t="s">
        <v>92</v>
      </c>
      <c r="C19" s="242" t="s">
        <v>31</v>
      </c>
      <c r="D19" s="242" t="s">
        <v>115</v>
      </c>
      <c r="E19" s="247" t="s">
        <v>116</v>
      </c>
      <c r="F19" s="242" t="s">
        <v>95</v>
      </c>
    </row>
    <row r="20" spans="1:6">
      <c r="A20" s="243"/>
      <c r="B20" s="246"/>
      <c r="C20" s="243"/>
      <c r="D20" s="243"/>
      <c r="E20" s="248"/>
      <c r="F20" s="250"/>
    </row>
    <row r="21" spans="1:6" ht="16.5" thickBot="1">
      <c r="A21" s="244"/>
      <c r="B21" s="64" t="s">
        <v>117</v>
      </c>
      <c r="C21" s="244"/>
      <c r="D21" s="244"/>
      <c r="E21" s="249"/>
      <c r="F21" s="251"/>
    </row>
    <row r="22" spans="1:6" ht="18">
      <c r="A22" s="65">
        <v>1</v>
      </c>
      <c r="B22" s="66" t="str">
        <f>'DEPT CHAIR'!B8</f>
        <v>Abad Jayson B</v>
      </c>
      <c r="C22" s="67" t="str">
        <f>REGISTRATION!B11</f>
        <v>2015-01-380</v>
      </c>
      <c r="D22" s="68">
        <f>'DEPT CHAIR'!O8</f>
        <v>2</v>
      </c>
      <c r="E22" s="69" t="str">
        <f>IF(D22&lt;=3,"3","0")</f>
        <v>3</v>
      </c>
      <c r="F22" s="70" t="str">
        <f>'DEPT CHAIR'!P8</f>
        <v>PASSED</v>
      </c>
    </row>
    <row r="23" spans="1:6" ht="18">
      <c r="A23" s="71">
        <v>2</v>
      </c>
      <c r="B23" s="66" t="str">
        <f>'DEPT CHAIR'!B9</f>
        <v>Almendras Mark Anthony G</v>
      </c>
      <c r="C23" s="67" t="str">
        <f>REGISTRATION!B12</f>
        <v>2015-01-1662</v>
      </c>
      <c r="D23" s="68">
        <f>'DEPT CHAIR'!O9</f>
        <v>2</v>
      </c>
      <c r="E23" s="69" t="str">
        <f t="shared" ref="E23:E46" si="0">IF(D23&lt;=3,"3","0")</f>
        <v>3</v>
      </c>
      <c r="F23" s="70" t="str">
        <f>'DEPT CHAIR'!P9</f>
        <v>PASSED</v>
      </c>
    </row>
    <row r="24" spans="1:6" ht="18">
      <c r="A24" s="65">
        <v>3</v>
      </c>
      <c r="B24" s="66" t="str">
        <f>'DEPT CHAIR'!B10</f>
        <v>Apon Jr. Rafael F</v>
      </c>
      <c r="C24" s="67" t="str">
        <f>REGISTRATION!B13</f>
        <v>2015-01-1553</v>
      </c>
      <c r="D24" s="68">
        <f>'DEPT CHAIR'!O10</f>
        <v>2.75</v>
      </c>
      <c r="E24" s="69" t="str">
        <f t="shared" si="0"/>
        <v>3</v>
      </c>
      <c r="F24" s="70" t="str">
        <f>'DEPT CHAIR'!P10</f>
        <v>PASSED</v>
      </c>
    </row>
    <row r="25" spans="1:6" ht="18">
      <c r="A25" s="71">
        <v>4</v>
      </c>
      <c r="B25" s="66" t="str">
        <f>'DEPT CHAIR'!B11</f>
        <v>Binamera Maynel L</v>
      </c>
      <c r="C25" s="67" t="str">
        <f>REGISTRATION!B14</f>
        <v>2015-01-1607</v>
      </c>
      <c r="D25" s="68">
        <f>'DEPT CHAIR'!O11</f>
        <v>1.75</v>
      </c>
      <c r="E25" s="69" t="str">
        <f t="shared" si="0"/>
        <v>3</v>
      </c>
      <c r="F25" s="70" t="str">
        <f>'DEPT CHAIR'!P11</f>
        <v>PASSED</v>
      </c>
    </row>
    <row r="26" spans="1:6" ht="18">
      <c r="A26" s="65">
        <v>5</v>
      </c>
      <c r="B26" s="66" t="str">
        <f>'DEPT CHAIR'!B12</f>
        <v>Comiso Rommel A</v>
      </c>
      <c r="C26" s="67" t="str">
        <f>REGISTRATION!B15</f>
        <v>2015-01-603</v>
      </c>
      <c r="D26" s="68">
        <f>'DEPT CHAIR'!O12</f>
        <v>1.75</v>
      </c>
      <c r="E26" s="69" t="str">
        <f t="shared" si="0"/>
        <v>3</v>
      </c>
      <c r="F26" s="70" t="str">
        <f>'DEPT CHAIR'!P12</f>
        <v>PASSED</v>
      </c>
    </row>
    <row r="27" spans="1:6" ht="18">
      <c r="A27" s="71">
        <v>6</v>
      </c>
      <c r="B27" s="66" t="str">
        <f>'DEPT CHAIR'!B13</f>
        <v>Calupad Roland Karl L</v>
      </c>
      <c r="C27" s="67" t="str">
        <f>REGISTRATION!B16</f>
        <v>2015-01-758</v>
      </c>
      <c r="D27" s="68">
        <f>'DEPT CHAIR'!O13</f>
        <v>2.75</v>
      </c>
      <c r="E27" s="69" t="str">
        <f t="shared" si="0"/>
        <v>3</v>
      </c>
      <c r="F27" s="70" t="str">
        <f>'DEPT CHAIR'!P13</f>
        <v>PASSED</v>
      </c>
    </row>
    <row r="28" spans="1:6" ht="18">
      <c r="A28" s="65">
        <v>7</v>
      </c>
      <c r="B28" s="66" t="str">
        <f>'DEPT CHAIR'!B14</f>
        <v>dela Pieza Larslie Z</v>
      </c>
      <c r="C28" s="67" t="str">
        <f>REGISTRATION!B17</f>
        <v>2015-01-1571</v>
      </c>
      <c r="D28" s="68">
        <f>'DEPT CHAIR'!O14</f>
        <v>2</v>
      </c>
      <c r="E28" s="69" t="str">
        <f t="shared" si="0"/>
        <v>3</v>
      </c>
      <c r="F28" s="70" t="str">
        <f>'DEPT CHAIR'!P14</f>
        <v>PASSED</v>
      </c>
    </row>
    <row r="29" spans="1:6" ht="18">
      <c r="A29" s="71">
        <v>8</v>
      </c>
      <c r="B29" s="66" t="str">
        <f>'DEPT CHAIR'!B15</f>
        <v>Estrella Alleiza Allu  A</v>
      </c>
      <c r="C29" s="67" t="str">
        <f>REGISTRATION!B18</f>
        <v>2015-01-1378</v>
      </c>
      <c r="D29" s="68">
        <f>'DEPT CHAIR'!O15</f>
        <v>2.25</v>
      </c>
      <c r="E29" s="69" t="str">
        <f t="shared" si="0"/>
        <v>3</v>
      </c>
      <c r="F29" s="70" t="str">
        <f>'DEPT CHAIR'!P15</f>
        <v>PASSED</v>
      </c>
    </row>
    <row r="30" spans="1:6" ht="18">
      <c r="A30" s="65">
        <v>9</v>
      </c>
      <c r="B30" s="66" t="str">
        <f>'DEPT CHAIR'!B16</f>
        <v>Gacos Mark Anthony S</v>
      </c>
      <c r="C30" s="67" t="str">
        <f>REGISTRATION!B19</f>
        <v>2015-01-1888</v>
      </c>
      <c r="D30" s="68">
        <f>'DEPT CHAIR'!O16</f>
        <v>2</v>
      </c>
      <c r="E30" s="69" t="str">
        <f t="shared" si="0"/>
        <v>3</v>
      </c>
      <c r="F30" s="70" t="str">
        <f>'DEPT CHAIR'!P16</f>
        <v>PASSED</v>
      </c>
    </row>
    <row r="31" spans="1:6" ht="18">
      <c r="A31" s="71">
        <v>10</v>
      </c>
      <c r="B31" s="66" t="str">
        <f>'DEPT CHAIR'!B17</f>
        <v>Lemoncito Rey Kennedy C</v>
      </c>
      <c r="C31" s="67" t="str">
        <f>REGISTRATION!B20</f>
        <v>2015-01-1344</v>
      </c>
      <c r="D31" s="68">
        <f>'DEPT CHAIR'!O17</f>
        <v>2</v>
      </c>
      <c r="E31" s="69" t="str">
        <f t="shared" si="0"/>
        <v>3</v>
      </c>
      <c r="F31" s="70" t="str">
        <f>'DEPT CHAIR'!P17</f>
        <v>PASSED</v>
      </c>
    </row>
    <row r="32" spans="1:6" ht="18">
      <c r="A32" s="65">
        <v>11</v>
      </c>
      <c r="B32" s="66" t="str">
        <f>'DEPT CHAIR'!B18</f>
        <v>Lunas Raymond M</v>
      </c>
      <c r="C32" s="67" t="str">
        <f>REGISTRATION!B21</f>
        <v>2015-01-940</v>
      </c>
      <c r="D32" s="68">
        <f>'DEPT CHAIR'!O18</f>
        <v>2.5</v>
      </c>
      <c r="E32" s="69" t="str">
        <f t="shared" si="0"/>
        <v>3</v>
      </c>
      <c r="F32" s="70" t="str">
        <f>'DEPT CHAIR'!P18</f>
        <v>PASSED</v>
      </c>
    </row>
    <row r="33" spans="1:6" ht="18">
      <c r="A33" s="71">
        <v>12</v>
      </c>
      <c r="B33" s="66" t="str">
        <f>'DEPT CHAIR'!B19</f>
        <v>Mabburang Ma. Visitacion P</v>
      </c>
      <c r="C33" s="67" t="str">
        <f>REGISTRATION!B22</f>
        <v>2015-01-1728</v>
      </c>
      <c r="D33" s="68">
        <f>'DEPT CHAIR'!O19</f>
        <v>2.25</v>
      </c>
      <c r="E33" s="69" t="str">
        <f t="shared" si="0"/>
        <v>3</v>
      </c>
      <c r="F33" s="70" t="str">
        <f>'DEPT CHAIR'!P19</f>
        <v>PASSED</v>
      </c>
    </row>
    <row r="34" spans="1:6" ht="18">
      <c r="A34" s="65">
        <v>13</v>
      </c>
      <c r="B34" s="66" t="str">
        <f>'DEPT CHAIR'!B20</f>
        <v>Malate Melvin Chester G</v>
      </c>
      <c r="C34" s="67" t="str">
        <f>REGISTRATION!B23</f>
        <v>2015-01-1350</v>
      </c>
      <c r="D34" s="68">
        <f>'DEPT CHAIR'!O20</f>
        <v>2.5</v>
      </c>
      <c r="E34" s="69" t="str">
        <f t="shared" si="0"/>
        <v>3</v>
      </c>
      <c r="F34" s="70" t="str">
        <f>'DEPT CHAIR'!P20</f>
        <v>PASSED</v>
      </c>
    </row>
    <row r="35" spans="1:6" ht="18">
      <c r="A35" s="71">
        <v>14</v>
      </c>
      <c r="B35" s="66" t="str">
        <f>'DEPT CHAIR'!B21</f>
        <v>Miano Heartman John M</v>
      </c>
      <c r="C35" s="67" t="str">
        <f>REGISTRATION!B24</f>
        <v>2015-01-960</v>
      </c>
      <c r="D35" s="68">
        <f>'DEPT CHAIR'!O21</f>
        <v>2.25</v>
      </c>
      <c r="E35" s="69" t="str">
        <f t="shared" si="0"/>
        <v>3</v>
      </c>
      <c r="F35" s="70" t="str">
        <f>'DEPT CHAIR'!P21</f>
        <v>PASSED</v>
      </c>
    </row>
    <row r="36" spans="1:6" ht="18">
      <c r="A36" s="65">
        <v>15</v>
      </c>
      <c r="B36" s="66" t="str">
        <f>'DEPT CHAIR'!B22</f>
        <v>Murray Jake Alexander V</v>
      </c>
      <c r="C36" s="67" t="str">
        <f>REGISTRATION!B25</f>
        <v>2015-01-1610</v>
      </c>
      <c r="D36" s="68">
        <f>'DEPT CHAIR'!O22</f>
        <v>1.75</v>
      </c>
      <c r="E36" s="69" t="str">
        <f t="shared" si="0"/>
        <v>3</v>
      </c>
      <c r="F36" s="70" t="str">
        <f>'DEPT CHAIR'!P22</f>
        <v>PASSED</v>
      </c>
    </row>
    <row r="37" spans="1:6" ht="18">
      <c r="A37" s="71">
        <v>16</v>
      </c>
      <c r="B37" s="66" t="str">
        <f>'DEPT CHAIR'!B23</f>
        <v>Pallera Elvin Jay B</v>
      </c>
      <c r="C37" s="67" t="str">
        <f>REGISTRATION!B26</f>
        <v>2014-02-126</v>
      </c>
      <c r="D37" s="68">
        <f>'DEPT CHAIR'!O23</f>
        <v>2.5</v>
      </c>
      <c r="E37" s="69" t="str">
        <f t="shared" si="0"/>
        <v>3</v>
      </c>
      <c r="F37" s="70" t="str">
        <f>'DEPT CHAIR'!P23</f>
        <v>PASSED</v>
      </c>
    </row>
    <row r="38" spans="1:6" ht="18">
      <c r="A38" s="65">
        <v>17</v>
      </c>
      <c r="B38" s="66" t="str">
        <f>'DEPT CHAIR'!B24</f>
        <v>Pineda Francis C</v>
      </c>
      <c r="C38" s="67" t="str">
        <f>REGISTRATION!B27</f>
        <v>2015-01-1336</v>
      </c>
      <c r="D38" s="68">
        <f>'DEPT CHAIR'!O24</f>
        <v>2</v>
      </c>
      <c r="E38" s="69" t="str">
        <f t="shared" si="0"/>
        <v>3</v>
      </c>
      <c r="F38" s="70" t="str">
        <f>'DEPT CHAIR'!P24</f>
        <v>PASSED</v>
      </c>
    </row>
    <row r="39" spans="1:6" ht="18">
      <c r="A39" s="71">
        <v>18</v>
      </c>
      <c r="B39" s="66" t="str">
        <f>'DEPT CHAIR'!B25</f>
        <v>Rascal Hashim Jr S</v>
      </c>
      <c r="C39" s="67" t="str">
        <f>REGISTRATION!B28</f>
        <v>2015-01-1677</v>
      </c>
      <c r="D39" s="68">
        <f>'DEPT CHAIR'!O25</f>
        <v>2</v>
      </c>
      <c r="E39" s="69" t="str">
        <f t="shared" si="0"/>
        <v>3</v>
      </c>
      <c r="F39" s="70" t="str">
        <f>'DEPT CHAIR'!P25</f>
        <v>PASSED</v>
      </c>
    </row>
    <row r="40" spans="1:6" ht="18">
      <c r="A40" s="65">
        <v>19</v>
      </c>
      <c r="B40" s="66" t="str">
        <f>'DEPT CHAIR'!B26</f>
        <v>Santander Arvin M</v>
      </c>
      <c r="C40" s="67" t="str">
        <f>REGISTRATION!B29</f>
        <v>2015-01-168</v>
      </c>
      <c r="D40" s="68">
        <f>'DEPT CHAIR'!O26</f>
        <v>2.25</v>
      </c>
      <c r="E40" s="69" t="str">
        <f t="shared" si="0"/>
        <v>3</v>
      </c>
      <c r="F40" s="70" t="str">
        <f>'DEPT CHAIR'!P26</f>
        <v>PASSED</v>
      </c>
    </row>
    <row r="41" spans="1:6" ht="18">
      <c r="A41" s="71">
        <v>20</v>
      </c>
      <c r="B41" s="66" t="str">
        <f>'DEPT CHAIR'!B27</f>
        <v>Silmete John Lloyd S</v>
      </c>
      <c r="C41" s="67" t="str">
        <f>REGISTRATION!B30</f>
        <v>2015-01-1585</v>
      </c>
      <c r="D41" s="68">
        <f>'DEPT CHAIR'!O27</f>
        <v>2</v>
      </c>
      <c r="E41" s="69" t="str">
        <f t="shared" si="0"/>
        <v>3</v>
      </c>
      <c r="F41" s="70" t="str">
        <f>'DEPT CHAIR'!P27</f>
        <v>PASSED</v>
      </c>
    </row>
    <row r="42" spans="1:6" ht="18">
      <c r="A42" s="65">
        <v>21</v>
      </c>
      <c r="B42" s="66" t="str">
        <f>'DEPT CHAIR'!B28</f>
        <v>Surizaki Takeji G</v>
      </c>
      <c r="C42" s="67" t="str">
        <f>REGISTRATION!B31</f>
        <v>2015-01-1810</v>
      </c>
      <c r="D42" s="68">
        <f>'DEPT CHAIR'!O28</f>
        <v>1.75</v>
      </c>
      <c r="E42" s="69" t="str">
        <f t="shared" si="0"/>
        <v>3</v>
      </c>
      <c r="F42" s="70" t="str">
        <f>'DEPT CHAIR'!P28</f>
        <v>PASSED</v>
      </c>
    </row>
    <row r="43" spans="1:6" ht="18">
      <c r="A43" s="71">
        <v>22</v>
      </c>
      <c r="B43" s="66" t="str">
        <f>'DEPT CHAIR'!B29</f>
        <v>Torrente Juan Papa T</v>
      </c>
      <c r="C43" s="67" t="str">
        <f>REGISTRATION!B32</f>
        <v>2015-01-1764</v>
      </c>
      <c r="D43" s="68">
        <f>'DEPT CHAIR'!O29</f>
        <v>2.75</v>
      </c>
      <c r="E43" s="69" t="str">
        <f t="shared" si="0"/>
        <v>3</v>
      </c>
      <c r="F43" s="70" t="str">
        <f>'DEPT CHAIR'!P29</f>
        <v>PASSED</v>
      </c>
    </row>
    <row r="44" spans="1:6" ht="18">
      <c r="A44" s="65">
        <v>23</v>
      </c>
      <c r="B44" s="66" t="str">
        <f>'DEPT CHAIR'!B30</f>
        <v>Tubis Heartlyn Micah A</v>
      </c>
      <c r="C44" s="67" t="str">
        <f>REGISTRATION!B33</f>
        <v>2015-01-1841</v>
      </c>
      <c r="D44" s="68">
        <f>'DEPT CHAIR'!O30</f>
        <v>2</v>
      </c>
      <c r="E44" s="69" t="str">
        <f t="shared" si="0"/>
        <v>3</v>
      </c>
      <c r="F44" s="70" t="str">
        <f>'DEPT CHAIR'!P30</f>
        <v>PASSED</v>
      </c>
    </row>
    <row r="45" spans="1:6" ht="18">
      <c r="A45" s="71">
        <v>24</v>
      </c>
      <c r="B45" s="66" t="str">
        <f>'DEPT CHAIR'!B31</f>
        <v>Umbay Lorenz G</v>
      </c>
      <c r="C45" s="67" t="str">
        <f>REGISTRATION!B34</f>
        <v>2015-01-1806</v>
      </c>
      <c r="D45" s="68">
        <f>'DEPT CHAIR'!O31</f>
        <v>1.75</v>
      </c>
      <c r="E45" s="69" t="str">
        <f t="shared" si="0"/>
        <v>3</v>
      </c>
      <c r="F45" s="70" t="str">
        <f>'DEPT CHAIR'!P31</f>
        <v>PASSED</v>
      </c>
    </row>
    <row r="46" spans="1:6" ht="18.75" thickBot="1">
      <c r="A46" s="65">
        <v>25</v>
      </c>
      <c r="B46" s="66" t="str">
        <f>'DEPT CHAIR'!B32</f>
        <v>Villanueva Ira O</v>
      </c>
      <c r="C46" s="67" t="str">
        <f>REGISTRATION!B35</f>
        <v>2015-01-1082</v>
      </c>
      <c r="D46" s="68">
        <f>'DEPT CHAIR'!O32</f>
        <v>2</v>
      </c>
      <c r="E46" s="69" t="str">
        <f t="shared" si="0"/>
        <v>3</v>
      </c>
      <c r="F46" s="70" t="str">
        <f>'DEPT CHAIR'!P32</f>
        <v>PASSED</v>
      </c>
    </row>
    <row r="47" spans="1:6" ht="19.5" thickBot="1">
      <c r="A47" s="225" t="s">
        <v>118</v>
      </c>
      <c r="B47" s="226"/>
      <c r="C47" s="226"/>
      <c r="D47" s="226"/>
      <c r="E47" s="226"/>
      <c r="F47" s="227"/>
    </row>
    <row r="48" spans="1:6" ht="15.75">
      <c r="A48" s="62"/>
      <c r="B48" s="72"/>
      <c r="C48" s="72"/>
      <c r="D48" s="62"/>
      <c r="E48" s="62"/>
      <c r="F48" s="62"/>
    </row>
    <row r="49" spans="1:6" ht="15.75">
      <c r="A49" s="62"/>
      <c r="B49" s="72"/>
      <c r="C49" s="72"/>
      <c r="D49" s="62"/>
      <c r="E49" s="62"/>
      <c r="F49" s="62"/>
    </row>
    <row r="50" spans="1:6">
      <c r="A50" s="60"/>
      <c r="B50" s="60"/>
      <c r="C50" s="60"/>
      <c r="D50" s="60"/>
      <c r="E50" s="60"/>
      <c r="F50" s="60"/>
    </row>
    <row r="51" spans="1:6" ht="16.5" thickBot="1">
      <c r="A51" s="60"/>
      <c r="B51" s="73" t="s">
        <v>119</v>
      </c>
      <c r="C51" s="60"/>
      <c r="D51" s="60"/>
      <c r="E51" s="252">
        <f ca="1">NOW()</f>
        <v>43084.454924768521</v>
      </c>
      <c r="F51" s="252"/>
    </row>
    <row r="52" spans="1:6" ht="15.75">
      <c r="A52" s="60"/>
      <c r="B52" s="72" t="str">
        <f>REGISTRATION!P14</f>
        <v>Gimel C. Contillo</v>
      </c>
      <c r="C52" s="73"/>
      <c r="D52" s="73"/>
      <c r="E52" s="253" t="s">
        <v>120</v>
      </c>
      <c r="F52" s="253"/>
    </row>
    <row r="53" spans="1:6">
      <c r="A53" s="60"/>
      <c r="B53" s="74" t="s">
        <v>121</v>
      </c>
      <c r="C53" s="74"/>
      <c r="D53" s="74"/>
      <c r="E53" s="60"/>
      <c r="F53" s="60"/>
    </row>
    <row r="54" spans="1:6">
      <c r="A54" s="60"/>
      <c r="B54" s="74"/>
      <c r="C54" s="74"/>
      <c r="D54" s="74"/>
      <c r="E54" s="253"/>
      <c r="F54" s="253"/>
    </row>
    <row r="55" spans="1:6">
      <c r="A55" s="60"/>
      <c r="B55" s="60"/>
      <c r="C55" s="60"/>
      <c r="D55" s="60"/>
      <c r="E55" s="60"/>
      <c r="F55" s="60"/>
    </row>
    <row r="56" spans="1:6">
      <c r="A56" s="60"/>
      <c r="B56" s="60"/>
      <c r="C56" s="60"/>
      <c r="D56" s="60"/>
      <c r="E56" s="60"/>
      <c r="F56" s="75"/>
    </row>
    <row r="57" spans="1:6">
      <c r="A57" s="60"/>
      <c r="B57" s="60"/>
      <c r="C57" s="60"/>
      <c r="D57" s="60"/>
      <c r="E57" s="60"/>
      <c r="F57" s="75"/>
    </row>
    <row r="58" spans="1:6">
      <c r="A58" s="60"/>
      <c r="B58" s="60"/>
      <c r="C58" s="60"/>
      <c r="D58" s="60"/>
      <c r="E58" s="60"/>
      <c r="F58" s="75"/>
    </row>
    <row r="59" spans="1:6">
      <c r="A59" s="60"/>
      <c r="B59" s="60"/>
      <c r="C59" s="60"/>
      <c r="D59" s="60"/>
      <c r="E59" s="60"/>
      <c r="F59" s="75"/>
    </row>
    <row r="60" spans="1:6">
      <c r="A60" s="60"/>
      <c r="B60" s="60"/>
      <c r="C60" s="60"/>
      <c r="D60" s="60"/>
      <c r="E60" s="60"/>
      <c r="F60" s="75"/>
    </row>
    <row r="61" spans="1:6">
      <c r="A61" s="60"/>
      <c r="B61" s="60"/>
      <c r="C61" s="60"/>
      <c r="D61" s="60"/>
      <c r="E61" s="60"/>
      <c r="F61" s="75"/>
    </row>
    <row r="62" spans="1:6">
      <c r="A62" s="60"/>
      <c r="B62" s="60"/>
      <c r="C62" s="60"/>
      <c r="D62" s="60"/>
      <c r="E62" s="60"/>
      <c r="F62" s="75"/>
    </row>
    <row r="63" spans="1:6">
      <c r="A63" s="60"/>
      <c r="B63" s="79"/>
      <c r="C63" s="79"/>
      <c r="D63" s="79"/>
      <c r="E63" s="79"/>
      <c r="F63" s="79"/>
    </row>
    <row r="64" spans="1:6">
      <c r="A64" s="60"/>
      <c r="B64" s="60"/>
      <c r="C64" s="60"/>
      <c r="D64" s="60"/>
      <c r="E64" s="60"/>
      <c r="F64" s="60"/>
    </row>
    <row r="65" spans="1:6">
      <c r="A65" s="60"/>
      <c r="B65" s="60"/>
      <c r="C65" s="60"/>
      <c r="D65" s="60"/>
      <c r="E65" s="60"/>
      <c r="F65" s="60"/>
    </row>
    <row r="66" spans="1:6" ht="15.75">
      <c r="A66" s="60"/>
      <c r="B66" s="73"/>
      <c r="C66" s="73"/>
      <c r="D66" s="60"/>
      <c r="E66" s="76"/>
      <c r="F66" s="60"/>
    </row>
    <row r="67" spans="1:6">
      <c r="A67" s="60"/>
      <c r="B67" s="74"/>
      <c r="C67" s="74"/>
      <c r="D67" s="60"/>
      <c r="E67" s="60"/>
      <c r="F67" s="60"/>
    </row>
    <row r="68" spans="1:6">
      <c r="A68" s="60"/>
      <c r="B68" s="74"/>
      <c r="C68" s="74"/>
      <c r="D68" s="60"/>
      <c r="E68" s="60"/>
      <c r="F68" s="60"/>
    </row>
    <row r="69" spans="1:6" ht="15.75">
      <c r="A69" s="254" t="s">
        <v>135</v>
      </c>
      <c r="B69" s="254"/>
      <c r="C69" s="254"/>
      <c r="D69" s="254"/>
      <c r="E69" s="254"/>
      <c r="F69" s="254"/>
    </row>
    <row r="70" spans="1:6" ht="15.75" thickBot="1">
      <c r="A70" s="60"/>
      <c r="B70" s="60"/>
      <c r="C70" s="60"/>
      <c r="D70" s="60"/>
      <c r="E70" s="60"/>
      <c r="F70" s="60"/>
    </row>
    <row r="71" spans="1:6" ht="16.5" thickBot="1">
      <c r="A71" s="60"/>
      <c r="B71" s="78" t="s">
        <v>136</v>
      </c>
      <c r="C71" s="238" t="s">
        <v>137</v>
      </c>
      <c r="D71" s="239"/>
      <c r="E71" s="240" t="s">
        <v>138</v>
      </c>
      <c r="F71" s="239"/>
    </row>
    <row r="72" spans="1:6">
      <c r="A72" s="60"/>
      <c r="B72" s="80" t="s">
        <v>122</v>
      </c>
      <c r="C72" s="234">
        <f>COUNTIF($D$22:$D$46,"=1.0")+COUNTIF($D$22:$D$46,"=1.25")+(COUNTIF($D$22:$D$46,"=1.50")+COUNTIF($D$22:$D$46,"=1.75"))</f>
        <v>5</v>
      </c>
      <c r="D72" s="235"/>
      <c r="E72" s="236">
        <f>(C72/$C$78)*100</f>
        <v>20</v>
      </c>
      <c r="F72" s="237"/>
    </row>
    <row r="73" spans="1:6">
      <c r="A73" s="60"/>
      <c r="B73" s="81" t="s">
        <v>123</v>
      </c>
      <c r="C73" s="228">
        <f>COUNTIF($D$22:$D$46,"=2.0")+COUNTIF($D$22:$D$46,"=2.25")+(COUNTIF($D$22:$D$46,"=2.50")+COUNTIF($D$22:$D$46,"=2.75"))</f>
        <v>20</v>
      </c>
      <c r="D73" s="229"/>
      <c r="E73" s="230">
        <f>(C73/$C$78)*100</f>
        <v>80</v>
      </c>
      <c r="F73" s="231"/>
    </row>
    <row r="74" spans="1:6">
      <c r="A74" s="60"/>
      <c r="B74" s="81" t="s">
        <v>124</v>
      </c>
      <c r="C74" s="228">
        <f>COUNTIF($D$22:$D$46,"=3.0")</f>
        <v>0</v>
      </c>
      <c r="D74" s="229"/>
      <c r="E74" s="230">
        <f t="shared" ref="E74:E77" si="1">(C74/$C$78)*100</f>
        <v>0</v>
      </c>
      <c r="F74" s="231"/>
    </row>
    <row r="75" spans="1:6">
      <c r="A75" s="60"/>
      <c r="B75" s="81" t="s">
        <v>125</v>
      </c>
      <c r="C75" s="228">
        <f>COUNTIF($D$22:$D$46,"=5.0")</f>
        <v>0</v>
      </c>
      <c r="D75" s="229"/>
      <c r="E75" s="230">
        <f t="shared" si="1"/>
        <v>0</v>
      </c>
      <c r="F75" s="231"/>
    </row>
    <row r="76" spans="1:6">
      <c r="A76" s="60"/>
      <c r="B76" s="81" t="s">
        <v>126</v>
      </c>
      <c r="C76" s="232">
        <v>0</v>
      </c>
      <c r="D76" s="233"/>
      <c r="E76" s="230">
        <f t="shared" si="1"/>
        <v>0</v>
      </c>
      <c r="F76" s="231"/>
    </row>
    <row r="77" spans="1:6">
      <c r="A77" s="60"/>
      <c r="B77" s="81" t="s">
        <v>127</v>
      </c>
      <c r="C77" s="232">
        <v>0</v>
      </c>
      <c r="D77" s="233"/>
      <c r="E77" s="230">
        <f t="shared" si="1"/>
        <v>0</v>
      </c>
      <c r="F77" s="231"/>
    </row>
    <row r="78" spans="1:6" ht="16.5" thickBot="1">
      <c r="A78" s="60"/>
      <c r="B78" s="82" t="s">
        <v>128</v>
      </c>
      <c r="C78" s="221">
        <f>SUM(C72:D77)</f>
        <v>25</v>
      </c>
      <c r="D78" s="222"/>
      <c r="E78" s="223">
        <f>SUM(E72:F77)</f>
        <v>100</v>
      </c>
      <c r="F78" s="224"/>
    </row>
    <row r="79" spans="1:6">
      <c r="A79" s="60"/>
      <c r="B79" s="60"/>
      <c r="C79" s="60"/>
      <c r="D79" s="60"/>
      <c r="E79" s="60"/>
      <c r="F79" s="60"/>
    </row>
    <row r="80" spans="1:6">
      <c r="A80" s="60"/>
      <c r="B80" s="60"/>
      <c r="C80" s="60"/>
      <c r="D80" s="60"/>
      <c r="E80" s="60"/>
      <c r="F80" s="60"/>
    </row>
    <row r="81" spans="1:6">
      <c r="A81" s="60"/>
      <c r="B81" s="60"/>
      <c r="C81" s="60"/>
      <c r="D81" s="60"/>
      <c r="E81" s="60"/>
      <c r="F81" s="60"/>
    </row>
    <row r="82" spans="1:6" ht="15.75">
      <c r="A82" s="60"/>
      <c r="B82" s="77" t="s">
        <v>129</v>
      </c>
      <c r="C82" s="60"/>
      <c r="D82" s="60"/>
      <c r="E82" s="77" t="s">
        <v>130</v>
      </c>
      <c r="F82" s="60"/>
    </row>
    <row r="83" spans="1:6" ht="15.75" customHeight="1">
      <c r="A83" s="60"/>
      <c r="B83" s="60"/>
      <c r="C83" s="60"/>
      <c r="D83" s="60"/>
      <c r="E83" s="60"/>
      <c r="F83" s="60"/>
    </row>
    <row r="84" spans="1:6">
      <c r="A84" s="60"/>
      <c r="B84" s="74" t="s">
        <v>131</v>
      </c>
      <c r="C84" s="60"/>
      <c r="D84" s="60"/>
      <c r="E84" s="74" t="s">
        <v>131</v>
      </c>
      <c r="F84" s="60"/>
    </row>
    <row r="85" spans="1:6" ht="15.75">
      <c r="A85" s="60"/>
      <c r="B85" s="73" t="str">
        <f>REGISTRATION!P16</f>
        <v>Renen Paul M. Viado</v>
      </c>
      <c r="C85" s="60"/>
      <c r="D85" s="60"/>
      <c r="E85" s="73" t="str">
        <f>REGISTRATION!P15</f>
        <v>Brylle D. Samson</v>
      </c>
      <c r="F85" s="60"/>
    </row>
    <row r="86" spans="1:6">
      <c r="A86" s="60"/>
      <c r="B86" s="74" t="s">
        <v>29</v>
      </c>
      <c r="C86" s="60"/>
      <c r="D86" s="60"/>
      <c r="E86" s="74" t="s">
        <v>132</v>
      </c>
      <c r="F86" s="60"/>
    </row>
    <row r="87" spans="1:6">
      <c r="A87" s="60"/>
      <c r="B87" s="60"/>
      <c r="C87" s="60"/>
      <c r="D87" s="60"/>
      <c r="E87" s="60"/>
      <c r="F87" s="60"/>
    </row>
    <row r="88" spans="1:6">
      <c r="A88" s="60"/>
      <c r="B88" s="60"/>
      <c r="C88" s="60"/>
      <c r="D88" s="60"/>
      <c r="E88" s="60"/>
      <c r="F88" s="60"/>
    </row>
    <row r="89" spans="1:6">
      <c r="A89" s="60"/>
      <c r="B89" s="60"/>
      <c r="C89" s="60"/>
      <c r="D89" s="60"/>
      <c r="E89" s="60"/>
      <c r="F89" s="60"/>
    </row>
    <row r="90" spans="1:6">
      <c r="A90" s="60"/>
      <c r="B90" s="60"/>
      <c r="C90" s="60"/>
      <c r="D90" s="60"/>
      <c r="E90" s="60"/>
      <c r="F90" s="60"/>
    </row>
    <row r="91" spans="1:6" ht="15.75">
      <c r="A91" s="60"/>
      <c r="B91" s="77" t="s">
        <v>133</v>
      </c>
      <c r="C91" s="60"/>
      <c r="D91" s="60"/>
      <c r="E91" s="60"/>
      <c r="F91" s="60"/>
    </row>
    <row r="92" spans="1:6" ht="15.75">
      <c r="A92" s="60"/>
      <c r="B92" s="77"/>
      <c r="C92" s="60"/>
      <c r="D92" s="60"/>
      <c r="E92" s="60"/>
      <c r="F92" s="60"/>
    </row>
    <row r="93" spans="1:6">
      <c r="A93" s="60"/>
      <c r="B93" s="74" t="s">
        <v>131</v>
      </c>
      <c r="C93" s="60"/>
      <c r="D93" s="60"/>
      <c r="E93" s="60"/>
      <c r="F93" s="60"/>
    </row>
    <row r="94" spans="1:6" ht="15.75">
      <c r="A94" s="60"/>
      <c r="B94" s="73" t="str">
        <f>REGISTRATION!P17</f>
        <v>Gilchor P. Cubillo, PhD</v>
      </c>
      <c r="C94" s="60"/>
      <c r="D94" s="60"/>
      <c r="E94" s="60"/>
      <c r="F94" s="60"/>
    </row>
    <row r="95" spans="1:6">
      <c r="A95" s="60"/>
      <c r="B95" s="74" t="s">
        <v>134</v>
      </c>
      <c r="C95" s="60"/>
      <c r="D95" s="60"/>
      <c r="E95" s="60"/>
      <c r="F95" s="60"/>
    </row>
    <row r="99" spans="7:7">
      <c r="G99" s="79"/>
    </row>
  </sheetData>
  <mergeCells count="42">
    <mergeCell ref="C14:E14"/>
    <mergeCell ref="A3:F3"/>
    <mergeCell ref="A4:F4"/>
    <mergeCell ref="A5:F5"/>
    <mergeCell ref="A6:F6"/>
    <mergeCell ref="A7:F7"/>
    <mergeCell ref="A8:F8"/>
    <mergeCell ref="A9:F9"/>
    <mergeCell ref="A10:F10"/>
    <mergeCell ref="A11:F11"/>
    <mergeCell ref="A12:F12"/>
    <mergeCell ref="C13:E13"/>
    <mergeCell ref="E71:F71"/>
    <mergeCell ref="C15:E15"/>
    <mergeCell ref="C16:E16"/>
    <mergeCell ref="C17:E17"/>
    <mergeCell ref="A19:A21"/>
    <mergeCell ref="B19:B20"/>
    <mergeCell ref="C19:C21"/>
    <mergeCell ref="D19:D21"/>
    <mergeCell ref="E19:E21"/>
    <mergeCell ref="F19:F21"/>
    <mergeCell ref="E51:F51"/>
    <mergeCell ref="E52:F52"/>
    <mergeCell ref="E54:F54"/>
    <mergeCell ref="A69:F69"/>
    <mergeCell ref="C78:D78"/>
    <mergeCell ref="E78:F78"/>
    <mergeCell ref="A47:F47"/>
    <mergeCell ref="C75:D75"/>
    <mergeCell ref="E75:F75"/>
    <mergeCell ref="C76:D76"/>
    <mergeCell ref="E76:F76"/>
    <mergeCell ref="C77:D77"/>
    <mergeCell ref="E77:F77"/>
    <mergeCell ref="C72:D72"/>
    <mergeCell ref="E72:F72"/>
    <mergeCell ref="C73:D73"/>
    <mergeCell ref="E73:F73"/>
    <mergeCell ref="C74:D74"/>
    <mergeCell ref="E74:F74"/>
    <mergeCell ref="C71:D71"/>
  </mergeCells>
  <conditionalFormatting sqref="F22:F46">
    <cfRule type="cellIs" dxfId="0" priority="1" operator="equal">
      <formula>"FAILED"</formula>
    </cfRule>
  </conditionalFormatting>
  <pageMargins left="0.7" right="0.7" top="0.75" bottom="0.75" header="0.3" footer="0.3"/>
  <pageSetup paperSize="256" scale="76" orientation="portrait" horizontalDpi="360" verticalDpi="360" r:id="rId1"/>
  <ignoredErrors>
    <ignoredError sqref="B74:B75"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6" t="s">
        <v>144</v>
      </c>
      <c r="B1" s="267"/>
      <c r="C1" s="267"/>
      <c r="D1" s="267"/>
      <c r="E1" s="267"/>
      <c r="F1" s="267"/>
      <c r="G1" s="267"/>
      <c r="H1" s="267"/>
      <c r="I1" s="267"/>
      <c r="J1" s="267"/>
      <c r="K1" s="267"/>
      <c r="L1" s="267"/>
      <c r="M1" s="267"/>
      <c r="N1" s="267"/>
      <c r="O1" s="267"/>
      <c r="P1" s="267"/>
      <c r="Q1" s="267"/>
      <c r="R1" s="268"/>
    </row>
    <row r="2" spans="1:18">
      <c r="A2" s="110"/>
      <c r="B2" s="41"/>
      <c r="C2" s="107"/>
      <c r="D2" s="263" t="s">
        <v>145</v>
      </c>
      <c r="E2" s="264"/>
      <c r="F2" s="264"/>
      <c r="G2" s="265"/>
      <c r="H2" s="263" t="s">
        <v>146</v>
      </c>
      <c r="I2" s="264"/>
      <c r="J2" s="264"/>
      <c r="K2" s="265"/>
      <c r="L2" s="263" t="s">
        <v>147</v>
      </c>
      <c r="M2" s="264"/>
      <c r="N2" s="264"/>
      <c r="O2" s="265"/>
      <c r="P2" s="263" t="s">
        <v>152</v>
      </c>
      <c r="Q2" s="264"/>
      <c r="R2" s="265"/>
    </row>
    <row r="3" spans="1:18">
      <c r="A3" s="110"/>
      <c r="B3" s="41" t="s">
        <v>90</v>
      </c>
      <c r="C3" s="107" t="s">
        <v>143</v>
      </c>
      <c r="D3" s="108" t="s">
        <v>148</v>
      </c>
      <c r="E3" s="106" t="s">
        <v>149</v>
      </c>
      <c r="F3" s="106" t="s">
        <v>150</v>
      </c>
      <c r="G3" s="109" t="s">
        <v>151</v>
      </c>
      <c r="H3" s="108" t="s">
        <v>148</v>
      </c>
      <c r="I3" s="106" t="s">
        <v>149</v>
      </c>
      <c r="J3" s="106" t="s">
        <v>150</v>
      </c>
      <c r="K3" s="109" t="s">
        <v>151</v>
      </c>
      <c r="L3" s="108" t="s">
        <v>148</v>
      </c>
      <c r="M3" s="106" t="s">
        <v>149</v>
      </c>
      <c r="N3" s="106" t="s">
        <v>150</v>
      </c>
      <c r="O3" s="109" t="s">
        <v>151</v>
      </c>
      <c r="P3" s="108" t="s">
        <v>153</v>
      </c>
      <c r="Q3" s="106" t="s">
        <v>154</v>
      </c>
      <c r="R3" s="109" t="s">
        <v>155</v>
      </c>
    </row>
    <row r="4" spans="1:18">
      <c r="A4" s="110">
        <v>1</v>
      </c>
      <c r="B4" s="105" t="str">
        <f>'SEMESTRAL GRADE'!C22</f>
        <v>2015-01-380</v>
      </c>
      <c r="C4" s="107" t="str">
        <f>'SEMESTRAL GRADE'!B22</f>
        <v>Abad Jayson B</v>
      </c>
      <c r="D4" s="110"/>
      <c r="E4" s="41"/>
      <c r="F4" s="41"/>
      <c r="G4" s="111"/>
      <c r="H4" s="110"/>
      <c r="I4" s="41"/>
      <c r="J4" s="41"/>
      <c r="K4" s="111"/>
      <c r="L4" s="110"/>
      <c r="M4" s="41"/>
      <c r="N4" s="41"/>
      <c r="O4" s="111"/>
      <c r="P4" s="110"/>
      <c r="Q4" s="41"/>
      <c r="R4" s="111"/>
    </row>
    <row r="5" spans="1:18">
      <c r="A5" s="110">
        <v>2</v>
      </c>
      <c r="B5" s="105" t="str">
        <f>'SEMESTRAL GRADE'!C23</f>
        <v>2015-01-1662</v>
      </c>
      <c r="C5" s="107" t="str">
        <f>'SEMESTRAL GRADE'!B23</f>
        <v>Almendras Mark Anthony G</v>
      </c>
      <c r="D5" s="110"/>
      <c r="E5" s="41"/>
      <c r="F5" s="41"/>
      <c r="G5" s="111"/>
      <c r="H5" s="110"/>
      <c r="I5" s="41"/>
      <c r="J5" s="41"/>
      <c r="K5" s="111"/>
      <c r="L5" s="110"/>
      <c r="M5" s="41"/>
      <c r="N5" s="41"/>
      <c r="O5" s="111"/>
      <c r="P5" s="110"/>
      <c r="Q5" s="41"/>
      <c r="R5" s="111"/>
    </row>
    <row r="6" spans="1:18">
      <c r="A6" s="110">
        <v>3</v>
      </c>
      <c r="B6" s="105" t="str">
        <f>'SEMESTRAL GRADE'!C24</f>
        <v>2015-01-1553</v>
      </c>
      <c r="C6" s="107" t="str">
        <f>'SEMESTRAL GRADE'!B24</f>
        <v>Apon Jr. Rafael F</v>
      </c>
      <c r="D6" s="110"/>
      <c r="E6" s="41"/>
      <c r="F6" s="41"/>
      <c r="G6" s="111"/>
      <c r="H6" s="110"/>
      <c r="I6" s="41"/>
      <c r="J6" s="41"/>
      <c r="K6" s="111"/>
      <c r="L6" s="110"/>
      <c r="M6" s="41"/>
      <c r="N6" s="41"/>
      <c r="O6" s="111"/>
      <c r="P6" s="110"/>
      <c r="Q6" s="41"/>
      <c r="R6" s="111"/>
    </row>
    <row r="7" spans="1:18">
      <c r="A7" s="110">
        <v>4</v>
      </c>
      <c r="B7" s="105" t="str">
        <f>'SEMESTRAL GRADE'!C25</f>
        <v>2015-01-1607</v>
      </c>
      <c r="C7" s="107" t="str">
        <f>'SEMESTRAL GRADE'!B25</f>
        <v>Binamera Maynel L</v>
      </c>
      <c r="D7" s="110"/>
      <c r="E7" s="41"/>
      <c r="F7" s="41"/>
      <c r="G7" s="111"/>
      <c r="H7" s="110"/>
      <c r="I7" s="41"/>
      <c r="J7" s="41"/>
      <c r="K7" s="111"/>
      <c r="L7" s="110"/>
      <c r="M7" s="41"/>
      <c r="N7" s="41"/>
      <c r="O7" s="111"/>
      <c r="P7" s="110"/>
      <c r="Q7" s="41"/>
      <c r="R7" s="111"/>
    </row>
    <row r="8" spans="1:18">
      <c r="A8" s="110">
        <v>5</v>
      </c>
      <c r="B8" s="105" t="str">
        <f>'SEMESTRAL GRADE'!C26</f>
        <v>2015-01-603</v>
      </c>
      <c r="C8" s="107" t="str">
        <f>'SEMESTRAL GRADE'!B26</f>
        <v>Comiso Rommel A</v>
      </c>
      <c r="D8" s="110"/>
      <c r="E8" s="41"/>
      <c r="F8" s="41"/>
      <c r="G8" s="111"/>
      <c r="H8" s="110"/>
      <c r="I8" s="41"/>
      <c r="J8" s="41"/>
      <c r="K8" s="111"/>
      <c r="L8" s="110"/>
      <c r="M8" s="41"/>
      <c r="N8" s="41"/>
      <c r="O8" s="111"/>
      <c r="P8" s="110"/>
      <c r="Q8" s="41"/>
      <c r="R8" s="111"/>
    </row>
    <row r="9" spans="1:18">
      <c r="A9" s="110">
        <v>6</v>
      </c>
      <c r="B9" s="105" t="str">
        <f>'SEMESTRAL GRADE'!C27</f>
        <v>2015-01-758</v>
      </c>
      <c r="C9" s="107" t="str">
        <f>'SEMESTRAL GRADE'!B27</f>
        <v>Calupad Roland Karl L</v>
      </c>
      <c r="D9" s="110"/>
      <c r="E9" s="41"/>
      <c r="F9" s="41"/>
      <c r="G9" s="111"/>
      <c r="H9" s="110"/>
      <c r="I9" s="41"/>
      <c r="J9" s="41"/>
      <c r="K9" s="111"/>
      <c r="L9" s="110"/>
      <c r="M9" s="41"/>
      <c r="N9" s="41"/>
      <c r="O9" s="111"/>
      <c r="P9" s="110"/>
      <c r="Q9" s="41"/>
      <c r="R9" s="111"/>
    </row>
    <row r="10" spans="1:18">
      <c r="A10" s="110">
        <v>7</v>
      </c>
      <c r="B10" s="105" t="str">
        <f>'SEMESTRAL GRADE'!C28</f>
        <v>2015-01-1571</v>
      </c>
      <c r="C10" s="107" t="str">
        <f>'SEMESTRAL GRADE'!B28</f>
        <v>dela Pieza Larslie Z</v>
      </c>
      <c r="D10" s="110"/>
      <c r="E10" s="41"/>
      <c r="F10" s="41"/>
      <c r="G10" s="111"/>
      <c r="H10" s="110"/>
      <c r="I10" s="41"/>
      <c r="J10" s="41"/>
      <c r="K10" s="111"/>
      <c r="L10" s="110"/>
      <c r="M10" s="41"/>
      <c r="N10" s="41"/>
      <c r="O10" s="111"/>
      <c r="P10" s="110"/>
      <c r="Q10" s="41"/>
      <c r="R10" s="111"/>
    </row>
    <row r="11" spans="1:18">
      <c r="A11" s="110">
        <v>8</v>
      </c>
      <c r="B11" s="105" t="str">
        <f>'SEMESTRAL GRADE'!C29</f>
        <v>2015-01-1378</v>
      </c>
      <c r="C11" s="107" t="str">
        <f>'SEMESTRAL GRADE'!B29</f>
        <v>Estrella Alleiza Allu  A</v>
      </c>
      <c r="D11" s="110"/>
      <c r="E11" s="41"/>
      <c r="F11" s="41"/>
      <c r="G11" s="111"/>
      <c r="H11" s="110"/>
      <c r="I11" s="41"/>
      <c r="J11" s="41"/>
      <c r="K11" s="111"/>
      <c r="L11" s="110"/>
      <c r="M11" s="41"/>
      <c r="N11" s="41"/>
      <c r="O11" s="111"/>
      <c r="P11" s="110"/>
      <c r="Q11" s="41"/>
      <c r="R11" s="111"/>
    </row>
    <row r="12" spans="1:18">
      <c r="A12" s="110">
        <v>9</v>
      </c>
      <c r="B12" s="105" t="str">
        <f>'SEMESTRAL GRADE'!C30</f>
        <v>2015-01-1888</v>
      </c>
      <c r="C12" s="107" t="str">
        <f>'SEMESTRAL GRADE'!B30</f>
        <v>Gacos Mark Anthony S</v>
      </c>
      <c r="D12" s="110"/>
      <c r="E12" s="41"/>
      <c r="F12" s="41"/>
      <c r="G12" s="111"/>
      <c r="H12" s="110"/>
      <c r="I12" s="41"/>
      <c r="J12" s="41"/>
      <c r="K12" s="111"/>
      <c r="L12" s="110"/>
      <c r="M12" s="41"/>
      <c r="N12" s="41"/>
      <c r="O12" s="111"/>
      <c r="P12" s="110"/>
      <c r="Q12" s="41"/>
      <c r="R12" s="111"/>
    </row>
    <row r="13" spans="1:18">
      <c r="A13" s="110">
        <v>10</v>
      </c>
      <c r="B13" s="105" t="str">
        <f>'SEMESTRAL GRADE'!C31</f>
        <v>2015-01-1344</v>
      </c>
      <c r="C13" s="107" t="str">
        <f>'SEMESTRAL GRADE'!B31</f>
        <v>Lemoncito Rey Kennedy C</v>
      </c>
      <c r="D13" s="110"/>
      <c r="E13" s="41"/>
      <c r="F13" s="41"/>
      <c r="G13" s="111"/>
      <c r="H13" s="110"/>
      <c r="I13" s="41"/>
      <c r="J13" s="41"/>
      <c r="K13" s="111"/>
      <c r="L13" s="110"/>
      <c r="M13" s="41"/>
      <c r="N13" s="41"/>
      <c r="O13" s="111"/>
      <c r="P13" s="110"/>
      <c r="Q13" s="41"/>
      <c r="R13" s="111"/>
    </row>
    <row r="14" spans="1:18">
      <c r="A14" s="110">
        <v>11</v>
      </c>
      <c r="B14" s="105" t="str">
        <f>'SEMESTRAL GRADE'!C32</f>
        <v>2015-01-940</v>
      </c>
      <c r="C14" s="107" t="str">
        <f>'SEMESTRAL GRADE'!B32</f>
        <v>Lunas Raymond M</v>
      </c>
      <c r="D14" s="110"/>
      <c r="E14" s="41"/>
      <c r="F14" s="41"/>
      <c r="G14" s="111"/>
      <c r="H14" s="110"/>
      <c r="I14" s="41"/>
      <c r="J14" s="41"/>
      <c r="K14" s="111"/>
      <c r="L14" s="110"/>
      <c r="M14" s="41"/>
      <c r="N14" s="41"/>
      <c r="O14" s="111"/>
      <c r="P14" s="110"/>
      <c r="Q14" s="41"/>
      <c r="R14" s="111"/>
    </row>
    <row r="15" spans="1:18">
      <c r="A15" s="110">
        <v>12</v>
      </c>
      <c r="B15" s="105" t="str">
        <f>'SEMESTRAL GRADE'!C33</f>
        <v>2015-01-1728</v>
      </c>
      <c r="C15" s="107" t="str">
        <f>'SEMESTRAL GRADE'!B33</f>
        <v>Mabburang Ma. Visitacion P</v>
      </c>
      <c r="D15" s="110"/>
      <c r="E15" s="41"/>
      <c r="F15" s="41"/>
      <c r="G15" s="111"/>
      <c r="H15" s="110"/>
      <c r="I15" s="41"/>
      <c r="J15" s="41"/>
      <c r="K15" s="111"/>
      <c r="L15" s="110"/>
      <c r="M15" s="41"/>
      <c r="N15" s="41"/>
      <c r="O15" s="111"/>
      <c r="P15" s="110"/>
      <c r="Q15" s="41"/>
      <c r="R15" s="111"/>
    </row>
    <row r="16" spans="1:18">
      <c r="A16" s="110">
        <v>13</v>
      </c>
      <c r="B16" s="105" t="str">
        <f>'SEMESTRAL GRADE'!C34</f>
        <v>2015-01-1350</v>
      </c>
      <c r="C16" s="107" t="str">
        <f>'SEMESTRAL GRADE'!B34</f>
        <v>Malate Melvin Chester G</v>
      </c>
      <c r="D16" s="110"/>
      <c r="E16" s="41"/>
      <c r="F16" s="41"/>
      <c r="G16" s="111"/>
      <c r="H16" s="110"/>
      <c r="I16" s="41"/>
      <c r="J16" s="41"/>
      <c r="K16" s="111"/>
      <c r="L16" s="110"/>
      <c r="M16" s="41"/>
      <c r="N16" s="41"/>
      <c r="O16" s="111"/>
      <c r="P16" s="110"/>
      <c r="Q16" s="41"/>
      <c r="R16" s="111"/>
    </row>
    <row r="17" spans="1:18">
      <c r="A17" s="110">
        <v>14</v>
      </c>
      <c r="B17" s="105" t="str">
        <f>'SEMESTRAL GRADE'!C35</f>
        <v>2015-01-960</v>
      </c>
      <c r="C17" s="107" t="str">
        <f>'SEMESTRAL GRADE'!B35</f>
        <v>Miano Heartman John M</v>
      </c>
      <c r="D17" s="110"/>
      <c r="E17" s="41"/>
      <c r="F17" s="41"/>
      <c r="G17" s="111"/>
      <c r="H17" s="110"/>
      <c r="I17" s="41"/>
      <c r="J17" s="41"/>
      <c r="K17" s="111"/>
      <c r="L17" s="110"/>
      <c r="M17" s="41"/>
      <c r="N17" s="41"/>
      <c r="O17" s="111"/>
      <c r="P17" s="110"/>
      <c r="Q17" s="41"/>
      <c r="R17" s="111"/>
    </row>
    <row r="18" spans="1:18">
      <c r="A18" s="110">
        <v>15</v>
      </c>
      <c r="B18" s="105" t="str">
        <f>'SEMESTRAL GRADE'!C36</f>
        <v>2015-01-1610</v>
      </c>
      <c r="C18" s="107" t="str">
        <f>'SEMESTRAL GRADE'!B36</f>
        <v>Murray Jake Alexander V</v>
      </c>
      <c r="D18" s="110"/>
      <c r="E18" s="41"/>
      <c r="F18" s="41"/>
      <c r="G18" s="111"/>
      <c r="H18" s="110"/>
      <c r="I18" s="41"/>
      <c r="J18" s="41"/>
      <c r="K18" s="111"/>
      <c r="L18" s="110"/>
      <c r="M18" s="41"/>
      <c r="N18" s="41"/>
      <c r="O18" s="111"/>
      <c r="P18" s="110"/>
      <c r="Q18" s="41"/>
      <c r="R18" s="111"/>
    </row>
    <row r="19" spans="1:18">
      <c r="A19" s="110">
        <v>16</v>
      </c>
      <c r="B19" s="105" t="str">
        <f>'SEMESTRAL GRADE'!C37</f>
        <v>2014-02-126</v>
      </c>
      <c r="C19" s="107" t="str">
        <f>'SEMESTRAL GRADE'!B37</f>
        <v>Pallera Elvin Jay B</v>
      </c>
      <c r="D19" s="110"/>
      <c r="E19" s="41"/>
      <c r="F19" s="41"/>
      <c r="G19" s="111"/>
      <c r="H19" s="110"/>
      <c r="I19" s="41"/>
      <c r="J19" s="41"/>
      <c r="K19" s="111"/>
      <c r="L19" s="110"/>
      <c r="M19" s="41"/>
      <c r="N19" s="41"/>
      <c r="O19" s="111"/>
      <c r="P19" s="110"/>
      <c r="Q19" s="41"/>
      <c r="R19" s="111"/>
    </row>
    <row r="20" spans="1:18">
      <c r="A20" s="110">
        <v>17</v>
      </c>
      <c r="B20" s="105" t="str">
        <f>'SEMESTRAL GRADE'!C38</f>
        <v>2015-01-1336</v>
      </c>
      <c r="C20" s="107" t="str">
        <f>'SEMESTRAL GRADE'!B38</f>
        <v>Pineda Francis C</v>
      </c>
      <c r="D20" s="110"/>
      <c r="E20" s="41"/>
      <c r="F20" s="41"/>
      <c r="G20" s="111"/>
      <c r="H20" s="110"/>
      <c r="I20" s="41"/>
      <c r="J20" s="41"/>
      <c r="K20" s="111"/>
      <c r="L20" s="110"/>
      <c r="M20" s="41"/>
      <c r="N20" s="41"/>
      <c r="O20" s="111"/>
      <c r="P20" s="110"/>
      <c r="Q20" s="41"/>
      <c r="R20" s="111"/>
    </row>
    <row r="21" spans="1:18">
      <c r="A21" s="110">
        <v>18</v>
      </c>
      <c r="B21" s="105" t="str">
        <f>'SEMESTRAL GRADE'!C39</f>
        <v>2015-01-1677</v>
      </c>
      <c r="C21" s="107" t="str">
        <f>'SEMESTRAL GRADE'!B39</f>
        <v>Rascal Hashim Jr S</v>
      </c>
      <c r="D21" s="110"/>
      <c r="E21" s="41"/>
      <c r="F21" s="41"/>
      <c r="G21" s="111"/>
      <c r="H21" s="110"/>
      <c r="I21" s="41"/>
      <c r="J21" s="41"/>
      <c r="K21" s="111"/>
      <c r="L21" s="110"/>
      <c r="M21" s="41"/>
      <c r="N21" s="41"/>
      <c r="O21" s="111"/>
      <c r="P21" s="110"/>
      <c r="Q21" s="41"/>
      <c r="R21" s="111"/>
    </row>
    <row r="22" spans="1:18">
      <c r="A22" s="110">
        <v>19</v>
      </c>
      <c r="B22" s="105" t="str">
        <f>'SEMESTRAL GRADE'!C40</f>
        <v>2015-01-168</v>
      </c>
      <c r="C22" s="107" t="str">
        <f>'SEMESTRAL GRADE'!B40</f>
        <v>Santander Arvin M</v>
      </c>
      <c r="D22" s="110"/>
      <c r="E22" s="41"/>
      <c r="F22" s="41"/>
      <c r="G22" s="111"/>
      <c r="H22" s="110"/>
      <c r="I22" s="41"/>
      <c r="J22" s="41"/>
      <c r="K22" s="111"/>
      <c r="L22" s="110"/>
      <c r="M22" s="41"/>
      <c r="N22" s="41"/>
      <c r="O22" s="111"/>
      <c r="P22" s="110"/>
      <c r="Q22" s="41"/>
      <c r="R22" s="111"/>
    </row>
    <row r="23" spans="1:18">
      <c r="A23" s="110">
        <v>20</v>
      </c>
      <c r="B23" s="105" t="str">
        <f>'SEMESTRAL GRADE'!C41</f>
        <v>2015-01-1585</v>
      </c>
      <c r="C23" s="107" t="str">
        <f>'SEMESTRAL GRADE'!B41</f>
        <v>Silmete John Lloyd S</v>
      </c>
      <c r="D23" s="110"/>
      <c r="E23" s="41"/>
      <c r="F23" s="41"/>
      <c r="G23" s="111"/>
      <c r="H23" s="110"/>
      <c r="I23" s="41"/>
      <c r="J23" s="41"/>
      <c r="K23" s="111"/>
      <c r="L23" s="110"/>
      <c r="M23" s="41"/>
      <c r="N23" s="41"/>
      <c r="O23" s="111"/>
      <c r="P23" s="110"/>
      <c r="Q23" s="41"/>
      <c r="R23" s="111"/>
    </row>
    <row r="24" spans="1:18">
      <c r="A24" s="110">
        <v>21</v>
      </c>
      <c r="B24" s="105" t="str">
        <f>'SEMESTRAL GRADE'!C42</f>
        <v>2015-01-1810</v>
      </c>
      <c r="C24" s="107" t="str">
        <f>'SEMESTRAL GRADE'!B42</f>
        <v>Surizaki Takeji G</v>
      </c>
      <c r="D24" s="110"/>
      <c r="E24" s="41"/>
      <c r="F24" s="41"/>
      <c r="G24" s="111"/>
      <c r="H24" s="110"/>
      <c r="I24" s="41"/>
      <c r="J24" s="41"/>
      <c r="K24" s="111"/>
      <c r="L24" s="110"/>
      <c r="M24" s="41"/>
      <c r="N24" s="41"/>
      <c r="O24" s="111"/>
      <c r="P24" s="110"/>
      <c r="Q24" s="41"/>
      <c r="R24" s="111"/>
    </row>
    <row r="25" spans="1:18">
      <c r="A25" s="110">
        <v>22</v>
      </c>
      <c r="B25" s="105" t="str">
        <f>'SEMESTRAL GRADE'!C43</f>
        <v>2015-01-1764</v>
      </c>
      <c r="C25" s="107" t="str">
        <f>'SEMESTRAL GRADE'!B43</f>
        <v>Torrente Juan Papa T</v>
      </c>
      <c r="D25" s="110"/>
      <c r="E25" s="41"/>
      <c r="F25" s="41"/>
      <c r="G25" s="111"/>
      <c r="H25" s="110"/>
      <c r="I25" s="41"/>
      <c r="J25" s="41"/>
      <c r="K25" s="111"/>
      <c r="L25" s="110"/>
      <c r="M25" s="41"/>
      <c r="N25" s="41"/>
      <c r="O25" s="111"/>
      <c r="P25" s="110"/>
      <c r="Q25" s="41"/>
      <c r="R25" s="111"/>
    </row>
    <row r="26" spans="1:18">
      <c r="A26" s="110">
        <v>23</v>
      </c>
      <c r="B26" s="105" t="str">
        <f>'SEMESTRAL GRADE'!C44</f>
        <v>2015-01-1841</v>
      </c>
      <c r="C26" s="107" t="str">
        <f>'SEMESTRAL GRADE'!B44</f>
        <v>Tubis Heartlyn Micah A</v>
      </c>
      <c r="D26" s="110"/>
      <c r="E26" s="41"/>
      <c r="F26" s="41"/>
      <c r="G26" s="111"/>
      <c r="H26" s="110"/>
      <c r="I26" s="41"/>
      <c r="J26" s="41"/>
      <c r="K26" s="111"/>
      <c r="L26" s="110"/>
      <c r="M26" s="41"/>
      <c r="N26" s="41"/>
      <c r="O26" s="111"/>
      <c r="P26" s="110"/>
      <c r="Q26" s="41"/>
      <c r="R26" s="111"/>
    </row>
    <row r="27" spans="1:18">
      <c r="A27" s="110">
        <v>24</v>
      </c>
      <c r="B27" s="105" t="str">
        <f>'SEMESTRAL GRADE'!C45</f>
        <v>2015-01-1806</v>
      </c>
      <c r="C27" s="107" t="str">
        <f>'SEMESTRAL GRADE'!B45</f>
        <v>Umbay Lorenz G</v>
      </c>
      <c r="D27" s="110"/>
      <c r="E27" s="41"/>
      <c r="F27" s="41"/>
      <c r="G27" s="111"/>
      <c r="H27" s="110"/>
      <c r="I27" s="41"/>
      <c r="J27" s="41"/>
      <c r="K27" s="111"/>
      <c r="L27" s="110"/>
      <c r="M27" s="41"/>
      <c r="N27" s="41"/>
      <c r="O27" s="111"/>
      <c r="P27" s="110"/>
      <c r="Q27" s="41"/>
      <c r="R27" s="111"/>
    </row>
    <row r="28" spans="1:18">
      <c r="A28" s="110">
        <v>25</v>
      </c>
      <c r="B28" s="105" t="str">
        <f>'SEMESTRAL GRADE'!C46</f>
        <v>2015-01-1082</v>
      </c>
      <c r="C28" s="107" t="str">
        <f>'SEMESTRAL GRADE'!B46</f>
        <v>Villanueva Ira O</v>
      </c>
      <c r="D28" s="110"/>
      <c r="E28" s="41"/>
      <c r="F28" s="41"/>
      <c r="G28" s="111"/>
      <c r="H28" s="110"/>
      <c r="I28" s="41"/>
      <c r="J28" s="41"/>
      <c r="K28" s="111"/>
      <c r="L28" s="110"/>
      <c r="M28" s="41"/>
      <c r="N28" s="41"/>
      <c r="O28" s="111"/>
      <c r="P28" s="110"/>
      <c r="Q28" s="41"/>
      <c r="R28" s="111"/>
    </row>
    <row r="29" spans="1:18">
      <c r="A29" s="110">
        <v>26</v>
      </c>
      <c r="B29" s="105" t="e">
        <f>'SEMESTRAL GRADE'!#REF!</f>
        <v>#REF!</v>
      </c>
      <c r="C29" s="107" t="e">
        <f>'SEMESTRAL GRADE'!#REF!</f>
        <v>#REF!</v>
      </c>
      <c r="D29" s="110"/>
      <c r="E29" s="41"/>
      <c r="F29" s="41"/>
      <c r="G29" s="111"/>
      <c r="H29" s="110"/>
      <c r="I29" s="41"/>
      <c r="J29" s="41"/>
      <c r="K29" s="111"/>
      <c r="L29" s="110"/>
      <c r="M29" s="41"/>
      <c r="N29" s="41"/>
      <c r="O29" s="111"/>
      <c r="P29" s="110"/>
      <c r="Q29" s="41"/>
      <c r="R29" s="111"/>
    </row>
    <row r="30" spans="1:18">
      <c r="A30" s="110">
        <v>27</v>
      </c>
      <c r="B30" s="105" t="e">
        <f>'SEMESTRAL GRADE'!#REF!</f>
        <v>#REF!</v>
      </c>
      <c r="C30" s="107" t="e">
        <f>'SEMESTRAL GRADE'!#REF!</f>
        <v>#REF!</v>
      </c>
      <c r="D30" s="110"/>
      <c r="E30" s="41"/>
      <c r="F30" s="41"/>
      <c r="G30" s="111"/>
      <c r="H30" s="110"/>
      <c r="I30" s="41"/>
      <c r="J30" s="41"/>
      <c r="K30" s="111"/>
      <c r="L30" s="110"/>
      <c r="M30" s="41"/>
      <c r="N30" s="41"/>
      <c r="O30" s="111"/>
      <c r="P30" s="110"/>
      <c r="Q30" s="41"/>
      <c r="R30" s="111"/>
    </row>
    <row r="31" spans="1:18">
      <c r="A31" s="110">
        <v>28</v>
      </c>
      <c r="B31" s="105" t="e">
        <f>'SEMESTRAL GRADE'!#REF!</f>
        <v>#REF!</v>
      </c>
      <c r="C31" s="107" t="e">
        <f>'SEMESTRAL GRADE'!#REF!</f>
        <v>#REF!</v>
      </c>
      <c r="D31" s="110"/>
      <c r="E31" s="41"/>
      <c r="F31" s="41"/>
      <c r="G31" s="111"/>
      <c r="H31" s="110"/>
      <c r="I31" s="41"/>
      <c r="J31" s="41"/>
      <c r="K31" s="111"/>
      <c r="L31" s="110"/>
      <c r="M31" s="41"/>
      <c r="N31" s="41"/>
      <c r="O31" s="111"/>
      <c r="P31" s="110"/>
      <c r="Q31" s="41"/>
      <c r="R31" s="111"/>
    </row>
    <row r="32" spans="1:18">
      <c r="A32" s="110">
        <v>29</v>
      </c>
      <c r="B32" s="105" t="e">
        <f>'SEMESTRAL GRADE'!#REF!</f>
        <v>#REF!</v>
      </c>
      <c r="C32" s="107" t="e">
        <f>'SEMESTRAL GRADE'!#REF!</f>
        <v>#REF!</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cp:lastPrinted>2017-12-15T02:59:01Z</cp:lastPrinted>
  <dcterms:created xsi:type="dcterms:W3CDTF">2016-12-14T23:32:57Z</dcterms:created>
  <dcterms:modified xsi:type="dcterms:W3CDTF">2017-12-15T03:00:08Z</dcterms:modified>
</cp:coreProperties>
</file>