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4"/>
  <c r="A39"/>
  <c r="A40" s="1"/>
  <c r="A41" s="1"/>
  <c r="A42" s="1"/>
  <c r="A43" s="1"/>
  <c r="A44" s="1"/>
  <c r="A37"/>
  <c r="CM16" i="2"/>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3" i="4" l="1"/>
  <c r="C71"/>
  <c r="C70"/>
  <c r="C76" s="1"/>
  <c r="E75" s="1"/>
  <c r="E73" l="1"/>
  <c r="E71"/>
  <c r="E74"/>
  <c r="E70"/>
  <c r="E72"/>
  <c r="C8" i="3"/>
  <c r="E76" i="4" l="1"/>
</calcChain>
</file>

<file path=xl/sharedStrings.xml><?xml version="1.0" encoding="utf-8"?>
<sst xmlns="http://schemas.openxmlformats.org/spreadsheetml/2006/main" count="343" uniqueCount="259">
  <si>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</si>
  <si>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</si>
  <si>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</si>
  <si>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</si>
  <si>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</si>
  <si>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</si>
  <si>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</si>
  <si>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</si>
  <si>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</si>
  <si>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</si>
  <si>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</si>
  <si>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</si>
  <si>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</si>
  <si>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</si>
  <si>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</si>
  <si>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</si>
  <si>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</si>
  <si>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</si>
  <si>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</si>
  <si>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</si>
  <si>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</si>
  <si>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</si>
  <si>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</si>
  <si>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</si>
  <si>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</si>
  <si>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</si>
  <si>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</si>
  <si>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</si>
  <si>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</si>
  <si>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</si>
  <si>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</si>
  <si>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</si>
  <si>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</si>
  <si>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</si>
  <si>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</si>
  <si>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</si>
  <si>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</si>
  <si>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</si>
  <si>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</si>
  <si>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</si>
  <si>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</si>
  <si>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</si>
  <si>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</si>
  <si>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</si>
  <si>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</si>
  <si>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</si>
  <si>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</si>
  <si>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</si>
  <si>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</si>
  <si>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</si>
  <si>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</si>
  <si>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</si>
  <si>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</si>
  <si>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</si>
  <si>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</si>
  <si>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</si>
  <si>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</si>
  <si>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</si>
  <si>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</si>
  <si>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</si>
  <si>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</si>
  <si>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</si>
  <si>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</si>
  <si>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</si>
  <si>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</si>
  <si>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</si>
  <si>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</si>
  <si>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</si>
  <si>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</si>
  <si>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</si>
  <si>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</si>
  <si>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</si>
  <si>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</si>
  <si>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</si>
  <si>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</si>
  <si>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</si>
  <si>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</si>
  <si>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</si>
  <si>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</si>
  <si>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</si>
  <si>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</si>
  <si>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</si>
  <si>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</si>
  <si>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</si>
  <si>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</si>
  <si>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</si>
  <si>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</si>
  <si>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</si>
  <si>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</si>
  <si>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</si>
  <si>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</si>
  <si>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</si>
  <si>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</si>
  <si>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</si>
  <si>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</si>
  <si>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</si>
  <si>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</si>
  <si>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</si>
  <si>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</si>
  <si>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</si>
  <si>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</si>
  <si>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</si>
  <si>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</si>
  <si>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</si>
  <si>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</si>
  <si>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</si>
  <si>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</si>
  <si>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</si>
  <si>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</si>
  <si>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</si>
  <si>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</si>
  <si>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</si>
  <si>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</si>
  <si>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</si>
  <si>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</si>
  <si>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</si>
  <si>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</si>
  <si>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</si>
  <si>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</si>
  <si>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</si>
  <si>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</si>
  <si>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</si>
  <si>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</si>
  <si>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</si>
  <si>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</si>
  <si>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</si>
  <si>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</si>
  <si>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</si>
  <si>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</si>
  <si>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</si>
  <si>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</si>
  <si>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</si>
  <si>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</si>
  <si>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</si>
  <si>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</si>
  <si>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</si>
  <si>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</si>
  <si>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</si>
  <si>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</si>
  <si>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</si>
  <si>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</si>
  <si>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</si>
  <si>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</si>
  <si>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</si>
  <si>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</si>
  <si>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</si>
  <si>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</si>
  <si>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</si>
  <si>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</si>
  <si>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</si>
  <si>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</si>
  <si>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</si>
  <si>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</si>
  <si>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</si>
  <si>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</si>
  <si>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</si>
  <si>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</si>
  <si>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</si>
  <si>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</si>
  <si>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</si>
  <si>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</si>
  <si>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</si>
  <si>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</si>
  <si>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</si>
  <si>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</si>
  <si>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</si>
  <si>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</si>
  <si>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</si>
  <si>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</si>
  <si>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</si>
  <si>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</si>
  <si>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</si>
  <si>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</si>
  <si>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</si>
  <si>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</si>
  <si>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</si>
  <si>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</si>
  <si>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</si>
  <si>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</si>
  <si>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</si>
  <si>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</si>
  <si>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</si>
  <si>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</si>
  <si>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</si>
  <si>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</si>
  <si>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</si>
  <si>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</si>
  <si>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</si>
  <si>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</si>
  <si>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</si>
  <si>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</si>
  <si>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</si>
  <si>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</si>
  <si>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</si>
  <si>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</si>
  <si>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</si>
  <si>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</si>
  <si>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</si>
  <si>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</si>
  <si>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</si>
  <si>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</si>
  <si>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</si>
  <si>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</si>
  <si>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</si>
  <si>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</si>
  <si>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</si>
  <si>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</si>
  <si>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</si>
  <si>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</si>
  <si>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</si>
  <si>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</si>
  <si>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</si>
  <si>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</si>
  <si>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</si>
  <si>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</si>
  <si>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</si>
  <si>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</si>
  <si>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</si>
  <si>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</si>
  <si>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</si>
  <si>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</si>
  <si>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</si>
  <si>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</si>
  <si>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</si>
  <si>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</si>
  <si>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</si>
  <si>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</si>
  <si>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</si>
  <si>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</si>
  <si>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2017-01-829</t>
  </si>
  <si>
    <t>Bago Jr</t>
  </si>
  <si>
    <t>Benjamin</t>
  </si>
  <si>
    <t>G</t>
  </si>
  <si>
    <t>2017-01-511</t>
  </si>
  <si>
    <t>Gile</t>
  </si>
  <si>
    <t>Wilfredo Jr</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</si>
  <si>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</si>
  <si>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</si>
  <si>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</si>
  <si>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</si>
  <si>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</si>
  <si>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</si>
  <si>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</si>
  <si>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</si>
  <si>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</si>
  <si>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</si>
  <si>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</si>
  <si>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</si>
  <si>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</si>
  <si>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</si>
  <si>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</si>
  <si>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</si>
  <si>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</si>
  <si>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</si>
  <si>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</si>
  <si>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</si>
  <si>
    <t>2017-01-150</t>
  </si>
  <si>
    <t>Renen Paul M. Viado</t>
  </si>
  <si>
    <t>ll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</si>
</sst>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3" workbookViewId="0">
      <selection activeCell="P17" sqref="P17:R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0" t="s">
        <v>22</v>
      </c>
      <c r="B2" s="130"/>
      <c r="C2" s="130"/>
      <c r="D2" s="130"/>
      <c r="E2" s="130"/>
      <c r="F2" s="130"/>
      <c r="G2" s="130"/>
      <c r="H2" s="130"/>
      <c r="I2" s="130"/>
      <c r="J2" s="130"/>
      <c r="K2" s="130"/>
      <c r="L2" s="130"/>
      <c r="M2" s="130"/>
    </row>
    <row r="3" spans="1:18">
      <c r="A3" s="130"/>
      <c r="B3" s="130"/>
      <c r="C3" s="130"/>
      <c r="D3" s="130"/>
      <c r="E3" s="130"/>
      <c r="F3" s="130"/>
      <c r="G3" s="130"/>
      <c r="H3" s="130"/>
      <c r="I3" s="130"/>
      <c r="J3" s="130"/>
      <c r="K3" s="130"/>
      <c r="L3" s="130"/>
      <c r="M3" s="130"/>
    </row>
    <row r="4" spans="1:18" ht="16.5" customHeight="1">
      <c r="A4" s="122" t="s">
        <v>255</v>
      </c>
      <c r="B4" s="122"/>
      <c r="C4" s="122"/>
      <c r="D4" s="122"/>
      <c r="E4" s="122"/>
      <c r="F4" s="122"/>
      <c r="G4" s="122"/>
      <c r="H4" s="122"/>
      <c r="I4" s="122"/>
      <c r="J4" s="122"/>
      <c r="K4" s="122"/>
      <c r="L4" s="122"/>
      <c r="M4" s="122"/>
    </row>
    <row r="5" spans="1:18" ht="15.75" thickBot="1">
      <c r="A5" s="121"/>
      <c r="B5" s="121"/>
      <c r="C5" s="121"/>
      <c r="D5" s="121"/>
      <c r="E5" s="121"/>
      <c r="F5" s="121"/>
      <c r="G5" s="121"/>
      <c r="H5" s="121"/>
      <c r="I5" s="121"/>
      <c r="J5" s="121"/>
      <c r="K5" s="121"/>
      <c r="L5" s="121"/>
      <c r="M5" s="121"/>
    </row>
    <row r="6" spans="1:18">
      <c r="A6" s="157" t="s">
        <v>0</v>
      </c>
      <c r="B6" s="158"/>
      <c r="C6" s="159" t="s">
        <v>159</v>
      </c>
      <c r="D6" s="159"/>
      <c r="E6" s="160" t="s">
        <v>1</v>
      </c>
      <c r="F6" s="160"/>
      <c r="G6" s="1">
        <v>2</v>
      </c>
      <c r="H6" s="2" t="s">
        <v>2</v>
      </c>
      <c r="I6" s="1"/>
      <c r="J6" s="161" t="s">
        <v>3</v>
      </c>
      <c r="K6" s="161"/>
      <c r="L6" s="162"/>
      <c r="M6" s="162"/>
    </row>
    <row r="7" spans="1:18">
      <c r="A7" s="163" t="s">
        <v>4</v>
      </c>
      <c r="B7" s="164"/>
      <c r="C7" s="3" t="s">
        <v>158</v>
      </c>
      <c r="D7" s="4" t="s">
        <v>5</v>
      </c>
      <c r="E7" s="165" t="s">
        <v>6</v>
      </c>
      <c r="F7" s="165"/>
      <c r="G7" s="5">
        <v>1</v>
      </c>
      <c r="H7" s="6" t="s">
        <v>7</v>
      </c>
      <c r="I7" s="7"/>
      <c r="J7" s="165" t="s">
        <v>8</v>
      </c>
      <c r="K7" s="165"/>
      <c r="L7" s="166"/>
      <c r="M7" s="166"/>
    </row>
    <row r="8" spans="1:18" ht="15.75" thickBot="1">
      <c r="A8" s="145" t="s">
        <v>9</v>
      </c>
      <c r="B8" s="146"/>
      <c r="C8" s="8" t="s">
        <v>160</v>
      </c>
      <c r="D8" s="9" t="s">
        <v>161</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204</v>
      </c>
      <c r="C11" s="15" t="s">
        <v>183</v>
      </c>
      <c r="D11" s="15" t="s">
        <v>184</v>
      </c>
      <c r="E11" s="15" t="s">
        <v>185</v>
      </c>
      <c r="F11" s="16" t="s">
        <v>169</v>
      </c>
      <c r="G11" s="140"/>
      <c r="H11" s="141"/>
      <c r="I11" s="142"/>
      <c r="J11" s="143"/>
      <c r="K11" s="144"/>
      <c r="L11" s="140"/>
      <c r="M11" s="142"/>
      <c r="O11" s="131" t="s">
        <v>23</v>
      </c>
      <c r="P11" s="132"/>
      <c r="Q11" s="132"/>
      <c r="R11" s="133"/>
    </row>
    <row r="12" spans="1:18">
      <c r="A12" s="14">
        <v>2</v>
      </c>
      <c r="B12" s="15" t="s">
        <v>242</v>
      </c>
      <c r="C12" s="119" t="s">
        <v>243</v>
      </c>
      <c r="D12" s="119" t="s">
        <v>244</v>
      </c>
      <c r="E12" s="119" t="s">
        <v>245</v>
      </c>
      <c r="F12" s="16" t="s">
        <v>169</v>
      </c>
      <c r="G12" s="127"/>
      <c r="H12" s="127"/>
      <c r="I12" s="127"/>
      <c r="J12" s="128"/>
      <c r="K12" s="128"/>
      <c r="L12" s="129"/>
      <c r="M12" s="129"/>
      <c r="O12" s="19" t="s">
        <v>24</v>
      </c>
      <c r="P12" s="126" t="s">
        <v>162</v>
      </c>
      <c r="Q12" s="126"/>
      <c r="R12" s="126"/>
    </row>
    <row r="13" spans="1:18">
      <c r="A13" s="14">
        <v>3</v>
      </c>
      <c r="B13" s="15" t="s">
        <v>221</v>
      </c>
      <c r="C13" s="119" t="s">
        <v>202</v>
      </c>
      <c r="D13" s="119" t="s">
        <v>203</v>
      </c>
      <c r="E13" s="119" t="s">
        <v>187</v>
      </c>
      <c r="F13" s="16" t="s">
        <v>169</v>
      </c>
      <c r="G13" s="127"/>
      <c r="H13" s="127"/>
      <c r="I13" s="127"/>
      <c r="J13" s="128"/>
      <c r="K13" s="128"/>
      <c r="L13" s="129"/>
      <c r="M13" s="129"/>
      <c r="O13" s="19" t="s">
        <v>25</v>
      </c>
      <c r="P13" s="126" t="s">
        <v>228</v>
      </c>
      <c r="Q13" s="126"/>
      <c r="R13" s="126"/>
    </row>
    <row r="14" spans="1:18">
      <c r="A14" s="14">
        <v>4</v>
      </c>
      <c r="B14" s="15" t="s">
        <v>205</v>
      </c>
      <c r="C14" s="15" t="s">
        <v>186</v>
      </c>
      <c r="D14" s="15" t="s">
        <v>227</v>
      </c>
      <c r="E14" s="15" t="s">
        <v>187</v>
      </c>
      <c r="F14" s="16" t="s">
        <v>169</v>
      </c>
      <c r="G14" s="127"/>
      <c r="H14" s="127"/>
      <c r="I14" s="127"/>
      <c r="J14" s="128"/>
      <c r="K14" s="128"/>
      <c r="L14" s="129"/>
      <c r="M14" s="129"/>
      <c r="O14" s="19" t="s">
        <v>26</v>
      </c>
      <c r="P14" s="123" t="s">
        <v>163</v>
      </c>
      <c r="Q14" s="124"/>
      <c r="R14" s="125"/>
    </row>
    <row r="15" spans="1:18">
      <c r="A15" s="14">
        <v>5</v>
      </c>
      <c r="B15" s="15" t="s">
        <v>229</v>
      </c>
      <c r="C15" s="119" t="s">
        <v>230</v>
      </c>
      <c r="D15" s="119" t="s">
        <v>231</v>
      </c>
      <c r="E15" s="119" t="s">
        <v>232</v>
      </c>
      <c r="F15" s="16" t="s">
        <v>169</v>
      </c>
      <c r="G15" s="127"/>
      <c r="H15" s="127"/>
      <c r="I15" s="127"/>
      <c r="J15" s="128"/>
      <c r="K15" s="128"/>
      <c r="L15" s="129"/>
      <c r="M15" s="129"/>
      <c r="O15" s="20" t="s">
        <v>27</v>
      </c>
      <c r="P15" s="123" t="s">
        <v>164</v>
      </c>
      <c r="Q15" s="124"/>
      <c r="R15" s="125"/>
    </row>
    <row r="16" spans="1:18">
      <c r="A16" s="14">
        <v>6</v>
      </c>
      <c r="B16" s="15" t="s">
        <v>206</v>
      </c>
      <c r="C16" s="119" t="s">
        <v>177</v>
      </c>
      <c r="D16" s="119" t="s">
        <v>178</v>
      </c>
      <c r="E16" s="119" t="s">
        <v>172</v>
      </c>
      <c r="F16" s="16" t="s">
        <v>169</v>
      </c>
      <c r="G16" s="127"/>
      <c r="H16" s="127"/>
      <c r="I16" s="127"/>
      <c r="J16" s="128"/>
      <c r="K16" s="128"/>
      <c r="L16" s="129"/>
      <c r="M16" s="129"/>
      <c r="O16" s="20" t="s">
        <v>29</v>
      </c>
      <c r="P16" s="134" t="s">
        <v>257</v>
      </c>
      <c r="Q16" s="135"/>
      <c r="R16" s="136"/>
    </row>
    <row r="17" spans="1:18">
      <c r="A17" s="14">
        <v>7</v>
      </c>
      <c r="B17" s="15" t="s">
        <v>207</v>
      </c>
      <c r="C17" s="119" t="s">
        <v>194</v>
      </c>
      <c r="D17" s="119" t="s">
        <v>195</v>
      </c>
      <c r="E17" s="119" t="s">
        <v>172</v>
      </c>
      <c r="F17" s="16" t="s">
        <v>169</v>
      </c>
      <c r="G17" s="127"/>
      <c r="H17" s="127"/>
      <c r="I17" s="127"/>
      <c r="J17" s="128"/>
      <c r="K17" s="128"/>
      <c r="L17" s="129"/>
      <c r="M17" s="129"/>
      <c r="O17" s="20" t="s">
        <v>28</v>
      </c>
      <c r="P17" s="123" t="s">
        <v>165</v>
      </c>
      <c r="Q17" s="124"/>
      <c r="R17" s="125"/>
    </row>
    <row r="18" spans="1:18">
      <c r="A18" s="14">
        <v>8</v>
      </c>
      <c r="B18" s="15" t="s">
        <v>208</v>
      </c>
      <c r="C18" s="15" t="s">
        <v>192</v>
      </c>
      <c r="D18" s="15" t="s">
        <v>193</v>
      </c>
      <c r="E18" s="15" t="s">
        <v>172</v>
      </c>
      <c r="F18" s="16" t="s">
        <v>169</v>
      </c>
      <c r="G18" s="127"/>
      <c r="H18" s="127"/>
      <c r="I18" s="127"/>
      <c r="J18" s="128"/>
      <c r="K18" s="128"/>
      <c r="L18" s="129"/>
      <c r="M18" s="129"/>
    </row>
    <row r="19" spans="1:18">
      <c r="A19" s="14">
        <v>9</v>
      </c>
      <c r="B19" s="15" t="s">
        <v>209</v>
      </c>
      <c r="C19" s="120" t="s">
        <v>170</v>
      </c>
      <c r="D19" s="120" t="s">
        <v>171</v>
      </c>
      <c r="E19" s="120" t="s">
        <v>172</v>
      </c>
      <c r="F19" s="16" t="s">
        <v>169</v>
      </c>
      <c r="G19" s="127"/>
      <c r="H19" s="127"/>
      <c r="I19" s="127"/>
      <c r="J19" s="128"/>
      <c r="K19" s="128"/>
      <c r="L19" s="129"/>
      <c r="M19" s="129"/>
    </row>
    <row r="20" spans="1:18">
      <c r="A20" s="14">
        <v>10</v>
      </c>
      <c r="B20" s="15" t="s">
        <v>223</v>
      </c>
      <c r="C20" s="15" t="s">
        <v>224</v>
      </c>
      <c r="D20" s="15" t="s">
        <v>225</v>
      </c>
      <c r="E20" s="15"/>
      <c r="F20" s="16" t="s">
        <v>169</v>
      </c>
      <c r="G20" s="127"/>
      <c r="H20" s="127"/>
      <c r="I20" s="127"/>
      <c r="J20" s="128"/>
      <c r="K20" s="128"/>
      <c r="L20" s="129"/>
      <c r="M20" s="129"/>
    </row>
    <row r="21" spans="1:18">
      <c r="A21" s="14">
        <v>11</v>
      </c>
      <c r="B21" s="15" t="s">
        <v>238</v>
      </c>
      <c r="C21" s="119" t="s">
        <v>239</v>
      </c>
      <c r="D21" s="119" t="s">
        <v>240</v>
      </c>
      <c r="E21" s="119" t="s">
        <v>241</v>
      </c>
      <c r="F21" s="16" t="s">
        <v>169</v>
      </c>
      <c r="G21" s="127"/>
      <c r="H21" s="127"/>
      <c r="I21" s="127"/>
      <c r="J21" s="128"/>
      <c r="K21" s="128"/>
      <c r="L21" s="129"/>
      <c r="M21" s="129"/>
      <c r="P21" s="94" t="s">
        <v>142</v>
      </c>
    </row>
    <row r="22" spans="1:18">
      <c r="A22" s="14">
        <v>12</v>
      </c>
      <c r="B22" s="15" t="s">
        <v>233</v>
      </c>
      <c r="C22" s="119" t="s">
        <v>234</v>
      </c>
      <c r="D22" s="119" t="s">
        <v>235</v>
      </c>
      <c r="E22" s="119" t="s">
        <v>198</v>
      </c>
      <c r="F22" s="16" t="s">
        <v>169</v>
      </c>
      <c r="G22" s="127"/>
      <c r="H22" s="127"/>
      <c r="I22" s="127"/>
      <c r="J22" s="128"/>
      <c r="K22" s="128"/>
      <c r="L22" s="129"/>
      <c r="M22" s="129"/>
      <c r="P22" s="95">
        <v>0</v>
      </c>
      <c r="Q22" s="95">
        <v>5</v>
      </c>
    </row>
    <row r="23" spans="1:18">
      <c r="A23" s="14">
        <v>13</v>
      </c>
      <c r="B23" s="15" t="s">
        <v>210</v>
      </c>
      <c r="C23" s="119" t="s">
        <v>181</v>
      </c>
      <c r="D23" s="119" t="s">
        <v>182</v>
      </c>
      <c r="E23" s="119" t="s">
        <v>172</v>
      </c>
      <c r="F23" s="16" t="s">
        <v>169</v>
      </c>
      <c r="G23" s="127"/>
      <c r="H23" s="127"/>
      <c r="I23" s="127"/>
      <c r="J23" s="128"/>
      <c r="K23" s="128"/>
      <c r="L23" s="129"/>
      <c r="M23" s="129"/>
      <c r="P23" s="96">
        <v>70</v>
      </c>
      <c r="Q23" s="95">
        <v>3</v>
      </c>
    </row>
    <row r="24" spans="1:18">
      <c r="A24" s="14">
        <v>14</v>
      </c>
      <c r="B24" s="15" t="s">
        <v>211</v>
      </c>
      <c r="C24" s="119" t="s">
        <v>196</v>
      </c>
      <c r="D24" s="119" t="s">
        <v>197</v>
      </c>
      <c r="E24" s="119" t="s">
        <v>198</v>
      </c>
      <c r="F24" s="16" t="s">
        <v>169</v>
      </c>
      <c r="G24" s="127"/>
      <c r="H24" s="127"/>
      <c r="I24" s="127"/>
      <c r="J24" s="128"/>
      <c r="K24" s="128"/>
      <c r="L24" s="129"/>
      <c r="M24" s="129"/>
      <c r="P24" s="96">
        <v>73.34</v>
      </c>
      <c r="Q24" s="95">
        <v>2.75</v>
      </c>
    </row>
    <row r="25" spans="1:18">
      <c r="A25" s="14">
        <v>15</v>
      </c>
      <c r="B25" s="15" t="s">
        <v>212</v>
      </c>
      <c r="C25" s="119" t="s">
        <v>199</v>
      </c>
      <c r="D25" s="119" t="s">
        <v>200</v>
      </c>
      <c r="E25" s="119" t="s">
        <v>201</v>
      </c>
      <c r="F25" s="16" t="s">
        <v>169</v>
      </c>
      <c r="G25" s="127"/>
      <c r="H25" s="127"/>
      <c r="I25" s="127"/>
      <c r="J25" s="128"/>
      <c r="K25" s="128"/>
      <c r="L25" s="129"/>
      <c r="M25" s="129"/>
      <c r="P25" s="96">
        <v>76.680000000000007</v>
      </c>
      <c r="Q25" s="95">
        <v>2.5</v>
      </c>
    </row>
    <row r="26" spans="1:18">
      <c r="A26" s="14">
        <v>16</v>
      </c>
      <c r="B26" s="15" t="s">
        <v>213</v>
      </c>
      <c r="C26" s="119" t="s">
        <v>173</v>
      </c>
      <c r="D26" s="119" t="s">
        <v>174</v>
      </c>
      <c r="E26" s="119" t="s">
        <v>175</v>
      </c>
      <c r="F26" s="16" t="s">
        <v>169</v>
      </c>
      <c r="G26" s="127"/>
      <c r="H26" s="127"/>
      <c r="I26" s="127"/>
      <c r="J26" s="128"/>
      <c r="K26" s="128"/>
      <c r="L26" s="129"/>
      <c r="M26" s="129"/>
      <c r="P26" s="96">
        <v>80.02</v>
      </c>
      <c r="Q26" s="95">
        <v>2.25</v>
      </c>
    </row>
    <row r="27" spans="1:18">
      <c r="A27" s="14">
        <v>17</v>
      </c>
      <c r="B27" s="15" t="s">
        <v>214</v>
      </c>
      <c r="C27" s="15" t="s">
        <v>226</v>
      </c>
      <c r="D27" s="15" t="s">
        <v>191</v>
      </c>
      <c r="E27" s="15" t="s">
        <v>190</v>
      </c>
      <c r="F27" s="16" t="s">
        <v>169</v>
      </c>
      <c r="G27" s="127"/>
      <c r="H27" s="127"/>
      <c r="I27" s="127"/>
      <c r="J27" s="128"/>
      <c r="K27" s="128"/>
      <c r="L27" s="129"/>
      <c r="M27" s="129"/>
      <c r="P27" s="96">
        <v>83.36</v>
      </c>
      <c r="Q27" s="95">
        <v>2</v>
      </c>
    </row>
    <row r="28" spans="1:18">
      <c r="A28" s="14">
        <v>18</v>
      </c>
      <c r="B28" s="15" t="s">
        <v>215</v>
      </c>
      <c r="C28" s="120" t="s">
        <v>188</v>
      </c>
      <c r="D28" s="120" t="s">
        <v>189</v>
      </c>
      <c r="E28" s="120" t="s">
        <v>190</v>
      </c>
      <c r="F28" s="16" t="s">
        <v>169</v>
      </c>
      <c r="G28" s="127"/>
      <c r="H28" s="127"/>
      <c r="I28" s="127"/>
      <c r="J28" s="128"/>
      <c r="K28" s="128"/>
      <c r="L28" s="129"/>
      <c r="M28" s="129"/>
      <c r="P28" s="96">
        <v>86.7</v>
      </c>
      <c r="Q28" s="95">
        <v>1.75</v>
      </c>
    </row>
    <row r="29" spans="1:18">
      <c r="A29" s="14">
        <v>19</v>
      </c>
      <c r="B29" s="15" t="s">
        <v>216</v>
      </c>
      <c r="C29" s="119" t="s">
        <v>179</v>
      </c>
      <c r="D29" s="119" t="s">
        <v>180</v>
      </c>
      <c r="E29" s="119" t="s">
        <v>222</v>
      </c>
      <c r="F29" s="16" t="s">
        <v>169</v>
      </c>
      <c r="G29" s="127"/>
      <c r="H29" s="127"/>
      <c r="I29" s="127"/>
      <c r="J29" s="128"/>
      <c r="K29" s="128"/>
      <c r="L29" s="129"/>
      <c r="M29" s="129"/>
      <c r="P29" s="96">
        <v>90.04</v>
      </c>
      <c r="Q29" s="95">
        <v>1.5</v>
      </c>
    </row>
    <row r="30" spans="1:18">
      <c r="A30" s="14">
        <v>20</v>
      </c>
      <c r="B30" s="15" t="s">
        <v>217</v>
      </c>
      <c r="C30" s="119" t="s">
        <v>176</v>
      </c>
      <c r="D30" s="119" t="s">
        <v>219</v>
      </c>
      <c r="E30" s="119" t="s">
        <v>220</v>
      </c>
      <c r="F30" s="16" t="s">
        <v>169</v>
      </c>
      <c r="G30" s="127"/>
      <c r="H30" s="127"/>
      <c r="I30" s="127"/>
      <c r="J30" s="128"/>
      <c r="K30" s="128"/>
      <c r="L30" s="129"/>
      <c r="M30" s="129"/>
      <c r="P30" s="96">
        <v>93.38</v>
      </c>
      <c r="Q30" s="95">
        <v>1.25</v>
      </c>
    </row>
    <row r="31" spans="1:18">
      <c r="A31" s="14">
        <v>21</v>
      </c>
      <c r="B31" s="15" t="s">
        <v>218</v>
      </c>
      <c r="C31" s="119" t="s">
        <v>166</v>
      </c>
      <c r="D31" s="119" t="s">
        <v>167</v>
      </c>
      <c r="E31" s="119" t="s">
        <v>168</v>
      </c>
      <c r="F31" s="16" t="s">
        <v>169</v>
      </c>
      <c r="G31" s="127"/>
      <c r="H31" s="127"/>
      <c r="I31" s="127"/>
      <c r="J31" s="128"/>
      <c r="K31" s="128"/>
      <c r="L31" s="129"/>
      <c r="M31" s="129"/>
      <c r="P31" s="95"/>
      <c r="Q31" s="95"/>
    </row>
    <row r="32" spans="1:18">
      <c r="A32" s="14">
        <v>22</v>
      </c>
      <c r="B32" s="15" t="s">
        <v>256</v>
      </c>
      <c r="C32" s="15" t="s">
        <v>236</v>
      </c>
      <c r="D32" s="15" t="s">
        <v>237</v>
      </c>
      <c r="E32" s="15" t="s">
        <v>172</v>
      </c>
      <c r="F32" s="16" t="s">
        <v>169</v>
      </c>
      <c r="G32" s="127"/>
      <c r="H32" s="127"/>
      <c r="I32" s="127"/>
      <c r="J32" s="128"/>
      <c r="K32" s="128"/>
      <c r="L32" s="129"/>
      <c r="M32" s="129"/>
      <c r="P32" s="95">
        <v>96.72</v>
      </c>
      <c r="Q32" s="95">
        <v>1</v>
      </c>
    </row>
    <row r="33" spans="1:13">
      <c r="A33" s="14">
        <v>23</v>
      </c>
      <c r="B33" s="15" t="s">
        <v>248</v>
      </c>
      <c r="C33" s="15" t="s">
        <v>246</v>
      </c>
      <c r="D33" s="15" t="s">
        <v>247</v>
      </c>
      <c r="E33" s="15" t="s">
        <v>249</v>
      </c>
      <c r="F33" s="16" t="s">
        <v>169</v>
      </c>
      <c r="G33" s="127"/>
      <c r="H33" s="127"/>
      <c r="I33" s="127"/>
      <c r="J33" s="128"/>
      <c r="K33" s="128"/>
      <c r="L33" s="129"/>
      <c r="M33" s="129"/>
    </row>
    <row r="34" spans="1:13">
      <c r="A34" s="14">
        <v>24</v>
      </c>
      <c r="B34" s="15"/>
      <c r="C34" s="17"/>
      <c r="D34" s="15"/>
      <c r="E34" s="15"/>
      <c r="F34" s="16"/>
      <c r="G34" s="127"/>
      <c r="H34" s="127"/>
      <c r="I34" s="127"/>
      <c r="J34" s="128"/>
      <c r="K34" s="128"/>
      <c r="L34" s="129"/>
      <c r="M34" s="129"/>
    </row>
    <row r="35" spans="1:13">
      <c r="A35" s="14">
        <v>25</v>
      </c>
      <c r="B35" s="15"/>
      <c r="C35" s="15"/>
      <c r="D35" s="15"/>
      <c r="E35" s="15"/>
      <c r="F35" s="16"/>
      <c r="G35" s="127"/>
      <c r="H35" s="127"/>
      <c r="I35" s="127"/>
      <c r="J35" s="128"/>
      <c r="K35" s="128"/>
      <c r="L35" s="129"/>
      <c r="M35" s="129"/>
    </row>
    <row r="36" spans="1:13">
      <c r="A36" s="14">
        <v>26</v>
      </c>
      <c r="B36" s="15"/>
      <c r="C36" s="15"/>
      <c r="D36" s="15"/>
      <c r="E36" s="15"/>
      <c r="F36" s="16"/>
      <c r="G36" s="127"/>
      <c r="H36" s="127"/>
      <c r="I36" s="127"/>
      <c r="J36" s="128"/>
      <c r="K36" s="128"/>
      <c r="L36" s="129"/>
      <c r="M36" s="129"/>
    </row>
    <row r="37" spans="1:13">
      <c r="A37" s="14">
        <v>27</v>
      </c>
      <c r="B37" s="15"/>
      <c r="C37" s="17"/>
      <c r="D37" s="15"/>
      <c r="E37" s="15"/>
      <c r="F37" s="16"/>
      <c r="G37" s="127"/>
      <c r="H37" s="127"/>
      <c r="I37" s="127"/>
      <c r="J37" s="128"/>
      <c r="K37" s="128"/>
      <c r="L37" s="129"/>
      <c r="M37" s="129"/>
    </row>
    <row r="38" spans="1:13">
      <c r="A38" s="14">
        <v>28</v>
      </c>
      <c r="B38" s="15"/>
      <c r="C38" s="15"/>
      <c r="D38" s="15"/>
      <c r="E38" s="15"/>
      <c r="F38" s="16"/>
      <c r="G38" s="127"/>
      <c r="H38" s="127"/>
      <c r="I38" s="127"/>
      <c r="J38" s="128"/>
      <c r="K38" s="128"/>
      <c r="L38" s="129"/>
      <c r="M38" s="129"/>
    </row>
    <row r="39" spans="1:13">
      <c r="A39" s="14">
        <v>29</v>
      </c>
      <c r="B39" s="15"/>
      <c r="C39" s="15"/>
      <c r="D39" s="15"/>
      <c r="E39" s="15"/>
      <c r="F39" s="16"/>
      <c r="G39" s="127"/>
      <c r="H39" s="127"/>
      <c r="I39" s="127"/>
      <c r="J39" s="128"/>
      <c r="K39" s="128"/>
      <c r="L39" s="129"/>
      <c r="M39" s="129"/>
    </row>
    <row r="40" spans="1:13">
      <c r="A40" s="14">
        <v>30</v>
      </c>
      <c r="B40" s="15"/>
      <c r="C40" s="15"/>
      <c r="D40" s="15"/>
      <c r="E40" s="15"/>
      <c r="F40" s="16"/>
      <c r="G40" s="127"/>
      <c r="H40" s="127"/>
      <c r="I40" s="127"/>
      <c r="J40" s="128"/>
      <c r="K40" s="128"/>
      <c r="L40" s="129"/>
      <c r="M40" s="129"/>
    </row>
    <row r="41" spans="1:13">
      <c r="A41" s="14">
        <v>31</v>
      </c>
      <c r="B41" s="15"/>
      <c r="C41" s="15"/>
      <c r="D41" s="15"/>
      <c r="E41" s="15"/>
      <c r="F41" s="16"/>
      <c r="G41" s="127"/>
      <c r="H41" s="127"/>
      <c r="I41" s="127"/>
      <c r="J41" s="128"/>
      <c r="K41" s="128"/>
      <c r="L41" s="129"/>
      <c r="M41" s="129"/>
    </row>
    <row r="42" spans="1:13">
      <c r="A42" s="14">
        <v>32</v>
      </c>
      <c r="B42" s="15"/>
      <c r="C42" s="15"/>
      <c r="D42" s="15"/>
      <c r="E42" s="15"/>
      <c r="F42" s="16"/>
      <c r="G42" s="127"/>
      <c r="H42" s="127"/>
      <c r="I42" s="127"/>
      <c r="J42" s="128"/>
      <c r="K42" s="128"/>
      <c r="L42" s="129"/>
      <c r="M42" s="129"/>
    </row>
    <row r="43" spans="1:13">
      <c r="A43" s="14">
        <v>33</v>
      </c>
      <c r="B43" s="15"/>
      <c r="C43" s="15"/>
      <c r="D43" s="15"/>
      <c r="E43" s="15"/>
      <c r="F43" s="16"/>
      <c r="G43" s="127"/>
      <c r="H43" s="127"/>
      <c r="I43" s="127"/>
      <c r="J43" s="128"/>
      <c r="K43" s="128"/>
      <c r="L43" s="129"/>
      <c r="M43" s="129"/>
    </row>
    <row r="44" spans="1:13">
      <c r="A44" s="14">
        <v>34</v>
      </c>
      <c r="B44" s="15"/>
      <c r="C44" s="15"/>
      <c r="D44" s="15"/>
      <c r="E44" s="15"/>
      <c r="F44" s="16"/>
      <c r="G44" s="127"/>
      <c r="H44" s="127"/>
      <c r="I44" s="127"/>
      <c r="J44" s="128"/>
      <c r="K44" s="128"/>
      <c r="L44" s="129"/>
      <c r="M44" s="129"/>
    </row>
    <row r="45" spans="1:13">
      <c r="A45" s="14">
        <v>35</v>
      </c>
      <c r="B45" s="15"/>
      <c r="C45" s="15"/>
      <c r="D45" s="15"/>
      <c r="E45" s="15"/>
      <c r="F45" s="16"/>
      <c r="G45" s="127"/>
      <c r="H45" s="127"/>
      <c r="I45" s="127"/>
      <c r="J45" s="128"/>
      <c r="K45" s="128"/>
      <c r="L45" s="129"/>
      <c r="M45" s="129"/>
    </row>
    <row r="46" spans="1:13">
      <c r="A46" s="14">
        <v>36</v>
      </c>
      <c r="B46" s="18"/>
      <c r="C46" s="15"/>
      <c r="D46" s="15"/>
      <c r="E46" s="15"/>
      <c r="F46" s="16"/>
      <c r="G46" s="127"/>
      <c r="H46" s="127"/>
      <c r="I46" s="127"/>
      <c r="J46" s="128"/>
      <c r="K46" s="128"/>
      <c r="L46" s="129"/>
      <c r="M46" s="129"/>
    </row>
    <row r="47" spans="1:13">
      <c r="A47" s="14">
        <v>37</v>
      </c>
      <c r="B47" s="18"/>
      <c r="C47" s="15"/>
      <c r="D47" s="15"/>
      <c r="E47" s="15"/>
      <c r="F47" s="16"/>
      <c r="G47" s="127"/>
      <c r="H47" s="127"/>
      <c r="I47" s="127"/>
      <c r="J47" s="128"/>
      <c r="K47" s="128"/>
      <c r="L47" s="129"/>
      <c r="M47" s="129"/>
    </row>
    <row r="48" spans="1:13">
      <c r="A48" s="14">
        <v>38</v>
      </c>
      <c r="B48" s="15"/>
      <c r="C48" s="15"/>
      <c r="D48" s="15"/>
      <c r="E48" s="15"/>
      <c r="F48" s="16"/>
      <c r="G48" s="127"/>
      <c r="H48" s="127"/>
      <c r="I48" s="127"/>
      <c r="J48" s="128"/>
      <c r="K48" s="128"/>
      <c r="L48" s="129"/>
      <c r="M48" s="129"/>
    </row>
    <row r="49" spans="1:13">
      <c r="A49" s="14">
        <v>39</v>
      </c>
      <c r="B49" s="15"/>
      <c r="C49" s="15"/>
      <c r="D49" s="15"/>
      <c r="E49" s="15"/>
      <c r="F49" s="16"/>
      <c r="G49" s="127"/>
      <c r="H49" s="127"/>
      <c r="I49" s="127"/>
      <c r="J49" s="128"/>
      <c r="K49" s="128"/>
      <c r="L49" s="129"/>
      <c r="M49" s="129"/>
    </row>
    <row r="50" spans="1:13">
      <c r="A50" s="14">
        <v>40</v>
      </c>
      <c r="B50" s="15"/>
      <c r="C50" s="15"/>
      <c r="D50" s="15"/>
      <c r="E50" s="15"/>
      <c r="F50" s="16"/>
      <c r="G50" s="127"/>
      <c r="H50" s="127"/>
      <c r="I50" s="127"/>
      <c r="J50" s="128"/>
      <c r="K50" s="128"/>
      <c r="L50" s="129"/>
      <c r="M50" s="129"/>
    </row>
    <row r="51" spans="1:13">
      <c r="A51" s="14">
        <v>41</v>
      </c>
      <c r="B51" s="15"/>
      <c r="C51" s="15"/>
      <c r="D51" s="15"/>
      <c r="E51" s="15"/>
      <c r="F51" s="16"/>
      <c r="G51" s="127"/>
      <c r="H51" s="127"/>
      <c r="I51" s="127"/>
      <c r="J51" s="128"/>
      <c r="K51" s="128"/>
      <c r="L51" s="129"/>
      <c r="M51" s="129"/>
    </row>
    <row r="52" spans="1:13">
      <c r="A52" s="14">
        <v>42</v>
      </c>
      <c r="B52" s="15"/>
      <c r="C52" s="15"/>
      <c r="D52" s="15"/>
      <c r="E52" s="15"/>
      <c r="F52" s="16"/>
      <c r="G52" s="127"/>
      <c r="H52" s="127"/>
      <c r="I52" s="127"/>
      <c r="J52" s="128"/>
      <c r="K52" s="128"/>
      <c r="L52" s="129"/>
      <c r="M52" s="129"/>
    </row>
    <row r="53" spans="1:13">
      <c r="A53" s="14">
        <v>43</v>
      </c>
      <c r="B53" s="15"/>
      <c r="C53" s="15"/>
      <c r="D53" s="15"/>
      <c r="E53" s="15"/>
      <c r="F53" s="16"/>
      <c r="G53" s="127"/>
      <c r="H53" s="127"/>
      <c r="I53" s="127"/>
      <c r="J53" s="128"/>
      <c r="K53" s="128"/>
      <c r="L53" s="129"/>
      <c r="M53" s="129"/>
    </row>
    <row r="54" spans="1:13">
      <c r="A54" s="14">
        <v>44</v>
      </c>
      <c r="B54" s="15"/>
      <c r="C54" s="15"/>
      <c r="D54" s="15"/>
      <c r="E54" s="15"/>
      <c r="F54" s="16"/>
      <c r="G54" s="127"/>
      <c r="H54" s="127"/>
      <c r="I54" s="127"/>
      <c r="J54" s="128"/>
      <c r="K54" s="128"/>
      <c r="L54" s="129"/>
      <c r="M54" s="129"/>
    </row>
    <row r="55" spans="1:13">
      <c r="A55" s="14">
        <v>45</v>
      </c>
      <c r="B55" s="15"/>
      <c r="C55" s="17"/>
      <c r="D55" s="15"/>
      <c r="E55" s="15"/>
      <c r="F55" s="16"/>
      <c r="G55" s="127"/>
      <c r="H55" s="127"/>
      <c r="I55" s="127"/>
      <c r="J55" s="128"/>
      <c r="K55" s="128"/>
      <c r="L55" s="129"/>
      <c r="M55" s="129"/>
    </row>
    <row r="56" spans="1:13">
      <c r="A56" s="14">
        <v>46</v>
      </c>
      <c r="B56" s="15"/>
      <c r="C56" s="15"/>
      <c r="D56" s="15"/>
      <c r="E56" s="15"/>
      <c r="F56" s="16"/>
      <c r="G56" s="127"/>
      <c r="H56" s="127"/>
      <c r="I56" s="127"/>
      <c r="J56" s="128"/>
      <c r="K56" s="128"/>
      <c r="L56" s="129"/>
      <c r="M56" s="129"/>
    </row>
    <row r="57" spans="1:13">
      <c r="A57" s="14">
        <v>47</v>
      </c>
      <c r="B57" s="84"/>
      <c r="C57" s="84"/>
      <c r="D57" s="84"/>
      <c r="E57" s="84"/>
      <c r="F57" s="16"/>
      <c r="G57" s="127"/>
      <c r="H57" s="127"/>
      <c r="I57" s="127"/>
      <c r="J57" s="128"/>
      <c r="K57" s="128"/>
      <c r="L57" s="129"/>
      <c r="M57" s="129"/>
    </row>
    <row r="58" spans="1:13">
      <c r="A58" s="14">
        <v>48</v>
      </c>
      <c r="B58" s="15"/>
      <c r="C58" s="15"/>
      <c r="D58" s="15"/>
      <c r="E58" s="15"/>
      <c r="F58" s="16"/>
      <c r="G58" s="127"/>
      <c r="H58" s="127"/>
      <c r="I58" s="127"/>
      <c r="J58" s="128"/>
      <c r="K58" s="128"/>
      <c r="L58" s="129"/>
      <c r="M58" s="129"/>
    </row>
    <row r="59" spans="1:13">
      <c r="A59" s="14">
        <v>49</v>
      </c>
      <c r="B59" s="84"/>
      <c r="C59" s="84"/>
      <c r="D59" s="84"/>
      <c r="E59" s="84"/>
      <c r="F59" s="16"/>
      <c r="G59" s="127"/>
      <c r="H59" s="127"/>
      <c r="I59" s="127"/>
      <c r="J59" s="128"/>
      <c r="K59" s="128"/>
      <c r="L59" s="129"/>
      <c r="M59" s="129"/>
    </row>
    <row r="60" spans="1:13">
      <c r="A60" s="14">
        <v>50</v>
      </c>
      <c r="B60" s="84"/>
      <c r="C60" s="84"/>
      <c r="D60" s="84"/>
      <c r="E60" s="84"/>
      <c r="F60" s="16"/>
      <c r="G60" s="127"/>
      <c r="H60" s="127"/>
      <c r="I60" s="127"/>
      <c r="J60" s="128"/>
      <c r="K60" s="128"/>
      <c r="L60" s="129"/>
      <c r="M60" s="129"/>
    </row>
    <row r="61" spans="1:13">
      <c r="A61" s="14">
        <v>51</v>
      </c>
      <c r="B61" s="15"/>
      <c r="C61" s="15"/>
      <c r="D61" s="15"/>
      <c r="E61" s="15"/>
      <c r="F61" s="16"/>
      <c r="G61" s="127"/>
      <c r="H61" s="127"/>
      <c r="I61" s="127"/>
      <c r="J61" s="128"/>
      <c r="K61" s="128"/>
      <c r="L61" s="129"/>
      <c r="M61" s="129"/>
    </row>
    <row r="62" spans="1:13">
      <c r="A62" s="14">
        <v>52</v>
      </c>
      <c r="B62" s="15"/>
      <c r="C62" s="15"/>
      <c r="D62" s="15"/>
      <c r="E62" s="15"/>
      <c r="F62" s="16"/>
      <c r="G62" s="127"/>
      <c r="H62" s="127"/>
      <c r="I62" s="127"/>
      <c r="J62" s="128"/>
      <c r="K62" s="128"/>
      <c r="L62" s="129"/>
      <c r="M62" s="129"/>
    </row>
    <row r="63" spans="1:13">
      <c r="A63" s="14">
        <v>53</v>
      </c>
      <c r="B63" s="15"/>
      <c r="C63" s="15"/>
      <c r="D63" s="15"/>
      <c r="E63" s="15"/>
      <c r="F63" s="16"/>
      <c r="G63" s="127"/>
      <c r="H63" s="127"/>
      <c r="I63" s="127"/>
      <c r="J63" s="128"/>
      <c r="K63" s="128"/>
      <c r="L63" s="129"/>
      <c r="M63" s="129"/>
    </row>
    <row r="64" spans="1:13">
      <c r="A64" s="14">
        <v>54</v>
      </c>
      <c r="B64" s="15"/>
      <c r="C64" s="17"/>
      <c r="D64" s="15"/>
      <c r="E64" s="15"/>
      <c r="F64" s="16"/>
      <c r="G64" s="127"/>
      <c r="H64" s="127"/>
      <c r="I64" s="127"/>
      <c r="J64" s="128"/>
      <c r="K64" s="128"/>
      <c r="L64" s="129"/>
      <c r="M64" s="129"/>
    </row>
    <row r="65" spans="1:13">
      <c r="A65" s="14">
        <v>55</v>
      </c>
      <c r="B65" s="15"/>
      <c r="C65" s="15"/>
      <c r="D65" s="15"/>
      <c r="E65" s="15"/>
      <c r="F65" s="16"/>
      <c r="G65" s="127"/>
      <c r="H65" s="127"/>
      <c r="I65" s="127"/>
      <c r="J65" s="128"/>
      <c r="K65" s="128"/>
      <c r="L65" s="129"/>
      <c r="M65" s="129"/>
    </row>
    <row r="66" spans="1:13">
      <c r="A66" s="14">
        <v>56</v>
      </c>
      <c r="B66" s="15"/>
      <c r="C66" s="15"/>
      <c r="D66" s="15"/>
      <c r="E66" s="15"/>
      <c r="F66" s="16"/>
      <c r="G66" s="127"/>
      <c r="H66" s="127"/>
      <c r="I66" s="127"/>
      <c r="J66" s="128"/>
      <c r="K66" s="128"/>
      <c r="L66" s="129"/>
      <c r="M66" s="129"/>
    </row>
    <row r="67" spans="1:13">
      <c r="A67" s="14">
        <v>57</v>
      </c>
      <c r="B67" s="15"/>
      <c r="C67" s="15"/>
      <c r="D67" s="15"/>
      <c r="E67" s="84"/>
      <c r="F67" s="16"/>
      <c r="G67" s="127"/>
      <c r="H67" s="127"/>
      <c r="I67" s="127"/>
      <c r="J67" s="128"/>
      <c r="K67" s="128"/>
      <c r="L67" s="129"/>
      <c r="M67" s="129"/>
    </row>
    <row r="68" spans="1:13">
      <c r="A68" s="14">
        <v>58</v>
      </c>
      <c r="B68" s="15"/>
      <c r="C68" s="15"/>
      <c r="D68" s="15"/>
      <c r="E68" s="15"/>
      <c r="F68" s="16"/>
      <c r="G68" s="127"/>
      <c r="H68" s="127"/>
      <c r="I68" s="127"/>
      <c r="J68" s="128"/>
      <c r="K68" s="128"/>
      <c r="L68" s="129"/>
      <c r="M68" s="129"/>
    </row>
    <row r="69" spans="1:13">
      <c r="A69" s="14">
        <v>59</v>
      </c>
      <c r="B69" s="15"/>
      <c r="C69" s="15"/>
      <c r="D69" s="15"/>
      <c r="E69" s="15"/>
      <c r="F69" s="16"/>
      <c r="G69" s="127"/>
      <c r="H69" s="127"/>
      <c r="I69" s="127"/>
      <c r="J69" s="128"/>
      <c r="K69" s="128"/>
      <c r="L69" s="129"/>
      <c r="M69" s="129"/>
    </row>
    <row r="70" spans="1:13">
      <c r="A70" s="14">
        <v>60</v>
      </c>
      <c r="B70" s="15"/>
      <c r="C70" s="15"/>
      <c r="D70" s="15"/>
      <c r="E70" s="15"/>
      <c r="F70" s="16"/>
      <c r="G70" s="127"/>
      <c r="H70" s="127"/>
      <c r="I70" s="127"/>
      <c r="J70" s="128"/>
      <c r="K70" s="128"/>
      <c r="L70" s="129"/>
      <c r="M70" s="129"/>
    </row>
    <row r="71" spans="1:13">
      <c r="A71" s="14">
        <v>61</v>
      </c>
      <c r="B71" s="84"/>
      <c r="C71" s="84"/>
      <c r="D71" s="84"/>
      <c r="E71" s="84"/>
      <c r="F71" s="16"/>
      <c r="G71" s="127"/>
      <c r="H71" s="127"/>
      <c r="I71" s="127"/>
      <c r="J71" s="128"/>
      <c r="K71" s="128"/>
      <c r="L71" s="129"/>
      <c r="M71" s="129"/>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9" workbookViewId="0">
      <pane xSplit="3" topLeftCell="J1" activePane="topRight" state="frozen"/>
      <selection pane="topRight" activeCell="A23" sqref="A23:XFD2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0" t="s">
        <v>89</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row>
    <row r="3" spans="1:99" ht="15" customHeight="1">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row>
    <row r="4" spans="1:99" ht="15.75" thickBot="1"/>
    <row r="5" spans="1:99" ht="15.75" customHeight="1" thickBot="1">
      <c r="A5" s="193" t="s">
        <v>30</v>
      </c>
      <c r="B5" s="196" t="s">
        <v>31</v>
      </c>
      <c r="C5" s="196" t="s">
        <v>32</v>
      </c>
      <c r="D5" s="197" t="s">
        <v>33</v>
      </c>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9"/>
      <c r="BE5" s="200" t="s">
        <v>34</v>
      </c>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1"/>
      <c r="CO5" s="201"/>
      <c r="CP5" s="201"/>
      <c r="CQ5" s="201"/>
      <c r="CR5" s="202"/>
      <c r="CS5" s="189" t="s">
        <v>35</v>
      </c>
      <c r="CT5" s="190"/>
      <c r="CU5" s="191"/>
    </row>
    <row r="6" spans="1:99" ht="15.75" customHeight="1" thickBot="1">
      <c r="A6" s="194"/>
      <c r="B6" s="196"/>
      <c r="C6" s="196"/>
      <c r="D6" s="172" t="s">
        <v>36</v>
      </c>
      <c r="E6" s="173"/>
      <c r="F6" s="173"/>
      <c r="G6" s="173"/>
      <c r="H6" s="173"/>
      <c r="I6" s="173"/>
      <c r="J6" s="175" t="s">
        <v>139</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140</v>
      </c>
      <c r="AP6" s="175"/>
      <c r="AQ6" s="175"/>
      <c r="AR6" s="175"/>
      <c r="AS6" s="175" t="s">
        <v>37</v>
      </c>
      <c r="AT6" s="175"/>
      <c r="AU6" s="175"/>
      <c r="AV6" s="175" t="s">
        <v>38</v>
      </c>
      <c r="AW6" s="175"/>
      <c r="AX6" s="175"/>
      <c r="AY6" s="175"/>
      <c r="AZ6" s="175"/>
      <c r="BA6" s="175"/>
      <c r="BB6" s="175"/>
      <c r="BC6" s="182" t="s">
        <v>39</v>
      </c>
      <c r="BD6" s="183"/>
      <c r="BE6" s="184" t="s">
        <v>102</v>
      </c>
      <c r="BF6" s="185"/>
      <c r="BG6" s="185"/>
      <c r="BH6" s="185"/>
      <c r="BI6" s="185"/>
      <c r="BJ6" s="185"/>
      <c r="BK6" s="186"/>
      <c r="BL6" s="187" t="s">
        <v>103</v>
      </c>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92" t="s">
        <v>40</v>
      </c>
      <c r="CR6" s="192"/>
      <c r="CS6" s="188" t="s">
        <v>41</v>
      </c>
      <c r="CT6" s="188" t="s">
        <v>42</v>
      </c>
      <c r="CU6" s="179" t="s">
        <v>43</v>
      </c>
    </row>
    <row r="7" spans="1:99" ht="15.75" thickBot="1">
      <c r="A7" s="194"/>
      <c r="B7" s="196"/>
      <c r="C7" s="196"/>
      <c r="E7" s="118"/>
      <c r="F7" s="117">
        <v>0.3</v>
      </c>
      <c r="H7" s="118"/>
      <c r="I7" s="118">
        <v>0.3</v>
      </c>
      <c r="J7" s="174">
        <v>42982</v>
      </c>
      <c r="K7" s="174"/>
      <c r="L7" s="174">
        <v>43046</v>
      </c>
      <c r="M7" s="174"/>
      <c r="N7" s="174"/>
      <c r="O7" s="174"/>
      <c r="P7" s="174"/>
      <c r="Q7" s="174"/>
      <c r="R7" s="174"/>
      <c r="S7" s="174"/>
      <c r="T7" s="178">
        <f>COUNT(J9,L9,N9,P9,R9,T9)</f>
        <v>3</v>
      </c>
      <c r="U7" s="178"/>
      <c r="V7" s="174"/>
      <c r="W7" s="174"/>
      <c r="X7" s="174"/>
      <c r="Y7" s="174"/>
      <c r="Z7" s="174"/>
      <c r="AA7" s="174"/>
      <c r="AB7" s="174"/>
      <c r="AC7" s="174"/>
      <c r="AD7" s="174"/>
      <c r="AE7" s="174"/>
      <c r="AF7" s="174"/>
      <c r="AG7" s="174"/>
      <c r="AH7" s="174"/>
      <c r="AI7" s="174"/>
      <c r="AJ7" s="174"/>
      <c r="AK7" s="174"/>
      <c r="AL7" s="174"/>
      <c r="AM7" s="174"/>
      <c r="AN7" s="91">
        <v>0.2</v>
      </c>
      <c r="AO7" s="174" t="s">
        <v>251</v>
      </c>
      <c r="AP7" s="174"/>
      <c r="AQ7" s="174"/>
      <c r="AR7" s="174"/>
      <c r="AS7" s="178">
        <f>COUNT(AO9,AQ9,AS9)</f>
        <v>1</v>
      </c>
      <c r="AT7" s="178"/>
      <c r="AU7" s="21">
        <v>0.1</v>
      </c>
      <c r="AV7" s="174" t="s">
        <v>250</v>
      </c>
      <c r="AW7" s="174"/>
      <c r="AX7" s="174"/>
      <c r="AY7" s="174"/>
      <c r="AZ7" s="178">
        <f>COUNT(AV9,AX9,AZ9)</f>
        <v>1</v>
      </c>
      <c r="BA7" s="178"/>
      <c r="BB7" s="22">
        <v>0.1</v>
      </c>
      <c r="BC7" s="182"/>
      <c r="BD7" s="183"/>
      <c r="BE7" s="174" t="s">
        <v>252</v>
      </c>
      <c r="BF7" s="174"/>
      <c r="BG7" s="174" t="s">
        <v>253</v>
      </c>
      <c r="BH7" s="174"/>
      <c r="BI7" s="178">
        <f>COUNT(BE9,BG9,BI9)</f>
        <v>3</v>
      </c>
      <c r="BJ7" s="178"/>
      <c r="BK7" s="99">
        <v>0.5</v>
      </c>
      <c r="BL7" s="174">
        <v>42982</v>
      </c>
      <c r="BM7" s="174"/>
      <c r="BN7" s="174">
        <v>42982</v>
      </c>
      <c r="BO7" s="174"/>
      <c r="BP7" s="174">
        <v>42982</v>
      </c>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8">
        <f>COUNT(BL9,BN9,BP9,BR9,BT9,BV9,BX9,BZ9,CB9,CD9,CF9,CH9,CJ9,CL9,CN9)</f>
        <v>10</v>
      </c>
      <c r="CO7" s="178"/>
      <c r="CP7" s="100">
        <v>0.5</v>
      </c>
      <c r="CQ7" s="192"/>
      <c r="CR7" s="192"/>
      <c r="CS7" s="188"/>
      <c r="CT7" s="188"/>
      <c r="CU7" s="180"/>
    </row>
    <row r="8" spans="1:99" ht="15.75" thickBot="1">
      <c r="A8" s="194"/>
      <c r="B8" s="196"/>
      <c r="C8" s="196"/>
      <c r="D8" s="203" t="s">
        <v>156</v>
      </c>
      <c r="E8" s="203"/>
      <c r="F8" s="203"/>
      <c r="G8" s="203" t="s">
        <v>157</v>
      </c>
      <c r="H8" s="203"/>
      <c r="I8" s="203"/>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2"/>
      <c r="BD8" s="183"/>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2"/>
      <c r="CR8" s="192"/>
      <c r="CS8" s="188"/>
      <c r="CT8" s="188"/>
      <c r="CU8" s="180"/>
    </row>
    <row r="9" spans="1:99" ht="15.75" thickBot="1">
      <c r="A9" s="195"/>
      <c r="B9" s="196"/>
      <c r="C9" s="196"/>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88"/>
      <c r="CT9" s="188"/>
      <c r="CU9" s="18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100</v>
      </c>
      <c r="BJ10" s="86">
        <f>IFERROR(((finalExamLab/$BI$9)*100),"")</f>
        <v>100</v>
      </c>
      <c r="BK10" s="97">
        <f>IFERROR(((SUM(BF10,BH10,BJ10)/$BI$7)*$BK$7),"")</f>
        <v>41.333333333333336</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86.833333333333343</v>
      </c>
      <c r="CR10" s="93">
        <f>IFERROR(ROUND(CQ10,2),"")</f>
        <v>86.83</v>
      </c>
      <c r="CS10" s="98">
        <f>IFERROR(((CR10*0.6)+(BD10*0.4)),"")</f>
        <v>77.914000000000001</v>
      </c>
      <c r="CT10" s="98">
        <f>IFERROR(VLOOKUP(CS10,REGISTRATION!$P$22:$Q$32,2),"")</f>
        <v>2.5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100</v>
      </c>
      <c r="BJ11" s="86">
        <f>IFERROR(((BI11/$BI$9)*100),"")</f>
        <v>100</v>
      </c>
      <c r="BK11" s="97">
        <f t="shared" ref="BK11:BK70" si="22">IFERROR(((SUM(BF11,BH11,BJ11)/$BI$7)*$BK$7),"")</f>
        <v>42.833333333333336</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88.583333333333343</v>
      </c>
      <c r="CR11" s="93">
        <f t="shared" ref="CR11:CR70" si="40">IFERROR(ROUND(CQ11,2),"")</f>
        <v>88.58</v>
      </c>
      <c r="CS11" s="98">
        <f t="shared" ref="CS11:CS22" si="41">IFERROR(((CR11*0.6)+(BD11*0.4)),"")</f>
        <v>77.811999999999998</v>
      </c>
      <c r="CT11" s="98">
        <f>IFERROR(VLOOKUP(CS11,REGISTRATION!$P$22:$Q$32,2),"")</f>
        <v>2.5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54</v>
      </c>
      <c r="H12" s="86">
        <f t="shared" si="2"/>
        <v>67.5</v>
      </c>
      <c r="I12" s="89">
        <f t="shared" si="1"/>
        <v>20.25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69.016666666666666</v>
      </c>
      <c r="BD12" s="92">
        <f t="shared" si="19"/>
        <v>69.02</v>
      </c>
      <c r="BE12" s="102">
        <v>86</v>
      </c>
      <c r="BF12" s="86">
        <f t="shared" si="20"/>
        <v>86</v>
      </c>
      <c r="BG12" s="102">
        <v>100</v>
      </c>
      <c r="BH12" s="86">
        <f t="shared" si="21"/>
        <v>100</v>
      </c>
      <c r="BI12" s="101">
        <v>100</v>
      </c>
      <c r="BJ12" s="86">
        <f t="shared" ref="BJ12:BJ70" si="44">IFERROR(((BI12/$BI$9)*100),"")</f>
        <v>100</v>
      </c>
      <c r="BK12" s="97">
        <f t="shared" si="22"/>
        <v>47.666666666666664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93.166666666666657</v>
      </c>
      <c r="CR12" s="93">
        <f t="shared" si="40"/>
        <v>93.17</v>
      </c>
      <c r="CS12" s="98">
        <f t="shared" si="41"/>
        <v>83.51</v>
      </c>
      <c r="CT12" s="98">
        <f>IFERROR(VLOOKUP(CS12,REGISTRATION!$P$22:$Q$32,2),"")</f>
        <v>2</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100</v>
      </c>
      <c r="BJ13" s="86">
        <f t="shared" si="44"/>
        <v>100</v>
      </c>
      <c r="BK13" s="97">
        <f t="shared" si="22"/>
        <v>46.333333333333336</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91.833333333333343</v>
      </c>
      <c r="CR13" s="93">
        <f t="shared" si="40"/>
        <v>91.83</v>
      </c>
      <c r="CS13" s="98">
        <f t="shared" si="41"/>
        <v>81.314000000000007</v>
      </c>
      <c r="CT13" s="98">
        <f>IFERROR(VLOOKUP(CS13,REGISTRATION!$P$22:$Q$32,2),"")</f>
        <v>2.25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91.333333333333343</v>
      </c>
      <c r="CR14" s="93">
        <f t="shared" si="40"/>
        <v>91.33</v>
      </c>
      <c r="CS14" s="98">
        <f t="shared" si="41"/>
        <v>75.313999999999993</v>
      </c>
      <c r="CT14" s="98">
        <f>IFERROR(VLOOKUP(CS14,REGISTRATION!$P$22:$Q$32,2),"")</f>
        <v>2.75</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100</v>
      </c>
      <c r="BJ15" s="86">
        <f t="shared" si="44"/>
        <v>100</v>
      </c>
      <c r="BK15" s="97">
        <f t="shared" si="22"/>
        <v>46.833333333333336</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92.333333333333343</v>
      </c>
      <c r="CR15" s="93">
        <f t="shared" si="40"/>
        <v>92.33</v>
      </c>
      <c r="CS15" s="98">
        <f t="shared" si="41"/>
        <v>84.945999999999998</v>
      </c>
      <c r="CT15" s="98">
        <f>IFERROR(VLOOKUP(CS15,REGISTRATION!$P$22:$Q$32,2),"")</f>
        <v>2</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100</v>
      </c>
      <c r="BJ16" s="86">
        <f t="shared" si="44"/>
        <v>100</v>
      </c>
      <c r="BK16" s="97">
        <f t="shared" si="22"/>
        <v>45.833333333333336</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IFERROR(((CL16/$CL$9)*100),"")</f>
        <v/>
      </c>
      <c r="CN16" s="101"/>
      <c r="CO16" s="86" t="str">
        <f t="shared" si="37"/>
        <v/>
      </c>
      <c r="CP16" s="97">
        <f t="shared" si="38"/>
        <v>43</v>
      </c>
      <c r="CQ16" s="93">
        <f t="shared" si="39"/>
        <v>88.833333333333343</v>
      </c>
      <c r="CR16" s="93">
        <f t="shared" si="40"/>
        <v>88.83</v>
      </c>
      <c r="CS16" s="98">
        <f t="shared" si="41"/>
        <v>79.481999999999999</v>
      </c>
      <c r="CT16" s="98">
        <f>IFERROR(VLOOKUP(CS16,REGISTRATION!$P$22:$Q$32,2),"")</f>
        <v>2.5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100</v>
      </c>
      <c r="BJ17" s="86">
        <f t="shared" si="44"/>
        <v>100</v>
      </c>
      <c r="BK17" s="97">
        <f t="shared" si="22"/>
        <v>47.5</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93</v>
      </c>
      <c r="CR17" s="93">
        <f t="shared" si="40"/>
        <v>93</v>
      </c>
      <c r="CS17" s="98">
        <f t="shared" si="41"/>
        <v>79.795999999999992</v>
      </c>
      <c r="CT17" s="98">
        <f>IFERROR(VLOOKUP(CS17,REGISTRATION!$P$22:$Q$32,2),"")</f>
        <v>2.5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100</v>
      </c>
      <c r="BJ18" s="86">
        <f t="shared" si="44"/>
        <v>100</v>
      </c>
      <c r="BK18" s="97">
        <f t="shared" si="22"/>
        <v>45.833333333333336</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92.833333333333343</v>
      </c>
      <c r="CR18" s="93">
        <f t="shared" si="40"/>
        <v>92.83</v>
      </c>
      <c r="CS18" s="98">
        <f t="shared" si="41"/>
        <v>85.774000000000001</v>
      </c>
      <c r="CT18" s="98">
        <f>IFERROR(VLOOKUP(CS18,REGISTRATION!$P$22:$Q$32,2),"")</f>
        <v>2</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100</v>
      </c>
      <c r="BJ19" s="86">
        <f t="shared" si="44"/>
        <v>100</v>
      </c>
      <c r="BK19" s="97">
        <f t="shared" si="22"/>
        <v>47.5</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91.5</v>
      </c>
      <c r="CR19" s="93">
        <f t="shared" si="40"/>
        <v>91.5</v>
      </c>
      <c r="CS19" s="98">
        <f t="shared" si="41"/>
        <v>84.683999999999997</v>
      </c>
      <c r="CT19" s="98">
        <f>IFERROR(VLOOKUP(CS19,REGISTRATION!$P$22:$Q$32,2),"")</f>
        <v>2</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100</v>
      </c>
      <c r="BJ20" s="86">
        <f t="shared" si="44"/>
        <v>100</v>
      </c>
      <c r="BK20" s="97">
        <f t="shared" si="22"/>
        <v>42.833333333333336</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86.833333333333343</v>
      </c>
      <c r="CR20" s="93">
        <f t="shared" si="40"/>
        <v>86.83</v>
      </c>
      <c r="CS20" s="98">
        <f t="shared" si="41"/>
        <v>72.561999999999998</v>
      </c>
      <c r="CT20" s="98">
        <f>IFERROR(VLOOKUP(CS20,REGISTRATION!$P$22:$Q$32,2),"")</f>
        <v>3</v>
      </c>
      <c r="CU20" s="87" t="str">
        <f t="shared" si="42"/>
        <v>PASSED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100</v>
      </c>
      <c r="BJ21" s="86">
        <f t="shared" si="44"/>
        <v>100</v>
      </c>
      <c r="BK21" s="97">
        <f t="shared" si="22"/>
        <v>45.833333333333336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91.083333333333343</v>
      </c>
      <c r="CR21" s="93">
        <f t="shared" si="40"/>
        <v>91.08</v>
      </c>
      <c r="CS21" s="98">
        <f t="shared" si="41"/>
        <v>73.8</v>
      </c>
      <c r="CT21" s="98">
        <f>IFERROR(VLOOKUP(CS21,REGISTRATION!$P$22:$Q$32,2),"")</f>
        <v>2.75</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100</v>
      </c>
      <c r="BJ22" s="86">
        <f t="shared" si="44"/>
        <v>100</v>
      </c>
      <c r="BK22" s="97">
        <f t="shared" si="22"/>
        <v>47.833333333333336</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93.333333333333343</v>
      </c>
      <c r="CR22" s="93">
        <f t="shared" si="40"/>
        <v>93.33</v>
      </c>
      <c r="CS22" s="98">
        <f t="shared" si="41"/>
        <v>85.777999999999992</v>
      </c>
      <c r="CT22" s="98">
        <f>IFERROR(VLOOKUP(CS22,REGISTRATION!$P$22:$Q$32,2),"")</f>
        <v>2</v>
      </c>
      <c r="CU22" s="87" t="str">
        <f t="shared" si="42"/>
        <v>PASSED</v>
      </c>
    </row>
    <row r="23" spans="1:99" hidden="1">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254</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100</v>
      </c>
      <c r="BJ24" s="86">
        <f t="shared" si="44"/>
        <v>100</v>
      </c>
      <c r="BK24" s="97">
        <f t="shared" si="22"/>
        <v>45</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88</v>
      </c>
      <c r="CR24" s="93">
        <f t="shared" si="40"/>
        <v>88</v>
      </c>
      <c r="CS24" s="98">
        <f t="shared" si="45"/>
        <v>78.864000000000004</v>
      </c>
      <c r="CT24" s="98">
        <f>IFERROR(VLOOKUP(CS24,REGISTRATION!$P$22:$Q$32,2),"")</f>
        <v>2.5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100</v>
      </c>
      <c r="BJ25" s="86">
        <f t="shared" si="44"/>
        <v>100</v>
      </c>
      <c r="BK25" s="97">
        <f t="shared" si="22"/>
        <v>47</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93</v>
      </c>
      <c r="CR25" s="93">
        <f t="shared" si="40"/>
        <v>93</v>
      </c>
      <c r="CS25" s="98">
        <f t="shared" si="45"/>
        <v>87.772000000000006</v>
      </c>
      <c r="CT25" s="98">
        <f>IFERROR(VLOOKUP(CS25,REGISTRATION!$P$22:$Q$32,2),"")</f>
        <v>1.75</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100</v>
      </c>
      <c r="BJ26" s="86">
        <f t="shared" si="44"/>
        <v>100</v>
      </c>
      <c r="BK26" s="97">
        <f t="shared" si="22"/>
        <v>43.833333333333336</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88.583333333333343</v>
      </c>
      <c r="CR26" s="93">
        <f t="shared" si="40"/>
        <v>88.58</v>
      </c>
      <c r="CS26" s="98">
        <f t="shared" si="45"/>
        <v>76.64</v>
      </c>
      <c r="CT26" s="98">
        <f>IFERROR(VLOOKUP(CS26,REGISTRATION!$P$22:$Q$32,2),"")</f>
        <v>2.75</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100</v>
      </c>
      <c r="BJ27" s="86">
        <f t="shared" si="44"/>
        <v>100</v>
      </c>
      <c r="BK27" s="97">
        <f t="shared" si="22"/>
        <v>44.666666666666664</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89.416666666666657</v>
      </c>
      <c r="CR27" s="93">
        <f t="shared" si="40"/>
        <v>89.42</v>
      </c>
      <c r="CS27" s="98">
        <f t="shared" si="45"/>
        <v>80.188000000000002</v>
      </c>
      <c r="CT27" s="98">
        <f>IFERROR(VLOOKUP(CS27,REGISTRATION!$P$22:$Q$32,2),"")</f>
        <v>2.25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100</v>
      </c>
      <c r="BJ28" s="86">
        <f t="shared" si="44"/>
        <v>100</v>
      </c>
      <c r="BK28" s="97">
        <f t="shared" si="22"/>
        <v>47.666666666666664</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92.416666666666657</v>
      </c>
      <c r="CR28" s="93">
        <f t="shared" si="40"/>
        <v>92.42</v>
      </c>
      <c r="CS28" s="98">
        <f t="shared" si="45"/>
        <v>84.852000000000004</v>
      </c>
      <c r="CT28" s="98">
        <f>IFERROR(VLOOKUP(CS28,REGISTRATION!$P$22:$Q$32,2),"")</f>
        <v>2</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100</v>
      </c>
      <c r="BJ29" s="86">
        <f t="shared" si="44"/>
        <v>100</v>
      </c>
      <c r="BK29" s="97">
        <f t="shared" si="22"/>
        <v>46.5</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92</v>
      </c>
      <c r="CR29" s="93">
        <f t="shared" si="40"/>
        <v>92</v>
      </c>
      <c r="CS29" s="98">
        <f t="shared" si="45"/>
        <v>83.727999999999994</v>
      </c>
      <c r="CT29" s="98">
        <f>IFERROR(VLOOKUP(CS29,REGISTRATION!$P$22:$Q$32,2),"")</f>
        <v>2</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100</v>
      </c>
      <c r="BJ30" s="86">
        <f t="shared" si="44"/>
        <v>100</v>
      </c>
      <c r="BK30" s="97">
        <f t="shared" si="22"/>
        <v>45.833333333333336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90.083333333333343</v>
      </c>
      <c r="CR30" s="93">
        <f t="shared" si="40"/>
        <v>90.08</v>
      </c>
      <c r="CS30" s="98">
        <f t="shared" si="45"/>
        <v>82.387999999999991</v>
      </c>
      <c r="CT30" s="98">
        <f>IFERROR(VLOOKUP(CS30,REGISTRATION!$P$22:$Q$32,2),"")</f>
        <v>2.25</v>
      </c>
      <c r="CU30" s="87" t="str">
        <f t="shared" si="42"/>
        <v>PASSED</v>
      </c>
    </row>
    <row r="31" spans="1:99">
      <c r="A31" s="41">
        <f>REGISTRATION!A32</f>
        <v>22</v>
      </c>
      <c r="B31" s="41" t="str">
        <f>REGISTRATION!B32</f>
        <v>2017-01-150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100</v>
      </c>
      <c r="BJ31" s="86">
        <f t="shared" si="44"/>
        <v>100</v>
      </c>
      <c r="BK31" s="97">
        <f t="shared" si="22"/>
        <v>43.333333333333336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87.333333333333343</v>
      </c>
      <c r="CR31" s="93">
        <f t="shared" si="40"/>
        <v>87.33</v>
      </c>
      <c r="CS31" s="98">
        <f t="shared" si="45"/>
        <v>75.453999999999994</v>
      </c>
      <c r="CT31" s="98">
        <f>IFERROR(VLOOKUP(CS31,REGISTRATION!$P$22:$Q$32,2),"")</f>
        <v>2.75</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v>50</v>
      </c>
      <c r="H32" s="86">
        <f t="shared" si="2"/>
        <v>62.5</v>
      </c>
      <c r="I32" s="89">
        <f t="shared" si="1"/>
        <v>18.75</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65.62777777777778</v>
      </c>
      <c r="BD32" s="92">
        <f t="shared" si="19"/>
        <v>65.63</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81.916666666666657</v>
      </c>
      <c r="CR32" s="93">
        <f t="shared" si="40"/>
        <v>81.92</v>
      </c>
      <c r="CS32" s="98">
        <f t="shared" si="45"/>
        <v>75.403999999999996</v>
      </c>
      <c r="CT32" s="98">
        <f>IFERROR(VLOOKUP(CS32,REGISTRATION!$P$22:$Q$32,2),"")</f>
        <v>2.75</v>
      </c>
      <c r="CU32" s="87" t="str">
        <f t="shared" si="42"/>
        <v>PASSED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view="pageBreakPreview" zoomScale="60" workbookViewId="0">
      <selection activeCell="P30" sqref="A2:P30"/>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41.333333333333336</v>
      </c>
      <c r="K8" s="52">
        <f>'RAW GRADES'!CP10</f>
        <v>45.5</v>
      </c>
      <c r="L8" s="52">
        <f>'RAW GRADES'!CQ10</f>
        <v>86.833333333333343</v>
      </c>
      <c r="M8" s="54">
        <f>'RAW GRADES'!CR10</f>
        <v>86.83</v>
      </c>
      <c r="N8" s="55">
        <f>'RAW GRADES'!CS10</f>
        <v>77.914000000000001</v>
      </c>
      <c r="O8" s="56">
        <f>'RAW GRADES'!CT10</f>
        <v>2.5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42.833333333333336</v>
      </c>
      <c r="K9" s="52">
        <f>'RAW GRADES'!CP11</f>
        <v>45.75</v>
      </c>
      <c r="L9" s="52">
        <f>'RAW GRADES'!CQ11</f>
        <v>88.583333333333343</v>
      </c>
      <c r="M9" s="54">
        <f>'RAW GRADES'!CR11</f>
        <v>88.58</v>
      </c>
      <c r="N9" s="58">
        <f>'RAW GRADES'!CS11</f>
        <v>77.811999999999998</v>
      </c>
      <c r="O9" s="56">
        <f>'RAW GRADES'!CT11</f>
        <v>2.5</v>
      </c>
      <c r="P9" s="59" t="str">
        <f>IF(O9&gt;3,"FAILED","PASSED")</f>
        <v>PASSED</v>
      </c>
    </row>
    <row r="10" spans="1:16">
      <c r="A10" s="49">
        <v>3</v>
      </c>
      <c r="B10" s="50" t="str">
        <f>'RAW GRADES'!C12</f>
        <v>Amodente Jefferson R</v>
      </c>
      <c r="C10" s="57">
        <f>'RAW GRADES'!F12</f>
        <v>17.099999999999998</v>
      </c>
      <c r="D10" s="83">
        <f>'RAW GRADES'!I12</f>
        <v>20.25</v>
      </c>
      <c r="E10" s="52">
        <f>'RAW GRADES'!AN12</f>
        <v>13.666666666666666</v>
      </c>
      <c r="F10" s="52">
        <f>'RAW GRADES'!AU12</f>
        <v>8</v>
      </c>
      <c r="G10" s="52">
        <f>'RAW GRADES'!BB12</f>
        <v>10</v>
      </c>
      <c r="H10" s="53">
        <f>'RAW GRADES'!BC12</f>
        <v>69.016666666666666</v>
      </c>
      <c r="I10" s="53">
        <f>'RAW GRADES'!BD12</f>
        <v>69.02</v>
      </c>
      <c r="J10" s="52">
        <f>'RAW GRADES'!BK12</f>
        <v>47.666666666666664</v>
      </c>
      <c r="K10" s="52">
        <f>'RAW GRADES'!CP12</f>
        <v>45.5</v>
      </c>
      <c r="L10" s="52">
        <f>'RAW GRADES'!CQ12</f>
        <v>93.166666666666657</v>
      </c>
      <c r="M10" s="54">
        <f>'RAW GRADES'!CR12</f>
        <v>93.17</v>
      </c>
      <c r="N10" s="58">
        <f>'RAW GRADES'!CS12</f>
        <v>83.51</v>
      </c>
      <c r="O10" s="56">
        <f>'RAW GRADES'!CT12</f>
        <v>2</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46.333333333333336</v>
      </c>
      <c r="K11" s="52">
        <f>'RAW GRADES'!CP13</f>
        <v>45.5</v>
      </c>
      <c r="L11" s="52">
        <f>'RAW GRADES'!CQ13</f>
        <v>91.833333333333343</v>
      </c>
      <c r="M11" s="54">
        <f>'RAW GRADES'!CR13</f>
        <v>91.83</v>
      </c>
      <c r="N11" s="58">
        <f>'RAW GRADES'!CS13</f>
        <v>81.314000000000007</v>
      </c>
      <c r="O11" s="56">
        <f>'RAW GRADES'!CT13</f>
        <v>2.25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45.833333333333336</v>
      </c>
      <c r="K12" s="52">
        <f>'RAW GRADES'!CP14</f>
        <v>45.5</v>
      </c>
      <c r="L12" s="52">
        <f>'RAW GRADES'!CQ14</f>
        <v>91.333333333333343</v>
      </c>
      <c r="M12" s="54">
        <f>'RAW GRADES'!CR14</f>
        <v>91.33</v>
      </c>
      <c r="N12" s="58">
        <f>'RAW GRADES'!CS14</f>
        <v>75.313999999999993</v>
      </c>
      <c r="O12" s="56">
        <f>'RAW GRADES'!CT14</f>
        <v>2.75</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46.833333333333336</v>
      </c>
      <c r="K13" s="52">
        <f>'RAW GRADES'!CP15</f>
        <v>45.5</v>
      </c>
      <c r="L13" s="52">
        <f>'RAW GRADES'!CQ15</f>
        <v>92.333333333333343</v>
      </c>
      <c r="M13" s="54">
        <f>'RAW GRADES'!CR15</f>
        <v>92.33</v>
      </c>
      <c r="N13" s="58">
        <f>'RAW GRADES'!CS15</f>
        <v>84.945999999999998</v>
      </c>
      <c r="O13" s="56">
        <f>'RAW GRADES'!CT15</f>
        <v>2</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45.833333333333336</v>
      </c>
      <c r="K14" s="52">
        <f>'RAW GRADES'!CP16</f>
        <v>43</v>
      </c>
      <c r="L14" s="52">
        <f>'RAW GRADES'!CQ16</f>
        <v>88.833333333333343</v>
      </c>
      <c r="M14" s="54">
        <f>'RAW GRADES'!CR16</f>
        <v>88.83</v>
      </c>
      <c r="N14" s="58">
        <f>'RAW GRADES'!CS16</f>
        <v>79.481999999999999</v>
      </c>
      <c r="O14" s="56">
        <f>'RAW GRADES'!CT16</f>
        <v>2.5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47.5</v>
      </c>
      <c r="K15" s="52">
        <f>'RAW GRADES'!CP17</f>
        <v>45.5</v>
      </c>
      <c r="L15" s="52">
        <f>'RAW GRADES'!CQ17</f>
        <v>93</v>
      </c>
      <c r="M15" s="54">
        <f>'RAW GRADES'!CR17</f>
        <v>93</v>
      </c>
      <c r="N15" s="58">
        <f>'RAW GRADES'!CS17</f>
        <v>79.795999999999992</v>
      </c>
      <c r="O15" s="56">
        <f>'RAW GRADES'!CT17</f>
        <v>2.5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45.833333333333336</v>
      </c>
      <c r="K16" s="52">
        <f>'RAW GRADES'!CP18</f>
        <v>47</v>
      </c>
      <c r="L16" s="52">
        <f>'RAW GRADES'!CQ18</f>
        <v>92.833333333333343</v>
      </c>
      <c r="M16" s="54">
        <f>'RAW GRADES'!CR18</f>
        <v>92.83</v>
      </c>
      <c r="N16" s="58">
        <f>'RAW GRADES'!CS18</f>
        <v>85.774000000000001</v>
      </c>
      <c r="O16" s="56">
        <f>'RAW GRADES'!CT18</f>
        <v>2</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47.5</v>
      </c>
      <c r="K17" s="52">
        <f>'RAW GRADES'!CP19</f>
        <v>44</v>
      </c>
      <c r="L17" s="52">
        <f>'RAW GRADES'!CQ19</f>
        <v>91.5</v>
      </c>
      <c r="M17" s="54">
        <f>'RAW GRADES'!CR19</f>
        <v>91.5</v>
      </c>
      <c r="N17" s="58">
        <f>'RAW GRADES'!CS19</f>
        <v>84.683999999999997</v>
      </c>
      <c r="O17" s="56">
        <f>'RAW GRADES'!CT19</f>
        <v>2</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42.833333333333336</v>
      </c>
      <c r="K18" s="52">
        <f>'RAW GRADES'!CP20</f>
        <v>44</v>
      </c>
      <c r="L18" s="52">
        <f>'RAW GRADES'!CQ20</f>
        <v>86.833333333333343</v>
      </c>
      <c r="M18" s="54">
        <f>'RAW GRADES'!CR20</f>
        <v>86.83</v>
      </c>
      <c r="N18" s="58">
        <f>'RAW GRADES'!CS20</f>
        <v>72.561999999999998</v>
      </c>
      <c r="O18" s="56">
        <f>'RAW GRADES'!CT20</f>
        <v>3</v>
      </c>
      <c r="P18" s="59" t="str">
        <f t="shared" si="0"/>
        <v>PASSED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45.833333333333336</v>
      </c>
      <c r="K19" s="52">
        <f>'RAW GRADES'!CP21</f>
        <v>45.25</v>
      </c>
      <c r="L19" s="52">
        <f>'RAW GRADES'!CQ21</f>
        <v>91.083333333333343</v>
      </c>
      <c r="M19" s="54">
        <f>'RAW GRADES'!CR21</f>
        <v>91.08</v>
      </c>
      <c r="N19" s="58">
        <f>'RAW GRADES'!CS21</f>
        <v>73.8</v>
      </c>
      <c r="O19" s="56">
        <f>'RAW GRADES'!CT21</f>
        <v>2.75</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47.833333333333336</v>
      </c>
      <c r="K20" s="52">
        <f>'RAW GRADES'!CP22</f>
        <v>45.5</v>
      </c>
      <c r="L20" s="52">
        <f>'RAW GRADES'!CQ22</f>
        <v>93.333333333333343</v>
      </c>
      <c r="M20" s="54">
        <f>'RAW GRADES'!CR22</f>
        <v>93.33</v>
      </c>
      <c r="N20" s="58">
        <f>'RAW GRADES'!CS22</f>
        <v>85.777999999999992</v>
      </c>
      <c r="O20" s="56">
        <f>'RAW GRADES'!CT22</f>
        <v>2</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254</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45</v>
      </c>
      <c r="K22" s="52">
        <f>'RAW GRADES'!CP24</f>
        <v>43</v>
      </c>
      <c r="L22" s="52">
        <f>'RAW GRADES'!CQ24</f>
        <v>88</v>
      </c>
      <c r="M22" s="54">
        <f>'RAW GRADES'!CR24</f>
        <v>88</v>
      </c>
      <c r="N22" s="58">
        <f>'RAW GRADES'!CS24</f>
        <v>78.864000000000004</v>
      </c>
      <c r="O22" s="56">
        <f>'RAW GRADES'!CT24</f>
        <v>2.5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47</v>
      </c>
      <c r="K23" s="52">
        <f>'RAW GRADES'!CP25</f>
        <v>46</v>
      </c>
      <c r="L23" s="52">
        <f>'RAW GRADES'!CQ25</f>
        <v>93</v>
      </c>
      <c r="M23" s="54">
        <f>'RAW GRADES'!CR25</f>
        <v>93</v>
      </c>
      <c r="N23" s="58">
        <f>'RAW GRADES'!CS25</f>
        <v>87.772000000000006</v>
      </c>
      <c r="O23" s="56">
        <f>'RAW GRADES'!CT25</f>
        <v>1.75</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43.833333333333336</v>
      </c>
      <c r="K24" s="52">
        <f>'RAW GRADES'!CP26</f>
        <v>44.75</v>
      </c>
      <c r="L24" s="52">
        <f>'RAW GRADES'!CQ26</f>
        <v>88.583333333333343</v>
      </c>
      <c r="M24" s="54">
        <f>'RAW GRADES'!CR26</f>
        <v>88.58</v>
      </c>
      <c r="N24" s="58">
        <f>'RAW GRADES'!CS26</f>
        <v>76.64</v>
      </c>
      <c r="O24" s="56">
        <f>'RAW GRADES'!CT26</f>
        <v>2.75</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44.666666666666664</v>
      </c>
      <c r="K25" s="52">
        <f>'RAW GRADES'!CP27</f>
        <v>44.75</v>
      </c>
      <c r="L25" s="52">
        <f>'RAW GRADES'!CQ27</f>
        <v>89.416666666666657</v>
      </c>
      <c r="M25" s="54">
        <f>'RAW GRADES'!CR27</f>
        <v>89.42</v>
      </c>
      <c r="N25" s="58">
        <f>'RAW GRADES'!CS27</f>
        <v>80.188000000000002</v>
      </c>
      <c r="O25" s="56">
        <f>'RAW GRADES'!CT27</f>
        <v>2.25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47.666666666666664</v>
      </c>
      <c r="K26" s="52">
        <f>'RAW GRADES'!CP28</f>
        <v>44.75</v>
      </c>
      <c r="L26" s="52">
        <f>'RAW GRADES'!CQ28</f>
        <v>92.416666666666657</v>
      </c>
      <c r="M26" s="54">
        <f>'RAW GRADES'!CR28</f>
        <v>92.42</v>
      </c>
      <c r="N26" s="58">
        <f>'RAW GRADES'!CS28</f>
        <v>84.852000000000004</v>
      </c>
      <c r="O26" s="56">
        <f>'RAW GRADES'!CT28</f>
        <v>2</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46.5</v>
      </c>
      <c r="K27" s="52">
        <f>'RAW GRADES'!CP29</f>
        <v>45.5</v>
      </c>
      <c r="L27" s="52">
        <f>'RAW GRADES'!CQ29</f>
        <v>92</v>
      </c>
      <c r="M27" s="54">
        <f>'RAW GRADES'!CR29</f>
        <v>92</v>
      </c>
      <c r="N27" s="58">
        <f>'RAW GRADES'!CS29</f>
        <v>83.727999999999994</v>
      </c>
      <c r="O27" s="56">
        <f>'RAW GRADES'!CT29</f>
        <v>2</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45.833333333333336</v>
      </c>
      <c r="K28" s="52">
        <f>'RAW GRADES'!CP30</f>
        <v>44.25</v>
      </c>
      <c r="L28" s="52">
        <f>'RAW GRADES'!CQ30</f>
        <v>90.083333333333343</v>
      </c>
      <c r="M28" s="54">
        <f>'RAW GRADES'!CR30</f>
        <v>90.08</v>
      </c>
      <c r="N28" s="58">
        <f>'RAW GRADES'!CS30</f>
        <v>82.387999999999991</v>
      </c>
      <c r="O28" s="56">
        <f>'RAW GRADES'!CT30</f>
        <v>2.25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43.333333333333336</v>
      </c>
      <c r="K29" s="52">
        <f>'RAW GRADES'!CP31</f>
        <v>44</v>
      </c>
      <c r="L29" s="52">
        <f>'RAW GRADES'!CQ31</f>
        <v>87.333333333333343</v>
      </c>
      <c r="M29" s="54">
        <f>'RAW GRADES'!CR31</f>
        <v>87.33</v>
      </c>
      <c r="N29" s="58">
        <f>'RAW GRADES'!CS31</f>
        <v>75.453999999999994</v>
      </c>
      <c r="O29" s="56">
        <f>'RAW GRADES'!CT31</f>
        <v>2.75</v>
      </c>
      <c r="P29" s="59" t="str">
        <f t="shared" si="0"/>
        <v>PASSED</v>
      </c>
    </row>
    <row r="30" spans="1:16">
      <c r="A30" s="49">
        <v>23</v>
      </c>
      <c r="B30" s="50" t="str">
        <f>'RAW GRADES'!C32</f>
        <v>Yabut Christian John J</v>
      </c>
      <c r="C30" s="57">
        <f>'RAW GRADES'!F32</f>
        <v>20.099999999999998</v>
      </c>
      <c r="D30" s="83">
        <f>'RAW GRADES'!I32</f>
        <v>18.75</v>
      </c>
      <c r="E30" s="52">
        <f>'RAW GRADES'!AN32</f>
        <v>10.777777777777779</v>
      </c>
      <c r="F30" s="52">
        <f>'RAW GRADES'!AU32</f>
        <v>8</v>
      </c>
      <c r="G30" s="52">
        <f>'RAW GRADES'!BB32</f>
        <v>8</v>
      </c>
      <c r="H30" s="53">
        <f>'RAW GRADES'!BC32</f>
        <v>65.62777777777778</v>
      </c>
      <c r="I30" s="53">
        <f>'RAW GRADES'!BD32</f>
        <v>65.63</v>
      </c>
      <c r="J30" s="52">
        <f>'RAW GRADES'!BK32</f>
        <v>41.666666666666664</v>
      </c>
      <c r="K30" s="52">
        <f>'RAW GRADES'!CP32</f>
        <v>40.25</v>
      </c>
      <c r="L30" s="52">
        <f>'RAW GRADES'!CQ32</f>
        <v>81.916666666666657</v>
      </c>
      <c r="M30" s="54">
        <f>'RAW GRADES'!CR32</f>
        <v>81.92</v>
      </c>
      <c r="N30" s="58">
        <f>'RAW GRADES'!CS32</f>
        <v>75.403999999999996</v>
      </c>
      <c r="O30" s="56">
        <f>'RAW GRADES'!CT32</f>
        <v>2.75</v>
      </c>
      <c r="P30" s="59" t="str">
        <f t="shared" si="0"/>
        <v>PASSED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92" orientation="landscape" horizontalDpi="360" verticalDpi="360" r:id="rId1"/>
  <rowBreaks count="1" manualBreakCount="1">
    <brk id="30" max="16383" man="1"/>
  </rowBreaks>
</worksheet>
</file>

<file path=xl/worksheets/sheet4.xml><?xml version="1.0" encoding="utf-8"?>
<worksheet xmlns="http://schemas.openxmlformats.org/spreadsheetml/2006/main" xmlns:r="http://schemas.openxmlformats.org/officeDocument/2006/relationships">
  <sheetPr codeName="Sheet4"/>
  <dimension ref="A1:S99"/>
  <sheetViews>
    <sheetView tabSelected="1" view="pageBreakPreview" topLeftCell="A23" zoomScale="60" workbookViewId="0">
      <selection activeCell="S96" sqref="S9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1"/>
      <c r="B3" s="251"/>
      <c r="C3" s="251"/>
      <c r="D3" s="251"/>
      <c r="E3" s="251"/>
      <c r="F3" s="251"/>
    </row>
    <row r="4" spans="1:6">
      <c r="A4" s="254" t="s">
        <v>106</v>
      </c>
      <c r="B4" s="254"/>
      <c r="C4" s="254"/>
      <c r="D4" s="254"/>
      <c r="E4" s="254"/>
      <c r="F4" s="254"/>
    </row>
    <row r="5" spans="1:6" ht="18">
      <c r="A5" s="255" t="s">
        <v>107</v>
      </c>
      <c r="B5" s="255"/>
      <c r="C5" s="255"/>
      <c r="D5" s="255"/>
      <c r="E5" s="255"/>
      <c r="F5" s="255"/>
    </row>
    <row r="6" spans="1:6">
      <c r="A6" s="254" t="s">
        <v>108</v>
      </c>
      <c r="B6" s="254"/>
      <c r="C6" s="254"/>
      <c r="D6" s="254"/>
      <c r="E6" s="254"/>
      <c r="F6" s="254"/>
    </row>
    <row r="7" spans="1:6">
      <c r="A7" s="256" t="s">
        <v>109</v>
      </c>
      <c r="B7" s="256"/>
      <c r="C7" s="256"/>
      <c r="D7" s="256"/>
      <c r="E7" s="256"/>
      <c r="F7" s="256"/>
    </row>
    <row r="8" spans="1:6">
      <c r="A8" s="257"/>
      <c r="B8" s="257"/>
      <c r="C8" s="257"/>
      <c r="D8" s="257"/>
      <c r="E8" s="257"/>
      <c r="F8" s="257"/>
    </row>
    <row r="9" spans="1:6">
      <c r="A9" s="251"/>
      <c r="B9" s="251"/>
      <c r="C9" s="251"/>
      <c r="D9" s="251"/>
      <c r="E9" s="251"/>
      <c r="F9" s="251"/>
    </row>
    <row r="10" spans="1:6" ht="18">
      <c r="A10" s="258"/>
      <c r="B10" s="258"/>
      <c r="C10" s="258"/>
      <c r="D10" s="258"/>
      <c r="E10" s="258"/>
      <c r="F10" s="258"/>
    </row>
    <row r="11" spans="1:6" ht="22.5">
      <c r="A11" s="259" t="s">
        <v>110</v>
      </c>
      <c r="B11" s="259"/>
      <c r="C11" s="259"/>
      <c r="D11" s="259"/>
      <c r="E11" s="259"/>
      <c r="F11" s="259"/>
    </row>
    <row r="12" spans="1:6">
      <c r="A12" s="257"/>
      <c r="B12" s="257"/>
      <c r="C12" s="257"/>
      <c r="D12" s="257"/>
      <c r="E12" s="257"/>
      <c r="F12" s="257"/>
    </row>
    <row r="13" spans="1:6">
      <c r="A13" s="60"/>
      <c r="B13" s="61" t="s">
        <v>111</v>
      </c>
      <c r="C13" s="260" t="str">
        <f>REGISTRATION!C7</f>
        <v>DCIT 65</v>
      </c>
      <c r="D13" s="260"/>
      <c r="E13" s="260"/>
      <c r="F13" s="62"/>
    </row>
    <row r="14" spans="1:6">
      <c r="A14" s="60"/>
      <c r="B14" s="61" t="s">
        <v>112</v>
      </c>
      <c r="C14" s="253" t="str">
        <f>REGISTRATION!C6</f>
        <v>Web Development</v>
      </c>
      <c r="D14" s="253"/>
      <c r="E14" s="253"/>
      <c r="F14" s="62"/>
    </row>
    <row r="15" spans="1:6">
      <c r="A15" s="60"/>
      <c r="B15" s="62" t="s">
        <v>113</v>
      </c>
      <c r="C15" s="239" t="str">
        <f>REGISTRATION!A4</f>
        <v>THIRD YEAR</v>
      </c>
      <c r="D15" s="239"/>
      <c r="E15" s="239"/>
      <c r="F15" s="63"/>
    </row>
    <row r="16" spans="1:6">
      <c r="A16" s="60"/>
      <c r="B16" s="62" t="s">
        <v>9</v>
      </c>
      <c r="C16" s="239" t="str">
        <f>UPPER(CONCATENATE(REGISTRATION!C8," ",REGISTRATION!D8))</f>
        <v>CS 3C</v>
      </c>
      <c r="D16" s="239"/>
      <c r="E16" s="239"/>
      <c r="F16" s="63"/>
    </row>
    <row r="17" spans="1:6">
      <c r="A17" s="60"/>
      <c r="B17" s="62" t="s">
        <v>114</v>
      </c>
      <c r="C17" s="239" t="str">
        <f>UPPER(CONCATENATE(REGISTRATION!P13," ","SEMESTER"," ","A.Y."," ",REGISTRATION!P12))</f>
        <v>FIRST SEMESTER A.Y. 2017-2018</v>
      </c>
      <c r="D17" s="239"/>
      <c r="E17" s="239"/>
      <c r="F17" s="63"/>
    </row>
    <row r="18" spans="1:6" ht="15.75" thickBot="1">
      <c r="A18" s="60"/>
      <c r="B18" s="60"/>
      <c r="C18" s="60"/>
      <c r="D18" s="60"/>
      <c r="E18" s="60"/>
      <c r="F18" s="60"/>
    </row>
    <row r="19" spans="1:6">
      <c r="A19" s="240" t="s">
        <v>13</v>
      </c>
      <c r="B19" s="243" t="s">
        <v>92</v>
      </c>
      <c r="C19" s="240" t="s">
        <v>31</v>
      </c>
      <c r="D19" s="240" t="s">
        <v>115</v>
      </c>
      <c r="E19" s="245" t="s">
        <v>116</v>
      </c>
      <c r="F19" s="240" t="s">
        <v>95</v>
      </c>
    </row>
    <row r="20" spans="1:6">
      <c r="A20" s="241"/>
      <c r="B20" s="244"/>
      <c r="C20" s="241"/>
      <c r="D20" s="241"/>
      <c r="E20" s="246"/>
      <c r="F20" s="248"/>
    </row>
    <row r="21" spans="1:6" ht="16.5" thickBot="1">
      <c r="A21" s="242"/>
      <c r="B21" s="64" t="s">
        <v>117</v>
      </c>
      <c r="C21" s="242"/>
      <c r="D21" s="242"/>
      <c r="E21" s="247"/>
      <c r="F21" s="249"/>
    </row>
    <row r="22" spans="1:6" ht="18">
      <c r="A22" s="65">
        <v>1</v>
      </c>
      <c r="B22" s="66" t="str">
        <f>'DEPT CHAIR'!B8</f>
        <v>Aguilar Erica Mae M</v>
      </c>
      <c r="C22" s="67" t="str">
        <f>REGISTRATION!B11</f>
        <v>2015-01-1756</v>
      </c>
      <c r="D22" s="68">
        <f>'DEPT CHAIR'!O8</f>
        <v>2.5</v>
      </c>
      <c r="E22" s="69" t="str">
        <f>IF(D22&lt;=3,"3","0")</f>
        <v>3</v>
      </c>
      <c r="F22" s="70" t="str">
        <f>'DEPT CHAIR'!P8</f>
        <v>PASSED</v>
      </c>
    </row>
    <row r="23" spans="1:6" ht="18">
      <c r="A23" s="71">
        <v>2</v>
      </c>
      <c r="B23" s="66" t="str">
        <f>'DEPT CHAIR'!B9</f>
        <v>Alvarez Daryl L</v>
      </c>
      <c r="C23" s="67" t="str">
        <f>REGISTRATION!B12</f>
        <v>2017-01-151</v>
      </c>
      <c r="D23" s="68">
        <f>'DEPT CHAIR'!O9</f>
        <v>2.5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v>
      </c>
      <c r="E24" s="69" t="str">
        <f t="shared" si="0"/>
        <v>3</v>
      </c>
      <c r="F24" s="70" t="str">
        <f>'DEPT CHAIR'!P10</f>
        <v>PASSED</v>
      </c>
    </row>
    <row r="25" spans="1:6" ht="18">
      <c r="A25" s="71">
        <v>4</v>
      </c>
      <c r="B25" s="66" t="str">
        <f>'DEPT CHAIR'!B11</f>
        <v>Arintoc Kimberly Anne R</v>
      </c>
      <c r="C25" s="67" t="str">
        <f>REGISTRATION!B14</f>
        <v>2015-01-1802</v>
      </c>
      <c r="D25" s="68">
        <f>'DEPT CHAIR'!O11</f>
        <v>2.25</v>
      </c>
      <c r="E25" s="69" t="str">
        <f t="shared" si="0"/>
        <v>3</v>
      </c>
      <c r="F25" s="70" t="str">
        <f>'DEPT CHAIR'!P11</f>
        <v>PASSED</v>
      </c>
    </row>
    <row r="26" spans="1:6" ht="18">
      <c r="A26" s="65">
        <v>5</v>
      </c>
      <c r="B26" s="66" t="str">
        <f>'DEPT CHAIR'!B12</f>
        <v>Bago Jr Benjamin G</v>
      </c>
      <c r="C26" s="67" t="str">
        <f>REGISTRATION!B15</f>
        <v>2017-01-829</v>
      </c>
      <c r="D26" s="68">
        <f>'DEPT CHAIR'!O12</f>
        <v>2.75</v>
      </c>
      <c r="E26" s="69" t="str">
        <f t="shared" si="0"/>
        <v>3</v>
      </c>
      <c r="F26" s="70" t="str">
        <f>'DEPT CHAIR'!P12</f>
        <v>PASSED</v>
      </c>
    </row>
    <row r="27" spans="1:6" ht="18">
      <c r="A27" s="71">
        <v>6</v>
      </c>
      <c r="B27" s="66" t="str">
        <f>'DEPT CHAIR'!B13</f>
        <v>Batario Jennylyn B</v>
      </c>
      <c r="C27" s="67" t="str">
        <f>REGISTRATION!B16</f>
        <v>2015-01-1783</v>
      </c>
      <c r="D27" s="68">
        <f>'DEPT CHAIR'!O13</f>
        <v>2</v>
      </c>
      <c r="E27" s="69" t="str">
        <f t="shared" si="0"/>
        <v>3</v>
      </c>
      <c r="F27" s="70" t="str">
        <f>'DEPT CHAIR'!P13</f>
        <v>PASSED</v>
      </c>
    </row>
    <row r="28" spans="1:6" ht="18">
      <c r="A28" s="65">
        <v>7</v>
      </c>
      <c r="B28" s="66" t="str">
        <f>'DEPT CHAIR'!B14</f>
        <v>Carlos RJ Melfort B</v>
      </c>
      <c r="C28" s="67" t="str">
        <f>REGISTRATION!B17</f>
        <v>2015-01-1761</v>
      </c>
      <c r="D28" s="68">
        <f>'DEPT CHAIR'!O14</f>
        <v>2.5</v>
      </c>
      <c r="E28" s="69" t="str">
        <f t="shared" si="0"/>
        <v>3</v>
      </c>
      <c r="F28" s="70" t="str">
        <f>'DEPT CHAIR'!P14</f>
        <v>PASSED</v>
      </c>
    </row>
    <row r="29" spans="1:6" ht="18">
      <c r="A29" s="71">
        <v>8</v>
      </c>
      <c r="B29" s="66" t="str">
        <f>'DEPT CHAIR'!B15</f>
        <v>Comedia John Geno B</v>
      </c>
      <c r="C29" s="67" t="str">
        <f>REGISTRATION!B18</f>
        <v>2015-01-1335</v>
      </c>
      <c r="D29" s="68">
        <f>'DEPT CHAIR'!O15</f>
        <v>2.5</v>
      </c>
      <c r="E29" s="69" t="str">
        <f t="shared" si="0"/>
        <v>3</v>
      </c>
      <c r="F29" s="70" t="str">
        <f>'DEPT CHAIR'!P15</f>
        <v>PASSED</v>
      </c>
    </row>
    <row r="30" spans="1:6" ht="18">
      <c r="A30" s="65">
        <v>9</v>
      </c>
      <c r="B30" s="66" t="str">
        <f>'DEPT CHAIR'!B16</f>
        <v>Cronico Gerikho B</v>
      </c>
      <c r="C30" s="67" t="str">
        <f>REGISTRATION!B19</f>
        <v>2015-01-1597</v>
      </c>
      <c r="D30" s="68">
        <f>'DEPT CHAIR'!O16</f>
        <v>2</v>
      </c>
      <c r="E30" s="69" t="str">
        <f t="shared" si="0"/>
        <v>3</v>
      </c>
      <c r="F30" s="70" t="str">
        <f>'DEPT CHAIR'!P16</f>
        <v>PASSED</v>
      </c>
    </row>
    <row r="31" spans="1:6" ht="18">
      <c r="A31" s="71">
        <v>10</v>
      </c>
      <c r="B31" s="66" t="str">
        <f>'DEPT CHAIR'!B17</f>
        <v xml:space="preserve">Dizon Saxby </v>
      </c>
      <c r="C31" s="67" t="str">
        <f>REGISTRATION!B20</f>
        <v>2015-01-1878</v>
      </c>
      <c r="D31" s="68">
        <f>'DEPT CHAIR'!O17</f>
        <v>2</v>
      </c>
      <c r="E31" s="69" t="str">
        <f t="shared" si="0"/>
        <v>3</v>
      </c>
      <c r="F31" s="70" t="str">
        <f>'DEPT CHAIR'!P17</f>
        <v>PASSED</v>
      </c>
    </row>
    <row r="32" spans="1:6" ht="18">
      <c r="A32" s="65">
        <v>11</v>
      </c>
      <c r="B32" s="66" t="str">
        <f>'DEPT CHAIR'!B18</f>
        <v>Eleptico Raygin F.</v>
      </c>
      <c r="C32" s="67" t="str">
        <f>REGISTRATION!B21</f>
        <v>2017-01-153</v>
      </c>
      <c r="D32" s="68">
        <f>'DEPT CHAIR'!O18</f>
        <v>3</v>
      </c>
      <c r="E32" s="69">
        <v>3</v>
      </c>
      <c r="F32" s="70" t="str">
        <f>'DEPT CHAIR'!P18</f>
        <v>PASSED</v>
      </c>
    </row>
    <row r="33" spans="1:6" ht="18">
      <c r="A33" s="71">
        <v>12</v>
      </c>
      <c r="B33" s="66" t="str">
        <f>'DEPT CHAIR'!B19</f>
        <v>Gile Wilfredo Jr V</v>
      </c>
      <c r="C33" s="67" t="str">
        <f>REGISTRATION!B22</f>
        <v>2017-01-511</v>
      </c>
      <c r="D33" s="68">
        <f>'DEPT CHAIR'!O19</f>
        <v>2.75</v>
      </c>
      <c r="E33" s="69" t="str">
        <f t="shared" si="0"/>
        <v>3</v>
      </c>
      <c r="F33" s="70" t="str">
        <f>'DEPT CHAIR'!P19</f>
        <v>PASSED</v>
      </c>
    </row>
    <row r="34" spans="1:6" ht="18">
      <c r="A34" s="65">
        <v>13</v>
      </c>
      <c r="B34" s="66" t="str">
        <f>'DEPT CHAIR'!B20</f>
        <v>Jose Dianne Cathleen B</v>
      </c>
      <c r="C34" s="67" t="str">
        <f>REGISTRATION!B23</f>
        <v>2015-01-1669</v>
      </c>
      <c r="D34" s="68">
        <f>'DEPT CHAIR'!O20</f>
        <v>2</v>
      </c>
      <c r="E34" s="69" t="str">
        <f t="shared" si="0"/>
        <v>3</v>
      </c>
      <c r="F34" s="70" t="str">
        <f>'DEPT CHAIR'!P20</f>
        <v>PASSED</v>
      </c>
    </row>
    <row r="35" spans="1:6" ht="18" hidden="1">
      <c r="A35" s="71">
        <v>14</v>
      </c>
      <c r="B35" s="66" t="str">
        <f>'DEPT CHAIR'!B21</f>
        <v>Leuterio John Ryan V</v>
      </c>
      <c r="C35" s="67" t="str">
        <f>REGISTRATION!B24</f>
        <v>2015-01-1847</v>
      </c>
      <c r="D35" s="68">
        <f>'DEPT CHAIR'!O21</f>
        <v>5</v>
      </c>
      <c r="E35" s="69" t="str">
        <f t="shared" si="0"/>
        <v>0</v>
      </c>
      <c r="F35" s="70" t="str">
        <f>'DEPT CHAIR'!P21</f>
        <v>DRP</v>
      </c>
    </row>
    <row r="36" spans="1:6" ht="18">
      <c r="A36" s="65">
        <v>14</v>
      </c>
      <c r="B36" s="66" t="str">
        <f>'DEPT CHAIR'!B22</f>
        <v>Perez Donna Mae C</v>
      </c>
      <c r="C36" s="67" t="str">
        <f>REGISTRATION!B25</f>
        <v>2015-01-090</v>
      </c>
      <c r="D36" s="68">
        <f>'DEPT CHAIR'!O22</f>
        <v>2.5</v>
      </c>
      <c r="E36" s="69" t="str">
        <f t="shared" si="0"/>
        <v>3</v>
      </c>
      <c r="F36" s="70" t="str">
        <f>'DEPT CHAIR'!P22</f>
        <v>PASSED</v>
      </c>
    </row>
    <row r="37" spans="1:6" ht="18">
      <c r="A37" s="71">
        <f>A36+1</f>
        <v>15</v>
      </c>
      <c r="B37" s="66" t="str">
        <f>'DEPT CHAIR'!B23</f>
        <v>Porras Nathalia S</v>
      </c>
      <c r="C37" s="67" t="str">
        <f>REGISTRATION!B26</f>
        <v>2015-01-1780</v>
      </c>
      <c r="D37" s="68">
        <f>'DEPT CHAIR'!O23</f>
        <v>1.75</v>
      </c>
      <c r="E37" s="69" t="str">
        <f t="shared" si="0"/>
        <v>3</v>
      </c>
      <c r="F37" s="70" t="str">
        <f>'DEPT CHAIR'!P23</f>
        <v>PASSED</v>
      </c>
    </row>
    <row r="38" spans="1:6" ht="18">
      <c r="A38" s="71">
        <f t="shared" ref="A38:A44" si="1">A37+1</f>
        <v>16</v>
      </c>
      <c r="B38" s="66" t="str">
        <f>'DEPT CHAIR'!B24</f>
        <v>Segovia Maja O</v>
      </c>
      <c r="C38" s="67" t="str">
        <f>REGISTRATION!B27</f>
        <v>2015-01-1601</v>
      </c>
      <c r="D38" s="68">
        <f>'DEPT CHAIR'!O24</f>
        <v>2.75</v>
      </c>
      <c r="E38" s="69" t="str">
        <f t="shared" si="0"/>
        <v>3</v>
      </c>
      <c r="F38" s="70" t="str">
        <f>'DEPT CHAIR'!P24</f>
        <v>PASSED</v>
      </c>
    </row>
    <row r="39" spans="1:6" ht="18">
      <c r="A39" s="71">
        <f t="shared" si="1"/>
        <v>17</v>
      </c>
      <c r="B39" s="66" t="str">
        <f>'DEPT CHAIR'!B25</f>
        <v>Seupon Danielle O</v>
      </c>
      <c r="C39" s="67" t="str">
        <f>REGISTRATION!B28</f>
        <v>2015-01-1559</v>
      </c>
      <c r="D39" s="68">
        <f>'DEPT CHAIR'!O25</f>
        <v>2.25</v>
      </c>
      <c r="E39" s="69" t="str">
        <f t="shared" si="0"/>
        <v>3</v>
      </c>
      <c r="F39" s="70" t="str">
        <f>'DEPT CHAIR'!P25</f>
        <v>PASSED</v>
      </c>
    </row>
    <row r="40" spans="1:6" ht="18">
      <c r="A40" s="71">
        <f t="shared" si="1"/>
        <v>18</v>
      </c>
      <c r="B40" s="66" t="str">
        <f>'DEPT CHAIR'!B26</f>
        <v>Silva Chinnee E.</v>
      </c>
      <c r="C40" s="67" t="str">
        <f>REGISTRATION!B29</f>
        <v>2015-01-1745</v>
      </c>
      <c r="D40" s="68">
        <f>'DEPT CHAIR'!O26</f>
        <v>2</v>
      </c>
      <c r="E40" s="69" t="str">
        <f t="shared" si="0"/>
        <v>3</v>
      </c>
      <c r="F40" s="70" t="str">
        <f>'DEPT CHAIR'!P26</f>
        <v>PASSED</v>
      </c>
    </row>
    <row r="41" spans="1:6" ht="18">
      <c r="A41" s="71">
        <f t="shared" si="1"/>
        <v>19</v>
      </c>
      <c r="B41" s="66" t="str">
        <f>'DEPT CHAIR'!B27</f>
        <v>Suarez Jesselle T</v>
      </c>
      <c r="C41" s="67" t="str">
        <f>REGISTRATION!B30</f>
        <v>2015-01-1782</v>
      </c>
      <c r="D41" s="68">
        <f>'DEPT CHAIR'!O27</f>
        <v>2</v>
      </c>
      <c r="E41" s="69" t="str">
        <f t="shared" si="0"/>
        <v>3</v>
      </c>
      <c r="F41" s="70" t="str">
        <f>'DEPT CHAIR'!P27</f>
        <v>PASSED</v>
      </c>
    </row>
    <row r="42" spans="1:6" ht="18">
      <c r="A42" s="71">
        <f t="shared" si="1"/>
        <v>20</v>
      </c>
      <c r="B42" s="66" t="str">
        <f>'DEPT CHAIR'!B28</f>
        <v>Tabligan Miguel Konrad A</v>
      </c>
      <c r="C42" s="67" t="str">
        <f>REGISTRATION!B31</f>
        <v>2015-01-1874</v>
      </c>
      <c r="D42" s="68">
        <f>'DEPT CHAIR'!O28</f>
        <v>2.25</v>
      </c>
      <c r="E42" s="69" t="str">
        <f t="shared" si="0"/>
        <v>3</v>
      </c>
      <c r="F42" s="70" t="str">
        <f>'DEPT CHAIR'!P28</f>
        <v>PASSED</v>
      </c>
    </row>
    <row r="43" spans="1:6" ht="18">
      <c r="A43" s="71">
        <f t="shared" si="1"/>
        <v>21</v>
      </c>
      <c r="B43" s="66" t="str">
        <f>'DEPT CHAIR'!B29</f>
        <v>Tequel Marvin B</v>
      </c>
      <c r="C43" s="67" t="str">
        <f>REGISTRATION!B32</f>
        <v>2017-01-150</v>
      </c>
      <c r="D43" s="68">
        <f>'DEPT CHAIR'!O29</f>
        <v>2.75</v>
      </c>
      <c r="E43" s="69" t="str">
        <f t="shared" si="0"/>
        <v>3</v>
      </c>
      <c r="F43" s="70" t="str">
        <f>'DEPT CHAIR'!P29</f>
        <v>PASSED</v>
      </c>
    </row>
    <row r="44" spans="1:6" ht="18.75" thickBot="1">
      <c r="A44" s="71">
        <f t="shared" si="1"/>
        <v>22</v>
      </c>
      <c r="B44" s="66" t="str">
        <f>'DEPT CHAIR'!B30</f>
        <v>Yabut Christian John J</v>
      </c>
      <c r="C44" s="67" t="str">
        <f>REGISTRATION!B33</f>
        <v>2015-01-1710</v>
      </c>
      <c r="D44" s="68">
        <f>'DEPT CHAIR'!O30</f>
        <v>2.75</v>
      </c>
      <c r="E44" s="69">
        <v>3</v>
      </c>
      <c r="F44" s="70" t="str">
        <f>'DEPT CHAIR'!P30</f>
        <v>PASSED</v>
      </c>
    </row>
    <row r="45" spans="1:6" ht="19.5" thickBot="1">
      <c r="A45" s="223" t="s">
        <v>118</v>
      </c>
      <c r="B45" s="224"/>
      <c r="C45" s="224"/>
      <c r="D45" s="224"/>
      <c r="E45" s="224"/>
      <c r="F45" s="225"/>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50">
        <f ca="1">NOW()</f>
        <v>43084.468364699074</v>
      </c>
      <c r="F49" s="250"/>
    </row>
    <row r="50" spans="1:6" ht="15.75">
      <c r="A50" s="60"/>
      <c r="B50" s="72" t="str">
        <f>REGISTRATION!P14</f>
        <v>Gimel C. Contillo</v>
      </c>
      <c r="C50" s="73"/>
      <c r="D50" s="73"/>
      <c r="E50" s="251" t="s">
        <v>120</v>
      </c>
      <c r="F50" s="251"/>
    </row>
    <row r="51" spans="1:6">
      <c r="A51" s="60"/>
      <c r="B51" s="74" t="s">
        <v>121</v>
      </c>
      <c r="C51" s="74"/>
      <c r="D51" s="74"/>
      <c r="E51" s="60"/>
      <c r="F51" s="60"/>
    </row>
    <row r="52" spans="1:6">
      <c r="A52" s="60"/>
      <c r="B52" s="74"/>
      <c r="C52" s="74"/>
      <c r="D52" s="74"/>
      <c r="E52" s="251"/>
      <c r="F52" s="251"/>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52" t="s">
        <v>135</v>
      </c>
      <c r="B67" s="252"/>
      <c r="C67" s="252"/>
      <c r="D67" s="252"/>
      <c r="E67" s="252"/>
      <c r="F67" s="252"/>
    </row>
    <row r="68" spans="1:6" ht="15.75" thickBot="1">
      <c r="A68" s="60"/>
      <c r="B68" s="60"/>
      <c r="C68" s="60"/>
      <c r="D68" s="60"/>
      <c r="E68" s="60"/>
      <c r="F68" s="60"/>
    </row>
    <row r="69" spans="1:6" ht="16.5" thickBot="1">
      <c r="A69" s="60"/>
      <c r="B69" s="78" t="s">
        <v>136</v>
      </c>
      <c r="C69" s="236" t="s">
        <v>137</v>
      </c>
      <c r="D69" s="237"/>
      <c r="E69" s="238" t="s">
        <v>138</v>
      </c>
      <c r="F69" s="237"/>
    </row>
    <row r="70" spans="1:6">
      <c r="A70" s="60"/>
      <c r="B70" s="80" t="s">
        <v>122</v>
      </c>
      <c r="C70" s="232">
        <f>COUNTIF($D$22:$D$44,"=1.0")+COUNTIF($D$22:$D$44,"=1.25")+(COUNTIF($D$22:$D$44,"=1.50")+COUNTIF($D$22:$D$44,"=1.75"))</f>
        <v>1</v>
      </c>
      <c r="D70" s="233"/>
      <c r="E70" s="234">
        <f>(C70/$C$76)*100</f>
        <v>4.1666666666666661</v>
      </c>
      <c r="F70" s="235"/>
    </row>
    <row r="71" spans="1:6">
      <c r="A71" s="60"/>
      <c r="B71" s="81" t="s">
        <v>123</v>
      </c>
      <c r="C71" s="226">
        <f>COUNTIF($D$22:$D$44,"=2.0")+COUNTIF($D$22:$D$44,"=2.25")+(COUNTIF($D$22:$D$44,"=2.50")+COUNTIF($D$22:$D$44,"=2.75"))</f>
        <v>20</v>
      </c>
      <c r="D71" s="227"/>
      <c r="E71" s="228">
        <f>(C71/$C$76)*100</f>
        <v>83.333333333333343</v>
      </c>
      <c r="F71" s="229"/>
    </row>
    <row r="72" spans="1:6">
      <c r="A72" s="60"/>
      <c r="B72" s="81" t="s">
        <v>124</v>
      </c>
      <c r="C72" s="226">
        <f>COUNTIF($D$22:$D$44,"=3.0")</f>
        <v>1</v>
      </c>
      <c r="D72" s="227"/>
      <c r="E72" s="228">
        <f t="shared" ref="E72:E75" si="2">(C72/$C$76)*100</f>
        <v>4.1666666666666661</v>
      </c>
      <c r="F72" s="229"/>
    </row>
    <row r="73" spans="1:6">
      <c r="A73" s="60"/>
      <c r="B73" s="81" t="s">
        <v>125</v>
      </c>
      <c r="C73" s="226">
        <f>COUNTIF($D$22:$D$44,"=5.0")</f>
        <v>1</v>
      </c>
      <c r="D73" s="227"/>
      <c r="E73" s="228">
        <f t="shared" si="2"/>
        <v>4.1666666666666661</v>
      </c>
      <c r="F73" s="229"/>
    </row>
    <row r="74" spans="1:6">
      <c r="A74" s="60"/>
      <c r="B74" s="81" t="s">
        <v>126</v>
      </c>
      <c r="C74" s="230">
        <v>0</v>
      </c>
      <c r="D74" s="231"/>
      <c r="E74" s="228">
        <f t="shared" si="2"/>
        <v>0</v>
      </c>
      <c r="F74" s="229"/>
    </row>
    <row r="75" spans="1:6">
      <c r="A75" s="60"/>
      <c r="B75" s="81" t="s">
        <v>127</v>
      </c>
      <c r="C75" s="230">
        <v>1</v>
      </c>
      <c r="D75" s="231"/>
      <c r="E75" s="228">
        <f t="shared" si="2"/>
        <v>4.1666666666666661</v>
      </c>
      <c r="F75" s="229"/>
    </row>
    <row r="76" spans="1:6" ht="16.5" thickBot="1">
      <c r="A76" s="60"/>
      <c r="B76" s="82" t="s">
        <v>128</v>
      </c>
      <c r="C76" s="219">
        <f>SUM(C70:D75)</f>
        <v>24</v>
      </c>
      <c r="D76" s="220"/>
      <c r="E76" s="221">
        <f>SUM(E70:F75)</f>
        <v>100.00000000000003</v>
      </c>
      <c r="F76" s="222"/>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19">
      <c r="A81" s="60"/>
      <c r="B81" s="60"/>
      <c r="C81" s="60"/>
      <c r="D81" s="60"/>
      <c r="E81" s="60"/>
      <c r="F81" s="60"/>
    </row>
    <row r="82" spans="1:19">
      <c r="A82" s="60"/>
      <c r="B82" s="74" t="s">
        <v>131</v>
      </c>
      <c r="C82" s="60"/>
      <c r="D82" s="60"/>
      <c r="E82" s="74" t="s">
        <v>131</v>
      </c>
      <c r="F82" s="60"/>
    </row>
    <row r="83" spans="1:19" ht="15.75" customHeight="1">
      <c r="A83" s="60"/>
      <c r="B83" s="73" t="str">
        <f>REGISTRATION!P16</f>
        <v>Renen Paul M. Viado</v>
      </c>
      <c r="C83" s="60"/>
      <c r="D83" s="60"/>
      <c r="E83" s="73" t="str">
        <f>REGISTRATION!P15</f>
        <v>Brylle D. Samson</v>
      </c>
      <c r="F83" s="60"/>
    </row>
    <row r="84" spans="1:19">
      <c r="A84" s="60"/>
      <c r="B84" s="74" t="s">
        <v>29</v>
      </c>
      <c r="C84" s="60"/>
      <c r="D84" s="60"/>
      <c r="E84" s="74" t="s">
        <v>132</v>
      </c>
      <c r="F84" s="60"/>
    </row>
    <row r="85" spans="1:19">
      <c r="A85" s="60"/>
      <c r="B85" s="60"/>
      <c r="C85" s="60"/>
      <c r="D85" s="60"/>
      <c r="E85" s="60"/>
      <c r="F85" s="60"/>
    </row>
    <row r="86" spans="1:19">
      <c r="A86" s="60"/>
      <c r="B86" s="60"/>
      <c r="C86" s="60"/>
      <c r="D86" s="60"/>
      <c r="E86" s="60"/>
      <c r="F86" s="60"/>
    </row>
    <row r="87" spans="1:19">
      <c r="A87" s="60"/>
      <c r="B87" s="60"/>
      <c r="C87" s="60"/>
      <c r="D87" s="60"/>
      <c r="E87" s="60"/>
      <c r="F87" s="60"/>
    </row>
    <row r="88" spans="1:19">
      <c r="A88" s="60"/>
      <c r="B88" s="60"/>
      <c r="C88" s="60"/>
      <c r="D88" s="60"/>
      <c r="E88" s="60"/>
      <c r="F88" s="60"/>
    </row>
    <row r="89" spans="1:19" ht="15.75">
      <c r="A89" s="60"/>
      <c r="B89" s="77" t="s">
        <v>133</v>
      </c>
      <c r="C89" s="60"/>
      <c r="D89" s="60"/>
      <c r="E89" s="60"/>
      <c r="F89" s="60"/>
    </row>
    <row r="90" spans="1:19" ht="15.75">
      <c r="A90" s="60"/>
      <c r="B90" s="77"/>
      <c r="C90" s="60"/>
      <c r="D90" s="60"/>
      <c r="E90" s="60"/>
      <c r="F90" s="60"/>
    </row>
    <row r="91" spans="1:19">
      <c r="A91" s="60"/>
      <c r="B91" s="74" t="s">
        <v>131</v>
      </c>
      <c r="C91" s="60"/>
      <c r="D91" s="60"/>
      <c r="E91" s="60"/>
      <c r="F91" s="60"/>
    </row>
    <row r="92" spans="1:19" ht="15.75">
      <c r="A92" s="60"/>
      <c r="B92" s="73" t="str">
        <f>REGISTRATION!P17</f>
        <v>Gilchor P. Cubillo, PhD</v>
      </c>
      <c r="C92" s="60"/>
      <c r="D92" s="60"/>
      <c r="E92" s="60"/>
      <c r="F92" s="60"/>
    </row>
    <row r="93" spans="1:19">
      <c r="A93" s="60"/>
      <c r="B93" s="74" t="s">
        <v>134</v>
      </c>
      <c r="C93" s="60"/>
      <c r="D93" s="60"/>
      <c r="E93" s="60"/>
      <c r="F93" s="60"/>
    </row>
    <row r="96" spans="1:19">
      <c r="S96" t="s">
        <v>258</v>
      </c>
    </row>
    <row r="99" spans="7:7">
      <c r="G99" s="79"/>
    </row>
  </sheetData>
  <mergeCells count="42">
    <mergeCell ref="C14:E14"/>
    <mergeCell ref="A3:F3"/>
    <mergeCell ref="A4:F4"/>
    <mergeCell ref="A5:F5"/>
    <mergeCell ref="A6:F6"/>
    <mergeCell ref="A7:F7"/>
    <mergeCell ref="A8:F8"/>
    <mergeCell ref="A9:F9"/>
    <mergeCell ref="A10:F10"/>
    <mergeCell ref="A11:F11"/>
    <mergeCell ref="A12:F12"/>
    <mergeCell ref="C13:E13"/>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s>
  <conditionalFormatting sqref="F22:F44">
    <cfRule type="cellIs" dxfId="0" priority="1" operator="equal">
      <formula>"FAILED"</formula>
    </cfRule>
  </conditionalFormatting>
  <pageMargins left="0.7" right="0.7" top="0.75" bottom="0.75" header="0.3" footer="0.3"/>
  <pageSetup paperSize="256" scale="75" orientation="portrait" horizontalDpi="360" verticalDpi="360" r:id="rId1"/>
  <rowBreaks count="1" manualBreakCount="1">
    <brk id="52" max="16383" man="1"/>
  </rowBreaks>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2017-01-150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2017-12-15T03:07:18Z</cp:lastPrinted>
  <dcterms:created xsi:type="dcterms:W3CDTF">2016-12-14T23:32:57Z</dcterms:created>
  <dcterms:modified xsi:type="dcterms:W3CDTF">2017-12-15T03:14:28Z</dcterms:modified>
</cp:coreProperties>
</file>