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UHP\00_HODNOTA_ZA_PENIAZE\01x_INVESTICIE\02_NDS\02_D1_DOKONCENIE\D1_Visnove\Podklady_Verejne\"/>
    </mc:Choice>
  </mc:AlternateContent>
  <bookViews>
    <workbookView xWindow="0" yWindow="0" windowWidth="28800" windowHeight="14235" tabRatio="879" activeTab="8"/>
  </bookViews>
  <sheets>
    <sheet name="r4_po_objekty" sheetId="7" r:id="rId1"/>
    <sheet name="r4_po_tunel_objekty" sheetId="8" r:id="rId2"/>
    <sheet name="d1_po_objekty" sheetId="15" r:id="rId3"/>
    <sheet name="d1_po_tunel_objekty" sheetId="16" r:id="rId4"/>
    <sheet name="d1_po_prace" sheetId="18" r:id="rId5"/>
    <sheet name="objekty_cesta" sheetId="11" r:id="rId6"/>
    <sheet name="ocenenie_cesta" sheetId="19" r:id="rId7"/>
    <sheet name="ocenenie_tunel" sheetId="5" r:id="rId8"/>
    <sheet name="sumar" sheetId="14" r:id="rId9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O4" i="14"/>
  <c r="D18" i="5"/>
  <c r="O3" i="14"/>
  <c r="J27" i="5"/>
  <c r="I21" i="5"/>
  <c r="J21" i="5"/>
  <c r="I22" i="5"/>
  <c r="J22" i="5"/>
  <c r="I23" i="5"/>
  <c r="J23" i="5"/>
  <c r="I24" i="5"/>
  <c r="J24" i="5"/>
  <c r="I25" i="5"/>
  <c r="J25" i="5"/>
  <c r="I26" i="5"/>
  <c r="J26" i="5"/>
  <c r="I28" i="5"/>
  <c r="J28" i="5"/>
  <c r="I29" i="5"/>
  <c r="J29" i="5"/>
  <c r="I30" i="5"/>
  <c r="J30" i="5"/>
  <c r="I31" i="5"/>
  <c r="J31" i="5"/>
  <c r="I32" i="5"/>
  <c r="J32" i="5"/>
  <c r="J33" i="5"/>
  <c r="D21" i="5"/>
  <c r="H4" i="14"/>
  <c r="O3" i="11"/>
  <c r="H4" i="19"/>
  <c r="I4" i="19"/>
  <c r="P4" i="19"/>
  <c r="O4" i="11"/>
  <c r="O5" i="11"/>
  <c r="H5" i="19"/>
  <c r="P5" i="19"/>
  <c r="O7" i="11"/>
  <c r="O8" i="11"/>
  <c r="O9" i="11"/>
  <c r="O10" i="11"/>
  <c r="O6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H6" i="19"/>
  <c r="D8" i="14"/>
  <c r="I6" i="19"/>
  <c r="J6" i="19"/>
  <c r="D12" i="14"/>
  <c r="L6" i="19"/>
  <c r="P6" i="19"/>
  <c r="H7" i="19"/>
  <c r="I7" i="19"/>
  <c r="J7" i="19"/>
  <c r="L7" i="19"/>
  <c r="P7" i="19"/>
  <c r="H11" i="19"/>
  <c r="I11" i="19"/>
  <c r="J11" i="19"/>
  <c r="L11" i="19"/>
  <c r="P11" i="19"/>
  <c r="H17" i="19"/>
  <c r="I17" i="19"/>
  <c r="J17" i="19"/>
  <c r="L17" i="19"/>
  <c r="P17" i="19"/>
  <c r="H25" i="19"/>
  <c r="I25" i="19"/>
  <c r="J25" i="19"/>
  <c r="L25" i="19"/>
  <c r="P25" i="19"/>
  <c r="H26" i="19"/>
  <c r="I26" i="19"/>
  <c r="J26" i="19"/>
  <c r="L26" i="19"/>
  <c r="P26" i="19"/>
  <c r="H27" i="19"/>
  <c r="I27" i="19"/>
  <c r="J27" i="19"/>
  <c r="L27" i="19"/>
  <c r="P27" i="19"/>
  <c r="H8" i="19"/>
  <c r="P8" i="19"/>
  <c r="H9" i="19"/>
  <c r="P9" i="19"/>
  <c r="H10" i="19"/>
  <c r="P10" i="19"/>
  <c r="H12" i="19"/>
  <c r="J12" i="19"/>
  <c r="L12" i="19"/>
  <c r="P12" i="19"/>
  <c r="H13" i="19"/>
  <c r="J13" i="19"/>
  <c r="L13" i="19"/>
  <c r="P13" i="19"/>
  <c r="H14" i="19"/>
  <c r="P14" i="19"/>
  <c r="H15" i="19"/>
  <c r="J15" i="19"/>
  <c r="L15" i="19"/>
  <c r="P15" i="19"/>
  <c r="H16" i="19"/>
  <c r="P16" i="19"/>
  <c r="H18" i="19"/>
  <c r="P18" i="19"/>
  <c r="H19" i="19"/>
  <c r="P19" i="19"/>
  <c r="H20" i="19"/>
  <c r="P20" i="19"/>
  <c r="H21" i="19"/>
  <c r="P21" i="19"/>
  <c r="H22" i="19"/>
  <c r="P22" i="19"/>
  <c r="H23" i="19"/>
  <c r="P23" i="19"/>
  <c r="H24" i="19"/>
  <c r="J24" i="19"/>
  <c r="L24" i="19"/>
  <c r="P24" i="19"/>
  <c r="H28" i="19"/>
  <c r="P28" i="19"/>
  <c r="P31" i="19"/>
  <c r="J4" i="14"/>
  <c r="L4" i="14"/>
  <c r="L27" i="5"/>
  <c r="L21" i="5"/>
  <c r="L22" i="5"/>
  <c r="L23" i="5"/>
  <c r="L24" i="5"/>
  <c r="L25" i="5"/>
  <c r="L26" i="5"/>
  <c r="L28" i="5"/>
  <c r="L29" i="5"/>
  <c r="L30" i="5"/>
  <c r="L31" i="5"/>
  <c r="L32" i="5"/>
  <c r="L33" i="5"/>
  <c r="D23" i="5"/>
  <c r="I4" i="14"/>
  <c r="Q4" i="19"/>
  <c r="M5" i="19"/>
  <c r="Q5" i="19"/>
  <c r="Q6" i="19"/>
  <c r="Q7" i="19"/>
  <c r="Q11" i="19"/>
  <c r="M17" i="19"/>
  <c r="Q17" i="19"/>
  <c r="Q25" i="19"/>
  <c r="M26" i="19"/>
  <c r="Q26" i="19"/>
  <c r="Q27" i="19"/>
  <c r="Q8" i="19"/>
  <c r="Q9" i="19"/>
  <c r="Q10" i="19"/>
  <c r="M12" i="19"/>
  <c r="Q12" i="19"/>
  <c r="M13" i="19"/>
  <c r="Q13" i="19"/>
  <c r="Q14" i="19"/>
  <c r="M15" i="19"/>
  <c r="Q15" i="19"/>
  <c r="M16" i="19"/>
  <c r="Q16" i="19"/>
  <c r="Q18" i="19"/>
  <c r="Q19" i="19"/>
  <c r="Q20" i="19"/>
  <c r="Q21" i="19"/>
  <c r="Q22" i="19"/>
  <c r="Q23" i="19"/>
  <c r="M24" i="19"/>
  <c r="Q24" i="19"/>
  <c r="Q28" i="19"/>
  <c r="Q31" i="19"/>
  <c r="K4" i="14"/>
  <c r="M4" i="14"/>
  <c r="I15" i="11"/>
  <c r="E5" i="19"/>
  <c r="N5" i="19"/>
  <c r="J16" i="19"/>
  <c r="I3" i="11"/>
  <c r="E4" i="19"/>
  <c r="F4" i="19"/>
  <c r="N4" i="19"/>
  <c r="O4" i="19"/>
  <c r="O5" i="19"/>
  <c r="I4" i="11"/>
  <c r="I5" i="11"/>
  <c r="I6" i="11"/>
  <c r="I7" i="11"/>
  <c r="I8" i="11"/>
  <c r="I9" i="11"/>
  <c r="I10" i="11"/>
  <c r="I11" i="11"/>
  <c r="I12" i="11"/>
  <c r="I13" i="11"/>
  <c r="I14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E6" i="19"/>
  <c r="D4" i="14"/>
  <c r="F6" i="19"/>
  <c r="G6" i="19"/>
  <c r="N6" i="19"/>
  <c r="O6" i="19"/>
  <c r="E7" i="19"/>
  <c r="F7" i="19"/>
  <c r="G7" i="19"/>
  <c r="N7" i="19"/>
  <c r="O7" i="19"/>
  <c r="E8" i="19"/>
  <c r="N8" i="19"/>
  <c r="O8" i="19"/>
  <c r="E9" i="19"/>
  <c r="N9" i="19"/>
  <c r="O9" i="19"/>
  <c r="E10" i="19"/>
  <c r="N10" i="19"/>
  <c r="O10" i="19"/>
  <c r="E11" i="19"/>
  <c r="F11" i="19"/>
  <c r="G11" i="19"/>
  <c r="N11" i="19"/>
  <c r="O11" i="19"/>
  <c r="E12" i="19"/>
  <c r="F12" i="19"/>
  <c r="G12" i="19"/>
  <c r="N12" i="19"/>
  <c r="O12" i="19"/>
  <c r="N13" i="19"/>
  <c r="O13" i="19"/>
  <c r="E14" i="19"/>
  <c r="N14" i="19"/>
  <c r="O14" i="19"/>
  <c r="E15" i="19"/>
  <c r="F15" i="19"/>
  <c r="G15" i="19"/>
  <c r="N15" i="19"/>
  <c r="O15" i="19"/>
  <c r="E16" i="19"/>
  <c r="N16" i="19"/>
  <c r="O16" i="19"/>
  <c r="E17" i="19"/>
  <c r="F17" i="19"/>
  <c r="G17" i="19"/>
  <c r="N17" i="19"/>
  <c r="O17" i="19"/>
  <c r="E18" i="19"/>
  <c r="N18" i="19"/>
  <c r="O18" i="19"/>
  <c r="E19" i="19"/>
  <c r="N19" i="19"/>
  <c r="O19" i="19"/>
  <c r="E20" i="19"/>
  <c r="N20" i="19"/>
  <c r="O20" i="19"/>
  <c r="E21" i="19"/>
  <c r="N21" i="19"/>
  <c r="O21" i="19"/>
  <c r="E22" i="19"/>
  <c r="N22" i="19"/>
  <c r="O22" i="19"/>
  <c r="E23" i="19"/>
  <c r="N23" i="19"/>
  <c r="O23" i="19"/>
  <c r="E24" i="19"/>
  <c r="G24" i="19"/>
  <c r="N24" i="19"/>
  <c r="O24" i="19"/>
  <c r="E25" i="19"/>
  <c r="F25" i="19"/>
  <c r="G25" i="19"/>
  <c r="N25" i="19"/>
  <c r="O25" i="19"/>
  <c r="E26" i="19"/>
  <c r="F26" i="19"/>
  <c r="G26" i="19"/>
  <c r="N26" i="19"/>
  <c r="O26" i="19"/>
  <c r="E27" i="19"/>
  <c r="F27" i="19"/>
  <c r="G27" i="19"/>
  <c r="N27" i="19"/>
  <c r="O27" i="19"/>
  <c r="E28" i="19"/>
  <c r="N28" i="19"/>
  <c r="O28" i="19"/>
  <c r="O31" i="19"/>
  <c r="N31" i="19"/>
  <c r="H29" i="19"/>
  <c r="H30" i="19"/>
  <c r="E30" i="19"/>
  <c r="E29" i="19"/>
  <c r="O274" i="11"/>
  <c r="K3" i="14"/>
  <c r="J3" i="14"/>
  <c r="E13" i="19"/>
  <c r="D3" i="5"/>
  <c r="D5" i="5"/>
  <c r="D14" i="5"/>
  <c r="D8" i="5"/>
  <c r="D10" i="5"/>
  <c r="D20" i="5"/>
  <c r="I2" i="5"/>
  <c r="J2" i="5"/>
  <c r="L2" i="5"/>
  <c r="I3" i="5"/>
  <c r="J3" i="5"/>
  <c r="L3" i="5"/>
  <c r="I4" i="5"/>
  <c r="J4" i="5"/>
  <c r="L4" i="5"/>
  <c r="I5" i="5"/>
  <c r="J5" i="5"/>
  <c r="L5" i="5"/>
  <c r="I6" i="5"/>
  <c r="J6" i="5"/>
  <c r="L6" i="5"/>
  <c r="I7" i="5"/>
  <c r="J7" i="5"/>
  <c r="L7" i="5"/>
  <c r="I8" i="5"/>
  <c r="J8" i="5"/>
  <c r="L8" i="5"/>
  <c r="I9" i="5"/>
  <c r="J9" i="5"/>
  <c r="L9" i="5"/>
  <c r="I10" i="5"/>
  <c r="J10" i="5"/>
  <c r="L10" i="5"/>
  <c r="J11" i="5"/>
  <c r="L11" i="5"/>
  <c r="I12" i="5"/>
  <c r="J12" i="5"/>
  <c r="L12" i="5"/>
  <c r="I13" i="5"/>
  <c r="J13" i="5"/>
  <c r="L13" i="5"/>
  <c r="I14" i="5"/>
  <c r="J14" i="5"/>
  <c r="L14" i="5"/>
  <c r="I15" i="5"/>
  <c r="J15" i="5"/>
  <c r="L15" i="5"/>
  <c r="I16" i="5"/>
  <c r="J16" i="5"/>
  <c r="L16" i="5"/>
  <c r="I17" i="5"/>
  <c r="J17" i="5"/>
  <c r="L17" i="5"/>
  <c r="L18" i="5"/>
  <c r="D17" i="5"/>
  <c r="D16" i="5"/>
  <c r="J18" i="5"/>
  <c r="D15" i="5"/>
  <c r="D22" i="5"/>
  <c r="I18" i="5"/>
  <c r="E36" i="8"/>
  <c r="I33" i="5"/>
  <c r="E54" i="8"/>
  <c r="E12" i="8"/>
  <c r="E56" i="8"/>
  <c r="D4" i="5"/>
  <c r="D9" i="5"/>
  <c r="E63" i="16"/>
  <c r="E70" i="16"/>
  <c r="E25" i="16"/>
  <c r="E67" i="16"/>
  <c r="E68" i="16"/>
  <c r="E69" i="16"/>
  <c r="E13" i="16"/>
  <c r="E12" i="16"/>
  <c r="E11" i="16"/>
  <c r="E4" i="16"/>
  <c r="D70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2" i="16"/>
  <c r="B67" i="16"/>
  <c r="C67" i="16"/>
  <c r="D67" i="16"/>
  <c r="C66" i="16"/>
  <c r="D66" i="16"/>
  <c r="B66" i="16"/>
  <c r="B13" i="16"/>
  <c r="C13" i="16"/>
  <c r="D13" i="16"/>
  <c r="C12" i="16"/>
  <c r="D12" i="16"/>
  <c r="B12" i="16"/>
  <c r="C68" i="16"/>
  <c r="D68" i="16"/>
  <c r="B68" i="16"/>
  <c r="C69" i="16"/>
  <c r="D69" i="16"/>
  <c r="B69" i="16"/>
  <c r="B65" i="16"/>
  <c r="C65" i="16"/>
  <c r="D65" i="16"/>
  <c r="C64" i="16"/>
  <c r="D64" i="16"/>
  <c r="B64" i="16"/>
  <c r="B58" i="16"/>
  <c r="C58" i="16"/>
  <c r="D58" i="16"/>
  <c r="B59" i="16"/>
  <c r="C59" i="16"/>
  <c r="D59" i="16"/>
  <c r="B60" i="16"/>
  <c r="C60" i="16"/>
  <c r="D60" i="16"/>
  <c r="B61" i="16"/>
  <c r="C61" i="16"/>
  <c r="D61" i="16"/>
  <c r="B62" i="16"/>
  <c r="C62" i="16"/>
  <c r="D62" i="16"/>
  <c r="B63" i="16"/>
  <c r="C63" i="16"/>
  <c r="D63" i="16"/>
  <c r="B49" i="16"/>
  <c r="C49" i="16"/>
  <c r="D49" i="16"/>
  <c r="B50" i="16"/>
  <c r="C50" i="16"/>
  <c r="D50" i="16"/>
  <c r="B51" i="16"/>
  <c r="C51" i="16"/>
  <c r="D51" i="16"/>
  <c r="B52" i="16"/>
  <c r="C52" i="16"/>
  <c r="D52" i="16"/>
  <c r="B53" i="16"/>
  <c r="C53" i="16"/>
  <c r="D53" i="16"/>
  <c r="B54" i="16"/>
  <c r="C54" i="16"/>
  <c r="D54" i="16"/>
  <c r="B55" i="16"/>
  <c r="C55" i="16"/>
  <c r="D55" i="16"/>
  <c r="B56" i="16"/>
  <c r="C56" i="16"/>
  <c r="D56" i="16"/>
  <c r="B57" i="16"/>
  <c r="C57" i="16"/>
  <c r="D57" i="16"/>
  <c r="B36" i="16"/>
  <c r="C36" i="16"/>
  <c r="D36" i="16"/>
  <c r="B37" i="16"/>
  <c r="C37" i="16"/>
  <c r="D37" i="16"/>
  <c r="B38" i="16"/>
  <c r="C38" i="16"/>
  <c r="D38" i="16"/>
  <c r="B39" i="16"/>
  <c r="C39" i="16"/>
  <c r="D39" i="16"/>
  <c r="B40" i="16"/>
  <c r="C40" i="16"/>
  <c r="D40" i="16"/>
  <c r="B41" i="16"/>
  <c r="C41" i="16"/>
  <c r="D41" i="16"/>
  <c r="B42" i="16"/>
  <c r="C42" i="16"/>
  <c r="D42" i="16"/>
  <c r="B43" i="16"/>
  <c r="C43" i="16"/>
  <c r="D43" i="16"/>
  <c r="B44" i="16"/>
  <c r="C44" i="16"/>
  <c r="D44" i="16"/>
  <c r="B45" i="16"/>
  <c r="C45" i="16"/>
  <c r="D45" i="16"/>
  <c r="B46" i="16"/>
  <c r="C46" i="16"/>
  <c r="D46" i="16"/>
  <c r="B47" i="16"/>
  <c r="C47" i="16"/>
  <c r="D47" i="16"/>
  <c r="B48" i="16"/>
  <c r="C48" i="16"/>
  <c r="D48" i="16"/>
  <c r="B15" i="16"/>
  <c r="C15" i="16"/>
  <c r="D15" i="16"/>
  <c r="B16" i="16"/>
  <c r="A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B26" i="16"/>
  <c r="C26" i="16"/>
  <c r="D26" i="16"/>
  <c r="B27" i="16"/>
  <c r="C27" i="16"/>
  <c r="D27" i="16"/>
  <c r="B28" i="16"/>
  <c r="C28" i="16"/>
  <c r="D28" i="16"/>
  <c r="B29" i="16"/>
  <c r="C29" i="16"/>
  <c r="D29" i="16"/>
  <c r="B30" i="16"/>
  <c r="C30" i="16"/>
  <c r="D30" i="16"/>
  <c r="B31" i="16"/>
  <c r="A31" i="16"/>
  <c r="C31" i="16"/>
  <c r="D31" i="16"/>
  <c r="B32" i="16"/>
  <c r="C32" i="16"/>
  <c r="D32" i="16"/>
  <c r="B33" i="16"/>
  <c r="C33" i="16"/>
  <c r="D33" i="16"/>
  <c r="B34" i="16"/>
  <c r="C34" i="16"/>
  <c r="D34" i="16"/>
  <c r="B35" i="16"/>
  <c r="C35" i="16"/>
  <c r="D35" i="16"/>
  <c r="C14" i="16"/>
  <c r="D14" i="16"/>
  <c r="B14" i="16"/>
  <c r="B3" i="16"/>
  <c r="C3" i="16"/>
  <c r="D3" i="16"/>
  <c r="B4" i="16"/>
  <c r="C4" i="16"/>
  <c r="D4" i="16"/>
  <c r="B5" i="16"/>
  <c r="C5" i="16"/>
  <c r="D5" i="16"/>
  <c r="B6" i="16"/>
  <c r="C6" i="16"/>
  <c r="D6" i="16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C2" i="16"/>
  <c r="D2" i="16"/>
  <c r="B2" i="16"/>
  <c r="B55" i="8"/>
  <c r="C55" i="8"/>
  <c r="D55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13" i="8"/>
  <c r="C13" i="8"/>
  <c r="B12" i="8"/>
  <c r="C12" i="8"/>
  <c r="B11" i="8"/>
  <c r="B9" i="8"/>
  <c r="B10" i="8"/>
  <c r="B3" i="8"/>
  <c r="B4" i="8"/>
  <c r="B5" i="8"/>
  <c r="B6" i="8"/>
  <c r="B7" i="8"/>
  <c r="B8" i="8"/>
  <c r="B2" i="8"/>
  <c r="C11" i="8"/>
  <c r="C3" i="8"/>
  <c r="C4" i="8"/>
  <c r="C5" i="8"/>
  <c r="C6" i="8"/>
  <c r="C7" i="8"/>
  <c r="C8" i="8"/>
  <c r="C9" i="8"/>
  <c r="C10" i="8"/>
  <c r="C2" i="8"/>
  <c r="D13" i="8"/>
  <c r="D12" i="8"/>
  <c r="D11" i="8"/>
  <c r="D8" i="8"/>
  <c r="D9" i="8"/>
  <c r="D10" i="8"/>
  <c r="D3" i="8"/>
  <c r="D4" i="8"/>
  <c r="D5" i="8"/>
  <c r="D6" i="8"/>
  <c r="D7" i="8"/>
  <c r="D2" i="8"/>
  <c r="I113" i="11"/>
  <c r="E55" i="8"/>
  <c r="E7" i="8"/>
  <c r="D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2" i="8"/>
  <c r="H3" i="14"/>
  <c r="L3" i="14"/>
  <c r="I3" i="14"/>
  <c r="M3" i="14"/>
</calcChain>
</file>

<file path=xl/sharedStrings.xml><?xml version="1.0" encoding="utf-8"?>
<sst xmlns="http://schemas.openxmlformats.org/spreadsheetml/2006/main" count="2507" uniqueCount="1353">
  <si>
    <t>Objekt</t>
  </si>
  <si>
    <t>Cena</t>
  </si>
  <si>
    <t>116-00</t>
  </si>
  <si>
    <t>117-00</t>
  </si>
  <si>
    <t>300-03</t>
  </si>
  <si>
    <t>300-04</t>
  </si>
  <si>
    <t>300-05</t>
  </si>
  <si>
    <t>300-06</t>
  </si>
  <si>
    <t>300-07</t>
  </si>
  <si>
    <t>Priečne prepojenia</t>
  </si>
  <si>
    <t>300-08</t>
  </si>
  <si>
    <t>300-10</t>
  </si>
  <si>
    <t>300-11</t>
  </si>
  <si>
    <t>Vetracia šachta</t>
  </si>
  <si>
    <t>300-12</t>
  </si>
  <si>
    <t>Drenážne odvodnenie tunela</t>
  </si>
  <si>
    <t>Odvodnenie vozovky</t>
  </si>
  <si>
    <t>Požiarny vodovod</t>
  </si>
  <si>
    <t>301-01</t>
  </si>
  <si>
    <t>Napájanie tunela elektrickou energiou</t>
  </si>
  <si>
    <t>301-02</t>
  </si>
  <si>
    <t>Osvetlenie tunela</t>
  </si>
  <si>
    <t>301-04</t>
  </si>
  <si>
    <t>301-05</t>
  </si>
  <si>
    <t>Meranie fyzikálnych veličín</t>
  </si>
  <si>
    <t>301-06</t>
  </si>
  <si>
    <t>Elektrická požiarna signalizácia</t>
  </si>
  <si>
    <t>301-07</t>
  </si>
  <si>
    <t>301-08</t>
  </si>
  <si>
    <t>301-09</t>
  </si>
  <si>
    <t>301-10</t>
  </si>
  <si>
    <t>Tunelový rozhlas</t>
  </si>
  <si>
    <t>301-11</t>
  </si>
  <si>
    <t>301-12</t>
  </si>
  <si>
    <t>Dopravné značenie v tuneli</t>
  </si>
  <si>
    <t>Objekt detailne</t>
  </si>
  <si>
    <t>511-01</t>
  </si>
  <si>
    <t>620-00</t>
  </si>
  <si>
    <t>621-00</t>
  </si>
  <si>
    <t>622-00</t>
  </si>
  <si>
    <t>623-00</t>
  </si>
  <si>
    <t>626-00</t>
  </si>
  <si>
    <t>Sum</t>
  </si>
  <si>
    <t>m3</t>
  </si>
  <si>
    <t>01050211</t>
  </si>
  <si>
    <t>01050311</t>
  </si>
  <si>
    <t>01050411</t>
  </si>
  <si>
    <t>01060700</t>
  </si>
  <si>
    <t>01070201</t>
  </si>
  <si>
    <t>m</t>
  </si>
  <si>
    <t>01070205</t>
  </si>
  <si>
    <t>t</t>
  </si>
  <si>
    <t>01070215</t>
  </si>
  <si>
    <t>m2</t>
  </si>
  <si>
    <t>11120107</t>
  </si>
  <si>
    <t>Tunely, primárne ostenie z betónu striekaného</t>
  </si>
  <si>
    <t>11120202</t>
  </si>
  <si>
    <t>Tunely, sekundárne ostenie z betónu železového</t>
  </si>
  <si>
    <t>11120212</t>
  </si>
  <si>
    <t>Tunely, sekundárne ostenie, debnenie z dielcov</t>
  </si>
  <si>
    <t>11120221</t>
  </si>
  <si>
    <t>Tunely, sekundárne ostenie, výstuž z betonárskej ocele</t>
  </si>
  <si>
    <t>11120301</t>
  </si>
  <si>
    <t>Tunely, dno z betónu prostého</t>
  </si>
  <si>
    <t>11120302</t>
  </si>
  <si>
    <t>Tunely, dno z betónu železového</t>
  </si>
  <si>
    <t>11120312</t>
  </si>
  <si>
    <t>Tunely, dno, debnenie z dielcov</t>
  </si>
  <si>
    <t>11120321</t>
  </si>
  <si>
    <t>Tunely, dno, výstuž z betonárskej ocele</t>
  </si>
  <si>
    <t>11120401</t>
  </si>
  <si>
    <t>Tunely, výplň technologického nadvýlomu z betónu prostého</t>
  </si>
  <si>
    <t>11121002</t>
  </si>
  <si>
    <t>Tunely, tunelový výklenok z betónu železového</t>
  </si>
  <si>
    <t>11121012</t>
  </si>
  <si>
    <t>Tunely, tunelový výklenok, debnenie z dielcov</t>
  </si>
  <si>
    <t>05080200</t>
  </si>
  <si>
    <t>Doprava vybúraných hmôt vodorovná</t>
  </si>
  <si>
    <t>Jednotka</t>
  </si>
  <si>
    <t>Množstvo</t>
  </si>
  <si>
    <t>511-00</t>
  </si>
  <si>
    <t>300-01</t>
  </si>
  <si>
    <t>Západný portál</t>
  </si>
  <si>
    <t>300-02</t>
  </si>
  <si>
    <t>Východný portál</t>
  </si>
  <si>
    <t>Vozovka a chodníky</t>
  </si>
  <si>
    <t>Dĺžka</t>
  </si>
  <si>
    <t>km</t>
  </si>
  <si>
    <t>M EUR</t>
  </si>
  <si>
    <t>Višňové</t>
  </si>
  <si>
    <t>Hodnota</t>
  </si>
  <si>
    <t>Parameter</t>
  </si>
  <si>
    <t>Pozn</t>
  </si>
  <si>
    <t>115-00</t>
  </si>
  <si>
    <t>01060203</t>
  </si>
  <si>
    <t>45.11.11</t>
  </si>
  <si>
    <t>Premiestnenie  - nakladanie, prekladanie, vykladanie</t>
  </si>
  <si>
    <t>01040100</t>
  </si>
  <si>
    <t>Konštrukcie z hornín - skládky</t>
  </si>
  <si>
    <t>01040201</t>
  </si>
  <si>
    <t>Konštrukcie z hornín - násypy bez zhutnenia</t>
  </si>
  <si>
    <t>02060418</t>
  </si>
  <si>
    <t>Spevňovanie hornín a konštrukcií, injektovanie nízkotlakové na povrchu, kamenivom ťaženým, spojivom cementovým, ílovým, chemickým, bitúmenovým, plynnoemulzným</t>
  </si>
  <si>
    <t>11010101</t>
  </si>
  <si>
    <t>Základy, pásy z betónu prostého</t>
  </si>
  <si>
    <t>11010102</t>
  </si>
  <si>
    <t>Základy, pásy z betónu železového</t>
  </si>
  <si>
    <t>11010112</t>
  </si>
  <si>
    <t>Základy, pásy, debnenie z dielcov</t>
  </si>
  <si>
    <t>11010121</t>
  </si>
  <si>
    <t>Základy, pásy, výstuž z betonárskej ocele</t>
  </si>
  <si>
    <t>45.11.24</t>
  </si>
  <si>
    <t>45.11.115080200</t>
  </si>
  <si>
    <t>hod</t>
  </si>
  <si>
    <t>01010402</t>
  </si>
  <si>
    <t>45.11.241010402</t>
  </si>
  <si>
    <t>Pripravné práce, odvedenie vody potrubím alebo žľabmi  v podzemí</t>
  </si>
  <si>
    <t>45.11.241040201</t>
  </si>
  <si>
    <t>61010405</t>
  </si>
  <si>
    <t>Izolácie proti vode a zemnej vlhkosti, podzemných objektov ochrannými a podkladnými textíliami</t>
  </si>
  <si>
    <t>84010807</t>
  </si>
  <si>
    <t>Náter omietok a betónových povrchov, farba epoxidová</t>
  </si>
  <si>
    <t>01010305</t>
  </si>
  <si>
    <t>Pripravné práce, čerpanie vody potrubím</t>
  </si>
  <si>
    <t>11020102</t>
  </si>
  <si>
    <t>Múry nosné z betónu železového</t>
  </si>
  <si>
    <t>11020112</t>
  </si>
  <si>
    <t>Múry nosné,debnenie z dielcov</t>
  </si>
  <si>
    <t>11020121</t>
  </si>
  <si>
    <t>Múry nosné,výstuž z betonárskej ocele</t>
  </si>
  <si>
    <t>22251284</t>
  </si>
  <si>
    <t>45.11.241040100</t>
  </si>
  <si>
    <t>Názov položky</t>
  </si>
  <si>
    <t>Cena bez DPH</t>
  </si>
  <si>
    <t>Názov SO</t>
  </si>
  <si>
    <t>ID SO</t>
  </si>
  <si>
    <t>ID položky</t>
  </si>
  <si>
    <t>Unit cena</t>
  </si>
  <si>
    <t>45.11.241060203</t>
  </si>
  <si>
    <t>45.11.241060700</t>
  </si>
  <si>
    <t>45.23.11</t>
  </si>
  <si>
    <t>Doplňujúce konštrukcie,  kábelovody z rúr plastových</t>
  </si>
  <si>
    <t>45.25.21</t>
  </si>
  <si>
    <t>Unit</t>
  </si>
  <si>
    <t>Číslo časti stavby</t>
  </si>
  <si>
    <t>Názov časti stavby</t>
  </si>
  <si>
    <t>000-00</t>
  </si>
  <si>
    <t>Všeobecné položky</t>
  </si>
  <si>
    <t>001-00</t>
  </si>
  <si>
    <t>Vegetačné úpravy v správe NDS (v km 0,0 - 4,3)</t>
  </si>
  <si>
    <t>002-00</t>
  </si>
  <si>
    <t>Vegetačné úpravy v správe SSC (v km 0,0 - 4,3)</t>
  </si>
  <si>
    <t>003-00</t>
  </si>
  <si>
    <t>Vegetačné úpravy v správe mesta Veľký Šariš</t>
  </si>
  <si>
    <t>004-00</t>
  </si>
  <si>
    <t>Vegetačné úpravy v správe mesta Prešov (v km 0,0 - 4,3)</t>
  </si>
  <si>
    <t>005-00</t>
  </si>
  <si>
    <t>Náhradná výsadba (v km 0,0 - 4,3)</t>
  </si>
  <si>
    <t>006-00</t>
  </si>
  <si>
    <t>Spätná rekultivácia (v km 0,0 - 4,3)</t>
  </si>
  <si>
    <t>007-00</t>
  </si>
  <si>
    <t>Príprava územia (v km 0,0 - 4,3)</t>
  </si>
  <si>
    <t>008-00</t>
  </si>
  <si>
    <t>Úprava plôch pre ZS (v km 0,0 - 4,3)</t>
  </si>
  <si>
    <t>010-00</t>
  </si>
  <si>
    <t>Demolácie drobných objektov</t>
  </si>
  <si>
    <t>011-00</t>
  </si>
  <si>
    <t>Demolácia domu u trate Plaveč - Kysak v žkm 24,1</t>
  </si>
  <si>
    <t>012-00</t>
  </si>
  <si>
    <t>Demolácia mosta na ceste I/68 nad potokom Dzikov</t>
  </si>
  <si>
    <t>025-00</t>
  </si>
  <si>
    <t>Zobratie ornice z dočasných záberov a následná rekultivácia DZ, (v km 0,0 – 4,3)</t>
  </si>
  <si>
    <t>101-00(1)-00</t>
  </si>
  <si>
    <t>Rýchlostná cesta R4 v km 0,000 - 14,500 (v km 0,0 - 4,3), km 0,000-1,61 - cesta</t>
  </si>
  <si>
    <t>101-00(1)-01</t>
  </si>
  <si>
    <t xml:space="preserve"> Rýchlostná cesta R4 v km 0,000 - 14,500 (v km 0,0 - 4,3), km 0,000-1,61 - vozovka</t>
  </si>
  <si>
    <t>101-00(1)-02</t>
  </si>
  <si>
    <t>Rýchlostná cesta R4 v km 0,000 - 14,500 (v km 0,0 - 4,3), km 0,000-1,61 - zvodidlá a tlmiče</t>
  </si>
  <si>
    <t>101-00(1)-03</t>
  </si>
  <si>
    <t>Rýchlostná cesta R4 v km 0,000 - 14,500 (v km 0,0 - 4,3), km 0,000-1,61 -ZDZ</t>
  </si>
  <si>
    <t>101-00(1)-04</t>
  </si>
  <si>
    <t>Rýchlostná cesta R4 v km 0,000 - 14,500 (v km 0,0 - 4,3), km 0,000-1,610-GTM</t>
  </si>
  <si>
    <t>101-00(2)-00</t>
  </si>
  <si>
    <t>Rýchlostná cesta R4 v km 0,000 - 14,500 (v km 0,0 - 4,3), km 2,870 - 4,300 - cesta</t>
  </si>
  <si>
    <t>101-00(2)-01</t>
  </si>
  <si>
    <t>Rýchlostná cesta R4 v km 0,000 - 14,500 (v km 0,0 - 4,3), km 2,870 - 4,300 - vozovka</t>
  </si>
  <si>
    <t>101-00(2)-02</t>
  </si>
  <si>
    <t>Rýchlostná cesta R4 v km 0,000 - 14,500 (v km 0,0 - 4,3), km 2,870 - 4,300 - zvodidlá a tlmiče</t>
  </si>
  <si>
    <t>101-00(2)-03</t>
  </si>
  <si>
    <t>Rýchlostná cesta R4 v km 0,000 - 14,500 (v km 0,0 - 4,3), km 2,870 - 4,300 - ZDZ</t>
  </si>
  <si>
    <t>101-00(2)-04</t>
  </si>
  <si>
    <t>Rýchlostná cesta R4 v km 0,000 - 14,500 (v km 0,0 - 4,3), km 2,824  -4,300-GTM</t>
  </si>
  <si>
    <t>104-00-00</t>
  </si>
  <si>
    <t>Križovatka Prešov - sever (Dúbrava)- cesta</t>
  </si>
  <si>
    <t>104-00-01</t>
  </si>
  <si>
    <t>Križovatka Prešov - sever (Dúbrava)-vozovka</t>
  </si>
  <si>
    <t>104-00-02</t>
  </si>
  <si>
    <t xml:space="preserve">Križovatka Prešov - sever (Dúbrava)-zvodidlá a tlmiče </t>
  </si>
  <si>
    <t>104-00-03</t>
  </si>
  <si>
    <t>Križovatka Prešov - sever (Dúbrava)-ZDZ</t>
  </si>
  <si>
    <t>104-00-04</t>
  </si>
  <si>
    <t>Križovatka Prešov - sever (Dúbrava)-GTM</t>
  </si>
  <si>
    <t>106-00</t>
  </si>
  <si>
    <t>Preložka cesty III/543011 v križovatke Veľký Šariš</t>
  </si>
  <si>
    <t>111-00</t>
  </si>
  <si>
    <t>Rekonštrukcia cesty I/68</t>
  </si>
  <si>
    <t>111-00-01</t>
  </si>
  <si>
    <t>Rekonštrukcia cesty I68-GTM</t>
  </si>
  <si>
    <t>121-01-00</t>
  </si>
  <si>
    <t>Prístupová cesta k južnému portálu tunela Bikoš-cesta</t>
  </si>
  <si>
    <t>121-01-01</t>
  </si>
  <si>
    <t>Prístupová cesta k južnému portálu tunela Bikoš - vozovka</t>
  </si>
  <si>
    <t>121-01-02</t>
  </si>
  <si>
    <t>Prístupová cesta k južnému portálu tunela Bikoš - zvodidlá</t>
  </si>
  <si>
    <t>121-01-03</t>
  </si>
  <si>
    <t>Prístupová cesta k južnému portálu tunela Bikoš-ZDZ</t>
  </si>
  <si>
    <t>121-02</t>
  </si>
  <si>
    <t>Prístupová cesta k južnému portálu tunela Bikoš v k.ú. Prešov</t>
  </si>
  <si>
    <t>121-03</t>
  </si>
  <si>
    <t>Prístupová cesta k južnému portálu tunela Bikoš v k.ú. Veľký Šariš</t>
  </si>
  <si>
    <t>122-01</t>
  </si>
  <si>
    <t>Prístupová cesta k severnému portálu tunela Bikoš</t>
  </si>
  <si>
    <t>122-01-01</t>
  </si>
  <si>
    <t>Prístupová cesta k severnému portálu tunela Bikoš - GTM</t>
  </si>
  <si>
    <t>122-02</t>
  </si>
  <si>
    <t>125-00</t>
  </si>
  <si>
    <t>Preložka poľnej cesty km 0,280 - 0,700 R4</t>
  </si>
  <si>
    <t>126-01</t>
  </si>
  <si>
    <t>Preložka poľnej cesty km 0,600 - 1,400 R4 v k.ú. Prešov</t>
  </si>
  <si>
    <t>126-02</t>
  </si>
  <si>
    <t>Preložka poľnej cesty km 0,600 - 1,400 R4 v k.ú. Malý Šariš</t>
  </si>
  <si>
    <t>126-03</t>
  </si>
  <si>
    <t>Preložka poľnej cesty km 0,600 - 1,400 R4 v k.ú. Veľký Šariš</t>
  </si>
  <si>
    <t>136-00</t>
  </si>
  <si>
    <t xml:space="preserve">Úprava účelovej komunikácie ČSPH </t>
  </si>
  <si>
    <t>137-00</t>
  </si>
  <si>
    <t>Provizórna vozovka pri stavbe I/68</t>
  </si>
  <si>
    <t>140-01</t>
  </si>
  <si>
    <t>Úprava cyklistického chodníka pod mostom SO 202-00 a SO 217-00</t>
  </si>
  <si>
    <t>140-02</t>
  </si>
  <si>
    <t>Provizórna preložka cyklistického chodníka pod mostom SO 202-00 a SO 217-00</t>
  </si>
  <si>
    <t>141-00</t>
  </si>
  <si>
    <t>Úpravy existujúcich ciest I. triedy (v km 0,0 - 4,3)</t>
  </si>
  <si>
    <t>142-00</t>
  </si>
  <si>
    <t>Úpravy existujúcich ciest II. a III. Triedy (v km 0,0 - 4,3)</t>
  </si>
  <si>
    <t>143-00</t>
  </si>
  <si>
    <t>Preložka lesnej cesty km 6.450 I/68 vľavo</t>
  </si>
  <si>
    <t>201-00</t>
  </si>
  <si>
    <t xml:space="preserve">Most na R4 v km 1,350 nad údolím a poľnou cestou </t>
  </si>
  <si>
    <t>201-01</t>
  </si>
  <si>
    <t>Most na R4 v km 1,350 nad údolím a poľnou cestou - mostné závery</t>
  </si>
  <si>
    <t>202-00</t>
  </si>
  <si>
    <t>Most na R4 v km 3,100 nad riekou Torysou, traťou ŽSR a cestou I/68</t>
  </si>
  <si>
    <t>202-01</t>
  </si>
  <si>
    <t>Most na R4 v km 3,100 nad riekou Torysou, traťou ŽSR a cestou I/68 - mostné závery</t>
  </si>
  <si>
    <t>203-00</t>
  </si>
  <si>
    <t xml:space="preserve">Most na R4 v km 3,67 nad cestou I/68 na križovatke Prešov - Sever </t>
  </si>
  <si>
    <t>203-01</t>
  </si>
  <si>
    <t>Most na R4 v km 3,67 nad cestou I/68 na križovatke Prešov - Sever - mostné závery</t>
  </si>
  <si>
    <t>214-00</t>
  </si>
  <si>
    <t>Most na vetvách 3 a 4  križovatky Prešov – sever nad potokom Dzikov</t>
  </si>
  <si>
    <t>217-00</t>
  </si>
  <si>
    <t>Most na prístupovej ceste k severnému portálu tunela Bikoš nad riekou Torysou</t>
  </si>
  <si>
    <t>219-00</t>
  </si>
  <si>
    <t>Most na prístupovej ceste k severnému portálu tunela Bikoš nad potokom Dzikov</t>
  </si>
  <si>
    <t>221-00</t>
  </si>
  <si>
    <t>Zárubný múr v km 0,039 - 0,269 a 0,337 - 0,538 vľavo a v km 0,375 - 0,535 vpravo</t>
  </si>
  <si>
    <t>221-00-01</t>
  </si>
  <si>
    <t>Zárubný múr v km 0,039 - 0,269 a 0,337 - 0,538 vľ a v km 0,375 - 0,535 vpr-GTM</t>
  </si>
  <si>
    <t>223-00</t>
  </si>
  <si>
    <t>Oporný múr vpravo km 6.300-6.500 cesty I/68</t>
  </si>
  <si>
    <t>224-00</t>
  </si>
  <si>
    <t>Zárubný múr vľavo v km 6.100 cesty I/68</t>
  </si>
  <si>
    <t>225-00</t>
  </si>
  <si>
    <t>Zárubný múr vľavo v km 6,600 cesty I/68</t>
  </si>
  <si>
    <t>225-00-01</t>
  </si>
  <si>
    <t>231-00</t>
  </si>
  <si>
    <t>Most na I/68 a vetve 5 cez potok Dzikov v km 6,000 cesty I/68</t>
  </si>
  <si>
    <t>232-00</t>
  </si>
  <si>
    <t>Most na vetvách 5 a 6 križovatky Prešov – sever cez potok Dzikov v km 1,002</t>
  </si>
  <si>
    <t>233-00</t>
  </si>
  <si>
    <t>Most na vetvách 5 a 6  križovatky Prešov – sever cez potok Dzikov v km 0,775</t>
  </si>
  <si>
    <t>254-00</t>
  </si>
  <si>
    <t>Protihluková stena vľavo v km 3,180-3,800</t>
  </si>
  <si>
    <t>315-01</t>
  </si>
  <si>
    <t>Oplotenie rýchlostnej cesty R4 (v km 0,0 - 4,3)</t>
  </si>
  <si>
    <t>315-02</t>
  </si>
  <si>
    <t>Oplotenie cesty I/68</t>
  </si>
  <si>
    <t>316-00</t>
  </si>
  <si>
    <t>Prekládky oplotení</t>
  </si>
  <si>
    <t>322-00</t>
  </si>
  <si>
    <t>Úprava potoka Dzikov v mieste križovatky Prešov - sever</t>
  </si>
  <si>
    <t>401-00-011</t>
  </si>
  <si>
    <t>Južný portál na razenie a hrubé terénne úpravy</t>
  </si>
  <si>
    <t>401-00-012</t>
  </si>
  <si>
    <t>Konečné terénne a vegetačné úpravy</t>
  </si>
  <si>
    <t>401-00-021</t>
  </si>
  <si>
    <t>Severný portál na razenie a hrubé terénne úpravy</t>
  </si>
  <si>
    <t>401-00-022</t>
  </si>
  <si>
    <t>401-00-03</t>
  </si>
  <si>
    <t>Hĺbený tunel</t>
  </si>
  <si>
    <t>401-00-04-B</t>
  </si>
  <si>
    <t>Razený tunel časť B Primárne ostenie</t>
  </si>
  <si>
    <t>401-00-04-C</t>
  </si>
  <si>
    <t>Razený tunel časť C Sekundárne ostenie</t>
  </si>
  <si>
    <t>401-00-04-D</t>
  </si>
  <si>
    <t>Razený tunel časť D Vnútorné konštrukcie</t>
  </si>
  <si>
    <t>401-00-04-E</t>
  </si>
  <si>
    <t>Razený tunel časť  E Vnútorné vybavenie</t>
  </si>
  <si>
    <t>401-00-04-F</t>
  </si>
  <si>
    <t>Razený tunel časť F Geotechnický monitoring</t>
  </si>
  <si>
    <t>401-00-05-B</t>
  </si>
  <si>
    <t>Priečne prepojenia časť B Primárne ostenie</t>
  </si>
  <si>
    <t>401-00-05-C</t>
  </si>
  <si>
    <t>Priečne prepojenia časť C Sekundárne ostenie</t>
  </si>
  <si>
    <t>401-00-06</t>
  </si>
  <si>
    <t>401-00-07</t>
  </si>
  <si>
    <t>401-00-07-elektro</t>
  </si>
  <si>
    <t>Odvodnenie vozovky - časť Elektro</t>
  </si>
  <si>
    <t>401-00-08</t>
  </si>
  <si>
    <t>401-00-09-1</t>
  </si>
  <si>
    <t>Technologická centrála na južnom portáli časť 1 - Architektúra a stavebná časť</t>
  </si>
  <si>
    <t>401-00-09-2</t>
  </si>
  <si>
    <t>Technologická centrála na južnom portáli časť 2 - Statika</t>
  </si>
  <si>
    <t>401-00-09-3</t>
  </si>
  <si>
    <t>Technologická centrála na južnom portáli časť 3 - Elektroinštalácia</t>
  </si>
  <si>
    <t>401-00-09-4</t>
  </si>
  <si>
    <t>Technologická centrála na južnom portáli časť 4 - Vzduchotechnika</t>
  </si>
  <si>
    <t>401-00-09-5</t>
  </si>
  <si>
    <t>Technologická centrála na južnom portáli časť 5 - GSM stožiar</t>
  </si>
  <si>
    <t>401-00-09-6</t>
  </si>
  <si>
    <t>Technologická centrála na južnom portáli časť 6 - Gabiónový múr</t>
  </si>
  <si>
    <t>401-00-10</t>
  </si>
  <si>
    <t>Kolektor a káblovody</t>
  </si>
  <si>
    <t>401-00-11</t>
  </si>
  <si>
    <t>Protipožiarny vodovod</t>
  </si>
  <si>
    <t>401-00-11-elektro</t>
  </si>
  <si>
    <t>Protipožiarny vodovod - elektrotechnická časť</t>
  </si>
  <si>
    <t>401-00-12</t>
  </si>
  <si>
    <t>Rozvodňa VN pre trafostanicu</t>
  </si>
  <si>
    <t>401-11-01</t>
  </si>
  <si>
    <t>401-11-02</t>
  </si>
  <si>
    <t>Centrálny riadiaci systém tunela</t>
  </si>
  <si>
    <t>401-11-03</t>
  </si>
  <si>
    <t>Vetranie tunela</t>
  </si>
  <si>
    <t>401-11-04</t>
  </si>
  <si>
    <t>401-11-05</t>
  </si>
  <si>
    <t>Dopravný systém</t>
  </si>
  <si>
    <t>401-11-06</t>
  </si>
  <si>
    <t>Kamerový dohľad a videodetekcia v tuneli</t>
  </si>
  <si>
    <t>401-11-07</t>
  </si>
  <si>
    <t>401-11-08</t>
  </si>
  <si>
    <t>SOS kabíny</t>
  </si>
  <si>
    <t>401-11-09</t>
  </si>
  <si>
    <t>Rádiové spojenie a dopravné rádio</t>
  </si>
  <si>
    <t>401-11-10</t>
  </si>
  <si>
    <t>401-11-11</t>
  </si>
  <si>
    <t>Technologické vybavenie protipožiarneho vodovodu</t>
  </si>
  <si>
    <t>401-11-11-ATS</t>
  </si>
  <si>
    <t>Technologické vybavenie protipožiarneho vodovodu ATS</t>
  </si>
  <si>
    <t>401-11-12</t>
  </si>
  <si>
    <t>Trafostanica pre tunel</t>
  </si>
  <si>
    <t>401-11-13</t>
  </si>
  <si>
    <t>401-11-14</t>
  </si>
  <si>
    <t>Elektronická zabezpečovacia signalizácia</t>
  </si>
  <si>
    <t>401-11-15</t>
  </si>
  <si>
    <t>Uzemňovacia sústava</t>
  </si>
  <si>
    <t>501-00(1)</t>
  </si>
  <si>
    <t>Cestná kanallizácia rýchlostnej cesty (v km 0,0 - 4,3), km 0,000 - 1,610</t>
  </si>
  <si>
    <t>501-00(2)</t>
  </si>
  <si>
    <t>Cestná kanallizácia rýchlostnej cesty (v km 0,0 - 4,3), km 2,824 - 5,040</t>
  </si>
  <si>
    <t>502-00</t>
  </si>
  <si>
    <t>Úprava odpadového potrubia DN 500 - OLS v km 3,175</t>
  </si>
  <si>
    <t>503-00</t>
  </si>
  <si>
    <t>Preložka jestvujúcej kanalizácie z Kanaša</t>
  </si>
  <si>
    <t>505-00</t>
  </si>
  <si>
    <t>Cestná kanalizácia cesty I/68</t>
  </si>
  <si>
    <t>507-00</t>
  </si>
  <si>
    <t>Preložka splaškovej kanalizácie - Šariš Park</t>
  </si>
  <si>
    <t>508-00</t>
  </si>
  <si>
    <t>Cestná kanalizácia vetiev križovatky Prešov - sever</t>
  </si>
  <si>
    <t>520-00</t>
  </si>
  <si>
    <t>Preložka vodovodu DN 700-OCEĽ v km 4,680 (v km 0,0 - 4,3)</t>
  </si>
  <si>
    <t>521-00</t>
  </si>
  <si>
    <t>Preložka vodovodu DN 800-OCEĽ v km 4,700 (v km 0,0 - 4,3)</t>
  </si>
  <si>
    <t>528-00</t>
  </si>
  <si>
    <t>Preložka vodovodu DN 350-LT v km 3,293</t>
  </si>
  <si>
    <t>529-00</t>
  </si>
  <si>
    <t>Ochrana jestvujúcich vodovodov do DN 400</t>
  </si>
  <si>
    <t>601-00</t>
  </si>
  <si>
    <t>Preložka 2x110 kV vedenia V6754/6755 v km 2,8 - 4,3</t>
  </si>
  <si>
    <t>612-00</t>
  </si>
  <si>
    <t>Preložka vzdušného vedenia VN v km 0,135 obchvatu (VN 203)</t>
  </si>
  <si>
    <t>613-00</t>
  </si>
  <si>
    <t>Preložka vzdušného vedenia VN v km 1,776 obchvatu (VN 290)</t>
  </si>
  <si>
    <t>614-00</t>
  </si>
  <si>
    <t>Preložka vzdušného vedenia VN v km 3,368 a 3,813 (VN 226, 517)</t>
  </si>
  <si>
    <t>Prípojka VN pre tunel „Bikoš“</t>
  </si>
  <si>
    <t>631-00</t>
  </si>
  <si>
    <t>Verejné osvetlenie križovatky Prešov - sever</t>
  </si>
  <si>
    <t>635-00</t>
  </si>
  <si>
    <t>Verejné osvetlenie I/18 v križovatke Prešov - sever</t>
  </si>
  <si>
    <t>636-00</t>
  </si>
  <si>
    <t>Prípojka 0,4kV pre osvetlenie križovatky Prešov - sever</t>
  </si>
  <si>
    <t>637-00</t>
  </si>
  <si>
    <t>Prípojka 0,4kV pre osvetlenie križovatky Prešov - sever - I/68</t>
  </si>
  <si>
    <t>640-00</t>
  </si>
  <si>
    <t>Preložka DOK v km 3,200</t>
  </si>
  <si>
    <t>646-00</t>
  </si>
  <si>
    <t>Preložka OK Energotelu v km 0,300</t>
  </si>
  <si>
    <t>651-00</t>
  </si>
  <si>
    <t>Preložka TF ST a.s. na ceste I/68</t>
  </si>
  <si>
    <t>661-00</t>
  </si>
  <si>
    <t>Prekládka TKK ŽSR v km 3,280 R4 žkm 23,746</t>
  </si>
  <si>
    <t>662-00</t>
  </si>
  <si>
    <t>Prekládka DOK ŽSR v km 3,280 R4 žkm 23,746</t>
  </si>
  <si>
    <t>663-00</t>
  </si>
  <si>
    <t>Prekládka miestnych káblov ZZ v km 3,280 R4 žkm 23,746</t>
  </si>
  <si>
    <t>665-01</t>
  </si>
  <si>
    <t>Dočasná úprava TV v žkm 23,759</t>
  </si>
  <si>
    <t>665-02</t>
  </si>
  <si>
    <t>Definitívna úprava TV v žkm 23,759</t>
  </si>
  <si>
    <t>670-00</t>
  </si>
  <si>
    <t>Stavebné úpravy exist. Priecestia v žkm 22,944 (ŽZ a ŽS)</t>
  </si>
  <si>
    <t>690-00</t>
  </si>
  <si>
    <t>Informačný systém RC-stavebná čast (v km 0,0 - 4,3)</t>
  </si>
  <si>
    <t>690-11</t>
  </si>
  <si>
    <t>Informačný systém rýchlostnej cesty - technologická časť (v km 0,0 - 4,3)</t>
  </si>
  <si>
    <t>701-00</t>
  </si>
  <si>
    <t>Preložka VTL plynovodov DN 200 a DN 100 v km 3,0 až 4,2</t>
  </si>
  <si>
    <t>701-01</t>
  </si>
  <si>
    <t>Ochrana VTL plynovodu DN200 v mieste križovania s cestnou kanalizáciou SO 505-00</t>
  </si>
  <si>
    <t>701-02</t>
  </si>
  <si>
    <t>Ochrana VTL plynovodu DN200 pod prístupovou cestou SO 122-02</t>
  </si>
  <si>
    <t>803-00</t>
  </si>
  <si>
    <t>Prístupová komunikácia k provizórnemu premosteniu Torysy</t>
  </si>
  <si>
    <t>804-00</t>
  </si>
  <si>
    <t>Provizórne premostenie Torysy</t>
  </si>
  <si>
    <t>Premiestnenie  vodorovné do 5 000 m</t>
  </si>
  <si>
    <t>45.22.20</t>
  </si>
  <si>
    <t>45.25.32</t>
  </si>
  <si>
    <t>45.44.23</t>
  </si>
  <si>
    <t>45.21.22</t>
  </si>
  <si>
    <t>Razenie tunelárske kaloty Novou rakúskou tunelovacou metódou, (NRTM)</t>
  </si>
  <si>
    <t>Razenie tunelárske jadra Novou rakúskou tunelovacou metódou, (NRTM)</t>
  </si>
  <si>
    <t>Razenie tunelárske dna Novou rakúskou tunelovacou metódou, (NRTM)</t>
  </si>
  <si>
    <t>01060302</t>
  </si>
  <si>
    <t>Premiestnenie  výkopku resp. rúbaniny, vodorovné pod zemou do 1 000 m</t>
  </si>
  <si>
    <t>Paženie, resp.zaistenie výrubu v podzemí tunelov striekaným betónom</t>
  </si>
  <si>
    <t>Paženie, resp.zaistenie výrubu v podzemí tunelov z oceľ. priehradov, oblúkov</t>
  </si>
  <si>
    <t>11120601</t>
  </si>
  <si>
    <t>Tunely, výplň nevzniknutých predpokladaných deformácíí výrubu z betónu prostého</t>
  </si>
  <si>
    <t>11121021</t>
  </si>
  <si>
    <t>Tunely, tunelový výklenok, výstuž z betonárskej ocele</t>
  </si>
  <si>
    <t>05010205</t>
  </si>
  <si>
    <t>Búranie konštrukcií muriva, priečok, pilierov,prekladov železobetónových</t>
  </si>
  <si>
    <t>Bikoš</t>
  </si>
  <si>
    <t>Cena čisto za tunel</t>
  </si>
  <si>
    <t>Cena na km</t>
  </si>
  <si>
    <t>M EUR/km</t>
  </si>
  <si>
    <t>Cena za všetky tunelové objekty okrem tech</t>
  </si>
  <si>
    <t>Ocenenie hotového</t>
  </si>
  <si>
    <t>% hotové</t>
  </si>
  <si>
    <t>Razenie a primárne ostenie</t>
  </si>
  <si>
    <t>Sekundárne ostenie</t>
  </si>
  <si>
    <t>031-00</t>
  </si>
  <si>
    <t>Vegetačné úpravy diaľnice D1</t>
  </si>
  <si>
    <t>032-00</t>
  </si>
  <si>
    <t>Sadovnícke úpravy ľavé odpočívadlo Turie</t>
  </si>
  <si>
    <t>035-00</t>
  </si>
  <si>
    <t>Vegetačné úpravy potoka Ílovec km 0.470</t>
  </si>
  <si>
    <t>036-00</t>
  </si>
  <si>
    <t>Vegetačné úpravy potoka Zlá voda km 1.725</t>
  </si>
  <si>
    <t>037-00</t>
  </si>
  <si>
    <t>Vegetačné úpravy potoka Mlynárov jarok km 3.223</t>
  </si>
  <si>
    <t>038-00</t>
  </si>
  <si>
    <t>Vegetačné úpravy bezmenného potoka km 4.430</t>
  </si>
  <si>
    <t>051-00</t>
  </si>
  <si>
    <t>Preložka meliorácií k.ú. Lietavská Lúčka</t>
  </si>
  <si>
    <t>052-00</t>
  </si>
  <si>
    <t>Preložka meliorácií k.ú. Turie</t>
  </si>
  <si>
    <t>052-01</t>
  </si>
  <si>
    <t>Preložka meliorácií k.ú. Višňové</t>
  </si>
  <si>
    <t>101-00</t>
  </si>
  <si>
    <t>Diaľnica D1</t>
  </si>
  <si>
    <t>101-00.1</t>
  </si>
  <si>
    <t>Sanácia zosuvov</t>
  </si>
  <si>
    <t>131-00</t>
  </si>
  <si>
    <t>Preložka poľnej cesty Ílové</t>
  </si>
  <si>
    <t>134-00</t>
  </si>
  <si>
    <t>Preložka poľnej cesty v km 3,628</t>
  </si>
  <si>
    <t>135-00</t>
  </si>
  <si>
    <t>Preložka poľnej cesty v km 4,420</t>
  </si>
  <si>
    <t>Preložka poľnej cesty v km 3,250</t>
  </si>
  <si>
    <t>150-00</t>
  </si>
  <si>
    <t>Úprava jestvujúcich komunikácií I. triedy</t>
  </si>
  <si>
    <t>150-01</t>
  </si>
  <si>
    <t>Úprava jestvujúcich komunikácií II. a III. triedy</t>
  </si>
  <si>
    <t>151-00</t>
  </si>
  <si>
    <t>Úprava jestvujúcich miestnych komunikácií</t>
  </si>
  <si>
    <t>Most na D1 nad údolím a potokom v km 0,522</t>
  </si>
  <si>
    <t>Most na D1 nad údolím a potokom v km 1,625</t>
  </si>
  <si>
    <t>Most na D1 nad údolím a c. III/01889</t>
  </si>
  <si>
    <t>204-00</t>
  </si>
  <si>
    <t>Most na D1 nad údolím v km 4,313</t>
  </si>
  <si>
    <t>205-00</t>
  </si>
  <si>
    <t>Most na D1 v km 3,863</t>
  </si>
  <si>
    <t>211-00</t>
  </si>
  <si>
    <t>Most na vetve V8 nad privádzačom Žilina</t>
  </si>
  <si>
    <t>Zárubný múr vpravo, km 0,125 – 0,350</t>
  </si>
  <si>
    <t>222-00</t>
  </si>
  <si>
    <t>Zárubný múr vľavo, km 0,840 – 1,290</t>
  </si>
  <si>
    <t>Zárubný múr - vpravo, km 0,840 - 1,210</t>
  </si>
  <si>
    <t>Zárubný múr - vpravo, km 2,350 – 2,600</t>
  </si>
  <si>
    <t>Zárubný múr - vľavo, km 2,350 – 2,610</t>
  </si>
  <si>
    <t>226-00</t>
  </si>
  <si>
    <t>Oporný múr – vľavo, km 3,656 – 3,770</t>
  </si>
  <si>
    <t>227-00</t>
  </si>
  <si>
    <t>Oporný múr – v strede diaľnice, km 3,656 – 4,136</t>
  </si>
  <si>
    <t>228-00</t>
  </si>
  <si>
    <t>Oporný múr – vľavo, km 3,947 – 4,136</t>
  </si>
  <si>
    <t>229-00</t>
  </si>
  <si>
    <t>Oporný múr v križovatke Lietavská Lúčka</t>
  </si>
  <si>
    <t>242-00</t>
  </si>
  <si>
    <t>Protihluková stena – na vetve V6</t>
  </si>
  <si>
    <t>243-00</t>
  </si>
  <si>
    <t>Protihluková stena – na vetve V8</t>
  </si>
  <si>
    <t>301-00</t>
  </si>
  <si>
    <t>KORL, km 0,800 vpravo</t>
  </si>
  <si>
    <t>302-00</t>
  </si>
  <si>
    <t>KORL, km 2,050 vľavo</t>
  </si>
  <si>
    <t>303-00</t>
  </si>
  <si>
    <t>KORL, km 3,700 vpravo</t>
  </si>
  <si>
    <t>Oplotenie diaľnice</t>
  </si>
  <si>
    <t>332-00</t>
  </si>
  <si>
    <t>Preložka potoka Ílovec km 0,470</t>
  </si>
  <si>
    <t>334-00</t>
  </si>
  <si>
    <t>Preložka potoka Mlynárov jarok km 3,223</t>
  </si>
  <si>
    <t>335-00</t>
  </si>
  <si>
    <t>Preložka bezmenného potoka km 4,430</t>
  </si>
  <si>
    <t>340-00</t>
  </si>
  <si>
    <t>Preložka potoka Ílovec v križovatke Lietavská Lúčka</t>
  </si>
  <si>
    <t>401-00</t>
  </si>
  <si>
    <t>Preložka skladu trhavín DPS Višňové</t>
  </si>
  <si>
    <t>501-00</t>
  </si>
  <si>
    <t>Dažďová Kanalizácia diaľnice</t>
  </si>
  <si>
    <t>510-00</t>
  </si>
  <si>
    <t>Dažďová kanalizácia – ľavé odpočívadlo Turie</t>
  </si>
  <si>
    <t>514-00</t>
  </si>
  <si>
    <t>Splašková kanalizácia – ľavé odpočívadlo Turie</t>
  </si>
  <si>
    <t>533-00</t>
  </si>
  <si>
    <t>Vonkajší vodovod pitný - ľavé odpočívadlo Turie</t>
  </si>
  <si>
    <t>Preložka NN rozvodov obalovačka Višňové</t>
  </si>
  <si>
    <t>616-00</t>
  </si>
  <si>
    <t>Vonkajšie rozvody NN ľavé odpočívadlo Turie</t>
  </si>
  <si>
    <t>625-00</t>
  </si>
  <si>
    <t>Vonkajšie osvetlenie ľavé odpočívadlo Turie</t>
  </si>
  <si>
    <t>632-00</t>
  </si>
  <si>
    <t>Preložka VN prípojky pre TS Doprastav</t>
  </si>
  <si>
    <t>632-11</t>
  </si>
  <si>
    <t>Rekonštrukcia TS Doprastavu</t>
  </si>
  <si>
    <t>Prekládka MTK vedení km 2,580</t>
  </si>
  <si>
    <t>653-00</t>
  </si>
  <si>
    <t>Prekládka vedení MTK km 3,213</t>
  </si>
  <si>
    <t>655-00</t>
  </si>
  <si>
    <t>Informačný systém diaľnice - stavebná časť</t>
  </si>
  <si>
    <t>655-11</t>
  </si>
  <si>
    <t>Informačný systém diaľnice - technologická časť</t>
  </si>
  <si>
    <t>657-00</t>
  </si>
  <si>
    <t>Telefónna prípojka pre ľavé odpočívadlo Turie</t>
  </si>
  <si>
    <t>658-00</t>
  </si>
  <si>
    <t>Telefónna prípojka pre tunel Višňové - I. časť</t>
  </si>
  <si>
    <t>Prekládka DK km 2,580</t>
  </si>
  <si>
    <t>Prekládka DK KK km 2,580</t>
  </si>
  <si>
    <t>Prekládka DOK km 2,580</t>
  </si>
  <si>
    <t>664-00</t>
  </si>
  <si>
    <t>Prekládka DOK VET km 2,580</t>
  </si>
  <si>
    <t>665-00</t>
  </si>
  <si>
    <t>Kábelovod v km 2,580</t>
  </si>
  <si>
    <t>P206-00</t>
  </si>
  <si>
    <t>Most nad diaľnicou D1 v km 2,100</t>
  </si>
  <si>
    <t>V023-00</t>
  </si>
  <si>
    <t>Zobratie ornice z dočasných záberov a rekultivácia</t>
  </si>
  <si>
    <t>V025-00</t>
  </si>
  <si>
    <t>Depónia pri ZP</t>
  </si>
  <si>
    <t>V031-00</t>
  </si>
  <si>
    <t>V033-00</t>
  </si>
  <si>
    <t>Vegetačné úpravy západný portál</t>
  </si>
  <si>
    <t>V034-00</t>
  </si>
  <si>
    <t>Vegetačné úpravy východný portál</t>
  </si>
  <si>
    <t>V101-00</t>
  </si>
  <si>
    <t>Diaľnica D1 km 40,900 - 49,010</t>
  </si>
  <si>
    <t>V101-00/C</t>
  </si>
  <si>
    <t>Diaľnica – odvodňovacia priekopa</t>
  </si>
  <si>
    <t>V125-00</t>
  </si>
  <si>
    <t>Úprava cesty I/18</t>
  </si>
  <si>
    <t>V126-00</t>
  </si>
  <si>
    <t>Prístupová cesta k východnému portálu</t>
  </si>
  <si>
    <t>V127-00</t>
  </si>
  <si>
    <t>Prístupová cesta k západnému portálu</t>
  </si>
  <si>
    <t>V128-00</t>
  </si>
  <si>
    <t>Prístupová cesta k vetracej šachte</t>
  </si>
  <si>
    <t>V129-00</t>
  </si>
  <si>
    <t>Preložka poľnej cesty v km 41,340</t>
  </si>
  <si>
    <t>V132-00</t>
  </si>
  <si>
    <t>Úprava poľnej cesty km 1,830 stavby LL-Višňové</t>
  </si>
  <si>
    <t>V133-00</t>
  </si>
  <si>
    <t>Úprava poľnej cesty km 1,390-1,950 stavby LL-Višňové</t>
  </si>
  <si>
    <t>V203-00</t>
  </si>
  <si>
    <t>Priepust v km 41,230</t>
  </si>
  <si>
    <t>V222-00</t>
  </si>
  <si>
    <t>Zárubný múr vpravo, km 40,950 - 41,175</t>
  </si>
  <si>
    <t>V331-00</t>
  </si>
  <si>
    <t>V342-00</t>
  </si>
  <si>
    <t>Úprava bezmenného potoka km 41,230</t>
  </si>
  <si>
    <t>V343-00</t>
  </si>
  <si>
    <t>Úprava  potoka pri vetracej šachte</t>
  </si>
  <si>
    <t>V501-00</t>
  </si>
  <si>
    <t>Dažďová kanalizácia diaľnice</t>
  </si>
  <si>
    <t>V501-00.2</t>
  </si>
  <si>
    <t>ORL v km 40.900</t>
  </si>
  <si>
    <t>V607-00</t>
  </si>
  <si>
    <t>Prípojka NN pre objekt 401-14</t>
  </si>
  <si>
    <t>V608-00</t>
  </si>
  <si>
    <t>Prípojka NN pre požiarnu nádrž</t>
  </si>
  <si>
    <t>V611-00</t>
  </si>
  <si>
    <t xml:space="preserve"> Prípojka VN pre tunel Višňové ZP</t>
  </si>
  <si>
    <t>V612-00</t>
  </si>
  <si>
    <t>Prípojka VN pre tunel Višňové VP</t>
  </si>
  <si>
    <t>V638-00</t>
  </si>
  <si>
    <t>Úprava ZVN 400 kV v km 41,425</t>
  </si>
  <si>
    <t>V641-00</t>
  </si>
  <si>
    <t>Informačný systém diaľnice – stavebná časť</t>
  </si>
  <si>
    <t>V641-11</t>
  </si>
  <si>
    <t>Informačný systém diaľnice – technologická časť</t>
  </si>
  <si>
    <t>V643-00</t>
  </si>
  <si>
    <t>Telefónna prípojka pre západný portál</t>
  </si>
  <si>
    <t>V644-00</t>
  </si>
  <si>
    <t>Telefónna prípojka pre tunel, vých. portál</t>
  </si>
  <si>
    <t>V903-00</t>
  </si>
  <si>
    <t>Prístupová cesta na stavenisko km 40,900-41,200</t>
  </si>
  <si>
    <t>V904-00</t>
  </si>
  <si>
    <t>Prístupová cesta k depónii ZP</t>
  </si>
  <si>
    <t>V905-00</t>
  </si>
  <si>
    <t>VN prípojka k vetracej šachte</t>
  </si>
  <si>
    <t>V905-11</t>
  </si>
  <si>
    <t>Trafostanica pri vetracej šachte</t>
  </si>
  <si>
    <t>V910-01</t>
  </si>
  <si>
    <t>Úprava jestvujúcich komunikácií v správe obce - ZP</t>
  </si>
  <si>
    <t>V910-02</t>
  </si>
  <si>
    <t>Úprava jestvujúcich komunikácií v správe SSC-ZP</t>
  </si>
  <si>
    <t>V911-01</t>
  </si>
  <si>
    <t>Úprava jestvujúcich komunikácií v správe obce - VP</t>
  </si>
  <si>
    <t>V911-02</t>
  </si>
  <si>
    <t>Úprava jestvujúcich komunikácií v správe SSC-VP</t>
  </si>
  <si>
    <t>Číslo</t>
  </si>
  <si>
    <t>Zobratie ornice z dočasných záberov a rekultivácia DZ</t>
  </si>
  <si>
    <t>Rýchlostná cesta R4 v km 0,000 - 14,500 (v km 0,0 - 4,3), km 0,000-1,61 - vozovka</t>
  </si>
  <si>
    <t>Rekultivácia dočasne zabratých plôch</t>
  </si>
  <si>
    <t>060-01</t>
  </si>
  <si>
    <t>060-02</t>
  </si>
  <si>
    <t>100-00</t>
  </si>
  <si>
    <t>102-01</t>
  </si>
  <si>
    <t>110-00</t>
  </si>
  <si>
    <t>112-00</t>
  </si>
  <si>
    <t>113-00</t>
  </si>
  <si>
    <t>114-00</t>
  </si>
  <si>
    <t>205-01</t>
  </si>
  <si>
    <t>206-00</t>
  </si>
  <si>
    <t>206-01</t>
  </si>
  <si>
    <t>207-00</t>
  </si>
  <si>
    <t>208-00</t>
  </si>
  <si>
    <t>209-00</t>
  </si>
  <si>
    <t>210-00</t>
  </si>
  <si>
    <t>210-01</t>
  </si>
  <si>
    <t>211-01</t>
  </si>
  <si>
    <t>212-00</t>
  </si>
  <si>
    <t>230-00</t>
  </si>
  <si>
    <t>240-00</t>
  </si>
  <si>
    <t>241-00</t>
  </si>
  <si>
    <t>602-00</t>
  </si>
  <si>
    <t>611-00</t>
  </si>
  <si>
    <t>615-00</t>
  </si>
  <si>
    <t>617-00</t>
  </si>
  <si>
    <t>618-00</t>
  </si>
  <si>
    <t>619-00</t>
  </si>
  <si>
    <t>650-00</t>
  </si>
  <si>
    <t>652-00</t>
  </si>
  <si>
    <t>654-00</t>
  </si>
  <si>
    <t>660-00</t>
  </si>
  <si>
    <t>667-00</t>
  </si>
  <si>
    <t>680-00</t>
  </si>
  <si>
    <t>680-11</t>
  </si>
  <si>
    <t>691-00</t>
  </si>
  <si>
    <t>702-00</t>
  </si>
  <si>
    <t>703-00</t>
  </si>
  <si>
    <t>Skupiny objektov</t>
  </si>
  <si>
    <t>Preložky poľných ciest</t>
  </si>
  <si>
    <t>Zárubné múry</t>
  </si>
  <si>
    <t>Oporné múry</t>
  </si>
  <si>
    <t>Protihlukové steny</t>
  </si>
  <si>
    <t>Vegetačné úpravy</t>
  </si>
  <si>
    <t>Oplotenie</t>
  </si>
  <si>
    <t>Odpočívadlo</t>
  </si>
  <si>
    <t>Mosty na diaľnici</t>
  </si>
  <si>
    <t>fix</t>
  </si>
  <si>
    <t>var</t>
  </si>
  <si>
    <t>Prístupové cesty k šachte</t>
  </si>
  <si>
    <t>Úpravy a preložky potokov</t>
  </si>
  <si>
    <t>Mosty na vetvách MÚK</t>
  </si>
  <si>
    <t>Cesta na diaľnici</t>
  </si>
  <si>
    <t>Cesta na vetvách MÚK</t>
  </si>
  <si>
    <t>Prípravy plôch, demolácie objektov, provizórne stavby</t>
  </si>
  <si>
    <t>Prístupové cesty k portálom tunela</t>
  </si>
  <si>
    <t>Informačný systém diaľnice a telefónna prípojka</t>
  </si>
  <si>
    <t>Prístupové cesty k diaľnici</t>
  </si>
  <si>
    <t>Dopravné značenie</t>
  </si>
  <si>
    <t>Vodojem tunela</t>
  </si>
  <si>
    <t>Napájanie tunela</t>
  </si>
  <si>
    <t>Dĺžka úseku</t>
  </si>
  <si>
    <t>Dĺžka múrov</t>
  </si>
  <si>
    <t>Dĺžka mostov</t>
  </si>
  <si>
    <t>Dĺžka PHS</t>
  </si>
  <si>
    <t>J. cena</t>
  </si>
  <si>
    <t>Dĺžka (m)</t>
  </si>
  <si>
    <t>Cena (M EUR)</t>
  </si>
  <si>
    <t>Opravy/preložky káblov/plynovodov/vodovodov/priecestí</t>
  </si>
  <si>
    <t>Úpravy/preložky existujúcich ciest (I/II/miestne)</t>
  </si>
  <si>
    <t>Škál. param.</t>
  </si>
  <si>
    <t>Cena ekviv Višňové</t>
  </si>
  <si>
    <t>Náklady na dokončenie podľa Bikoša</t>
  </si>
  <si>
    <t>Cena dokončeného podľa Bikoša</t>
  </si>
  <si>
    <t>Parametre</t>
  </si>
  <si>
    <t>Dĺžka tunela</t>
  </si>
  <si>
    <t>Dĺžka cesty</t>
  </si>
  <si>
    <t>Tunel</t>
  </si>
  <si>
    <t>Cesta</t>
  </si>
  <si>
    <t>Spolu</t>
  </si>
  <si>
    <t>Na dokončenie</t>
  </si>
  <si>
    <t>Celkovo</t>
  </si>
  <si>
    <t>Podľa Bikoša</t>
  </si>
  <si>
    <t>% PHZ</t>
  </si>
  <si>
    <t>PHZ</t>
  </si>
  <si>
    <t>Škál.</t>
  </si>
  <si>
    <t>SO 300-06 Razený tunel</t>
  </si>
  <si>
    <t>020-00</t>
  </si>
  <si>
    <t>030-00</t>
  </si>
  <si>
    <t>060-03</t>
  </si>
  <si>
    <t>060-04</t>
  </si>
  <si>
    <t>060-05</t>
  </si>
  <si>
    <t>100-01</t>
  </si>
  <si>
    <t>100-02</t>
  </si>
  <si>
    <t>100-03</t>
  </si>
  <si>
    <t>100-04</t>
  </si>
  <si>
    <t>100-05</t>
  </si>
  <si>
    <t>100-06</t>
  </si>
  <si>
    <t>101-06</t>
  </si>
  <si>
    <t>101-08</t>
  </si>
  <si>
    <t>101-081</t>
  </si>
  <si>
    <t>101-082</t>
  </si>
  <si>
    <t>101-09</t>
  </si>
  <si>
    <t>101-091</t>
  </si>
  <si>
    <t>101-092</t>
  </si>
  <si>
    <t>101-10</t>
  </si>
  <si>
    <t>101-101</t>
  </si>
  <si>
    <t>101-102</t>
  </si>
  <si>
    <t>101-11</t>
  </si>
  <si>
    <t>101-111</t>
  </si>
  <si>
    <t>101-112</t>
  </si>
  <si>
    <t>101-12</t>
  </si>
  <si>
    <t>101-121</t>
  </si>
  <si>
    <t>101-122</t>
  </si>
  <si>
    <t>101-13</t>
  </si>
  <si>
    <t>101-131</t>
  </si>
  <si>
    <t>101-132</t>
  </si>
  <si>
    <t>101-14</t>
  </si>
  <si>
    <t>101-141</t>
  </si>
  <si>
    <t>101-142</t>
  </si>
  <si>
    <t>101-15</t>
  </si>
  <si>
    <t>101-151</t>
  </si>
  <si>
    <t>101-152</t>
  </si>
  <si>
    <t>101-16</t>
  </si>
  <si>
    <t>101-161</t>
  </si>
  <si>
    <t>101-162</t>
  </si>
  <si>
    <t>101-17</t>
  </si>
  <si>
    <t>101-18</t>
  </si>
  <si>
    <t>101-19</t>
  </si>
  <si>
    <t>102-011</t>
  </si>
  <si>
    <t>102-012</t>
  </si>
  <si>
    <t>102-02</t>
  </si>
  <si>
    <t>102-021</t>
  </si>
  <si>
    <t>102-022</t>
  </si>
  <si>
    <t>102-03</t>
  </si>
  <si>
    <t>102-031</t>
  </si>
  <si>
    <t>102-032</t>
  </si>
  <si>
    <t>102-04</t>
  </si>
  <si>
    <t>102-041</t>
  </si>
  <si>
    <t>102-042</t>
  </si>
  <si>
    <t>102-05</t>
  </si>
  <si>
    <t>102-051</t>
  </si>
  <si>
    <t>102-052</t>
  </si>
  <si>
    <t>103-01</t>
  </si>
  <si>
    <t>103-02.1</t>
  </si>
  <si>
    <t>103-02.3</t>
  </si>
  <si>
    <t>116-01</t>
  </si>
  <si>
    <t>116-02</t>
  </si>
  <si>
    <t>117-01</t>
  </si>
  <si>
    <t>117-02</t>
  </si>
  <si>
    <t>118-00</t>
  </si>
  <si>
    <t>119-00</t>
  </si>
  <si>
    <t>119-00.1</t>
  </si>
  <si>
    <t>119-00.2</t>
  </si>
  <si>
    <t>120-00</t>
  </si>
  <si>
    <t>208-01</t>
  </si>
  <si>
    <t>209-01</t>
  </si>
  <si>
    <t>212-01</t>
  </si>
  <si>
    <t>213-00</t>
  </si>
  <si>
    <t>213-01</t>
  </si>
  <si>
    <t>214-01</t>
  </si>
  <si>
    <t>215-00</t>
  </si>
  <si>
    <t>215-01</t>
  </si>
  <si>
    <t>216-00</t>
  </si>
  <si>
    <t>218-00</t>
  </si>
  <si>
    <t>234-00</t>
  </si>
  <si>
    <t>235-00</t>
  </si>
  <si>
    <t>236-00</t>
  </si>
  <si>
    <t>238-00</t>
  </si>
  <si>
    <t>239-00</t>
  </si>
  <si>
    <t>230-00.1</t>
  </si>
  <si>
    <t>231-00.1</t>
  </si>
  <si>
    <t>234-00.1</t>
  </si>
  <si>
    <t>300-09-01</t>
  </si>
  <si>
    <t>300-09-02</t>
  </si>
  <si>
    <t>301-01.1</t>
  </si>
  <si>
    <t>301-02.1</t>
  </si>
  <si>
    <t>301-04.1</t>
  </si>
  <si>
    <t>301-05.1</t>
  </si>
  <si>
    <t>301-06.1</t>
  </si>
  <si>
    <t>301-07.1</t>
  </si>
  <si>
    <t>301_09.1</t>
  </si>
  <si>
    <t>301-10.1</t>
  </si>
  <si>
    <t>301-10.2</t>
  </si>
  <si>
    <t>301-11.1</t>
  </si>
  <si>
    <t>301-12.1</t>
  </si>
  <si>
    <t>301-12.2</t>
  </si>
  <si>
    <t>301-13.1</t>
  </si>
  <si>
    <t>301-13.2</t>
  </si>
  <si>
    <t>301-13.3</t>
  </si>
  <si>
    <t>301-13.4</t>
  </si>
  <si>
    <t>301-14.1</t>
  </si>
  <si>
    <t>301-14.2</t>
  </si>
  <si>
    <t>301-14.3</t>
  </si>
  <si>
    <t>301-14.4</t>
  </si>
  <si>
    <t>301-15.1</t>
  </si>
  <si>
    <t>301-15.2</t>
  </si>
  <si>
    <t>301-15.3</t>
  </si>
  <si>
    <t>301-16</t>
  </si>
  <si>
    <t>301-16.1</t>
  </si>
  <si>
    <t>305-00</t>
  </si>
  <si>
    <t>306-00</t>
  </si>
  <si>
    <t>307-00</t>
  </si>
  <si>
    <t>308-00</t>
  </si>
  <si>
    <t>309-00</t>
  </si>
  <si>
    <t>310-00</t>
  </si>
  <si>
    <t>311-00</t>
  </si>
  <si>
    <t>312-00</t>
  </si>
  <si>
    <t>313-00</t>
  </si>
  <si>
    <t>314-00</t>
  </si>
  <si>
    <t>315-00</t>
  </si>
  <si>
    <t>317-00</t>
  </si>
  <si>
    <t>318-00</t>
  </si>
  <si>
    <t>330-01</t>
  </si>
  <si>
    <t>320-02</t>
  </si>
  <si>
    <t>330-11</t>
  </si>
  <si>
    <t>330-11.1</t>
  </si>
  <si>
    <t>330-12</t>
  </si>
  <si>
    <t>330-12.1</t>
  </si>
  <si>
    <t>330-21</t>
  </si>
  <si>
    <t>330-31</t>
  </si>
  <si>
    <t>330-32</t>
  </si>
  <si>
    <t>330-36</t>
  </si>
  <si>
    <t>330-39</t>
  </si>
  <si>
    <t>330-42</t>
  </si>
  <si>
    <t>330-43</t>
  </si>
  <si>
    <t>330-47</t>
  </si>
  <si>
    <t>330-51</t>
  </si>
  <si>
    <t>330-52</t>
  </si>
  <si>
    <t>330-53</t>
  </si>
  <si>
    <t>330-54</t>
  </si>
  <si>
    <t>330-55</t>
  </si>
  <si>
    <t>330-61</t>
  </si>
  <si>
    <t>330-62</t>
  </si>
  <si>
    <t>330-63</t>
  </si>
  <si>
    <t>330-64</t>
  </si>
  <si>
    <t>330-65</t>
  </si>
  <si>
    <t>330-66</t>
  </si>
  <si>
    <t>330-67</t>
  </si>
  <si>
    <t>330-68</t>
  </si>
  <si>
    <t>330-69</t>
  </si>
  <si>
    <t>330-70</t>
  </si>
  <si>
    <t>330-71</t>
  </si>
  <si>
    <t>330-72</t>
  </si>
  <si>
    <t>330-80</t>
  </si>
  <si>
    <t>330-31.11</t>
  </si>
  <si>
    <t>330-36.11</t>
  </si>
  <si>
    <t>330-39.11</t>
  </si>
  <si>
    <t>330-42.11</t>
  </si>
  <si>
    <t>330-42.12</t>
  </si>
  <si>
    <t>330-42.13</t>
  </si>
  <si>
    <t>330-43.11</t>
  </si>
  <si>
    <t>510-01</t>
  </si>
  <si>
    <t>510-02</t>
  </si>
  <si>
    <t>510-03</t>
  </si>
  <si>
    <t>512-00</t>
  </si>
  <si>
    <t>512-01</t>
  </si>
  <si>
    <t>513-00</t>
  </si>
  <si>
    <t>515-00</t>
  </si>
  <si>
    <t>515-01</t>
  </si>
  <si>
    <t>516-00</t>
  </si>
  <si>
    <t>517-00</t>
  </si>
  <si>
    <t>518-00</t>
  </si>
  <si>
    <t>519-00</t>
  </si>
  <si>
    <t>519-01</t>
  </si>
  <si>
    <t>603-00</t>
  </si>
  <si>
    <t>605-00</t>
  </si>
  <si>
    <t>606-00</t>
  </si>
  <si>
    <t>610-00</t>
  </si>
  <si>
    <t>624-00</t>
  </si>
  <si>
    <t>630-00</t>
  </si>
  <si>
    <t>631-01</t>
  </si>
  <si>
    <t>632-01</t>
  </si>
  <si>
    <t>633-00</t>
  </si>
  <si>
    <t>633-01</t>
  </si>
  <si>
    <t>634-00</t>
  </si>
  <si>
    <t>634-01</t>
  </si>
  <si>
    <t>635-01</t>
  </si>
  <si>
    <t>636-01</t>
  </si>
  <si>
    <t>637-01</t>
  </si>
  <si>
    <t>645-00</t>
  </si>
  <si>
    <t>645-01</t>
  </si>
  <si>
    <t>646-01</t>
  </si>
  <si>
    <t>647-00</t>
  </si>
  <si>
    <t>648-00</t>
  </si>
  <si>
    <t>666-00</t>
  </si>
  <si>
    <t>671-00</t>
  </si>
  <si>
    <t>675-00</t>
  </si>
  <si>
    <t>675-01</t>
  </si>
  <si>
    <t>676-00</t>
  </si>
  <si>
    <t>676-01</t>
  </si>
  <si>
    <t>690-01</t>
  </si>
  <si>
    <t>691-01</t>
  </si>
  <si>
    <t>801-00</t>
  </si>
  <si>
    <t xml:space="preserve"> Všeobecné položky</t>
  </si>
  <si>
    <t xml:space="preserve">Rekultivácia dočasne zabratých plôch </t>
  </si>
  <si>
    <t>rekultivácia pozemkov LPF</t>
  </si>
  <si>
    <t>Príprava a demolácia územia</t>
  </si>
  <si>
    <t xml:space="preserve"> VEGETAČNÉ ÚPRAVY KRIŽOVATKY PREŠOV ZÁPAD</t>
  </si>
  <si>
    <t>Vegetačné úpravy križovatky Prešov juh</t>
  </si>
  <si>
    <t xml:space="preserve"> VEGETAČNÉ ÚPRAVY OKRUŽNEJ KRIŽOVATKY NA CESTE II/546</t>
  </si>
  <si>
    <t xml:space="preserve">Vegetačné  úpravy okružnej križovatky na ceste I/68                                  </t>
  </si>
  <si>
    <t>Diaľnica D1 - vozovka celá konštrukcia</t>
  </si>
  <si>
    <t>Diaľnica D1 - zvodidla a tlmiče</t>
  </si>
  <si>
    <t xml:space="preserve"> Diaľnica D1 - Prístupová cesta v k.ú.Haniska</t>
  </si>
  <si>
    <t xml:space="preserve"> Diaľnica D1 - Prístupová cesta v križovatke Prešov západ</t>
  </si>
  <si>
    <t>Diaľnica D1 – Prístupová cesta v km 103.150</t>
  </si>
  <si>
    <t>Diaľnica D1 – Prístupová cesta v km 103.250</t>
  </si>
  <si>
    <t xml:space="preserve"> Vetva č.6 križovatky Prešov západ úprava cesty II/546</t>
  </si>
  <si>
    <t>Vetva č.8 križovatky Prešov západ (D1 Poprad-R4 Severný obchvat)</t>
  </si>
  <si>
    <t>Vetva č.8 križovatky Prešov západ (D1 Poprad-R4 Severný obchvat), konštrukcia vozovky</t>
  </si>
  <si>
    <t>Vetva č.8 križovatky Prešov západ (D1 Poprad-R4 Severný obchvat) , zvodidlá a tlmiče</t>
  </si>
  <si>
    <t xml:space="preserve"> Vetva č.9 križovatky Prešov západ (R4 Severný obchvat - D1 Košice)</t>
  </si>
  <si>
    <t xml:space="preserve"> Vetva č.9 križovatky Prešov západ (R4 Severný obchvat - D1 Košice) 
- vozovka celá konštrukcia</t>
  </si>
  <si>
    <t xml:space="preserve"> Vetva č.9 križovatky Prešov západ (R4 Severný obchvat - D1 Košice)
- zvodidlá a tlmiče nárazov</t>
  </si>
  <si>
    <t>Vetva č.10 križovatky Prešov západ (D1 Košice-R4 Severný obchvat)</t>
  </si>
  <si>
    <t>Vetva č.10 križovatky Prešov západ (D1 Košice-R4 Severný obchvat),konštrukcia vozovky</t>
  </si>
  <si>
    <t>Vetva č.10 križovatky Prešov západ (D1 Košice-R4 Severný obchvat), zvodidlá,tlmiče</t>
  </si>
  <si>
    <t>Vetva č. 11 križovatky západ (R4 severný obchvat - D1 Poprad)</t>
  </si>
  <si>
    <t>Vetva č. 11 križovatky západ (R4 severný obchvat - D1 Poprad),Vozovka celá konštrukcia</t>
  </si>
  <si>
    <t>Vetva č. 11 križovatky západ (R4 severný obchvat - D1 Poprad)-Zvodidlá a tlmiče</t>
  </si>
  <si>
    <t>Vetva č.12 križovatky Prešov západ - Prešov juh</t>
  </si>
  <si>
    <t>Vetva č.12 križovatky Prešov západ - Prešov juh,konštrukcia vozovky</t>
  </si>
  <si>
    <t xml:space="preserve"> Vetva č.12 križovatky Prešov západ - Prešov juh,zvodidlá,tlmiče</t>
  </si>
  <si>
    <t xml:space="preserve"> Vetva č.13 križovatky Prešov západ (D1 Poprad - okružná križovatka)</t>
  </si>
  <si>
    <t xml:space="preserve"> Vetva č.13 križovatky Prešov západ (D1 Poprad - okružná križovatka)
- vozovka celá konštrukcia</t>
  </si>
  <si>
    <t xml:space="preserve"> Vetva č.13 križovatky Prešov západ (D1 Poprad - okružná križovatka)
- zvodidlá a tlmiče nárazov</t>
  </si>
  <si>
    <t xml:space="preserve"> Vetva č.14 križovatky Prešov západ (okružná križovatka - R4 severný obchvat)</t>
  </si>
  <si>
    <t xml:space="preserve"> Vetva č.14 križovatky Prešov západ (okružná križovatka - R4 severný obchvat) - vozovka celá konštrukcia</t>
  </si>
  <si>
    <t xml:space="preserve"> Vetva č.14 križovatky Prešov západ (okružná križovatka - R4 severný obchvat) - zvodidlá a tlmiče nárazov</t>
  </si>
  <si>
    <t xml:space="preserve"> Vetva č.15 križovatky Prešov západ (R4 Severný obchvat - okružná križovatka)</t>
  </si>
  <si>
    <t xml:space="preserve"> Vetva č.15 križovatky Prešov západ (R4 Severný obchvat - okružná križovatka) - vozovka celá konštrukcia</t>
  </si>
  <si>
    <t xml:space="preserve"> Vetva č.15 križovatky Prešov západ (R4 Severný obchvat - okružná križovatka) - zvodidlá a tlmiče nárazov</t>
  </si>
  <si>
    <t xml:space="preserve"> Vetva č.16 križovatky Prešov západ (okružná križovatka - D1 Košice)</t>
  </si>
  <si>
    <t xml:space="preserve"> Vetva č.16 križovatky Prešov západ (okružná križovatka - D1 Košice)
- vozovka celá konštrukcia</t>
  </si>
  <si>
    <t xml:space="preserve"> Vetva č.16 križovatky Prešov západ (okružná križovatka - D1 Košice)
- zvodidlá a tlmiče nárazov</t>
  </si>
  <si>
    <t xml:space="preserve"> Vetva č.17 križovatky Prešov západ úprava cesty II/546</t>
  </si>
  <si>
    <t xml:space="preserve"> Vetva č.18 križovatky Prešov západ (okružná križovatka - D1 Poprad)</t>
  </si>
  <si>
    <t xml:space="preserve"> Okružná križovatka Margecany na ceste II/546</t>
  </si>
  <si>
    <t>Vetva č.1 križovatky Prešov juh (Prešov-D1 Poprad) - bez vozovky</t>
  </si>
  <si>
    <t>Vetva č.1 križovatky Prešov juh (Prešov-D1 Poprad) - vozovka</t>
  </si>
  <si>
    <t>Vetva č.1 križovatky Prešov juh (Prešov-D1 Poprad) - zvodidla,tlmiče</t>
  </si>
  <si>
    <t>Vetva č.2 križovatky Prešov juh (D1 Košice - Prešov) - bez vozovky</t>
  </si>
  <si>
    <t>Vetva č.2 križovatky Prešov juh (D1 Košice - Prešov) - konštr. vozovka</t>
  </si>
  <si>
    <t>Vetva č.2 križovatky Prešov juh (D1 Košice - Prešov) - zvodidlá,tlmiče</t>
  </si>
  <si>
    <t>Vetva č.3 križovatky Prešov juh (D1 Poprad - Prešov) - bez vozovky</t>
  </si>
  <si>
    <t>Vetva č.2 križovatky Prešov juh (D1 Poprad - Prešov) - vozovka</t>
  </si>
  <si>
    <t>Vetva č.3 križovatky Prešov juh (D1 Poprad - Prešov) - zvodidla,tlmiče</t>
  </si>
  <si>
    <t>Vetva č.4 križovatky Prešov juh (Prešov - D1 Poprad) - bez vozovky</t>
  </si>
  <si>
    <t>Vetva č.4 križovatky Prešov juh (Prešov - D1 Poprad) - vozovka</t>
  </si>
  <si>
    <t>Vetva č.4 križovatky Prešov juh (Prešov - D1 Poprad) - zvodidla</t>
  </si>
  <si>
    <t>Vetva č.5 križovatky Prešov juh  - bez vozovky</t>
  </si>
  <si>
    <t>Vetva č.5 križovatky Prešov juh  - vozovka</t>
  </si>
  <si>
    <t>Vetva č.5 križovatky Prešov juh  - zvodidla</t>
  </si>
  <si>
    <t xml:space="preserve"> Úprava cesty I/68 v km 84,350 až 84,500 </t>
  </si>
  <si>
    <t xml:space="preserve"> Okružná križovatka na ceste I/68 v km 84,435 </t>
  </si>
  <si>
    <t>Okružná križovatka na ceste I/68 chodníky a zastávky</t>
  </si>
  <si>
    <t xml:space="preserve"> Okružná križovatka na ceste I/68 vjazd do priemyselného parku</t>
  </si>
  <si>
    <t>PRÍSTUPOVÁ CESTA km 98,5 D1 VPRAVO - MALKOVSKÁ</t>
  </si>
  <si>
    <t>PRÍSTUPOVÁ CESTA V KM 98.5 D1 VĽAVO</t>
  </si>
  <si>
    <t>Prístupová cesta v km 98.8 D1 vľavo - Terchovská</t>
  </si>
  <si>
    <t xml:space="preserve"> Prístupová cesta v km 99,770 D1</t>
  </si>
  <si>
    <t xml:space="preserve"> Prístupová cesta v km 100.0 D1 vpravo</t>
  </si>
  <si>
    <t>Prístupová cesta v km 100,3 D1 - Za Kalváriou</t>
  </si>
  <si>
    <t>Prístupová cesta k západnému portálu tunela Prešov</t>
  </si>
  <si>
    <t>Prístupová cesta k západnému portálu tunela Prešov-vozovka</t>
  </si>
  <si>
    <t>Prístupová cesta k západnému portálu tunela Prešov-zvodidla</t>
  </si>
  <si>
    <t>Prístupová cesta v východnému portálu tunela Prešov</t>
  </si>
  <si>
    <t>Prístupová cesta v východnému portálu tunela Prešov-vozovka</t>
  </si>
  <si>
    <t>Prístupová cesta v východnému portálu tunela Prešov-zvodidla</t>
  </si>
  <si>
    <t>Prístupová cesta v km 102,8 - Pod Wilec hôrkou</t>
  </si>
  <si>
    <t>Prístupová cesta k východnému portálu tunela Prešov z cesty I/68</t>
  </si>
  <si>
    <t xml:space="preserve">Verejné osvetlenie prístupovej cesty k východnému portálu tunela </t>
  </si>
  <si>
    <t>NN prípojka VSD pre verejné osvetlenie pri východnom portáli tunela Prešov</t>
  </si>
  <si>
    <t>Prístupová cesta v km 103,0 D1 k areálu EBA</t>
  </si>
  <si>
    <t>Most v km 98,0 D1 nad vetvami križovatky Prešov západ</t>
  </si>
  <si>
    <t>Most v km 98,0 D1 nad vetvami križovatky Prešov západ - mostné závery</t>
  </si>
  <si>
    <t>Most v km 98,6 D1 na prístupovej ceste nad diaľnicou D1</t>
  </si>
  <si>
    <t>Most v km 98,4 cez údolie Malkovského potoka</t>
  </si>
  <si>
    <t>Most v km 98,4 cez údolie Malkovského potoka - mostné závery</t>
  </si>
  <si>
    <t xml:space="preserve"> Most v km 99,770 D1 na prístupovej ceste nad diaľnicou D1</t>
  </si>
  <si>
    <t>Most v km 100,3 D1 nad prístupovou cestou</t>
  </si>
  <si>
    <t>Most v km 100,3 D1 nad prístupovou cestou - mostné závery</t>
  </si>
  <si>
    <t>Most v km 103,0 D1 cez rieku Torysu, nad železničnou traťou a cestou I/68</t>
  </si>
  <si>
    <t>Most v km 103,0 D1 cez rieku Torysu, nad železničnou traťou a cestou I/68-mostné závery</t>
  </si>
  <si>
    <t>Most v km 104,280 D1 nad prístupovou cestou v priemyslnom parku Haniska</t>
  </si>
  <si>
    <t>Most na vetve č.8 v km 0,620 nad cestou I/18 a vetvami križovatky</t>
  </si>
  <si>
    <t>Most na vetve č.8 v km 0,620 nad cestou I/18 a vetvami križovatky - mostné závery</t>
  </si>
  <si>
    <t>Most na vetve č.9 v km 1,0 cez potok Vydumanec</t>
  </si>
  <si>
    <t>Most na vetve č.9 v km 1,0 cez potok Vydumanec - mostné závery</t>
  </si>
  <si>
    <t xml:space="preserve"> MOST NA VETVE Č.9 V KM 0.7 NAD VETVAMI KRIŽOVATKY PREŠOV ZÁPAD</t>
  </si>
  <si>
    <t>MOST NA VETVE Č.9 V KM 0.7 NAD VETVAMI KRIŽOVATKY PREŠOV ZÁPAD - MOSTNÉ ZÁVERY</t>
  </si>
  <si>
    <t xml:space="preserve"> MOST NA VETVE Č.11 V KM 0.2 NAD CESTOU I/18</t>
  </si>
  <si>
    <t xml:space="preserve"> MOST NA VETVE Č.11 V KM 0.2 NAD CESTOU I/18- MOSTNÉ ZÁVERY</t>
  </si>
  <si>
    <t>MOST NA VETVE Č. 12 V KM 0,715 CEZ POTOK VYDUMANEC</t>
  </si>
  <si>
    <t>MOST NA VETVE Č. 12 V KM 0,715 CEZ POTOK VYDUMANEC - MOSTNÉ ZÁVERY</t>
  </si>
  <si>
    <t>Most na vetve č.6 (cesta II/546)v km 0,3 nad vetvou križovatky</t>
  </si>
  <si>
    <t>Most na vetve č.6 (cesta II/546)v km 0,3 nad vetvou križovatky-mostné závery</t>
  </si>
  <si>
    <t>Most na vetve č.1 križovatky Prešov juh nad diaľnicou D1</t>
  </si>
  <si>
    <t>Most na vetve č.1 križovatky Prešov juh nad diaľnicou D1 - mostné závery</t>
  </si>
  <si>
    <t>Most na vetve č.3 križovatky Prešov juh nad diaľnicou D1</t>
  </si>
  <si>
    <t>Most na vetve č.3 križovatky Prešov juh nad diaľnicou D1 - mostné závery</t>
  </si>
  <si>
    <t>Most na prístupovej ceste Malkovská km 0,030 cez potok Vydumanec</t>
  </si>
  <si>
    <t>Most na prístupovej ceste k tunelu Prešov nad cestou I/68</t>
  </si>
  <si>
    <t>Most na prístupovej ceste k tunelu Prešov cez rieku Torysa</t>
  </si>
  <si>
    <t>Zárubný múr vpravo v km 98,6 D1</t>
  </si>
  <si>
    <t>Zárubný múr vľavo km 98,6 D1</t>
  </si>
  <si>
    <t>Zárubný múr v km 99,1 D1 vpravo</t>
  </si>
  <si>
    <t>Zárubný múr v km 99,8 D1 vľavo</t>
  </si>
  <si>
    <t>Zárubný múr v km 100,0 D1 vpravo</t>
  </si>
  <si>
    <t>Zárubný múr v km 0,2 vpravo vetvy č.9 križovatky Prešov západ</t>
  </si>
  <si>
    <t xml:space="preserve">Zárubný múr v km 0,05 vľavo vetvy č.18 križovatky Prešov západ </t>
  </si>
  <si>
    <t>OPORNÝ MÚR VĹAVO V KM 0,300 VETVY Č. 11 KRIŽOVATKY PREŠOV ZÁPAD</t>
  </si>
  <si>
    <t>ZÁRUBNÝ MÚR VPRAVO V km 0,550 PRÍSTUPOVEJ CESTY MALKOVSKÁ</t>
  </si>
  <si>
    <t>ZÁRUBNÝ MÚR VPRAVO V km 1,200 PRÍSTUPOVEJ CESTY MALKOVSKÁ</t>
  </si>
  <si>
    <t>Zárubný múr vpravo v km 0,2 prístupovej cesty za kalváriou</t>
  </si>
  <si>
    <t>Oporný múr vľavo v km 100,1 D1</t>
  </si>
  <si>
    <t>ÚPRAVA POTOKA VYDUMANEC</t>
  </si>
  <si>
    <t>Úprava pravostranného prítoku potoka vydumanec</t>
  </si>
  <si>
    <t>Úprava Malkovského potoka</t>
  </si>
  <si>
    <t>Úprava potoka Delňa</t>
  </si>
  <si>
    <t>Razený tunel</t>
  </si>
  <si>
    <t>Vozovka a chodníky v tuneli</t>
  </si>
  <si>
    <t>Odvodnenie - drenážna horninová voda - stavebná časť</t>
  </si>
  <si>
    <t>Odvodnenie drenážna horninová voda – Elektrotechnická časť</t>
  </si>
  <si>
    <t>Odvodnenie povrchu vozovky</t>
  </si>
  <si>
    <t>Požiarny vodovod v tuneli</t>
  </si>
  <si>
    <t>Ochrana stavby přes účinkami prúdov a uzemnenie</t>
  </si>
  <si>
    <t>Zariadenie VN a  NN</t>
  </si>
  <si>
    <t>Zariadenie VN a NN - transformátory a rozvádzače</t>
  </si>
  <si>
    <t xml:space="preserve">  Vetranie tunela</t>
  </si>
  <si>
    <t>vetranie tunela - ventilátory</t>
  </si>
  <si>
    <t>Zariadenia núdzového volnia, SOS kabíny</t>
  </si>
  <si>
    <t xml:space="preserve"> Zariadenia núdzového volnia, SOS kabíny - technologické zariadenia</t>
  </si>
  <si>
    <t>Spojové a dorozumievacie zariadenia</t>
  </si>
  <si>
    <t>Spojovacie a dorozumievacie zariadenia - telekomunikačné zariadenia</t>
  </si>
  <si>
    <t xml:space="preserve">Požiarny vodovod v technologickej centrále západ - Strojnotechnologická časť </t>
  </si>
  <si>
    <t xml:space="preserve"> Požiarny vodovod v technologickej centrále západ-Elektrotechnická časť</t>
  </si>
  <si>
    <t xml:space="preserve">  EPS</t>
  </si>
  <si>
    <t xml:space="preserve">  EPS - snímače</t>
  </si>
  <si>
    <t xml:space="preserve">  Požiarne dvere</t>
  </si>
  <si>
    <t>Centrálny riadiacy systém technológie</t>
  </si>
  <si>
    <t>Centrálny riadiacy systém technológie - software a licencie</t>
  </si>
  <si>
    <t>Kamerový dohĺad v tuneli</t>
  </si>
  <si>
    <t>Kamerový dohľad v tuneli - telekomunikačné zariadenia</t>
  </si>
  <si>
    <t>Kamerový dohľad v tuneli - software a licencie</t>
  </si>
  <si>
    <t>Meranie koncentrácie škodlivín v tuneli</t>
  </si>
  <si>
    <t>Meranie koncentrácie škodlivín v tuneli - senzory merania</t>
  </si>
  <si>
    <t>SSÚD Prešov</t>
  </si>
  <si>
    <t>Riadiace stredisko SSÚD Prešov - telekomunikačné zariadenia</t>
  </si>
  <si>
    <t>SSÚD Prešov - software a licencie</t>
  </si>
  <si>
    <t>- Technol.Centrala Zapad - ELEKTROINŠTALACIA</t>
  </si>
  <si>
    <t xml:space="preserve">  TC západ - EZS</t>
  </si>
  <si>
    <t>TC západ, EPS</t>
  </si>
  <si>
    <t xml:space="preserve">  Vetranie PTO západ</t>
  </si>
  <si>
    <t>Zariadenie NN - ELEKTROINŠTALACIA</t>
  </si>
  <si>
    <t xml:space="preserve">  TC východ - EZS</t>
  </si>
  <si>
    <t>TC východ, EPS</t>
  </si>
  <si>
    <t xml:space="preserve">  Vetranie PTO východ - klimatizácia</t>
  </si>
  <si>
    <t>Strojní časť záložného zdroja</t>
  </si>
  <si>
    <t>Elektroinštalácia záložného zdroja</t>
  </si>
  <si>
    <t>Vzduchotechnika záložného zdroja</t>
  </si>
  <si>
    <t>Dopravné značenie v tuneli - premenné dopravné značky</t>
  </si>
  <si>
    <t>Protihluková stena v km 98,0 D1 vľavo</t>
  </si>
  <si>
    <t>Protihluková stena v km 98,0 D1 vpravo</t>
  </si>
  <si>
    <t>Protihluková stena v km 99,0 D1 vľavo</t>
  </si>
  <si>
    <t>Protihluková stena v km 98.8 D1 vpravo</t>
  </si>
  <si>
    <t>Protihluková stena v km 99,2 D1 vpravo</t>
  </si>
  <si>
    <t>Protihluková stena v km 100,0 D1 vľavo</t>
  </si>
  <si>
    <t>Protihluková stena v km 102.8 D1 vľavo</t>
  </si>
  <si>
    <t>Protihluková stena v km 102,8 D1 vpravo</t>
  </si>
  <si>
    <t xml:space="preserve"> Protihluková stena v km 0,850 vetvy č.8 križovatky Prešov západ </t>
  </si>
  <si>
    <t xml:space="preserve"> Protihluková stena v km 1,05 vetvy č.9 križovatky Prešov západ </t>
  </si>
  <si>
    <t>Oplotenie diaľnice D1</t>
  </si>
  <si>
    <t>Oplotenie záhradkárskej osady v križovatke Prešov západ</t>
  </si>
  <si>
    <t>Oplotenie záhradkárskej osady v km 98.8 D1</t>
  </si>
  <si>
    <t>Oplotenie záhradkárskej osady v km 102.8 D1</t>
  </si>
  <si>
    <t>Terénne úpravy</t>
  </si>
  <si>
    <t>Sadovnícke úpravy SSÚD</t>
  </si>
  <si>
    <t>Komunikácie a spevnené plochy SSÚD - bez vozovky</t>
  </si>
  <si>
    <t>Komunikácie a spevnené plochy SSÚD - vozovka</t>
  </si>
  <si>
    <t>Úprava cesty III/06810 - bez vozovky</t>
  </si>
  <si>
    <t>Úprava cesty III/06810 - vozovka</t>
  </si>
  <si>
    <t>Oporný múr</t>
  </si>
  <si>
    <t>Prevádzková budova SSÚD</t>
  </si>
  <si>
    <t>Prevádzková budova DOPZ</t>
  </si>
  <si>
    <t>Udržovňa - časť umyváreň vozidiel a vonkajšia umývacia rampa</t>
  </si>
  <si>
    <t xml:space="preserve"> Silá na skladovanie soli</t>
  </si>
  <si>
    <t>Garáže časť náhradný zdroj prúdu</t>
  </si>
  <si>
    <t>Šrotovisko</t>
  </si>
  <si>
    <t>Preložka vnútro areálovej dažďovej kanalizácie a ORL</t>
  </si>
  <si>
    <t>Vnútro areálová dažďová kanalizácia zo striech</t>
  </si>
  <si>
    <t>Preložka vnútro areálovej splaškovej kanalizácie SSÚD a ČOV</t>
  </si>
  <si>
    <t>Splašková kanalizácia DOPZ a ČOV</t>
  </si>
  <si>
    <t>Preložka vnútro areálového vodovodu</t>
  </si>
  <si>
    <t xml:space="preserve">Úprava vonkajších rozvodov NN </t>
  </si>
  <si>
    <t xml:space="preserve">Úprava prípojky NN </t>
  </si>
  <si>
    <t>Prípojka NN pre DOPZ</t>
  </si>
  <si>
    <t>Úprava vonkajšieho aosvetlenia</t>
  </si>
  <si>
    <t>Kábelovod</t>
  </si>
  <si>
    <t>Vonkajšie slaboprúdové rozvody</t>
  </si>
  <si>
    <t>Vonkajšie rozvody EPS</t>
  </si>
  <si>
    <t>Zabezpečovací systém</t>
  </si>
  <si>
    <t>Prípojka plynu pre meracie a odberné zariadenie</t>
  </si>
  <si>
    <t>Rekonštrukcia vnútroareálového rozvodu plynu</t>
  </si>
  <si>
    <t>Prekládka odberného meracieho zariadenia plynu</t>
  </si>
  <si>
    <t>Prekládka STL plynovodu DN 150</t>
  </si>
  <si>
    <t>Optická telekomunikačná prípojka pre SSÚD</t>
  </si>
  <si>
    <t>Operátorské pracovisko</t>
  </si>
  <si>
    <t xml:space="preserve"> Umývanie vozidiel a ČOV</t>
  </si>
  <si>
    <t xml:space="preserve"> Skladovanie soli</t>
  </si>
  <si>
    <t>Náhradný zdroj prúdu - strojná časť</t>
  </si>
  <si>
    <t xml:space="preserve"> Náhradný zdroj – prevadzkový rozvod silnoprúdu</t>
  </si>
  <si>
    <t xml:space="preserve"> Úprava hlavnej rozvodne NN</t>
  </si>
  <si>
    <t xml:space="preserve"> Skladovanie odpadov</t>
  </si>
  <si>
    <t xml:space="preserve"> Diaľničná kanalizácia - stavebná časť</t>
  </si>
  <si>
    <t xml:space="preserve"> Diaľničná kanalizácia - technologická časť</t>
  </si>
  <si>
    <t>Diaľničná kanalizácia, Odkanalizovanie odpočivádla Malý Šariš - stavebná časť</t>
  </si>
  <si>
    <t>Diaľničná kanalizácia, Odkanalizovanie odpočivádla Malý Šariš technologická časť</t>
  </si>
  <si>
    <t>Cestná kanalizácia v križovatke Prešov západ</t>
  </si>
  <si>
    <t>Cestná kanalizácia v križovatke Prešov západ -technolog. časť</t>
  </si>
  <si>
    <t>Havarijná nádrž na východnom portáli tunela Prešov - stavebná časť</t>
  </si>
  <si>
    <t xml:space="preserve"> Havarijná nádrž na východnom portáli tunela Prešov-Elektrotechnická časť</t>
  </si>
  <si>
    <t>Preložka kanalizačného zberača Vydumanec</t>
  </si>
  <si>
    <t>Preložka vodovodu v križovatke Západ</t>
  </si>
  <si>
    <t>Vodovodná prípojka havarijnej nádrže tunela Prešov - stavebná časť</t>
  </si>
  <si>
    <t xml:space="preserve">Vodovod. Prípojka havarijnej nádrže tunela Prešov - Strojnotechnologická časť </t>
  </si>
  <si>
    <t>Úprava vodovodu v km 103,080</t>
  </si>
  <si>
    <t xml:space="preserve"> Úprava vodovodu DN160 v km 0,3 vetvy č.11 križovatky Prešov západ</t>
  </si>
  <si>
    <t>Úprava vodovodnej prípojky Odpočívadla Malý Šariš</t>
  </si>
  <si>
    <t>Rekonštrukcia hydroforovej stanice na ul. Za Kalváriou - stavebná časť</t>
  </si>
  <si>
    <t xml:space="preserve">Rekonštrukcia hydroforovej stanice na ul. Za kalváriou - Strojnotechnologická časť </t>
  </si>
  <si>
    <t>Preložka VN-22kV prípojky v križovatke Prešov- západ pre Euroviu</t>
  </si>
  <si>
    <t>VN-22kV prípojka pre trafostanicu Prešov- západ</t>
  </si>
  <si>
    <t>Rekonštrukcia VN-22 kV linky č.217 pre západný portál</t>
  </si>
  <si>
    <t>VN-22 kV prípojka pre trafostanicu východný portál</t>
  </si>
  <si>
    <t>VN-22 kV prípojka pre trafostanicu západný  portál</t>
  </si>
  <si>
    <t>Preložka VN - 22 kV linky č.217 v km 102,7 D1</t>
  </si>
  <si>
    <t>Preložka VN - 22 kV prípojky pre rašelinové hospodárstvo</t>
  </si>
  <si>
    <t>Preložka VN - 22 kV linky č.294 v km 103,701 D1</t>
  </si>
  <si>
    <t>Preložka VN - 22 kV linky č.294 v km 103,401 D1</t>
  </si>
  <si>
    <t>Preložka VN - 22 kV linky č.506 v km 104,4 D1</t>
  </si>
  <si>
    <t>Preložka VVN 2x110kV liniek č.:6729,6796 v km 103,400 D1</t>
  </si>
  <si>
    <t>Preložka VN - 22 kV linky č.207 v km 104,6 D1</t>
  </si>
  <si>
    <t xml:space="preserve"> Preložka VN-22kV kábla pri SSÚD Prešov</t>
  </si>
  <si>
    <t>Úprava VN-22kV kábla v km 99,0 D1</t>
  </si>
  <si>
    <t>Úprava trakčného vedenia ŽSR v km 103,050 D1</t>
  </si>
  <si>
    <t>Preložka vzdušného NN vedenia v križovatke Prešov - západ</t>
  </si>
  <si>
    <t>Preložka NN vedenia z trafostanice TS 905 Vydumanec Prešov - západ</t>
  </si>
  <si>
    <t xml:space="preserve">Preložka NN vedenia v km 98,960 </t>
  </si>
  <si>
    <t xml:space="preserve">Preložka NN vedenia v km 99,320 </t>
  </si>
  <si>
    <t xml:space="preserve">Preložka NN vedenia pod mostom 208-00 na vetve </t>
  </si>
  <si>
    <t>Preložka NN prípojky pre vodovodné zariadenie pri ceste II/546</t>
  </si>
  <si>
    <t xml:space="preserve"> NN prípojka pre vodný zdroj západného portálu tunela Prešov</t>
  </si>
  <si>
    <t xml:space="preserve">Verejné osvetlenie križovatky Prešov západ na ceste II/546 </t>
  </si>
  <si>
    <t>Verejné osvetlenie križovatky Prešov západ - vetvy č. 10, 12</t>
  </si>
  <si>
    <t>Verejné osvetlenie križovatky Prešov západ - vetvy č. 8, 13, 14</t>
  </si>
  <si>
    <t>Verejné osvetlenie križovatky Prešov západ - vetvy č. 8, 13, 14-technol.časť</t>
  </si>
  <si>
    <t>Verejné osvetlenie križovatky Prešov západ - vetvy č. 9, 15, 16</t>
  </si>
  <si>
    <t>Verejné osvetlenie križovatky Prešov západ - vetvy č. 9, 15, 16-technol.časť</t>
  </si>
  <si>
    <t>Verejné osvetlenie križovatky Prešov západ - vetvy č. 11, 18</t>
  </si>
  <si>
    <t>Osvetlenie na moste 201-00 diaľnice D1</t>
  </si>
  <si>
    <t>Verejné osvetlenie pred portálom - Západ</t>
  </si>
  <si>
    <t>Verejné osvetlenie pred portálom - Západ-technol.časť</t>
  </si>
  <si>
    <t>Verejné osvetlenie pred portálom - Východ</t>
  </si>
  <si>
    <t>Verejné osvetlenie pred portálom - Východ-technologia</t>
  </si>
  <si>
    <t>NN prípojka verejného osvetlenia križovatky Prešov-západ - vetvy 8, 14, 15</t>
  </si>
  <si>
    <t>NN prípojka verejného osvetlenia križovatky Prešov-západ - vetvy 8, 14, 15, technol.časť</t>
  </si>
  <si>
    <t>NN prípojka verejného osvetlenia križovatky Prešov-západ - vetvy 10, 12</t>
  </si>
  <si>
    <t>NN prípojka verejného osvetlenia križovatky Prešov-západ - vetvy 10, 12-technol.</t>
  </si>
  <si>
    <t>NN prípojka verejného osvetlenia križovatky Prešov-západ - vetvy 9, 11</t>
  </si>
  <si>
    <t>NN prípojka verejného osvetlenia v km 99,0</t>
  </si>
  <si>
    <t>Preložka telefónnych vedení v križovatke Prešov západ - pri ceste II/546</t>
  </si>
  <si>
    <t>Preložka telefónneho vedení v km 99,370 D1</t>
  </si>
  <si>
    <t>Preložka telefónneho vedenia v km 102,740 D1</t>
  </si>
  <si>
    <t>Preložka telefónneho vedenia v km 103,080 D1</t>
  </si>
  <si>
    <t>Preložka telefónnych vedení v križovatke Prešov západ - pri ceste I/18</t>
  </si>
  <si>
    <t>Preložka diaľkových káblov v križovatke Prešov západ – pri ceste II/546</t>
  </si>
  <si>
    <t>Preložka diaľkového kábla v km 102,730 D1</t>
  </si>
  <si>
    <t>Preložka optického diaľkového kábla v km 102,840 D1</t>
  </si>
  <si>
    <t>Ochrana dialkových káblov v km 103,995 D1</t>
  </si>
  <si>
    <t>Preložka diaľkových káblov v km 103,080 D1</t>
  </si>
  <si>
    <t>Preložka diaľkových káblov v križovatke Prešov západ – pri ceste I/18</t>
  </si>
  <si>
    <t>Preložka optického dialkového kábla Orange v km 103,050 D1</t>
  </si>
  <si>
    <t>Preložka optickej trasy Orange v križovatke Prešov západ</t>
  </si>
  <si>
    <t>Kábelovod v križovatke Prešov západ - pri ceste II/546</t>
  </si>
  <si>
    <t>Kábelovod v križovatke Prešov západ - pri ceste I/18</t>
  </si>
  <si>
    <t>Preložka trafostanice v križovatke Prešov-západ - stavebná časť</t>
  </si>
  <si>
    <t>Preložka trafostanice v križovatke Prešov-západ - technologická časť</t>
  </si>
  <si>
    <t xml:space="preserve"> Zdroj núdzového napájania na odpočívadle Malý Šariš </t>
  </si>
  <si>
    <t xml:space="preserve"> Zdroj núdzového napájania na odpočívadle Malý Šariš - techn. časť</t>
  </si>
  <si>
    <t>Dopravné značenie diaľnice D1 a portály dopravného značenia</t>
  </si>
  <si>
    <t>Dopravné značenie križovatky Prešov západ  a portály dopravného značenia</t>
  </si>
  <si>
    <t>Dopravné značenie a portály dopravného značenia križovatky Prešov západ</t>
  </si>
  <si>
    <t>PRELOŽKA STL PLYNOVODU D110 V KRIŽOVATKE PREŠOV ZÁPAD</t>
  </si>
  <si>
    <t>PRELOŽKA VTL DN 300 PLYNOVODU V KM 103.080 D1</t>
  </si>
  <si>
    <t>ÚPRAVA STL PLYNOVODU V KM 104.1 D1</t>
  </si>
  <si>
    <t>Úprava krytov vozoviek prístupových jestvujúcich komunikácií k tunelu Prešov</t>
  </si>
  <si>
    <t>Osvetlenie tunela - svetelné zdroje</t>
  </si>
  <si>
    <t>301-03.1</t>
  </si>
  <si>
    <t>Technologická centrála západ</t>
  </si>
  <si>
    <t>Technologická centrála východ</t>
  </si>
  <si>
    <t>330-31.12</t>
  </si>
  <si>
    <t>Vstup do areálu SSÚD</t>
  </si>
  <si>
    <t>45.11.115010205</t>
  </si>
  <si>
    <t>45.11.241010305</t>
  </si>
  <si>
    <t>45.21.221050211</t>
  </si>
  <si>
    <t>45.21.221050311</t>
  </si>
  <si>
    <t>45.21.221050411</t>
  </si>
  <si>
    <t>01050911</t>
  </si>
  <si>
    <t>45.21.221050911</t>
  </si>
  <si>
    <t>Razenie tunelárske dodatočný výlom Novou rakúskou tunelovacou metódou, (NRTM)</t>
  </si>
  <si>
    <t>45.21.221060302</t>
  </si>
  <si>
    <t>45.21.221070201</t>
  </si>
  <si>
    <t>01070202</t>
  </si>
  <si>
    <t>45.21.221070202</t>
  </si>
  <si>
    <t>Paženie, resp.zaistenie výrubu v podzemí tunelov kotvami</t>
  </si>
  <si>
    <t>01070203</t>
  </si>
  <si>
    <t>45.21.221070203</t>
  </si>
  <si>
    <t>Paženie, resp.zaistenie výrubu v podzemí tunelov hnanými pažiacimi prvkami</t>
  </si>
  <si>
    <t>45.21.221070205</t>
  </si>
  <si>
    <t>01070208</t>
  </si>
  <si>
    <t>45.21.221070208</t>
  </si>
  <si>
    <t>Paženie, resp.zaistenie výrubu v podzemí tunelov z oceľ. sietí a mrežoviny</t>
  </si>
  <si>
    <t>45.21.221070215</t>
  </si>
  <si>
    <t>Paženie, resp.zaistenie výrubu v podzemí tunelov mikropilotový dáždnik</t>
  </si>
  <si>
    <t>11120108</t>
  </si>
  <si>
    <t>45.21.2211120108</t>
  </si>
  <si>
    <t>Tunely, primárne ostenie z betónu striekaného, s oceľovými vláknami</t>
  </si>
  <si>
    <t>45.21.2211120107</t>
  </si>
  <si>
    <t>11120201</t>
  </si>
  <si>
    <t>45.21.2211120201</t>
  </si>
  <si>
    <t>Tunely, sekundárne ostenie z betónu prostého</t>
  </si>
  <si>
    <t>45.21.2211120202</t>
  </si>
  <si>
    <t>45.21.2211120212</t>
  </si>
  <si>
    <t>45.21.2211120221</t>
  </si>
  <si>
    <t>45.21.2211120301</t>
  </si>
  <si>
    <t>45.21.2211120302</t>
  </si>
  <si>
    <t>45.21.2211120312</t>
  </si>
  <si>
    <t>45.21.2211120321</t>
  </si>
  <si>
    <t>45.21.2211120401</t>
  </si>
  <si>
    <t>11120501</t>
  </si>
  <si>
    <t>45.21.2211120501</t>
  </si>
  <si>
    <t>Tunely, výplň geologicky podmieneného nadvýlomu z betónu prostého</t>
  </si>
  <si>
    <t>45.21.2211120601</t>
  </si>
  <si>
    <t>45.21.2211121002</t>
  </si>
  <si>
    <t>45.21.2211121012</t>
  </si>
  <si>
    <t>45.21.2211121021</t>
  </si>
  <si>
    <t>61010404</t>
  </si>
  <si>
    <t>45.22.2061010404</t>
  </si>
  <si>
    <t>Izolácie proti vode a zemnej vlhkosti, podzemných objektov termoplastmi</t>
  </si>
  <si>
    <t>45.22.2061010405</t>
  </si>
  <si>
    <t>45.23.1122251284</t>
  </si>
  <si>
    <t>45.25.212060418</t>
  </si>
  <si>
    <t>45.25.3211010101</t>
  </si>
  <si>
    <t>45.25.3211010102</t>
  </si>
  <si>
    <t>45.25.3211010112</t>
  </si>
  <si>
    <t>45.25.3211010121</t>
  </si>
  <si>
    <t>45.25.3211020102</t>
  </si>
  <si>
    <t>45.25.3211020112</t>
  </si>
  <si>
    <t>45.25.3211020121</t>
  </si>
  <si>
    <t>26121111</t>
  </si>
  <si>
    <t>45.25.3226121111</t>
  </si>
  <si>
    <t>Tunely, očistenie plôch vodou</t>
  </si>
  <si>
    <t>45.44.2384010807</t>
  </si>
  <si>
    <t>VV Bikoš</t>
  </si>
  <si>
    <t>VV Prešov</t>
  </si>
  <si>
    <t>Prešov</t>
  </si>
  <si>
    <t>Cena dokončeného podľa Prešova</t>
  </si>
  <si>
    <t>Náklady na dokončenie podľa Prešova</t>
  </si>
  <si>
    <t>Podľa Prešova</t>
  </si>
  <si>
    <t>Južný portál</t>
  </si>
  <si>
    <t>Severný portál</t>
  </si>
  <si>
    <t>Razený tunel časť E Vnútorné vybavenie</t>
  </si>
  <si>
    <t>Technologické centrály pri vstupoch</t>
  </si>
  <si>
    <t>Sum (M EUR)</t>
  </si>
  <si>
    <t>Cena finiš</t>
  </si>
  <si>
    <t>Hrubá cena podľa Bikoša</t>
  </si>
  <si>
    <t>Hrubá cena podľa Prešova</t>
  </si>
  <si>
    <t>Spresnená cena podľa Bikoša</t>
  </si>
  <si>
    <t>Spresnená cena podľa Prešova</t>
  </si>
  <si>
    <t>Technologická centrála na južnom portáli</t>
  </si>
  <si>
    <t>Nesúvisiace vyvolané investície</t>
  </si>
  <si>
    <t>Skupina</t>
  </si>
  <si>
    <t>D1 Prešov</t>
  </si>
  <si>
    <t xml:space="preserve">103-02.2 </t>
  </si>
  <si>
    <t>Osvetlenie a prípojky NN/VN</t>
  </si>
  <si>
    <t>SSÚD</t>
  </si>
  <si>
    <t>Tot</t>
  </si>
  <si>
    <t>Rest</t>
  </si>
  <si>
    <t>Náklady na technológiu podľa Bikoša</t>
  </si>
  <si>
    <t>Náklady na technológiu podľa Prešova</t>
  </si>
  <si>
    <t>Tunel tech</t>
  </si>
  <si>
    <t>Zdroj Višňové: DRS k objektom</t>
  </si>
  <si>
    <t>Lineárne škálovanie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</si>
</sst>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0.0%"/>
  </numFmts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"/>
      <name val="Ariel"/>
      <charset val="238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0" borderId="0" xfId="0" applyFont="1"/>
    <xf numFmtId="4" fontId="1" fillId="0" borderId="0" xfId="0" applyNumberFormat="1" applyFont="1"/>
    <xf numFmtId="2" fontId="1" fillId="0" borderId="0" xfId="0" applyNumberFormat="1" applyFont="1"/>
    <xf numFmtId="165" fontId="0" fillId="0" borderId="0" xfId="0" applyNumberFormat="1" applyFont="1"/>
    <xf numFmtId="3" fontId="0" fillId="0" borderId="0" xfId="0" applyNumberFormat="1"/>
    <xf numFmtId="9" fontId="0" fillId="0" borderId="0" xfId="2" applyFont="1"/>
    <xf numFmtId="164" fontId="0" fillId="3" borderId="0" xfId="0" applyNumberFormat="1" applyFill="1"/>
    <xf numFmtId="9" fontId="0" fillId="0" borderId="0" xfId="0" applyNumberFormat="1"/>
    <xf numFmtId="0" fontId="0" fillId="0" borderId="0" xfId="2" applyNumberFormat="1" applyFont="1"/>
    <xf numFmtId="165" fontId="0" fillId="3" borderId="0" xfId="0" applyNumberFormat="1" applyFont="1" applyFill="1"/>
    <xf numFmtId="0" fontId="0" fillId="0" borderId="0" xfId="0" applyFill="1"/>
    <xf numFmtId="3" fontId="0" fillId="0" borderId="0" xfId="0" applyNumberFormat="1" applyFill="1"/>
    <xf numFmtId="166" fontId="0" fillId="0" borderId="0" xfId="2" applyNumberFormat="1" applyFont="1"/>
    <xf numFmtId="164" fontId="0" fillId="0" borderId="0" xfId="0" applyNumberFormat="1" applyFont="1" applyFill="1"/>
    <xf numFmtId="3" fontId="0" fillId="0" borderId="0" xfId="2" applyNumberFormat="1" applyFont="1"/>
    <xf numFmtId="164" fontId="0" fillId="0" borderId="0" xfId="2" applyNumberFormat="1" applyFont="1"/>
    <xf numFmtId="165" fontId="0" fillId="0" borderId="0" xfId="2" applyNumberFormat="1" applyFont="1"/>
  </cellXfs>
  <cellStyles count="3">
    <cellStyle name="Font_Ariel_Normal_Bold_BG_Gray" xfId="1"/>
    <cellStyle name="Normálne" xfId="0" builtinId="0"/>
    <cellStyle name="Percentá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opLeftCell="A111" workbookViewId="0">
      <selection activeCell="C154" sqref="C154"/>
    </sheetView>
  </sheetViews>
  <sheetFormatPr defaultRowHeight="15"/>
  <cols>
    <col min="1" max="1" width="16.7109375" bestFit="1" customWidth="1"/>
    <col min="2" max="2" width="81.7109375" bestFit="1" customWidth="1"/>
    <col min="3" max="3" width="13.5703125" bestFit="1" customWidth="1"/>
  </cols>
  <sheetData>
    <row r="1" spans="1:3" s="1" customFormat="1">
      <c r="A1" s="1" t="s">
        <v>144</v>
      </c>
      <c r="B1" s="1" t="s">
        <v>145</v>
      </c>
      <c r="C1" s="1" t="s">
        <v>133</v>
      </c>
    </row>
    <row r="2" spans="1:3">
      <c r="A2" t="s">
        <v>146</v>
      </c>
      <c r="B2" t="s">
        <v>147</v>
      </c>
      <c r="C2" s="4">
        <v>10177078.3369</v>
      </c>
    </row>
    <row r="3" spans="1:3">
      <c r="A3" t="s">
        <v>148</v>
      </c>
      <c r="B3" t="s">
        <v>149</v>
      </c>
      <c r="C3" s="4">
        <v>66676.9467</v>
      </c>
    </row>
    <row r="4" spans="1:3">
      <c r="A4" t="s">
        <v>150</v>
      </c>
      <c r="B4" t="s">
        <v>151</v>
      </c>
      <c r="C4" s="4">
        <v>6186.95</v>
      </c>
    </row>
    <row r="5" spans="1:3">
      <c r="A5" t="s">
        <v>152</v>
      </c>
      <c r="B5" t="s">
        <v>153</v>
      </c>
      <c r="C5" s="4">
        <v>1827.9624999999999</v>
      </c>
    </row>
    <row r="6" spans="1:3">
      <c r="A6" t="s">
        <v>154</v>
      </c>
      <c r="B6" t="s">
        <v>155</v>
      </c>
      <c r="C6" s="4">
        <v>1928.3999999999999</v>
      </c>
    </row>
    <row r="7" spans="1:3">
      <c r="A7" t="s">
        <v>156</v>
      </c>
      <c r="B7" t="s">
        <v>157</v>
      </c>
      <c r="C7" s="4">
        <v>0</v>
      </c>
    </row>
    <row r="8" spans="1:3">
      <c r="A8" t="s">
        <v>158</v>
      </c>
      <c r="B8" t="s">
        <v>159</v>
      </c>
      <c r="C8" s="4">
        <v>50376.122799999997</v>
      </c>
    </row>
    <row r="9" spans="1:3">
      <c r="A9" t="s">
        <v>160</v>
      </c>
      <c r="B9" t="s">
        <v>161</v>
      </c>
      <c r="C9" s="4">
        <v>908276.46660000004</v>
      </c>
    </row>
    <row r="10" spans="1:3">
      <c r="A10" t="s">
        <v>162</v>
      </c>
      <c r="B10" t="s">
        <v>163</v>
      </c>
      <c r="C10" s="4">
        <v>192319.30592000001</v>
      </c>
    </row>
    <row r="11" spans="1:3">
      <c r="A11" t="s">
        <v>164</v>
      </c>
      <c r="B11" t="s">
        <v>165</v>
      </c>
      <c r="C11" s="4">
        <v>31919.1185</v>
      </c>
    </row>
    <row r="12" spans="1:3">
      <c r="A12" t="s">
        <v>166</v>
      </c>
      <c r="B12" t="s">
        <v>167</v>
      </c>
      <c r="C12" s="4">
        <v>8751.6391399999993</v>
      </c>
    </row>
    <row r="13" spans="1:3">
      <c r="A13" t="s">
        <v>168</v>
      </c>
      <c r="B13" t="s">
        <v>169</v>
      </c>
      <c r="C13" s="4">
        <v>27813.469560199996</v>
      </c>
    </row>
    <row r="14" spans="1:3">
      <c r="A14" t="s">
        <v>170</v>
      </c>
      <c r="B14" t="s">
        <v>171</v>
      </c>
      <c r="C14" s="4">
        <v>162291.83749999999</v>
      </c>
    </row>
    <row r="15" spans="1:3">
      <c r="A15" t="s">
        <v>172</v>
      </c>
      <c r="B15" t="s">
        <v>173</v>
      </c>
      <c r="C15" s="4">
        <v>4246145.0953539982</v>
      </c>
    </row>
    <row r="16" spans="1:3">
      <c r="A16" t="s">
        <v>174</v>
      </c>
      <c r="B16" t="s">
        <v>175</v>
      </c>
      <c r="C16" s="4">
        <v>1493184.8127999997</v>
      </c>
    </row>
    <row r="17" spans="1:3">
      <c r="A17" t="s">
        <v>176</v>
      </c>
      <c r="B17" t="s">
        <v>177</v>
      </c>
      <c r="C17" s="4">
        <v>460830.81599999993</v>
      </c>
    </row>
    <row r="18" spans="1:3">
      <c r="A18" t="s">
        <v>178</v>
      </c>
      <c r="B18" t="s">
        <v>179</v>
      </c>
      <c r="C18" s="4">
        <v>19880.990000000002</v>
      </c>
    </row>
    <row r="19" spans="1:3">
      <c r="A19" t="s">
        <v>180</v>
      </c>
      <c r="B19" t="s">
        <v>181</v>
      </c>
      <c r="C19" s="4">
        <v>123098.56852990002</v>
      </c>
    </row>
    <row r="20" spans="1:3">
      <c r="A20" t="s">
        <v>182</v>
      </c>
      <c r="B20" t="s">
        <v>183</v>
      </c>
      <c r="C20" s="4">
        <v>1857526.8680576</v>
      </c>
    </row>
    <row r="21" spans="1:3">
      <c r="A21" t="s">
        <v>184</v>
      </c>
      <c r="B21" t="s">
        <v>185</v>
      </c>
      <c r="C21" s="4">
        <v>1334460.3604000001</v>
      </c>
    </row>
    <row r="22" spans="1:3">
      <c r="A22" t="s">
        <v>186</v>
      </c>
      <c r="B22" t="s">
        <v>187</v>
      </c>
      <c r="C22" s="4">
        <v>669160.56500000006</v>
      </c>
    </row>
    <row r="23" spans="1:3">
      <c r="A23" t="s">
        <v>188</v>
      </c>
      <c r="B23" t="s">
        <v>189</v>
      </c>
      <c r="C23" s="4">
        <v>29651.845000000001</v>
      </c>
    </row>
    <row r="24" spans="1:3">
      <c r="A24" t="s">
        <v>190</v>
      </c>
      <c r="B24" t="s">
        <v>191</v>
      </c>
      <c r="C24" s="4">
        <v>114377.06809999999</v>
      </c>
    </row>
    <row r="25" spans="1:3">
      <c r="A25" t="s">
        <v>192</v>
      </c>
      <c r="B25" t="s">
        <v>193</v>
      </c>
      <c r="C25" s="4">
        <v>6917978.5333879972</v>
      </c>
    </row>
    <row r="26" spans="1:3">
      <c r="A26" t="s">
        <v>194</v>
      </c>
      <c r="B26" t="s">
        <v>195</v>
      </c>
      <c r="C26" s="4">
        <v>1044382.8136</v>
      </c>
    </row>
    <row r="27" spans="1:3">
      <c r="A27" t="s">
        <v>196</v>
      </c>
      <c r="B27" t="s">
        <v>197</v>
      </c>
      <c r="C27" s="4">
        <v>543231.94000000006</v>
      </c>
    </row>
    <row r="28" spans="1:3">
      <c r="A28" t="s">
        <v>198</v>
      </c>
      <c r="B28" t="s">
        <v>199</v>
      </c>
      <c r="C28" s="4">
        <v>26759.91</v>
      </c>
    </row>
    <row r="29" spans="1:3">
      <c r="A29" t="s">
        <v>200</v>
      </c>
      <c r="B29" t="s">
        <v>201</v>
      </c>
      <c r="C29" s="4">
        <v>146426.79009999998</v>
      </c>
    </row>
    <row r="30" spans="1:3">
      <c r="A30" t="s">
        <v>202</v>
      </c>
      <c r="B30" t="s">
        <v>203</v>
      </c>
      <c r="C30" s="4">
        <v>444919.88249999995</v>
      </c>
    </row>
    <row r="31" spans="1:3">
      <c r="A31" t="s">
        <v>204</v>
      </c>
      <c r="B31" t="s">
        <v>205</v>
      </c>
      <c r="C31" s="4">
        <v>5677214.4742044006</v>
      </c>
    </row>
    <row r="32" spans="1:3">
      <c r="A32" t="s">
        <v>206</v>
      </c>
      <c r="B32" t="s">
        <v>207</v>
      </c>
      <c r="C32" s="4">
        <v>116415.53649999999</v>
      </c>
    </row>
    <row r="33" spans="1:3">
      <c r="A33" t="s">
        <v>208</v>
      </c>
      <c r="B33" t="s">
        <v>209</v>
      </c>
      <c r="C33" s="4">
        <v>71458.643122400012</v>
      </c>
    </row>
    <row r="34" spans="1:3">
      <c r="A34" t="s">
        <v>210</v>
      </c>
      <c r="B34" t="s">
        <v>211</v>
      </c>
      <c r="C34" s="4">
        <v>56913.371800000008</v>
      </c>
    </row>
    <row r="35" spans="1:3">
      <c r="A35" t="s">
        <v>212</v>
      </c>
      <c r="B35" t="s">
        <v>213</v>
      </c>
      <c r="C35" s="4">
        <v>35522.280000000006</v>
      </c>
    </row>
    <row r="36" spans="1:3">
      <c r="A36" t="s">
        <v>214</v>
      </c>
      <c r="B36" t="s">
        <v>215</v>
      </c>
      <c r="C36" s="4">
        <v>129.01500000000001</v>
      </c>
    </row>
    <row r="37" spans="1:3">
      <c r="A37" t="s">
        <v>216</v>
      </c>
      <c r="B37" t="s">
        <v>217</v>
      </c>
      <c r="C37" s="4">
        <v>570500.47524539998</v>
      </c>
    </row>
    <row r="38" spans="1:3">
      <c r="A38" t="s">
        <v>218</v>
      </c>
      <c r="B38" t="s">
        <v>219</v>
      </c>
      <c r="C38" s="4">
        <v>135382.55050000001</v>
      </c>
    </row>
    <row r="39" spans="1:3">
      <c r="A39" t="s">
        <v>220</v>
      </c>
      <c r="B39" t="s">
        <v>221</v>
      </c>
      <c r="C39" s="4">
        <v>1402601.33323</v>
      </c>
    </row>
    <row r="40" spans="1:3">
      <c r="A40" t="s">
        <v>222</v>
      </c>
      <c r="B40" t="s">
        <v>223</v>
      </c>
      <c r="C40" s="4">
        <v>120714.2401</v>
      </c>
    </row>
    <row r="41" spans="1:3">
      <c r="A41" t="s">
        <v>224</v>
      </c>
      <c r="B41" t="s">
        <v>221</v>
      </c>
      <c r="C41" s="4">
        <v>1229656.9886700001</v>
      </c>
    </row>
    <row r="42" spans="1:3">
      <c r="A42" t="s">
        <v>225</v>
      </c>
      <c r="B42" t="s">
        <v>226</v>
      </c>
      <c r="C42" s="4">
        <v>129675.04810000001</v>
      </c>
    </row>
    <row r="43" spans="1:3">
      <c r="A43" t="s">
        <v>227</v>
      </c>
      <c r="B43" t="s">
        <v>228</v>
      </c>
      <c r="C43" s="4">
        <v>14778.850120000001</v>
      </c>
    </row>
    <row r="44" spans="1:3">
      <c r="A44" t="s">
        <v>229</v>
      </c>
      <c r="B44" t="s">
        <v>230</v>
      </c>
      <c r="C44" s="4">
        <v>55056.378479999999</v>
      </c>
    </row>
    <row r="45" spans="1:3">
      <c r="A45" t="s">
        <v>231</v>
      </c>
      <c r="B45" t="s">
        <v>232</v>
      </c>
      <c r="C45" s="4">
        <v>180524.83401799999</v>
      </c>
    </row>
    <row r="46" spans="1:3">
      <c r="A46" t="s">
        <v>233</v>
      </c>
      <c r="B46" t="s">
        <v>234</v>
      </c>
      <c r="C46" s="4">
        <v>46487.675773800001</v>
      </c>
    </row>
    <row r="47" spans="1:3">
      <c r="A47" t="s">
        <v>235</v>
      </c>
      <c r="B47" t="s">
        <v>236</v>
      </c>
      <c r="C47" s="4">
        <v>220816.37776059995</v>
      </c>
    </row>
    <row r="48" spans="1:3">
      <c r="A48" t="s">
        <v>237</v>
      </c>
      <c r="B48" t="s">
        <v>238</v>
      </c>
      <c r="C48" s="4">
        <v>17219.263299999999</v>
      </c>
    </row>
    <row r="49" spans="1:3">
      <c r="A49" t="s">
        <v>239</v>
      </c>
      <c r="B49" t="s">
        <v>240</v>
      </c>
      <c r="C49" s="4">
        <v>19724.337230000001</v>
      </c>
    </row>
    <row r="50" spans="1:3">
      <c r="A50" t="s">
        <v>241</v>
      </c>
      <c r="B50" t="s">
        <v>242</v>
      </c>
      <c r="C50" s="4">
        <v>100548.9408</v>
      </c>
    </row>
    <row r="51" spans="1:3">
      <c r="A51" t="s">
        <v>243</v>
      </c>
      <c r="B51" t="s">
        <v>244</v>
      </c>
      <c r="C51" s="4">
        <v>117239.6332</v>
      </c>
    </row>
    <row r="52" spans="1:3">
      <c r="A52" t="s">
        <v>245</v>
      </c>
      <c r="B52" t="s">
        <v>246</v>
      </c>
      <c r="C52" s="4">
        <v>54830.812199999993</v>
      </c>
    </row>
    <row r="53" spans="1:3">
      <c r="A53" t="s">
        <v>247</v>
      </c>
      <c r="B53" t="s">
        <v>248</v>
      </c>
      <c r="C53" s="4">
        <v>7852624.5878401985</v>
      </c>
    </row>
    <row r="54" spans="1:3">
      <c r="A54" t="s">
        <v>249</v>
      </c>
      <c r="B54" t="s">
        <v>250</v>
      </c>
      <c r="C54" s="4">
        <v>97858.464000000007</v>
      </c>
    </row>
    <row r="55" spans="1:3">
      <c r="A55" t="s">
        <v>251</v>
      </c>
      <c r="B55" t="s">
        <v>252</v>
      </c>
      <c r="C55" s="4">
        <v>12766788.635430507</v>
      </c>
    </row>
    <row r="56" spans="1:3">
      <c r="A56" t="s">
        <v>253</v>
      </c>
      <c r="B56" t="s">
        <v>254</v>
      </c>
      <c r="C56" s="4">
        <v>110090.772</v>
      </c>
    </row>
    <row r="57" spans="1:3">
      <c r="A57" t="s">
        <v>255</v>
      </c>
      <c r="B57" t="s">
        <v>256</v>
      </c>
      <c r="C57" s="4">
        <v>4217513.0728170006</v>
      </c>
    </row>
    <row r="58" spans="1:3">
      <c r="A58" t="s">
        <v>257</v>
      </c>
      <c r="B58" t="s">
        <v>258</v>
      </c>
      <c r="C58" s="4">
        <v>247426.23</v>
      </c>
    </row>
    <row r="59" spans="1:3">
      <c r="A59" t="s">
        <v>259</v>
      </c>
      <c r="B59" t="s">
        <v>260</v>
      </c>
      <c r="C59" s="4">
        <v>1593681.1861837006</v>
      </c>
    </row>
    <row r="60" spans="1:3">
      <c r="A60" t="s">
        <v>261</v>
      </c>
      <c r="B60" t="s">
        <v>262</v>
      </c>
      <c r="C60" s="4">
        <v>2772681.3231085991</v>
      </c>
    </row>
    <row r="61" spans="1:3">
      <c r="A61" t="s">
        <v>263</v>
      </c>
      <c r="B61" t="s">
        <v>264</v>
      </c>
      <c r="C61" s="4">
        <v>295482.24899230007</v>
      </c>
    </row>
    <row r="62" spans="1:3">
      <c r="A62" t="s">
        <v>265</v>
      </c>
      <c r="B62" t="s">
        <v>266</v>
      </c>
      <c r="C62" s="4">
        <v>4290921.3358249003</v>
      </c>
    </row>
    <row r="63" spans="1:3">
      <c r="A63" t="s">
        <v>267</v>
      </c>
      <c r="B63" t="s">
        <v>268</v>
      </c>
      <c r="C63" s="4">
        <v>125008.9993811</v>
      </c>
    </row>
    <row r="64" spans="1:3">
      <c r="A64" t="s">
        <v>269</v>
      </c>
      <c r="B64" t="s">
        <v>270</v>
      </c>
      <c r="C64" s="4">
        <v>1153000.6953012994</v>
      </c>
    </row>
    <row r="65" spans="1:3">
      <c r="A65" t="s">
        <v>271</v>
      </c>
      <c r="B65" t="s">
        <v>272</v>
      </c>
      <c r="C65" s="4">
        <v>593372.19528089988</v>
      </c>
    </row>
    <row r="66" spans="1:3">
      <c r="A66" t="s">
        <v>273</v>
      </c>
      <c r="B66" t="s">
        <v>274</v>
      </c>
      <c r="C66" s="4">
        <v>338773.67318339995</v>
      </c>
    </row>
    <row r="67" spans="1:3">
      <c r="A67" t="s">
        <v>275</v>
      </c>
      <c r="B67" t="s">
        <v>274</v>
      </c>
      <c r="C67" s="4">
        <v>117912.7</v>
      </c>
    </row>
    <row r="68" spans="1:3">
      <c r="A68" t="s">
        <v>276</v>
      </c>
      <c r="B68" t="s">
        <v>277</v>
      </c>
      <c r="C68" s="4">
        <v>2046096.1359322998</v>
      </c>
    </row>
    <row r="69" spans="1:3">
      <c r="A69" t="s">
        <v>278</v>
      </c>
      <c r="B69" t="s">
        <v>279</v>
      </c>
      <c r="C69" s="4">
        <v>1081010.7531338001</v>
      </c>
    </row>
    <row r="70" spans="1:3">
      <c r="A70" t="s">
        <v>280</v>
      </c>
      <c r="B70" t="s">
        <v>281</v>
      </c>
      <c r="C70" s="4">
        <v>1576058.7828270001</v>
      </c>
    </row>
    <row r="71" spans="1:3">
      <c r="A71" t="s">
        <v>282</v>
      </c>
      <c r="B71" t="s">
        <v>283</v>
      </c>
      <c r="C71" s="4">
        <v>413180.73555039993</v>
      </c>
    </row>
    <row r="72" spans="1:3">
      <c r="A72" t="s">
        <v>284</v>
      </c>
      <c r="B72" t="s">
        <v>285</v>
      </c>
      <c r="C72" s="4">
        <v>143783.8798</v>
      </c>
    </row>
    <row r="73" spans="1:3">
      <c r="A73" t="s">
        <v>286</v>
      </c>
      <c r="B73" t="s">
        <v>287</v>
      </c>
      <c r="C73" s="4">
        <v>24590.105599999999</v>
      </c>
    </row>
    <row r="74" spans="1:3">
      <c r="A74" t="s">
        <v>288</v>
      </c>
      <c r="B74" t="s">
        <v>289</v>
      </c>
      <c r="C74" s="4">
        <v>6523.9157000000005</v>
      </c>
    </row>
    <row r="75" spans="1:3">
      <c r="A75" t="s">
        <v>290</v>
      </c>
      <c r="B75" t="s">
        <v>291</v>
      </c>
      <c r="C75" s="4">
        <v>1714886.2342300001</v>
      </c>
    </row>
    <row r="76" spans="1:3">
      <c r="A76" t="s">
        <v>292</v>
      </c>
      <c r="B76" t="s">
        <v>293</v>
      </c>
      <c r="C76" s="4">
        <v>907816.65172900015</v>
      </c>
    </row>
    <row r="77" spans="1:3">
      <c r="A77" t="s">
        <v>294</v>
      </c>
      <c r="B77" t="s">
        <v>295</v>
      </c>
      <c r="C77" s="4">
        <v>159961.43900000004</v>
      </c>
    </row>
    <row r="78" spans="1:3">
      <c r="A78" t="s">
        <v>296</v>
      </c>
      <c r="B78" t="s">
        <v>297</v>
      </c>
      <c r="C78" s="4">
        <v>453423.67753019987</v>
      </c>
    </row>
    <row r="79" spans="1:3">
      <c r="A79" t="s">
        <v>298</v>
      </c>
      <c r="B79" t="s">
        <v>295</v>
      </c>
      <c r="C79" s="4">
        <v>124019.43</v>
      </c>
    </row>
    <row r="80" spans="1:3">
      <c r="A80" t="s">
        <v>299</v>
      </c>
      <c r="B80" t="s">
        <v>300</v>
      </c>
      <c r="C80" s="4">
        <v>905406.87383510009</v>
      </c>
    </row>
    <row r="81" spans="1:3">
      <c r="A81" t="s">
        <v>301</v>
      </c>
      <c r="B81" t="s">
        <v>302</v>
      </c>
      <c r="C81" s="4">
        <v>18735678.434774999</v>
      </c>
    </row>
    <row r="82" spans="1:3">
      <c r="A82" t="s">
        <v>303</v>
      </c>
      <c r="B82" t="s">
        <v>304</v>
      </c>
      <c r="C82" s="4">
        <v>9486144.7839867957</v>
      </c>
    </row>
    <row r="83" spans="1:3">
      <c r="A83" t="s">
        <v>305</v>
      </c>
      <c r="B83" t="s">
        <v>306</v>
      </c>
      <c r="C83" s="4">
        <v>89970.807979999998</v>
      </c>
    </row>
    <row r="84" spans="1:3">
      <c r="A84" t="s">
        <v>307</v>
      </c>
      <c r="B84" t="s">
        <v>308</v>
      </c>
      <c r="C84" s="4">
        <v>284211.46840000001</v>
      </c>
    </row>
    <row r="85" spans="1:3">
      <c r="A85" t="s">
        <v>309</v>
      </c>
      <c r="B85" t="s">
        <v>310</v>
      </c>
      <c r="C85" s="4">
        <v>1320930.1449999998</v>
      </c>
    </row>
    <row r="86" spans="1:3">
      <c r="A86" t="s">
        <v>311</v>
      </c>
      <c r="B86" t="s">
        <v>312</v>
      </c>
      <c r="C86" s="4">
        <v>159982.92576700001</v>
      </c>
    </row>
    <row r="87" spans="1:3">
      <c r="A87" t="s">
        <v>313</v>
      </c>
      <c r="B87" t="s">
        <v>314</v>
      </c>
      <c r="C87" s="4">
        <v>136175.19605510001</v>
      </c>
    </row>
    <row r="88" spans="1:3">
      <c r="A88" t="s">
        <v>315</v>
      </c>
      <c r="B88" t="s">
        <v>15</v>
      </c>
      <c r="C88" s="4">
        <v>702041.45119950001</v>
      </c>
    </row>
    <row r="89" spans="1:3">
      <c r="A89" t="s">
        <v>316</v>
      </c>
      <c r="B89" t="s">
        <v>16</v>
      </c>
      <c r="C89" s="4">
        <v>713103.72513859998</v>
      </c>
    </row>
    <row r="90" spans="1:3">
      <c r="A90" t="s">
        <v>317</v>
      </c>
      <c r="B90" t="s">
        <v>318</v>
      </c>
      <c r="C90" s="4">
        <v>29229.759999999998</v>
      </c>
    </row>
    <row r="91" spans="1:3">
      <c r="A91" t="s">
        <v>319</v>
      </c>
      <c r="B91" t="s">
        <v>85</v>
      </c>
      <c r="C91" s="4">
        <v>2845469.5875436007</v>
      </c>
    </row>
    <row r="92" spans="1:3">
      <c r="A92" t="s">
        <v>320</v>
      </c>
      <c r="B92" t="s">
        <v>321</v>
      </c>
      <c r="C92" s="4">
        <v>177222.89944540002</v>
      </c>
    </row>
    <row r="93" spans="1:3">
      <c r="A93" t="s">
        <v>322</v>
      </c>
      <c r="B93" t="s">
        <v>323</v>
      </c>
      <c r="C93" s="4">
        <v>129777.64214099999</v>
      </c>
    </row>
    <row r="94" spans="1:3">
      <c r="A94" t="s">
        <v>324</v>
      </c>
      <c r="B94" t="s">
        <v>325</v>
      </c>
      <c r="C94" s="4">
        <v>26750.660000000003</v>
      </c>
    </row>
    <row r="95" spans="1:3">
      <c r="A95" t="s">
        <v>326</v>
      </c>
      <c r="B95" t="s">
        <v>327</v>
      </c>
      <c r="C95" s="4">
        <v>254572.595</v>
      </c>
    </row>
    <row r="96" spans="1:3">
      <c r="A96" t="s">
        <v>328</v>
      </c>
      <c r="B96" t="s">
        <v>329</v>
      </c>
      <c r="C96" s="4">
        <v>2975.0794310000001</v>
      </c>
    </row>
    <row r="97" spans="1:3">
      <c r="A97" t="s">
        <v>330</v>
      </c>
      <c r="B97" t="s">
        <v>331</v>
      </c>
      <c r="C97" s="4">
        <v>38716.537599999996</v>
      </c>
    </row>
    <row r="98" spans="1:3">
      <c r="A98" t="s">
        <v>332</v>
      </c>
      <c r="B98" t="s">
        <v>333</v>
      </c>
      <c r="C98" s="4">
        <v>267634.29759199999</v>
      </c>
    </row>
    <row r="99" spans="1:3">
      <c r="A99" t="s">
        <v>334</v>
      </c>
      <c r="B99" t="s">
        <v>335</v>
      </c>
      <c r="C99" s="4">
        <v>628523.80583329988</v>
      </c>
    </row>
    <row r="100" spans="1:3">
      <c r="A100" t="s">
        <v>336</v>
      </c>
      <c r="B100" t="s">
        <v>337</v>
      </c>
      <c r="C100" s="4">
        <v>155927</v>
      </c>
    </row>
    <row r="101" spans="1:3">
      <c r="A101" t="s">
        <v>338</v>
      </c>
      <c r="B101" t="s">
        <v>339</v>
      </c>
      <c r="C101" s="4">
        <v>54569.610000000008</v>
      </c>
    </row>
    <row r="102" spans="1:3">
      <c r="A102" t="s">
        <v>340</v>
      </c>
      <c r="B102" t="s">
        <v>19</v>
      </c>
      <c r="C102" s="4">
        <v>1346245.28</v>
      </c>
    </row>
    <row r="103" spans="1:3">
      <c r="A103" t="s">
        <v>341</v>
      </c>
      <c r="B103" t="s">
        <v>342</v>
      </c>
      <c r="C103" s="4">
        <v>545353.21</v>
      </c>
    </row>
    <row r="104" spans="1:3">
      <c r="A104" t="s">
        <v>343</v>
      </c>
      <c r="B104" t="s">
        <v>344</v>
      </c>
      <c r="C104" s="4">
        <v>690069.47000000009</v>
      </c>
    </row>
    <row r="105" spans="1:3">
      <c r="A105" t="s">
        <v>345</v>
      </c>
      <c r="B105" t="s">
        <v>21</v>
      </c>
      <c r="C105" s="4">
        <v>1911225.3289999999</v>
      </c>
    </row>
    <row r="106" spans="1:3">
      <c r="A106" t="s">
        <v>346</v>
      </c>
      <c r="B106" t="s">
        <v>347</v>
      </c>
      <c r="C106" s="4">
        <v>660513.47</v>
      </c>
    </row>
    <row r="107" spans="1:3">
      <c r="A107" t="s">
        <v>348</v>
      </c>
      <c r="B107" t="s">
        <v>349</v>
      </c>
      <c r="C107" s="4">
        <v>543981.48</v>
      </c>
    </row>
    <row r="108" spans="1:3">
      <c r="A108" t="s">
        <v>350</v>
      </c>
      <c r="B108" t="s">
        <v>24</v>
      </c>
      <c r="C108" s="4">
        <v>284871.81</v>
      </c>
    </row>
    <row r="109" spans="1:3">
      <c r="A109" t="s">
        <v>351</v>
      </c>
      <c r="B109" t="s">
        <v>352</v>
      </c>
      <c r="C109" s="4">
        <v>351565.92</v>
      </c>
    </row>
    <row r="110" spans="1:3">
      <c r="A110" t="s">
        <v>353</v>
      </c>
      <c r="B110" t="s">
        <v>354</v>
      </c>
      <c r="C110" s="4">
        <v>493890.67</v>
      </c>
    </row>
    <row r="111" spans="1:3">
      <c r="A111" t="s">
        <v>355</v>
      </c>
      <c r="B111" t="s">
        <v>31</v>
      </c>
      <c r="C111" s="4">
        <v>79416.89</v>
      </c>
    </row>
    <row r="112" spans="1:3">
      <c r="A112" t="s">
        <v>356</v>
      </c>
      <c r="B112" t="s">
        <v>357</v>
      </c>
      <c r="C112" s="4">
        <v>62309.78</v>
      </c>
    </row>
    <row r="113" spans="1:3">
      <c r="A113" t="s">
        <v>358</v>
      </c>
      <c r="B113" t="s">
        <v>359</v>
      </c>
      <c r="C113" s="4">
        <v>64952.636400000003</v>
      </c>
    </row>
    <row r="114" spans="1:3">
      <c r="A114" t="s">
        <v>360</v>
      </c>
      <c r="B114" t="s">
        <v>361</v>
      </c>
      <c r="C114" s="4">
        <v>701699.75</v>
      </c>
    </row>
    <row r="115" spans="1:3">
      <c r="A115" t="s">
        <v>362</v>
      </c>
      <c r="B115" t="s">
        <v>26</v>
      </c>
      <c r="C115" s="4">
        <v>187308.73999999996</v>
      </c>
    </row>
    <row r="116" spans="1:3">
      <c r="A116" t="s">
        <v>363</v>
      </c>
      <c r="B116" t="s">
        <v>364</v>
      </c>
      <c r="C116" s="4">
        <v>156546.19</v>
      </c>
    </row>
    <row r="117" spans="1:3">
      <c r="A117" t="s">
        <v>365</v>
      </c>
      <c r="B117" t="s">
        <v>366</v>
      </c>
      <c r="C117" s="4">
        <v>142691.54</v>
      </c>
    </row>
    <row r="118" spans="1:3">
      <c r="A118" t="s">
        <v>367</v>
      </c>
      <c r="B118" t="s">
        <v>368</v>
      </c>
      <c r="C118" s="4">
        <v>697009.23495670012</v>
      </c>
    </row>
    <row r="119" spans="1:3">
      <c r="A119" t="s">
        <v>369</v>
      </c>
      <c r="B119" t="s">
        <v>370</v>
      </c>
      <c r="C119" s="4">
        <v>543152.04279999994</v>
      </c>
    </row>
    <row r="120" spans="1:3">
      <c r="A120" t="s">
        <v>371</v>
      </c>
      <c r="B120" t="s">
        <v>372</v>
      </c>
      <c r="C120" s="4">
        <v>154719.66817740002</v>
      </c>
    </row>
    <row r="121" spans="1:3">
      <c r="A121" t="s">
        <v>373</v>
      </c>
      <c r="B121" t="s">
        <v>374</v>
      </c>
      <c r="C121" s="4">
        <v>344431.87066660007</v>
      </c>
    </row>
    <row r="122" spans="1:3">
      <c r="A122" t="s">
        <v>375</v>
      </c>
      <c r="B122" t="s">
        <v>376</v>
      </c>
      <c r="C122" s="4">
        <v>1204147.6524390001</v>
      </c>
    </row>
    <row r="123" spans="1:3">
      <c r="A123" t="s">
        <v>377</v>
      </c>
      <c r="B123" t="s">
        <v>378</v>
      </c>
      <c r="C123" s="4">
        <v>52386.529599999987</v>
      </c>
    </row>
    <row r="124" spans="1:3">
      <c r="A124" t="s">
        <v>379</v>
      </c>
      <c r="B124" t="s">
        <v>380</v>
      </c>
      <c r="C124" s="4">
        <v>386631.72503499995</v>
      </c>
    </row>
    <row r="125" spans="1:3">
      <c r="A125" t="s">
        <v>381</v>
      </c>
      <c r="B125" t="s">
        <v>382</v>
      </c>
      <c r="C125" s="4">
        <v>121915.58745060001</v>
      </c>
    </row>
    <row r="126" spans="1:3">
      <c r="A126" t="s">
        <v>383</v>
      </c>
      <c r="B126" t="s">
        <v>384</v>
      </c>
      <c r="C126" s="4">
        <v>591599.83978409995</v>
      </c>
    </row>
    <row r="127" spans="1:3">
      <c r="A127" t="s">
        <v>385</v>
      </c>
      <c r="B127" t="s">
        <v>386</v>
      </c>
      <c r="C127" s="4">
        <v>779654.27966499992</v>
      </c>
    </row>
    <row r="128" spans="1:3">
      <c r="A128" t="s">
        <v>387</v>
      </c>
      <c r="B128" t="s">
        <v>388</v>
      </c>
      <c r="C128" s="4">
        <v>310704.8900903</v>
      </c>
    </row>
    <row r="129" spans="1:3">
      <c r="A129" t="s">
        <v>389</v>
      </c>
      <c r="B129" t="s">
        <v>390</v>
      </c>
      <c r="C129" s="4">
        <v>769868.37730000005</v>
      </c>
    </row>
    <row r="130" spans="1:3">
      <c r="A130" t="s">
        <v>391</v>
      </c>
      <c r="B130" t="s">
        <v>392</v>
      </c>
      <c r="C130" s="4">
        <v>29278.260000000002</v>
      </c>
    </row>
    <row r="131" spans="1:3">
      <c r="A131" t="s">
        <v>393</v>
      </c>
      <c r="B131" t="s">
        <v>394</v>
      </c>
      <c r="C131" s="4">
        <v>34271.731</v>
      </c>
    </row>
    <row r="132" spans="1:3">
      <c r="A132" t="s">
        <v>395</v>
      </c>
      <c r="B132" t="s">
        <v>396</v>
      </c>
      <c r="C132" s="4">
        <v>355851.0334999999</v>
      </c>
    </row>
    <row r="133" spans="1:3">
      <c r="A133" t="s">
        <v>38</v>
      </c>
      <c r="B133" t="s">
        <v>397</v>
      </c>
      <c r="C133" s="4">
        <v>12861.48</v>
      </c>
    </row>
    <row r="134" spans="1:3">
      <c r="A134" t="s">
        <v>398</v>
      </c>
      <c r="B134" t="s">
        <v>399</v>
      </c>
      <c r="C134" s="4">
        <v>422287.28583249991</v>
      </c>
    </row>
    <row r="135" spans="1:3">
      <c r="A135" t="s">
        <v>400</v>
      </c>
      <c r="B135" t="s">
        <v>401</v>
      </c>
      <c r="C135" s="4">
        <v>116147.46950000001</v>
      </c>
    </row>
    <row r="136" spans="1:3">
      <c r="A136" t="s">
        <v>402</v>
      </c>
      <c r="B136" t="s">
        <v>403</v>
      </c>
      <c r="C136" s="4">
        <v>910.99</v>
      </c>
    </row>
    <row r="137" spans="1:3">
      <c r="A137" t="s">
        <v>404</v>
      </c>
      <c r="B137" t="s">
        <v>405</v>
      </c>
      <c r="C137" s="4">
        <v>94.86</v>
      </c>
    </row>
    <row r="138" spans="1:3">
      <c r="A138" t="s">
        <v>406</v>
      </c>
      <c r="B138" t="s">
        <v>407</v>
      </c>
      <c r="C138" s="4">
        <v>14529.390850000002</v>
      </c>
    </row>
    <row r="139" spans="1:3">
      <c r="A139" t="s">
        <v>408</v>
      </c>
      <c r="B139" t="s">
        <v>409</v>
      </c>
      <c r="C139" s="4">
        <v>19039.895</v>
      </c>
    </row>
    <row r="140" spans="1:3">
      <c r="A140" t="s">
        <v>410</v>
      </c>
      <c r="B140" t="s">
        <v>411</v>
      </c>
      <c r="C140" s="4">
        <v>3549.8309999999997</v>
      </c>
    </row>
    <row r="141" spans="1:3">
      <c r="A141" t="s">
        <v>412</v>
      </c>
      <c r="B141" t="s">
        <v>413</v>
      </c>
      <c r="C141" s="4">
        <v>24870.935120000002</v>
      </c>
    </row>
    <row r="142" spans="1:3">
      <c r="A142" t="s">
        <v>414</v>
      </c>
      <c r="B142" t="s">
        <v>415</v>
      </c>
      <c r="C142" s="4">
        <v>2648.04</v>
      </c>
    </row>
    <row r="143" spans="1:3">
      <c r="A143" t="s">
        <v>416</v>
      </c>
      <c r="B143" t="s">
        <v>417</v>
      </c>
      <c r="C143" s="4">
        <v>21153.567900000002</v>
      </c>
    </row>
    <row r="144" spans="1:3">
      <c r="A144" t="s">
        <v>418</v>
      </c>
      <c r="B144" t="s">
        <v>419</v>
      </c>
      <c r="C144" s="4">
        <v>111166.73315999999</v>
      </c>
    </row>
    <row r="145" spans="1:3">
      <c r="A145" t="s">
        <v>420</v>
      </c>
      <c r="B145" t="s">
        <v>421</v>
      </c>
      <c r="C145" s="4">
        <v>66314.412500000006</v>
      </c>
    </row>
    <row r="146" spans="1:3">
      <c r="A146" t="s">
        <v>422</v>
      </c>
      <c r="B146" t="s">
        <v>423</v>
      </c>
      <c r="C146" s="4">
        <v>50436.047995999994</v>
      </c>
    </row>
    <row r="147" spans="1:3">
      <c r="A147" t="s">
        <v>424</v>
      </c>
      <c r="B147" t="s">
        <v>425</v>
      </c>
      <c r="C147" s="4">
        <v>1086291.0249922499</v>
      </c>
    </row>
    <row r="148" spans="1:3">
      <c r="A148" t="s">
        <v>426</v>
      </c>
      <c r="B148" t="s">
        <v>427</v>
      </c>
      <c r="C148" s="4">
        <v>1310055.2000000002</v>
      </c>
    </row>
    <row r="149" spans="1:3">
      <c r="A149" t="s">
        <v>428</v>
      </c>
      <c r="B149" t="s">
        <v>429</v>
      </c>
      <c r="C149" s="4">
        <v>547530.64072299981</v>
      </c>
    </row>
    <row r="150" spans="1:3">
      <c r="A150" t="s">
        <v>430</v>
      </c>
      <c r="B150" t="s">
        <v>431</v>
      </c>
      <c r="C150" s="4">
        <v>11668.081179999999</v>
      </c>
    </row>
    <row r="151" spans="1:3">
      <c r="A151" t="s">
        <v>432</v>
      </c>
      <c r="B151" t="s">
        <v>433</v>
      </c>
      <c r="C151" s="4">
        <v>21689.753621000003</v>
      </c>
    </row>
    <row r="152" spans="1:3">
      <c r="A152" t="s">
        <v>434</v>
      </c>
      <c r="B152" t="s">
        <v>435</v>
      </c>
      <c r="C152" s="4">
        <v>131900.80099999998</v>
      </c>
    </row>
    <row r="153" spans="1:3">
      <c r="A153" t="s">
        <v>436</v>
      </c>
      <c r="B153" t="s">
        <v>437</v>
      </c>
      <c r="C153" s="4">
        <v>453027.04699999996</v>
      </c>
    </row>
    <row r="154" spans="1:3">
      <c r="A154" s="1" t="s">
        <v>42</v>
      </c>
      <c r="B154" s="1"/>
      <c r="C154" s="7">
        <v>142876815.99664366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24" workbookViewId="0">
      <selection activeCell="C24" sqref="C24"/>
    </sheetView>
  </sheetViews>
  <sheetFormatPr defaultRowHeight="15"/>
  <cols>
    <col min="1" max="1" width="7" bestFit="1" customWidth="1"/>
    <col min="2" max="2" width="16.7109375" bestFit="1" customWidth="1"/>
    <col min="3" max="3" width="74.140625" bestFit="1" customWidth="1"/>
    <col min="4" max="4" width="13.28515625" style="4" bestFit="1" customWidth="1"/>
    <col min="5" max="5" width="12.42578125" bestFit="1" customWidth="1"/>
  </cols>
  <sheetData>
    <row r="1" spans="1:5" s="1" customFormat="1">
      <c r="A1" s="1" t="s">
        <v>0</v>
      </c>
      <c r="B1" s="1" t="s">
        <v>144</v>
      </c>
      <c r="C1" s="1" t="s">
        <v>145</v>
      </c>
      <c r="D1" s="7" t="s">
        <v>133</v>
      </c>
    </row>
    <row r="2" spans="1:5">
      <c r="A2">
        <f t="shared" ref="A2:A33" si="0">_xlfn.NUMBERVALUE(LEFT(B2,3))</f>
        <v>121</v>
      </c>
      <c r="B2" s="4" t="str">
        <f>'r4_po_objekty'!A33</f>
        <v>121-01-00</v>
      </c>
      <c r="C2" s="4" t="str">
        <f>'r4_po_objekty'!B33</f>
        <v>Prístupová cesta k južnému portálu tunela Bikoš-cesta</v>
      </c>
      <c r="D2" s="4">
        <f>'r4_po_objekty'!C33</f>
        <v>71458.643122400012</v>
      </c>
    </row>
    <row r="3" spans="1:5">
      <c r="A3">
        <f t="shared" si="0"/>
        <v>121</v>
      </c>
      <c r="B3" s="4" t="str">
        <f>'r4_po_objekty'!A34</f>
        <v>121-01-01</v>
      </c>
      <c r="C3" s="4" t="str">
        <f>'r4_po_objekty'!B34</f>
        <v>Prístupová cesta k južnému portálu tunela Bikoš - vozovka</v>
      </c>
      <c r="D3" s="4">
        <f>'r4_po_objekty'!C34</f>
        <v>56913.371800000008</v>
      </c>
    </row>
    <row r="4" spans="1:5">
      <c r="A4">
        <f t="shared" si="0"/>
        <v>121</v>
      </c>
      <c r="B4" s="4" t="str">
        <f>'r4_po_objekty'!A35</f>
        <v>121-01-02</v>
      </c>
      <c r="C4" s="4" t="str">
        <f>'r4_po_objekty'!B35</f>
        <v>Prístupová cesta k južnému portálu tunela Bikoš - zvodidlá</v>
      </c>
      <c r="D4" s="4">
        <f>'r4_po_objekty'!C35</f>
        <v>35522.280000000006</v>
      </c>
    </row>
    <row r="5" spans="1:5">
      <c r="A5">
        <f t="shared" si="0"/>
        <v>121</v>
      </c>
      <c r="B5" s="4" t="str">
        <f>'r4_po_objekty'!A36</f>
        <v>121-01-03</v>
      </c>
      <c r="C5" s="4" t="str">
        <f>'r4_po_objekty'!B36</f>
        <v>Prístupová cesta k južnému portálu tunela Bikoš-ZDZ</v>
      </c>
      <c r="D5" s="4">
        <f>'r4_po_objekty'!C36</f>
        <v>129.01500000000001</v>
      </c>
    </row>
    <row r="6" spans="1:5">
      <c r="A6">
        <f t="shared" si="0"/>
        <v>121</v>
      </c>
      <c r="B6" s="4" t="str">
        <f>'r4_po_objekty'!A37</f>
        <v>121-02</v>
      </c>
      <c r="C6" s="4" t="str">
        <f>'r4_po_objekty'!B37</f>
        <v>Prístupová cesta k južnému portálu tunela Bikoš v k.ú. Prešov</v>
      </c>
      <c r="D6" s="4">
        <f>'r4_po_objekty'!C37</f>
        <v>570500.47524539998</v>
      </c>
    </row>
    <row r="7" spans="1:5">
      <c r="A7">
        <f t="shared" si="0"/>
        <v>121</v>
      </c>
      <c r="B7" s="4" t="str">
        <f>'r4_po_objekty'!A38</f>
        <v>121-03</v>
      </c>
      <c r="C7" s="4" t="str">
        <f>'r4_po_objekty'!B38</f>
        <v>Prístupová cesta k južnému portálu tunela Bikoš v k.ú. Veľký Šariš</v>
      </c>
      <c r="D7" s="4">
        <f>'r4_po_objekty'!C38</f>
        <v>135382.55050000001</v>
      </c>
      <c r="E7" s="4">
        <f>SUM(D2:D7)/1000000</f>
        <v>0.86990633566780007</v>
      </c>
    </row>
    <row r="8" spans="1:5">
      <c r="A8">
        <f t="shared" si="0"/>
        <v>122</v>
      </c>
      <c r="B8" s="4" t="str">
        <f>'r4_po_objekty'!A39</f>
        <v>122-01</v>
      </c>
      <c r="C8" s="4" t="str">
        <f>'r4_po_objekty'!B39</f>
        <v>Prístupová cesta k severnému portálu tunela Bikoš</v>
      </c>
      <c r="D8" s="4">
        <f>'r4_po_objekty'!C39</f>
        <v>1402601.33323</v>
      </c>
    </row>
    <row r="9" spans="1:5">
      <c r="A9">
        <f t="shared" si="0"/>
        <v>122</v>
      </c>
      <c r="B9" s="4" t="str">
        <f>'r4_po_objekty'!A40</f>
        <v>122-01-01</v>
      </c>
      <c r="C9" s="4" t="str">
        <f>'r4_po_objekty'!B40</f>
        <v>Prístupová cesta k severnému portálu tunela Bikoš - GTM</v>
      </c>
      <c r="D9" s="4">
        <f>'r4_po_objekty'!C40</f>
        <v>120714.2401</v>
      </c>
    </row>
    <row r="10" spans="1:5">
      <c r="A10">
        <f t="shared" si="0"/>
        <v>122</v>
      </c>
      <c r="B10" s="4" t="str">
        <f>'r4_po_objekty'!A41</f>
        <v>122-02</v>
      </c>
      <c r="C10" s="4" t="str">
        <f>'r4_po_objekty'!B41</f>
        <v>Prístupová cesta k severnému portálu tunela Bikoš</v>
      </c>
      <c r="D10" s="4">
        <f>'r4_po_objekty'!C41</f>
        <v>1229656.9886700001</v>
      </c>
    </row>
    <row r="11" spans="1:5">
      <c r="A11">
        <f t="shared" si="0"/>
        <v>217</v>
      </c>
      <c r="B11" s="4" t="str">
        <f>'r4_po_objekty'!A60</f>
        <v>217-00</v>
      </c>
      <c r="C11" s="4" t="str">
        <f>'r4_po_objekty'!B60</f>
        <v>Most na prístupovej ceste k severnému portálu tunela Bikoš nad riekou Torysou</v>
      </c>
      <c r="D11" s="4">
        <f>'r4_po_objekty'!C60</f>
        <v>2772681.3231085991</v>
      </c>
      <c r="E11" s="4"/>
    </row>
    <row r="12" spans="1:5">
      <c r="A12">
        <f t="shared" si="0"/>
        <v>219</v>
      </c>
      <c r="B12" s="4" t="str">
        <f>'r4_po_objekty'!A61</f>
        <v>219-00</v>
      </c>
      <c r="C12" s="4" t="str">
        <f>'r4_po_objekty'!B61</f>
        <v>Most na prístupovej ceste k severnému portálu tunela Bikoš nad potokom Dzikov</v>
      </c>
      <c r="D12" s="4">
        <f>'r4_po_objekty'!C61</f>
        <v>295482.24899230007</v>
      </c>
      <c r="E12" s="4">
        <f>SUM(D8:D12)/1000000</f>
        <v>5.8211361341008994</v>
      </c>
    </row>
    <row r="13" spans="1:5">
      <c r="A13">
        <f t="shared" si="0"/>
        <v>401</v>
      </c>
      <c r="B13" s="4" t="str">
        <f>'r4_po_objekty'!A76</f>
        <v>401-00-011</v>
      </c>
      <c r="C13" s="4" t="str">
        <f>'r4_po_objekty'!B76</f>
        <v>Južný portál na razenie a hrubé terénne úpravy</v>
      </c>
      <c r="D13" s="4">
        <f>'r4_po_objekty'!C76</f>
        <v>907816.65172900015</v>
      </c>
    </row>
    <row r="14" spans="1:5">
      <c r="A14">
        <f t="shared" si="0"/>
        <v>401</v>
      </c>
      <c r="B14" s="4" t="str">
        <f>'r4_po_objekty'!A77</f>
        <v>401-00-012</v>
      </c>
      <c r="C14" s="4" t="str">
        <f>'r4_po_objekty'!B77</f>
        <v>Konečné terénne a vegetačné úpravy</v>
      </c>
      <c r="D14" s="4">
        <f>'r4_po_objekty'!C77</f>
        <v>159961.43900000004</v>
      </c>
    </row>
    <row r="15" spans="1:5">
      <c r="A15">
        <f t="shared" si="0"/>
        <v>401</v>
      </c>
      <c r="B15" s="4" t="str">
        <f>'r4_po_objekty'!A78</f>
        <v>401-00-021</v>
      </c>
      <c r="C15" s="4" t="str">
        <f>'r4_po_objekty'!B78</f>
        <v>Severný portál na razenie a hrubé terénne úpravy</v>
      </c>
      <c r="D15" s="4">
        <f>'r4_po_objekty'!C78</f>
        <v>453423.67753019987</v>
      </c>
    </row>
    <row r="16" spans="1:5">
      <c r="A16">
        <f t="shared" si="0"/>
        <v>401</v>
      </c>
      <c r="B16" s="4" t="str">
        <f>'r4_po_objekty'!A79</f>
        <v>401-00-022</v>
      </c>
      <c r="C16" s="4" t="str">
        <f>'r4_po_objekty'!B79</f>
        <v>Konečné terénne a vegetačné úpravy</v>
      </c>
      <c r="D16" s="4">
        <f>'r4_po_objekty'!C79</f>
        <v>124019.43</v>
      </c>
    </row>
    <row r="17" spans="1:4">
      <c r="A17">
        <f t="shared" si="0"/>
        <v>401</v>
      </c>
      <c r="B17" s="4" t="str">
        <f>'r4_po_objekty'!A80</f>
        <v>401-00-03</v>
      </c>
      <c r="C17" s="4" t="str">
        <f>'r4_po_objekty'!B80</f>
        <v>Hĺbený tunel</v>
      </c>
      <c r="D17" s="4">
        <f>'r4_po_objekty'!C80</f>
        <v>905406.87383510009</v>
      </c>
    </row>
    <row r="18" spans="1:4">
      <c r="A18">
        <f t="shared" si="0"/>
        <v>401</v>
      </c>
      <c r="B18" s="4" t="str">
        <f>'r4_po_objekty'!A81</f>
        <v>401-00-04-B</v>
      </c>
      <c r="C18" s="4" t="str">
        <f>'r4_po_objekty'!B81</f>
        <v>Razený tunel časť B Primárne ostenie</v>
      </c>
      <c r="D18" s="4">
        <f>'r4_po_objekty'!C81</f>
        <v>18735678.434774999</v>
      </c>
    </row>
    <row r="19" spans="1:4">
      <c r="A19">
        <f t="shared" si="0"/>
        <v>401</v>
      </c>
      <c r="B19" s="4" t="str">
        <f>'r4_po_objekty'!A82</f>
        <v>401-00-04-C</v>
      </c>
      <c r="C19" s="4" t="str">
        <f>'r4_po_objekty'!B82</f>
        <v>Razený tunel časť C Sekundárne ostenie</v>
      </c>
      <c r="D19" s="4">
        <f>'r4_po_objekty'!C82</f>
        <v>9486144.7839867957</v>
      </c>
    </row>
    <row r="20" spans="1:4">
      <c r="A20">
        <f t="shared" si="0"/>
        <v>401</v>
      </c>
      <c r="B20" s="4" t="str">
        <f>'r4_po_objekty'!A83</f>
        <v>401-00-04-D</v>
      </c>
      <c r="C20" s="4" t="str">
        <f>'r4_po_objekty'!B83</f>
        <v>Razený tunel časť D Vnútorné konštrukcie</v>
      </c>
      <c r="D20" s="4">
        <f>'r4_po_objekty'!C83</f>
        <v>89970.807979999998</v>
      </c>
    </row>
    <row r="21" spans="1:4">
      <c r="A21">
        <f t="shared" si="0"/>
        <v>401</v>
      </c>
      <c r="B21" s="4" t="str">
        <f>'r4_po_objekty'!A84</f>
        <v>401-00-04-E</v>
      </c>
      <c r="C21" s="4" t="str">
        <f>'r4_po_objekty'!B84</f>
        <v>Razený tunel časť  E Vnútorné vybavenie</v>
      </c>
      <c r="D21" s="4">
        <f>'r4_po_objekty'!C84</f>
        <v>284211.46840000001</v>
      </c>
    </row>
    <row r="22" spans="1:4">
      <c r="A22">
        <f t="shared" si="0"/>
        <v>401</v>
      </c>
      <c r="B22" s="4" t="str">
        <f>'r4_po_objekty'!A85</f>
        <v>401-00-04-F</v>
      </c>
      <c r="C22" s="4" t="str">
        <f>'r4_po_objekty'!B85</f>
        <v>Razený tunel časť F Geotechnický monitoring</v>
      </c>
      <c r="D22" s="4">
        <f>'r4_po_objekty'!C85</f>
        <v>1320930.1449999998</v>
      </c>
    </row>
    <row r="23" spans="1:4">
      <c r="A23">
        <f t="shared" si="0"/>
        <v>401</v>
      </c>
      <c r="B23" s="4" t="str">
        <f>'r4_po_objekty'!A86</f>
        <v>401-00-05-B</v>
      </c>
      <c r="C23" s="4" t="str">
        <f>'r4_po_objekty'!B86</f>
        <v>Priečne prepojenia časť B Primárne ostenie</v>
      </c>
      <c r="D23" s="4">
        <f>'r4_po_objekty'!C86</f>
        <v>159982.92576700001</v>
      </c>
    </row>
    <row r="24" spans="1:4">
      <c r="A24">
        <f t="shared" si="0"/>
        <v>401</v>
      </c>
      <c r="B24" s="4" t="str">
        <f>'r4_po_objekty'!A87</f>
        <v>401-00-05-C</v>
      </c>
      <c r="C24" s="4" t="str">
        <f>'r4_po_objekty'!B87</f>
        <v>Priečne prepojenia časť C Sekundárne ostenie</v>
      </c>
      <c r="D24" s="4">
        <f>'r4_po_objekty'!C87</f>
        <v>136175.19605510001</v>
      </c>
    </row>
    <row r="25" spans="1:4">
      <c r="A25">
        <f t="shared" si="0"/>
        <v>401</v>
      </c>
      <c r="B25" s="4" t="str">
        <f>'r4_po_objekty'!A88</f>
        <v>401-00-06</v>
      </c>
      <c r="C25" s="4" t="str">
        <f>'r4_po_objekty'!B88</f>
        <v>Drenážne odvodnenie tunela</v>
      </c>
      <c r="D25" s="4">
        <f>'r4_po_objekty'!C88</f>
        <v>702041.45119950001</v>
      </c>
    </row>
    <row r="26" spans="1:4">
      <c r="A26">
        <f t="shared" si="0"/>
        <v>401</v>
      </c>
      <c r="B26" s="4" t="str">
        <f>'r4_po_objekty'!A89</f>
        <v>401-00-07</v>
      </c>
      <c r="C26" s="4" t="str">
        <f>'r4_po_objekty'!B89</f>
        <v>Odvodnenie vozovky</v>
      </c>
      <c r="D26" s="4">
        <f>'r4_po_objekty'!C89</f>
        <v>713103.72513859998</v>
      </c>
    </row>
    <row r="27" spans="1:4">
      <c r="A27">
        <f t="shared" si="0"/>
        <v>401</v>
      </c>
      <c r="B27" s="4" t="str">
        <f>'r4_po_objekty'!A90</f>
        <v>401-00-07-elektro</v>
      </c>
      <c r="C27" s="4" t="str">
        <f>'r4_po_objekty'!B90</f>
        <v>Odvodnenie vozovky - časť Elektro</v>
      </c>
      <c r="D27" s="4">
        <f>'r4_po_objekty'!C90</f>
        <v>29229.759999999998</v>
      </c>
    </row>
    <row r="28" spans="1:4">
      <c r="A28">
        <f t="shared" si="0"/>
        <v>401</v>
      </c>
      <c r="B28" s="4" t="str">
        <f>'r4_po_objekty'!A91</f>
        <v>401-00-08</v>
      </c>
      <c r="C28" s="4" t="str">
        <f>'r4_po_objekty'!B91</f>
        <v>Vozovka a chodníky</v>
      </c>
      <c r="D28" s="4">
        <f>'r4_po_objekty'!C91</f>
        <v>2845469.5875436007</v>
      </c>
    </row>
    <row r="29" spans="1:4">
      <c r="A29">
        <f t="shared" si="0"/>
        <v>401</v>
      </c>
      <c r="B29" s="4" t="str">
        <f>'r4_po_objekty'!A92</f>
        <v>401-00-09-1</v>
      </c>
      <c r="C29" s="4" t="str">
        <f>'r4_po_objekty'!B92</f>
        <v>Technologická centrála na južnom portáli časť 1 - Architektúra a stavebná časť</v>
      </c>
      <c r="D29" s="4">
        <f>'r4_po_objekty'!C92</f>
        <v>177222.89944540002</v>
      </c>
    </row>
    <row r="30" spans="1:4">
      <c r="A30">
        <f t="shared" si="0"/>
        <v>401</v>
      </c>
      <c r="B30" s="4" t="str">
        <f>'r4_po_objekty'!A93</f>
        <v>401-00-09-2</v>
      </c>
      <c r="C30" s="4" t="str">
        <f>'r4_po_objekty'!B93</f>
        <v>Technologická centrála na južnom portáli časť 2 - Statika</v>
      </c>
      <c r="D30" s="4">
        <f>'r4_po_objekty'!C93</f>
        <v>129777.64214099999</v>
      </c>
    </row>
    <row r="31" spans="1:4">
      <c r="A31">
        <f t="shared" si="0"/>
        <v>401</v>
      </c>
      <c r="B31" s="4" t="str">
        <f>'r4_po_objekty'!A94</f>
        <v>401-00-09-3</v>
      </c>
      <c r="C31" s="4" t="str">
        <f>'r4_po_objekty'!B94</f>
        <v>Technologická centrála na južnom portáli časť 3 - Elektroinštalácia</v>
      </c>
      <c r="D31" s="4">
        <f>'r4_po_objekty'!C94</f>
        <v>26750.660000000003</v>
      </c>
    </row>
    <row r="32" spans="1:4">
      <c r="A32">
        <f t="shared" si="0"/>
        <v>401</v>
      </c>
      <c r="B32" s="4" t="str">
        <f>'r4_po_objekty'!A95</f>
        <v>401-00-09-4</v>
      </c>
      <c r="C32" s="4" t="str">
        <f>'r4_po_objekty'!B95</f>
        <v>Technologická centrála na južnom portáli časť 4 - Vzduchotechnika</v>
      </c>
      <c r="D32" s="4">
        <f>'r4_po_objekty'!C95</f>
        <v>254572.595</v>
      </c>
    </row>
    <row r="33" spans="1:5">
      <c r="A33">
        <f t="shared" si="0"/>
        <v>401</v>
      </c>
      <c r="B33" s="4" t="str">
        <f>'r4_po_objekty'!A96</f>
        <v>401-00-09-5</v>
      </c>
      <c r="C33" s="4" t="str">
        <f>'r4_po_objekty'!B96</f>
        <v>Technologická centrála na južnom portáli časť 5 - GSM stožiar</v>
      </c>
      <c r="D33" s="4">
        <f>'r4_po_objekty'!C96</f>
        <v>2975.0794310000001</v>
      </c>
    </row>
    <row r="34" spans="1:5">
      <c r="A34">
        <f t="shared" ref="A34:A55" si="1">_xlfn.NUMBERVALUE(LEFT(B34,3))</f>
        <v>401</v>
      </c>
      <c r="B34" s="4" t="str">
        <f>'r4_po_objekty'!A97</f>
        <v>401-00-09-6</v>
      </c>
      <c r="C34" s="4" t="str">
        <f>'r4_po_objekty'!B97</f>
        <v>Technologická centrála na južnom portáli časť 6 - Gabiónový múr</v>
      </c>
      <c r="D34" s="4">
        <f>'r4_po_objekty'!C97</f>
        <v>38716.537599999996</v>
      </c>
    </row>
    <row r="35" spans="1:5">
      <c r="A35">
        <f t="shared" si="1"/>
        <v>401</v>
      </c>
      <c r="B35" s="4" t="str">
        <f>'r4_po_objekty'!A98</f>
        <v>401-00-10</v>
      </c>
      <c r="C35" s="4" t="str">
        <f>'r4_po_objekty'!B98</f>
        <v>Kolektor a káblovody</v>
      </c>
      <c r="D35" s="4">
        <f>'r4_po_objekty'!C98</f>
        <v>267634.29759199999</v>
      </c>
    </row>
    <row r="36" spans="1:5">
      <c r="A36">
        <f t="shared" si="1"/>
        <v>401</v>
      </c>
      <c r="B36" s="4" t="str">
        <f>'r4_po_objekty'!A99</f>
        <v>401-00-11</v>
      </c>
      <c r="C36" s="4" t="str">
        <f>'r4_po_objekty'!B99</f>
        <v>Protipožiarny vodovod</v>
      </c>
      <c r="D36" s="4">
        <f>'r4_po_objekty'!C99</f>
        <v>628523.80583329988</v>
      </c>
      <c r="E36" s="4">
        <f>SUM(D13:D36)/1000000</f>
        <v>38.579739874982586</v>
      </c>
    </row>
    <row r="37" spans="1:5">
      <c r="A37">
        <f t="shared" si="1"/>
        <v>401</v>
      </c>
      <c r="B37" s="4" t="str">
        <f>'r4_po_objekty'!A100</f>
        <v>401-00-11-elektro</v>
      </c>
      <c r="C37" s="4" t="str">
        <f>'r4_po_objekty'!B100</f>
        <v>Protipožiarny vodovod - elektrotechnická časť</v>
      </c>
      <c r="D37" s="4">
        <f>'r4_po_objekty'!C100</f>
        <v>155927</v>
      </c>
    </row>
    <row r="38" spans="1:5">
      <c r="A38">
        <f t="shared" si="1"/>
        <v>401</v>
      </c>
      <c r="B38" s="4" t="str">
        <f>'r4_po_objekty'!A101</f>
        <v>401-00-12</v>
      </c>
      <c r="C38" s="4" t="str">
        <f>'r4_po_objekty'!B101</f>
        <v>Rozvodňa VN pre trafostanicu</v>
      </c>
      <c r="D38" s="4">
        <f>'r4_po_objekty'!C101</f>
        <v>54569.610000000008</v>
      </c>
    </row>
    <row r="39" spans="1:5">
      <c r="A39">
        <f t="shared" si="1"/>
        <v>401</v>
      </c>
      <c r="B39" s="4" t="str">
        <f>'r4_po_objekty'!A102</f>
        <v>401-11-01</v>
      </c>
      <c r="C39" s="4" t="str">
        <f>'r4_po_objekty'!B102</f>
        <v>Napájanie tunela elektrickou energiou</v>
      </c>
      <c r="D39" s="4">
        <f>'r4_po_objekty'!C102</f>
        <v>1346245.28</v>
      </c>
    </row>
    <row r="40" spans="1:5">
      <c r="A40">
        <f t="shared" si="1"/>
        <v>401</v>
      </c>
      <c r="B40" s="4" t="str">
        <f>'r4_po_objekty'!A103</f>
        <v>401-11-02</v>
      </c>
      <c r="C40" s="4" t="str">
        <f>'r4_po_objekty'!B103</f>
        <v>Centrálny riadiaci systém tunela</v>
      </c>
      <c r="D40" s="4">
        <f>'r4_po_objekty'!C103</f>
        <v>545353.21</v>
      </c>
    </row>
    <row r="41" spans="1:5">
      <c r="A41">
        <f t="shared" si="1"/>
        <v>401</v>
      </c>
      <c r="B41" s="4" t="str">
        <f>'r4_po_objekty'!A104</f>
        <v>401-11-03</v>
      </c>
      <c r="C41" s="4" t="str">
        <f>'r4_po_objekty'!B104</f>
        <v>Vetranie tunela</v>
      </c>
      <c r="D41" s="4">
        <f>'r4_po_objekty'!C104</f>
        <v>690069.47000000009</v>
      </c>
    </row>
    <row r="42" spans="1:5">
      <c r="A42">
        <f t="shared" si="1"/>
        <v>401</v>
      </c>
      <c r="B42" s="4" t="str">
        <f>'r4_po_objekty'!A105</f>
        <v>401-11-04</v>
      </c>
      <c r="C42" s="4" t="str">
        <f>'r4_po_objekty'!B105</f>
        <v>Osvetlenie tunela</v>
      </c>
      <c r="D42" s="4">
        <f>'r4_po_objekty'!C105</f>
        <v>1911225.3289999999</v>
      </c>
    </row>
    <row r="43" spans="1:5">
      <c r="A43">
        <f t="shared" si="1"/>
        <v>401</v>
      </c>
      <c r="B43" s="4" t="str">
        <f>'r4_po_objekty'!A106</f>
        <v>401-11-05</v>
      </c>
      <c r="C43" s="4" t="str">
        <f>'r4_po_objekty'!B106</f>
        <v>Dopravný systém</v>
      </c>
      <c r="D43" s="4">
        <f>'r4_po_objekty'!C106</f>
        <v>660513.47</v>
      </c>
    </row>
    <row r="44" spans="1:5">
      <c r="A44">
        <f t="shared" si="1"/>
        <v>401</v>
      </c>
      <c r="B44" s="4" t="str">
        <f>'r4_po_objekty'!A107</f>
        <v>401-11-06</v>
      </c>
      <c r="C44" s="4" t="str">
        <f>'r4_po_objekty'!B107</f>
        <v>Kamerový dohľad a videodetekcia v tuneli</v>
      </c>
      <c r="D44" s="4">
        <f>'r4_po_objekty'!C107</f>
        <v>543981.48</v>
      </c>
    </row>
    <row r="45" spans="1:5">
      <c r="A45">
        <f t="shared" si="1"/>
        <v>401</v>
      </c>
      <c r="B45" s="4" t="str">
        <f>'r4_po_objekty'!A108</f>
        <v>401-11-07</v>
      </c>
      <c r="C45" s="4" t="str">
        <f>'r4_po_objekty'!B108</f>
        <v>Meranie fyzikálnych veličín</v>
      </c>
      <c r="D45" s="4">
        <f>'r4_po_objekty'!C108</f>
        <v>284871.81</v>
      </c>
    </row>
    <row r="46" spans="1:5">
      <c r="A46">
        <f t="shared" si="1"/>
        <v>401</v>
      </c>
      <c r="B46" s="4" t="str">
        <f>'r4_po_objekty'!A109</f>
        <v>401-11-08</v>
      </c>
      <c r="C46" s="4" t="str">
        <f>'r4_po_objekty'!B109</f>
        <v>SOS kabíny</v>
      </c>
      <c r="D46" s="4">
        <f>'r4_po_objekty'!C109</f>
        <v>351565.92</v>
      </c>
    </row>
    <row r="47" spans="1:5">
      <c r="A47">
        <f t="shared" si="1"/>
        <v>401</v>
      </c>
      <c r="B47" s="4" t="str">
        <f>'r4_po_objekty'!A110</f>
        <v>401-11-09</v>
      </c>
      <c r="C47" s="4" t="str">
        <f>'r4_po_objekty'!B110</f>
        <v>Rádiové spojenie a dopravné rádio</v>
      </c>
      <c r="D47" s="4">
        <f>'r4_po_objekty'!C110</f>
        <v>493890.67</v>
      </c>
    </row>
    <row r="48" spans="1:5">
      <c r="A48">
        <f t="shared" si="1"/>
        <v>401</v>
      </c>
      <c r="B48" s="4" t="str">
        <f>'r4_po_objekty'!A111</f>
        <v>401-11-10</v>
      </c>
      <c r="C48" s="4" t="str">
        <f>'r4_po_objekty'!B111</f>
        <v>Tunelový rozhlas</v>
      </c>
      <c r="D48" s="4">
        <f>'r4_po_objekty'!C111</f>
        <v>79416.89</v>
      </c>
    </row>
    <row r="49" spans="1:5">
      <c r="A49">
        <f t="shared" si="1"/>
        <v>401</v>
      </c>
      <c r="B49" s="4" t="str">
        <f>'r4_po_objekty'!A112</f>
        <v>401-11-11</v>
      </c>
      <c r="C49" s="4" t="str">
        <f>'r4_po_objekty'!B112</f>
        <v>Technologické vybavenie protipožiarneho vodovodu</v>
      </c>
      <c r="D49" s="4">
        <f>'r4_po_objekty'!C112</f>
        <v>62309.78</v>
      </c>
    </row>
    <row r="50" spans="1:5">
      <c r="A50">
        <f t="shared" si="1"/>
        <v>401</v>
      </c>
      <c r="B50" s="4" t="str">
        <f>'r4_po_objekty'!A113</f>
        <v>401-11-11-ATS</v>
      </c>
      <c r="C50" s="4" t="str">
        <f>'r4_po_objekty'!B113</f>
        <v>Technologické vybavenie protipožiarneho vodovodu ATS</v>
      </c>
      <c r="D50" s="4">
        <f>'r4_po_objekty'!C113</f>
        <v>64952.636400000003</v>
      </c>
    </row>
    <row r="51" spans="1:5">
      <c r="A51">
        <f t="shared" si="1"/>
        <v>401</v>
      </c>
      <c r="B51" s="4" t="str">
        <f>'r4_po_objekty'!A114</f>
        <v>401-11-12</v>
      </c>
      <c r="C51" s="4" t="str">
        <f>'r4_po_objekty'!B114</f>
        <v>Trafostanica pre tunel</v>
      </c>
      <c r="D51" s="4">
        <f>'r4_po_objekty'!C114</f>
        <v>701699.75</v>
      </c>
    </row>
    <row r="52" spans="1:5">
      <c r="A52">
        <f t="shared" si="1"/>
        <v>401</v>
      </c>
      <c r="B52" s="4" t="str">
        <f>'r4_po_objekty'!A115</f>
        <v>401-11-13</v>
      </c>
      <c r="C52" s="4" t="str">
        <f>'r4_po_objekty'!B115</f>
        <v>Elektrická požiarna signalizácia</v>
      </c>
      <c r="D52" s="4">
        <f>'r4_po_objekty'!C115</f>
        <v>187308.73999999996</v>
      </c>
    </row>
    <row r="53" spans="1:5">
      <c r="A53">
        <f t="shared" si="1"/>
        <v>401</v>
      </c>
      <c r="B53" s="4" t="str">
        <f>'r4_po_objekty'!A116</f>
        <v>401-11-14</v>
      </c>
      <c r="C53" s="4" t="str">
        <f>'r4_po_objekty'!B116</f>
        <v>Elektronická zabezpečovacia signalizácia</v>
      </c>
      <c r="D53" s="4">
        <f>'r4_po_objekty'!C116</f>
        <v>156546.19</v>
      </c>
    </row>
    <row r="54" spans="1:5">
      <c r="A54">
        <f t="shared" si="1"/>
        <v>401</v>
      </c>
      <c r="B54" s="4" t="str">
        <f>'r4_po_objekty'!A117</f>
        <v>401-11-15</v>
      </c>
      <c r="C54" s="4" t="str">
        <f>'r4_po_objekty'!B117</f>
        <v>Uzemňovacia sústava</v>
      </c>
      <c r="D54" s="4">
        <f>'r4_po_objekty'!C117</f>
        <v>142691.54</v>
      </c>
      <c r="E54" s="4">
        <f>SUM(D37:D54)/1000000</f>
        <v>8.4331387753999998</v>
      </c>
    </row>
    <row r="55" spans="1:5">
      <c r="A55">
        <f t="shared" si="1"/>
        <v>621</v>
      </c>
      <c r="B55" s="4" t="str">
        <f>'r4_po_objekty'!A133</f>
        <v>621-00</v>
      </c>
      <c r="C55" s="4" t="str">
        <f>'r4_po_objekty'!B133</f>
        <v>Prípojka VN pre tunel „Bikoš“</v>
      </c>
      <c r="D55" s="4">
        <f>'r4_po_objekty'!C133</f>
        <v>12861.48</v>
      </c>
      <c r="E55" s="4">
        <f>D55/1000000</f>
        <v>1.286148E-2</v>
      </c>
    </row>
    <row r="56" spans="1:5">
      <c r="A56" s="1"/>
      <c r="B56" s="1" t="s">
        <v>42</v>
      </c>
      <c r="C56" s="1"/>
      <c r="D56" s="7">
        <f>SUM(D1:D55)</f>
        <v>53716782.600151286</v>
      </c>
      <c r="E56" s="8">
        <f>SUM(E2:E55)</f>
        <v>53.716782600151276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"/>
  <sheetViews>
    <sheetView topLeftCell="A282" workbookViewId="0">
      <selection activeCell="B324" sqref="B324"/>
    </sheetView>
  </sheetViews>
  <sheetFormatPr defaultRowHeight="15"/>
  <cols>
    <col min="1" max="1" width="20.28515625" bestFit="1" customWidth="1"/>
    <col min="2" max="2" width="105.85546875" bestFit="1" customWidth="1"/>
    <col min="3" max="3" width="13.5703125" bestFit="1" customWidth="1"/>
  </cols>
  <sheetData>
    <row r="1" spans="1:3">
      <c r="A1" s="1" t="s">
        <v>35</v>
      </c>
      <c r="B1" s="1" t="s">
        <v>145</v>
      </c>
      <c r="C1" s="1" t="s">
        <v>133</v>
      </c>
    </row>
    <row r="2" spans="1:3">
      <c r="A2" t="s">
        <v>148</v>
      </c>
      <c r="B2" t="s">
        <v>952</v>
      </c>
      <c r="C2" s="4">
        <v>28976129.080000002</v>
      </c>
    </row>
    <row r="3" spans="1:3">
      <c r="A3" t="s">
        <v>164</v>
      </c>
      <c r="B3" t="s">
        <v>953</v>
      </c>
      <c r="C3" s="4">
        <v>478262.44</v>
      </c>
    </row>
    <row r="4" spans="1:3">
      <c r="A4" t="s">
        <v>745</v>
      </c>
      <c r="B4" t="s">
        <v>954</v>
      </c>
      <c r="C4" s="4">
        <v>182278.32</v>
      </c>
    </row>
    <row r="5" spans="1:3">
      <c r="A5" t="s">
        <v>746</v>
      </c>
      <c r="B5" t="s">
        <v>955</v>
      </c>
      <c r="C5" s="4">
        <v>475274.92000000004</v>
      </c>
    </row>
    <row r="6" spans="1:3">
      <c r="A6" t="s">
        <v>659</v>
      </c>
      <c r="B6" t="s">
        <v>466</v>
      </c>
      <c r="C6" s="4">
        <v>187997.82</v>
      </c>
    </row>
    <row r="7" spans="1:3">
      <c r="A7" t="s">
        <v>660</v>
      </c>
      <c r="B7" t="s">
        <v>956</v>
      </c>
      <c r="C7" s="4">
        <v>51870.21</v>
      </c>
    </row>
    <row r="8" spans="1:3">
      <c r="A8" t="s">
        <v>747</v>
      </c>
      <c r="B8" t="s">
        <v>957</v>
      </c>
      <c r="C8" s="4">
        <v>18556.64</v>
      </c>
    </row>
    <row r="9" spans="1:3">
      <c r="A9" t="s">
        <v>748</v>
      </c>
      <c r="B9" t="s">
        <v>958</v>
      </c>
      <c r="C9" s="4">
        <v>3794.2499999999995</v>
      </c>
    </row>
    <row r="10" spans="1:3">
      <c r="A10" t="s">
        <v>749</v>
      </c>
      <c r="B10" t="s">
        <v>959</v>
      </c>
      <c r="C10" s="4">
        <v>143477.65</v>
      </c>
    </row>
    <row r="11" spans="1:3">
      <c r="A11" t="s">
        <v>661</v>
      </c>
      <c r="B11" t="s">
        <v>484</v>
      </c>
      <c r="C11" s="4">
        <v>13241267.060000006</v>
      </c>
    </row>
    <row r="12" spans="1:3">
      <c r="A12" t="s">
        <v>750</v>
      </c>
      <c r="B12" t="s">
        <v>960</v>
      </c>
      <c r="C12" s="4">
        <v>7357109.8100000005</v>
      </c>
    </row>
    <row r="13" spans="1:3">
      <c r="A13" t="s">
        <v>751</v>
      </c>
      <c r="B13" t="s">
        <v>961</v>
      </c>
      <c r="C13" s="4">
        <v>1609538.0499999998</v>
      </c>
    </row>
    <row r="14" spans="1:3">
      <c r="A14" t="s">
        <v>752</v>
      </c>
      <c r="B14" t="s">
        <v>962</v>
      </c>
      <c r="C14" s="4">
        <v>357412.38</v>
      </c>
    </row>
    <row r="15" spans="1:3">
      <c r="A15" t="s">
        <v>753</v>
      </c>
      <c r="B15" t="s">
        <v>963</v>
      </c>
      <c r="C15" s="4">
        <v>247846.22999999995</v>
      </c>
    </row>
    <row r="16" spans="1:3">
      <c r="A16" t="s">
        <v>754</v>
      </c>
      <c r="B16" t="s">
        <v>964</v>
      </c>
      <c r="C16" s="4">
        <v>34736.86</v>
      </c>
    </row>
    <row r="17" spans="1:3">
      <c r="A17" t="s">
        <v>755</v>
      </c>
      <c r="B17" t="s">
        <v>965</v>
      </c>
      <c r="C17" s="4">
        <v>25482.870000000003</v>
      </c>
    </row>
    <row r="18" spans="1:3">
      <c r="A18" t="s">
        <v>756</v>
      </c>
      <c r="B18" t="s">
        <v>966</v>
      </c>
      <c r="C18" s="4">
        <v>729255.88000000024</v>
      </c>
    </row>
    <row r="19" spans="1:3">
      <c r="A19" t="s">
        <v>757</v>
      </c>
      <c r="B19" t="s">
        <v>967</v>
      </c>
      <c r="C19" s="4">
        <v>513212.82</v>
      </c>
    </row>
    <row r="20" spans="1:3">
      <c r="A20" t="s">
        <v>758</v>
      </c>
      <c r="B20" t="s">
        <v>968</v>
      </c>
      <c r="C20" s="4">
        <v>416315.36</v>
      </c>
    </row>
    <row r="21" spans="1:3">
      <c r="A21" t="s">
        <v>759</v>
      </c>
      <c r="B21" t="s">
        <v>969</v>
      </c>
      <c r="C21" s="4">
        <v>159692.56</v>
      </c>
    </row>
    <row r="22" spans="1:3">
      <c r="A22" t="s">
        <v>760</v>
      </c>
      <c r="B22" t="s">
        <v>970</v>
      </c>
      <c r="C22" s="4">
        <v>1107769.0800000003</v>
      </c>
    </row>
    <row r="23" spans="1:3">
      <c r="A23" t="s">
        <v>761</v>
      </c>
      <c r="B23" t="s">
        <v>971</v>
      </c>
      <c r="C23" s="4">
        <v>1047488.33</v>
      </c>
    </row>
    <row r="24" spans="1:3">
      <c r="A24" t="s">
        <v>762</v>
      </c>
      <c r="B24" t="s">
        <v>972</v>
      </c>
      <c r="C24" s="4">
        <v>199002.40000000005</v>
      </c>
    </row>
    <row r="25" spans="1:3">
      <c r="A25" t="s">
        <v>763</v>
      </c>
      <c r="B25" t="s">
        <v>973</v>
      </c>
      <c r="C25" s="4">
        <v>185758.79</v>
      </c>
    </row>
    <row r="26" spans="1:3">
      <c r="A26" t="s">
        <v>764</v>
      </c>
      <c r="B26" t="s">
        <v>974</v>
      </c>
      <c r="C26" s="4">
        <v>131336.57</v>
      </c>
    </row>
    <row r="27" spans="1:3">
      <c r="A27" t="s">
        <v>765</v>
      </c>
      <c r="B27" t="s">
        <v>975</v>
      </c>
      <c r="C27" s="4">
        <v>56762.11</v>
      </c>
    </row>
    <row r="28" spans="1:3">
      <c r="A28" t="s">
        <v>766</v>
      </c>
      <c r="B28" t="s">
        <v>976</v>
      </c>
      <c r="C28" s="4">
        <v>1085106.4800000002</v>
      </c>
    </row>
    <row r="29" spans="1:3">
      <c r="A29" t="s">
        <v>767</v>
      </c>
      <c r="B29" t="s">
        <v>977</v>
      </c>
      <c r="C29" s="4">
        <v>135222.73000000001</v>
      </c>
    </row>
    <row r="30" spans="1:3">
      <c r="A30" t="s">
        <v>768</v>
      </c>
      <c r="B30" t="s">
        <v>978</v>
      </c>
      <c r="C30" s="4">
        <v>22922.04</v>
      </c>
    </row>
    <row r="31" spans="1:3">
      <c r="A31" t="s">
        <v>769</v>
      </c>
      <c r="B31" t="s">
        <v>979</v>
      </c>
      <c r="C31" s="4">
        <v>619941.1</v>
      </c>
    </row>
    <row r="32" spans="1:3">
      <c r="A32" t="s">
        <v>770</v>
      </c>
      <c r="B32" t="s">
        <v>980</v>
      </c>
      <c r="C32" s="4">
        <v>324439.90000000002</v>
      </c>
    </row>
    <row r="33" spans="1:3">
      <c r="A33" t="s">
        <v>771</v>
      </c>
      <c r="B33" t="s">
        <v>981</v>
      </c>
      <c r="C33" s="4">
        <v>97523.49</v>
      </c>
    </row>
    <row r="34" spans="1:3">
      <c r="A34" t="s">
        <v>772</v>
      </c>
      <c r="B34" t="s">
        <v>982</v>
      </c>
      <c r="C34" s="4">
        <v>174317.58</v>
      </c>
    </row>
    <row r="35" spans="1:3">
      <c r="A35" t="s">
        <v>773</v>
      </c>
      <c r="B35" t="s">
        <v>983</v>
      </c>
      <c r="C35" s="4">
        <v>110113.21</v>
      </c>
    </row>
    <row r="36" spans="1:3">
      <c r="A36" t="s">
        <v>774</v>
      </c>
      <c r="B36" t="s">
        <v>984</v>
      </c>
      <c r="C36" s="4">
        <v>38879.170000000006</v>
      </c>
    </row>
    <row r="37" spans="1:3">
      <c r="A37" t="s">
        <v>775</v>
      </c>
      <c r="B37" t="s">
        <v>985</v>
      </c>
      <c r="C37" s="4">
        <v>97782.66</v>
      </c>
    </row>
    <row r="38" spans="1:3">
      <c r="A38" t="s">
        <v>776</v>
      </c>
      <c r="B38" t="s">
        <v>986</v>
      </c>
      <c r="C38" s="4">
        <v>47809.290000000008</v>
      </c>
    </row>
    <row r="39" spans="1:3">
      <c r="A39" t="s">
        <v>777</v>
      </c>
      <c r="B39" t="s">
        <v>987</v>
      </c>
      <c r="C39" s="4">
        <v>5387.17</v>
      </c>
    </row>
    <row r="40" spans="1:3">
      <c r="A40" t="s">
        <v>778</v>
      </c>
      <c r="B40" t="s">
        <v>988</v>
      </c>
      <c r="C40" s="4">
        <v>80289.180000000008</v>
      </c>
    </row>
    <row r="41" spans="1:3">
      <c r="A41" t="s">
        <v>779</v>
      </c>
      <c r="B41" t="s">
        <v>989</v>
      </c>
      <c r="C41" s="4">
        <v>101493.51</v>
      </c>
    </row>
    <row r="42" spans="1:3">
      <c r="A42" t="s">
        <v>780</v>
      </c>
      <c r="B42" t="s">
        <v>990</v>
      </c>
      <c r="C42" s="4">
        <v>40790.049999999996</v>
      </c>
    </row>
    <row r="43" spans="1:3">
      <c r="A43" t="s">
        <v>781</v>
      </c>
      <c r="B43" t="s">
        <v>991</v>
      </c>
      <c r="C43" s="4">
        <v>87087.53</v>
      </c>
    </row>
    <row r="44" spans="1:3">
      <c r="A44" t="s">
        <v>782</v>
      </c>
      <c r="B44" t="s">
        <v>992</v>
      </c>
      <c r="C44" s="4">
        <v>54417.100000000006</v>
      </c>
    </row>
    <row r="45" spans="1:3">
      <c r="A45" t="s">
        <v>783</v>
      </c>
      <c r="B45" t="s">
        <v>993</v>
      </c>
      <c r="C45" s="4">
        <v>7556.71</v>
      </c>
    </row>
    <row r="46" spans="1:3">
      <c r="A46" t="s">
        <v>784</v>
      </c>
      <c r="B46" t="s">
        <v>994</v>
      </c>
      <c r="C46" s="4">
        <v>141535.43</v>
      </c>
    </row>
    <row r="47" spans="1:3">
      <c r="A47" t="s">
        <v>785</v>
      </c>
      <c r="B47" t="s">
        <v>995</v>
      </c>
      <c r="C47" s="4">
        <v>343063.89</v>
      </c>
    </row>
    <row r="48" spans="1:3">
      <c r="A48" t="s">
        <v>786</v>
      </c>
      <c r="B48" t="s">
        <v>996</v>
      </c>
      <c r="C48" s="4">
        <v>175688.81999999998</v>
      </c>
    </row>
    <row r="49" spans="1:3">
      <c r="A49" t="s">
        <v>662</v>
      </c>
      <c r="B49" t="s">
        <v>997</v>
      </c>
      <c r="C49" s="4">
        <v>343884.37</v>
      </c>
    </row>
    <row r="50" spans="1:3">
      <c r="A50" t="s">
        <v>787</v>
      </c>
      <c r="B50" t="s">
        <v>998</v>
      </c>
      <c r="C50" s="4">
        <v>254016.95999999996</v>
      </c>
    </row>
    <row r="51" spans="1:3">
      <c r="A51" t="s">
        <v>788</v>
      </c>
      <c r="B51" t="s">
        <v>999</v>
      </c>
      <c r="C51" s="4">
        <v>81156.95</v>
      </c>
    </row>
    <row r="52" spans="1:3">
      <c r="A52" t="s">
        <v>789</v>
      </c>
      <c r="B52" t="s">
        <v>1000</v>
      </c>
      <c r="C52" s="4">
        <v>275645.91000000003</v>
      </c>
    </row>
    <row r="53" spans="1:3">
      <c r="A53" t="s">
        <v>790</v>
      </c>
      <c r="B53" t="s">
        <v>1001</v>
      </c>
      <c r="C53" s="4">
        <v>189022.09</v>
      </c>
    </row>
    <row r="54" spans="1:3">
      <c r="A54" t="s">
        <v>791</v>
      </c>
      <c r="B54" t="s">
        <v>1002</v>
      </c>
      <c r="C54" s="4">
        <v>62406.350000000006</v>
      </c>
    </row>
    <row r="55" spans="1:3">
      <c r="A55" t="s">
        <v>792</v>
      </c>
      <c r="B55" t="s">
        <v>1003</v>
      </c>
      <c r="C55" s="4">
        <v>398888.80999999988</v>
      </c>
    </row>
    <row r="56" spans="1:3">
      <c r="A56" t="s">
        <v>793</v>
      </c>
      <c r="B56" t="s">
        <v>1004</v>
      </c>
      <c r="C56" s="4">
        <v>168812.7</v>
      </c>
    </row>
    <row r="57" spans="1:3">
      <c r="A57" t="s">
        <v>794</v>
      </c>
      <c r="B57" t="s">
        <v>1005</v>
      </c>
      <c r="C57" s="4">
        <v>62611.41</v>
      </c>
    </row>
    <row r="58" spans="1:3">
      <c r="A58" t="s">
        <v>795</v>
      </c>
      <c r="B58" t="s">
        <v>1006</v>
      </c>
      <c r="C58" s="4">
        <v>82808.39999999998</v>
      </c>
    </row>
    <row r="59" spans="1:3">
      <c r="A59" t="s">
        <v>796</v>
      </c>
      <c r="B59" t="s">
        <v>1007</v>
      </c>
      <c r="C59" s="4">
        <v>63372.84</v>
      </c>
    </row>
    <row r="60" spans="1:3">
      <c r="A60" t="s">
        <v>797</v>
      </c>
      <c r="B60" t="s">
        <v>1008</v>
      </c>
      <c r="C60" s="4">
        <v>23035.920000000002</v>
      </c>
    </row>
    <row r="61" spans="1:3">
      <c r="A61" t="s">
        <v>798</v>
      </c>
      <c r="B61" t="s">
        <v>1009</v>
      </c>
      <c r="C61" s="4">
        <v>77515.51999999999</v>
      </c>
    </row>
    <row r="62" spans="1:3">
      <c r="A62" t="s">
        <v>799</v>
      </c>
      <c r="B62" t="s">
        <v>1010</v>
      </c>
      <c r="C62" s="4">
        <v>71361.760000000009</v>
      </c>
    </row>
    <row r="63" spans="1:3">
      <c r="A63" t="s">
        <v>800</v>
      </c>
      <c r="B63" t="s">
        <v>1011</v>
      </c>
      <c r="C63" s="4">
        <v>30644.46</v>
      </c>
    </row>
    <row r="64" spans="1:3">
      <c r="A64" t="s">
        <v>801</v>
      </c>
      <c r="B64" t="s">
        <v>1012</v>
      </c>
      <c r="C64" s="4">
        <v>114613.25999999998</v>
      </c>
    </row>
    <row r="65" spans="1:3">
      <c r="A65" t="s">
        <v>802</v>
      </c>
      <c r="B65" t="s">
        <v>1013</v>
      </c>
      <c r="C65" s="4">
        <v>112314.27</v>
      </c>
    </row>
    <row r="66" spans="1:3">
      <c r="A66" t="s">
        <v>1343</v>
      </c>
      <c r="B66" t="s">
        <v>1014</v>
      </c>
      <c r="C66" s="4">
        <v>8805.84</v>
      </c>
    </row>
    <row r="67" spans="1:3">
      <c r="A67" t="s">
        <v>803</v>
      </c>
      <c r="B67" t="s">
        <v>1015</v>
      </c>
      <c r="C67" s="4">
        <v>34358.57</v>
      </c>
    </row>
    <row r="68" spans="1:3">
      <c r="A68" t="s">
        <v>663</v>
      </c>
      <c r="B68" t="s">
        <v>1016</v>
      </c>
      <c r="C68" s="4">
        <v>1648853.91</v>
      </c>
    </row>
    <row r="69" spans="1:3">
      <c r="A69" t="s">
        <v>204</v>
      </c>
      <c r="B69" t="s">
        <v>1017</v>
      </c>
      <c r="C69" s="4">
        <v>570289.1599999998</v>
      </c>
    </row>
    <row r="70" spans="1:3">
      <c r="A70" t="s">
        <v>664</v>
      </c>
      <c r="B70" t="s">
        <v>1018</v>
      </c>
      <c r="C70" s="4">
        <v>254125.60000000003</v>
      </c>
    </row>
    <row r="71" spans="1:3">
      <c r="A71" t="s">
        <v>665</v>
      </c>
      <c r="B71" t="s">
        <v>1019</v>
      </c>
      <c r="C71" s="4">
        <v>135613.35</v>
      </c>
    </row>
    <row r="72" spans="1:3">
      <c r="A72" t="s">
        <v>666</v>
      </c>
      <c r="B72" t="s">
        <v>1020</v>
      </c>
      <c r="C72" s="4">
        <v>301399.91000000003</v>
      </c>
    </row>
    <row r="73" spans="1:3">
      <c r="A73" t="s">
        <v>93</v>
      </c>
      <c r="B73" t="s">
        <v>1021</v>
      </c>
      <c r="C73" s="4">
        <v>260852.71</v>
      </c>
    </row>
    <row r="74" spans="1:3">
      <c r="A74" t="s">
        <v>2</v>
      </c>
      <c r="B74" t="s">
        <v>1022</v>
      </c>
      <c r="C74" s="4">
        <v>28365.920000000002</v>
      </c>
    </row>
    <row r="75" spans="1:3">
      <c r="A75" t="s">
        <v>804</v>
      </c>
      <c r="B75" t="s">
        <v>1023</v>
      </c>
      <c r="C75" s="4">
        <v>34660.229999999996</v>
      </c>
    </row>
    <row r="76" spans="1:3">
      <c r="A76" t="s">
        <v>805</v>
      </c>
      <c r="B76" t="s">
        <v>1024</v>
      </c>
      <c r="C76" s="4">
        <v>6297.5599999999995</v>
      </c>
    </row>
    <row r="77" spans="1:3">
      <c r="A77" t="s">
        <v>3</v>
      </c>
      <c r="B77" t="s">
        <v>1025</v>
      </c>
      <c r="C77" s="4">
        <v>987124.89999999979</v>
      </c>
    </row>
    <row r="78" spans="1:3">
      <c r="A78" t="s">
        <v>806</v>
      </c>
      <c r="B78" t="s">
        <v>1026</v>
      </c>
      <c r="C78" s="4">
        <v>128504.20999999999</v>
      </c>
    </row>
    <row r="79" spans="1:3">
      <c r="A79" t="s">
        <v>807</v>
      </c>
      <c r="B79" t="s">
        <v>1027</v>
      </c>
      <c r="C79" s="4">
        <v>26769.69</v>
      </c>
    </row>
    <row r="80" spans="1:3">
      <c r="A80" t="s">
        <v>808</v>
      </c>
      <c r="B80" t="s">
        <v>1028</v>
      </c>
      <c r="C80" s="4">
        <v>255006.64000000004</v>
      </c>
    </row>
    <row r="81" spans="1:3">
      <c r="A81" t="s">
        <v>809</v>
      </c>
      <c r="B81" t="s">
        <v>1029</v>
      </c>
      <c r="C81" s="4">
        <v>736646.2699999999</v>
      </c>
    </row>
    <row r="82" spans="1:3">
      <c r="A82" t="s">
        <v>810</v>
      </c>
      <c r="B82" t="s">
        <v>1030</v>
      </c>
      <c r="C82" s="4">
        <v>276819.88999999996</v>
      </c>
    </row>
    <row r="83" spans="1:3">
      <c r="A83" t="s">
        <v>811</v>
      </c>
      <c r="B83" t="s">
        <v>1031</v>
      </c>
      <c r="C83" s="4">
        <v>2113.54</v>
      </c>
    </row>
    <row r="84" spans="1:3">
      <c r="A84" t="s">
        <v>812</v>
      </c>
      <c r="B84" t="s">
        <v>1032</v>
      </c>
      <c r="C84" s="4">
        <v>46180.21</v>
      </c>
    </row>
    <row r="85" spans="1:3">
      <c r="A85" t="s">
        <v>247</v>
      </c>
      <c r="B85" t="s">
        <v>1033</v>
      </c>
      <c r="C85" s="4">
        <v>21593507.899999999</v>
      </c>
    </row>
    <row r="86" spans="1:3">
      <c r="A86" t="s">
        <v>249</v>
      </c>
      <c r="B86" t="s">
        <v>1034</v>
      </c>
      <c r="C86" s="4">
        <v>154397.16</v>
      </c>
    </row>
    <row r="87" spans="1:3">
      <c r="A87" t="s">
        <v>251</v>
      </c>
      <c r="B87" t="s">
        <v>1035</v>
      </c>
      <c r="C87" s="4">
        <v>833215.28000000049</v>
      </c>
    </row>
    <row r="88" spans="1:3">
      <c r="A88" t="s">
        <v>255</v>
      </c>
      <c r="B88" t="s">
        <v>1036</v>
      </c>
      <c r="C88" s="4">
        <v>19525094.889999997</v>
      </c>
    </row>
    <row r="89" spans="1:3">
      <c r="A89" t="s">
        <v>257</v>
      </c>
      <c r="B89" t="s">
        <v>1037</v>
      </c>
      <c r="C89" s="4">
        <v>157059.18</v>
      </c>
    </row>
    <row r="90" spans="1:3">
      <c r="A90" t="s">
        <v>503</v>
      </c>
      <c r="B90" t="s">
        <v>1038</v>
      </c>
      <c r="C90" s="4">
        <v>626997.57000000018</v>
      </c>
    </row>
    <row r="91" spans="1:3">
      <c r="A91" t="s">
        <v>505</v>
      </c>
      <c r="B91" t="s">
        <v>1039</v>
      </c>
      <c r="C91" s="4">
        <v>2393695.29</v>
      </c>
    </row>
    <row r="92" spans="1:3">
      <c r="A92" t="s">
        <v>667</v>
      </c>
      <c r="B92" t="s">
        <v>1040</v>
      </c>
      <c r="C92" s="4">
        <v>150137.93</v>
      </c>
    </row>
    <row r="93" spans="1:3">
      <c r="A93" t="s">
        <v>668</v>
      </c>
      <c r="B93" t="s">
        <v>1041</v>
      </c>
      <c r="C93" s="4">
        <v>22111623.660000004</v>
      </c>
    </row>
    <row r="94" spans="1:3">
      <c r="A94" t="s">
        <v>669</v>
      </c>
      <c r="B94" t="s">
        <v>1042</v>
      </c>
      <c r="C94" s="4">
        <v>151202.74</v>
      </c>
    </row>
    <row r="95" spans="1:3">
      <c r="A95" t="s">
        <v>670</v>
      </c>
      <c r="B95" t="s">
        <v>1043</v>
      </c>
      <c r="C95" s="4">
        <v>1246313.52</v>
      </c>
    </row>
    <row r="96" spans="1:3">
      <c r="A96" t="s">
        <v>671</v>
      </c>
      <c r="B96" t="s">
        <v>1044</v>
      </c>
      <c r="C96" s="4">
        <v>11806968.029999992</v>
      </c>
    </row>
    <row r="97" spans="1:3">
      <c r="A97" t="s">
        <v>813</v>
      </c>
      <c r="B97" t="s">
        <v>1045</v>
      </c>
      <c r="C97" s="4">
        <v>114466.86</v>
      </c>
    </row>
    <row r="98" spans="1:3">
      <c r="A98" t="s">
        <v>672</v>
      </c>
      <c r="B98" t="s">
        <v>1046</v>
      </c>
      <c r="C98" s="4">
        <v>347551.25</v>
      </c>
    </row>
    <row r="99" spans="1:3">
      <c r="A99" t="s">
        <v>814</v>
      </c>
      <c r="B99" t="s">
        <v>1047</v>
      </c>
      <c r="C99" s="4">
        <v>25786.15</v>
      </c>
    </row>
    <row r="100" spans="1:3">
      <c r="A100" t="s">
        <v>673</v>
      </c>
      <c r="B100" t="s">
        <v>1048</v>
      </c>
      <c r="C100" s="4">
        <v>1648000.2599999995</v>
      </c>
    </row>
    <row r="101" spans="1:3">
      <c r="A101" t="s">
        <v>674</v>
      </c>
      <c r="B101" t="s">
        <v>1049</v>
      </c>
      <c r="C101" s="4">
        <v>61226.46</v>
      </c>
    </row>
    <row r="102" spans="1:3">
      <c r="A102" t="s">
        <v>507</v>
      </c>
      <c r="B102" t="s">
        <v>1050</v>
      </c>
      <c r="C102" s="4">
        <v>2955613.0099999988</v>
      </c>
    </row>
    <row r="103" spans="1:3">
      <c r="A103" t="s">
        <v>675</v>
      </c>
      <c r="B103" t="s">
        <v>1051</v>
      </c>
      <c r="C103" s="4">
        <v>46172.4</v>
      </c>
    </row>
    <row r="104" spans="1:3">
      <c r="A104" t="s">
        <v>676</v>
      </c>
      <c r="B104" t="s">
        <v>1052</v>
      </c>
      <c r="C104" s="4">
        <v>301249.25000000006</v>
      </c>
    </row>
    <row r="105" spans="1:3">
      <c r="A105" t="s">
        <v>815</v>
      </c>
      <c r="B105" t="s">
        <v>1053</v>
      </c>
      <c r="C105" s="4">
        <v>58564.44</v>
      </c>
    </row>
    <row r="106" spans="1:3">
      <c r="A106" t="s">
        <v>816</v>
      </c>
      <c r="B106" t="s">
        <v>1054</v>
      </c>
      <c r="C106" s="4">
        <v>778672.02000000014</v>
      </c>
    </row>
    <row r="107" spans="1:3">
      <c r="A107" t="s">
        <v>817</v>
      </c>
      <c r="B107" t="s">
        <v>1055</v>
      </c>
      <c r="C107" s="4">
        <v>55902.42</v>
      </c>
    </row>
    <row r="108" spans="1:3">
      <c r="A108" t="s">
        <v>259</v>
      </c>
      <c r="B108" t="s">
        <v>1056</v>
      </c>
      <c r="C108" s="4">
        <v>1493140.38</v>
      </c>
    </row>
    <row r="109" spans="1:3">
      <c r="A109" t="s">
        <v>818</v>
      </c>
      <c r="B109" t="s">
        <v>1057</v>
      </c>
      <c r="C109" s="4">
        <v>63888.480000000003</v>
      </c>
    </row>
    <row r="110" spans="1:3">
      <c r="A110" t="s">
        <v>819</v>
      </c>
      <c r="B110" t="s">
        <v>1058</v>
      </c>
      <c r="C110" s="4">
        <v>930957.2799999998</v>
      </c>
    </row>
    <row r="111" spans="1:3">
      <c r="A111" t="s">
        <v>820</v>
      </c>
      <c r="B111" t="s">
        <v>1059</v>
      </c>
      <c r="C111" s="4">
        <v>69212.52</v>
      </c>
    </row>
    <row r="112" spans="1:3">
      <c r="A112" t="s">
        <v>821</v>
      </c>
      <c r="B112" t="s">
        <v>1060</v>
      </c>
      <c r="C112" s="4">
        <v>146324.58000000002</v>
      </c>
    </row>
    <row r="113" spans="1:3">
      <c r="A113" t="s">
        <v>261</v>
      </c>
      <c r="B113" t="s">
        <v>1061</v>
      </c>
      <c r="C113" s="4">
        <v>1772992.3699999994</v>
      </c>
    </row>
    <row r="114" spans="1:3">
      <c r="A114" t="s">
        <v>822</v>
      </c>
      <c r="B114" t="s">
        <v>1062</v>
      </c>
      <c r="C114" s="4">
        <v>1071856.33</v>
      </c>
    </row>
    <row r="115" spans="1:3">
      <c r="A115" t="s">
        <v>677</v>
      </c>
      <c r="B115" t="s">
        <v>1063</v>
      </c>
      <c r="C115" s="4">
        <v>685765.64</v>
      </c>
    </row>
    <row r="116" spans="1:3">
      <c r="A116" t="s">
        <v>276</v>
      </c>
      <c r="B116" t="s">
        <v>1064</v>
      </c>
      <c r="C116" s="4">
        <v>421526.10000000003</v>
      </c>
    </row>
    <row r="117" spans="1:3">
      <c r="A117" t="s">
        <v>280</v>
      </c>
      <c r="B117" t="s">
        <v>1065</v>
      </c>
      <c r="C117" s="4">
        <v>462009.79999999981</v>
      </c>
    </row>
    <row r="118" spans="1:3">
      <c r="A118" t="s">
        <v>823</v>
      </c>
      <c r="B118" t="s">
        <v>1066</v>
      </c>
      <c r="C118" s="4">
        <v>484123.1100000001</v>
      </c>
    </row>
    <row r="119" spans="1:3">
      <c r="A119" t="s">
        <v>824</v>
      </c>
      <c r="B119" t="s">
        <v>1067</v>
      </c>
      <c r="C119" s="4">
        <v>3515808.4199999995</v>
      </c>
    </row>
    <row r="120" spans="1:3">
      <c r="A120" t="s">
        <v>825</v>
      </c>
      <c r="B120" t="s">
        <v>1068</v>
      </c>
      <c r="C120" s="4">
        <v>2444871.2000000016</v>
      </c>
    </row>
    <row r="121" spans="1:3">
      <c r="A121" t="s">
        <v>826</v>
      </c>
      <c r="B121" t="s">
        <v>1069</v>
      </c>
      <c r="C121" s="4">
        <v>540198.83000000007</v>
      </c>
    </row>
    <row r="122" spans="1:3">
      <c r="A122" t="s">
        <v>827</v>
      </c>
      <c r="B122" t="s">
        <v>1070</v>
      </c>
      <c r="C122" s="4">
        <v>654652.18000000005</v>
      </c>
    </row>
    <row r="123" spans="1:3">
      <c r="A123" t="s">
        <v>678</v>
      </c>
      <c r="B123" t="s">
        <v>1071</v>
      </c>
      <c r="C123" s="4">
        <v>135413.06</v>
      </c>
    </row>
    <row r="124" spans="1:3">
      <c r="A124" t="s">
        <v>679</v>
      </c>
      <c r="B124" t="s">
        <v>1072</v>
      </c>
      <c r="C124" s="4">
        <v>239040.41</v>
      </c>
    </row>
    <row r="125" spans="1:3">
      <c r="A125" t="s">
        <v>523</v>
      </c>
      <c r="B125" t="s">
        <v>1073</v>
      </c>
      <c r="C125" s="4">
        <v>1671602.48</v>
      </c>
    </row>
    <row r="126" spans="1:3">
      <c r="A126" t="s">
        <v>525</v>
      </c>
      <c r="B126" t="s">
        <v>1074</v>
      </c>
      <c r="C126" s="4">
        <v>955436.45000000007</v>
      </c>
    </row>
    <row r="127" spans="1:3">
      <c r="A127" t="s">
        <v>828</v>
      </c>
      <c r="B127" t="s">
        <v>1075</v>
      </c>
      <c r="C127" s="4">
        <v>274583.78000000003</v>
      </c>
    </row>
    <row r="128" spans="1:3">
      <c r="A128" t="s">
        <v>829</v>
      </c>
      <c r="B128" t="s">
        <v>1076</v>
      </c>
      <c r="C128" s="4">
        <v>7285.4599999999991</v>
      </c>
    </row>
    <row r="129" spans="1:3">
      <c r="A129" t="s">
        <v>278</v>
      </c>
      <c r="B129" t="s">
        <v>1077</v>
      </c>
      <c r="C129" s="4">
        <v>128775.01000000001</v>
      </c>
    </row>
    <row r="130" spans="1:3">
      <c r="A130" t="s">
        <v>830</v>
      </c>
      <c r="B130" t="s">
        <v>1078</v>
      </c>
      <c r="C130" s="4">
        <v>336721.35</v>
      </c>
    </row>
    <row r="131" spans="1:3">
      <c r="A131" t="s">
        <v>81</v>
      </c>
      <c r="B131" t="s">
        <v>82</v>
      </c>
      <c r="C131" s="4">
        <v>1673818.1499999997</v>
      </c>
    </row>
    <row r="132" spans="1:3">
      <c r="A132" t="s">
        <v>83</v>
      </c>
      <c r="B132" t="s">
        <v>84</v>
      </c>
      <c r="C132" s="4">
        <v>2261204.8899999992</v>
      </c>
    </row>
    <row r="133" spans="1:3">
      <c r="A133" t="s">
        <v>4</v>
      </c>
      <c r="B133" t="s">
        <v>1258</v>
      </c>
      <c r="C133" s="4">
        <v>459832.86</v>
      </c>
    </row>
    <row r="134" spans="1:3">
      <c r="A134" t="s">
        <v>5</v>
      </c>
      <c r="B134" t="s">
        <v>1259</v>
      </c>
      <c r="C134" s="4">
        <v>305432.21000000008</v>
      </c>
    </row>
    <row r="135" spans="1:3">
      <c r="A135" t="s">
        <v>6</v>
      </c>
      <c r="B135" t="s">
        <v>300</v>
      </c>
      <c r="C135" s="4">
        <v>1586624.98</v>
      </c>
    </row>
    <row r="136" spans="1:3">
      <c r="A136" t="s">
        <v>7</v>
      </c>
      <c r="B136" t="s">
        <v>1079</v>
      </c>
      <c r="C136" s="4">
        <v>65510914.889999978</v>
      </c>
    </row>
    <row r="137" spans="1:3">
      <c r="A137" t="s">
        <v>8</v>
      </c>
      <c r="B137" t="s">
        <v>9</v>
      </c>
      <c r="C137" s="4">
        <v>1932208.39</v>
      </c>
    </row>
    <row r="138" spans="1:3">
      <c r="A138" t="s">
        <v>10</v>
      </c>
      <c r="B138" t="s">
        <v>1080</v>
      </c>
      <c r="C138" s="4">
        <v>5015980.7399999993</v>
      </c>
    </row>
    <row r="139" spans="1:3">
      <c r="A139" t="s">
        <v>831</v>
      </c>
      <c r="B139" t="s">
        <v>1081</v>
      </c>
      <c r="C139" s="4">
        <v>1400020.4500000002</v>
      </c>
    </row>
    <row r="140" spans="1:3">
      <c r="A140" t="s">
        <v>832</v>
      </c>
      <c r="B140" t="s">
        <v>1082</v>
      </c>
      <c r="C140" s="4">
        <v>9333</v>
      </c>
    </row>
    <row r="141" spans="1:3">
      <c r="A141" t="s">
        <v>11</v>
      </c>
      <c r="B141" t="s">
        <v>1083</v>
      </c>
      <c r="C141" s="4">
        <v>1212720.79</v>
      </c>
    </row>
    <row r="142" spans="1:3">
      <c r="A142" t="s">
        <v>12</v>
      </c>
      <c r="B142" t="s">
        <v>1084</v>
      </c>
      <c r="C142" s="4">
        <v>2067475.0100000002</v>
      </c>
    </row>
    <row r="143" spans="1:3">
      <c r="A143" t="s">
        <v>14</v>
      </c>
      <c r="B143" t="s">
        <v>1085</v>
      </c>
      <c r="C143" s="4">
        <v>242321</v>
      </c>
    </row>
    <row r="144" spans="1:3">
      <c r="A144" t="s">
        <v>18</v>
      </c>
      <c r="B144" t="s">
        <v>1086</v>
      </c>
      <c r="C144" s="4">
        <v>4710185.66</v>
      </c>
    </row>
    <row r="145" spans="1:3">
      <c r="A145" t="s">
        <v>833</v>
      </c>
      <c r="B145" t="s">
        <v>1087</v>
      </c>
      <c r="C145" s="4">
        <v>1039114.78</v>
      </c>
    </row>
    <row r="146" spans="1:3">
      <c r="A146" t="s">
        <v>20</v>
      </c>
      <c r="B146" t="s">
        <v>1088</v>
      </c>
      <c r="C146" s="4">
        <v>60397.65</v>
      </c>
    </row>
    <row r="147" spans="1:3">
      <c r="A147" t="s">
        <v>834</v>
      </c>
      <c r="B147" t="s">
        <v>1089</v>
      </c>
      <c r="C147" s="4">
        <v>1025674.82</v>
      </c>
    </row>
    <row r="148" spans="1:3">
      <c r="A148" t="s">
        <v>1257</v>
      </c>
      <c r="B148" t="s">
        <v>1256</v>
      </c>
      <c r="C148" s="4">
        <v>2129801.6799999997</v>
      </c>
    </row>
    <row r="149" spans="1:3">
      <c r="A149" t="s">
        <v>22</v>
      </c>
      <c r="B149" t="s">
        <v>1090</v>
      </c>
      <c r="C149" s="4">
        <v>169445.14</v>
      </c>
    </row>
    <row r="150" spans="1:3">
      <c r="A150" t="s">
        <v>835</v>
      </c>
      <c r="B150" t="s">
        <v>1091</v>
      </c>
      <c r="C150" s="4">
        <v>780887.41</v>
      </c>
    </row>
    <row r="151" spans="1:3">
      <c r="A151" t="s">
        <v>23</v>
      </c>
      <c r="B151" t="s">
        <v>1092</v>
      </c>
      <c r="C151" s="4">
        <v>1209057.8700000001</v>
      </c>
    </row>
    <row r="152" spans="1:3">
      <c r="A152" t="s">
        <v>836</v>
      </c>
      <c r="B152" t="s">
        <v>1093</v>
      </c>
      <c r="C152" s="4">
        <v>11963.869999999999</v>
      </c>
    </row>
    <row r="153" spans="1:3">
      <c r="A153" t="s">
        <v>25</v>
      </c>
      <c r="B153" t="s">
        <v>1094</v>
      </c>
      <c r="C153" s="4">
        <v>66014.42</v>
      </c>
    </row>
    <row r="154" spans="1:3">
      <c r="A154" t="s">
        <v>837</v>
      </c>
      <c r="B154" t="s">
        <v>1095</v>
      </c>
      <c r="C154" s="4">
        <v>44389.67</v>
      </c>
    </row>
    <row r="155" spans="1:3">
      <c r="A155" t="s">
        <v>27</v>
      </c>
      <c r="B155" t="s">
        <v>1096</v>
      </c>
      <c r="C155" s="4">
        <v>440524.86</v>
      </c>
    </row>
    <row r="156" spans="1:3">
      <c r="A156" t="s">
        <v>838</v>
      </c>
      <c r="B156" t="s">
        <v>1097</v>
      </c>
      <c r="C156" s="4">
        <v>27905.919999999998</v>
      </c>
    </row>
    <row r="157" spans="1:3">
      <c r="A157" t="s">
        <v>28</v>
      </c>
      <c r="B157" t="s">
        <v>1098</v>
      </c>
      <c r="C157" s="4">
        <v>226528.2</v>
      </c>
    </row>
    <row r="158" spans="1:3">
      <c r="A158" t="s">
        <v>29</v>
      </c>
      <c r="B158" t="s">
        <v>1099</v>
      </c>
      <c r="C158" s="4">
        <v>3464850.61</v>
      </c>
    </row>
    <row r="159" spans="1:3">
      <c r="A159" t="s">
        <v>839</v>
      </c>
      <c r="B159" t="s">
        <v>1100</v>
      </c>
      <c r="C159" s="4">
        <v>2194950.9500000002</v>
      </c>
    </row>
    <row r="160" spans="1:3">
      <c r="A160" t="s">
        <v>30</v>
      </c>
      <c r="B160" t="s">
        <v>1101</v>
      </c>
      <c r="C160" s="4">
        <v>974962</v>
      </c>
    </row>
    <row r="161" spans="1:3">
      <c r="A161" t="s">
        <v>840</v>
      </c>
      <c r="B161" t="s">
        <v>1102</v>
      </c>
      <c r="C161" s="4">
        <v>2075562.5799999996</v>
      </c>
    </row>
    <row r="162" spans="1:3">
      <c r="A162" t="s">
        <v>841</v>
      </c>
      <c r="B162" t="s">
        <v>1103</v>
      </c>
      <c r="C162" s="4">
        <v>113416.14</v>
      </c>
    </row>
    <row r="163" spans="1:3">
      <c r="A163" t="s">
        <v>32</v>
      </c>
      <c r="B163" t="s">
        <v>1104</v>
      </c>
      <c r="C163" s="4">
        <v>19936</v>
      </c>
    </row>
    <row r="164" spans="1:3">
      <c r="A164" t="s">
        <v>842</v>
      </c>
      <c r="B164" t="s">
        <v>1105</v>
      </c>
      <c r="C164" s="4">
        <v>329427.36</v>
      </c>
    </row>
    <row r="165" spans="1:3">
      <c r="A165" t="s">
        <v>33</v>
      </c>
      <c r="B165" t="s">
        <v>1106</v>
      </c>
      <c r="C165" s="4">
        <v>112840.8</v>
      </c>
    </row>
    <row r="166" spans="1:3">
      <c r="A166" t="s">
        <v>843</v>
      </c>
      <c r="B166" t="s">
        <v>1107</v>
      </c>
      <c r="C166" s="4">
        <v>1894398.6399999997</v>
      </c>
    </row>
    <row r="167" spans="1:3">
      <c r="A167" t="s">
        <v>844</v>
      </c>
      <c r="B167" t="s">
        <v>1108</v>
      </c>
      <c r="C167" s="4">
        <v>103964.82</v>
      </c>
    </row>
    <row r="168" spans="1:3">
      <c r="A168" t="s">
        <v>845</v>
      </c>
      <c r="B168" t="s">
        <v>1109</v>
      </c>
      <c r="C168" s="4">
        <v>157520.74000000002</v>
      </c>
    </row>
    <row r="169" spans="1:3">
      <c r="A169" t="s">
        <v>846</v>
      </c>
      <c r="B169" t="s">
        <v>1110</v>
      </c>
      <c r="C169" s="4">
        <v>130240.37</v>
      </c>
    </row>
    <row r="170" spans="1:3">
      <c r="A170" t="s">
        <v>847</v>
      </c>
      <c r="B170" t="s">
        <v>1111</v>
      </c>
      <c r="C170" s="4">
        <v>41855.829999999994</v>
      </c>
    </row>
    <row r="171" spans="1:3">
      <c r="A171" t="s">
        <v>848</v>
      </c>
      <c r="B171" t="s">
        <v>1112</v>
      </c>
      <c r="C171" s="4">
        <v>135876.41999999998</v>
      </c>
    </row>
    <row r="172" spans="1:3">
      <c r="A172" t="s">
        <v>849</v>
      </c>
      <c r="B172" t="s">
        <v>1113</v>
      </c>
      <c r="C172" s="4">
        <v>157048.74000000002</v>
      </c>
    </row>
    <row r="173" spans="1:3">
      <c r="A173" t="s">
        <v>850</v>
      </c>
      <c r="B173" t="s">
        <v>1114</v>
      </c>
      <c r="C173" s="4">
        <v>123863.07</v>
      </c>
    </row>
    <row r="174" spans="1:3">
      <c r="A174" t="s">
        <v>851</v>
      </c>
      <c r="B174" t="s">
        <v>1115</v>
      </c>
      <c r="C174" s="4">
        <v>44405.29</v>
      </c>
    </row>
    <row r="175" spans="1:3">
      <c r="A175" t="s">
        <v>852</v>
      </c>
      <c r="B175" t="s">
        <v>1116</v>
      </c>
      <c r="C175" s="4">
        <v>131128.47999999998</v>
      </c>
    </row>
    <row r="176" spans="1:3">
      <c r="A176" t="s">
        <v>853</v>
      </c>
      <c r="B176" t="s">
        <v>1117</v>
      </c>
      <c r="C176" s="4">
        <v>2017636.0000000002</v>
      </c>
    </row>
    <row r="177" spans="1:3">
      <c r="A177" t="s">
        <v>854</v>
      </c>
      <c r="B177" t="s">
        <v>1118</v>
      </c>
      <c r="C177" s="4">
        <v>139354.5</v>
      </c>
    </row>
    <row r="178" spans="1:3">
      <c r="A178" t="s">
        <v>855</v>
      </c>
      <c r="B178" t="s">
        <v>1119</v>
      </c>
      <c r="C178" s="4">
        <v>85709.36</v>
      </c>
    </row>
    <row r="179" spans="1:3">
      <c r="A179" t="s">
        <v>856</v>
      </c>
      <c r="B179" t="s">
        <v>34</v>
      </c>
      <c r="C179" s="4">
        <v>92727.3</v>
      </c>
    </row>
    <row r="180" spans="1:3">
      <c r="A180" t="s">
        <v>857</v>
      </c>
      <c r="B180" t="s">
        <v>1120</v>
      </c>
      <c r="C180" s="4">
        <v>5122758.8</v>
      </c>
    </row>
    <row r="181" spans="1:3">
      <c r="A181" t="s">
        <v>858</v>
      </c>
      <c r="B181" t="s">
        <v>1121</v>
      </c>
      <c r="C181" s="4">
        <v>324220.24999999994</v>
      </c>
    </row>
    <row r="182" spans="1:3">
      <c r="A182" t="s">
        <v>859</v>
      </c>
      <c r="B182" t="s">
        <v>1122</v>
      </c>
      <c r="C182" s="4">
        <v>437016.34</v>
      </c>
    </row>
    <row r="183" spans="1:3">
      <c r="A183" t="s">
        <v>860</v>
      </c>
      <c r="B183" t="s">
        <v>1123</v>
      </c>
      <c r="C183" s="4">
        <v>560809.2100000002</v>
      </c>
    </row>
    <row r="184" spans="1:3">
      <c r="A184" t="s">
        <v>861</v>
      </c>
      <c r="B184" t="s">
        <v>1124</v>
      </c>
      <c r="C184" s="4">
        <v>245513</v>
      </c>
    </row>
    <row r="185" spans="1:3">
      <c r="A185" t="s">
        <v>862</v>
      </c>
      <c r="B185" t="s">
        <v>1125</v>
      </c>
      <c r="C185" s="4">
        <v>307688.48000000004</v>
      </c>
    </row>
    <row r="186" spans="1:3">
      <c r="A186" t="s">
        <v>863</v>
      </c>
      <c r="B186" t="s">
        <v>1126</v>
      </c>
      <c r="C186" s="4">
        <v>277469.95</v>
      </c>
    </row>
    <row r="187" spans="1:3">
      <c r="A187" t="s">
        <v>864</v>
      </c>
      <c r="B187" t="s">
        <v>1127</v>
      </c>
      <c r="C187" s="4">
        <v>66953.5</v>
      </c>
    </row>
    <row r="188" spans="1:3">
      <c r="A188" t="s">
        <v>865</v>
      </c>
      <c r="B188" t="s">
        <v>1128</v>
      </c>
      <c r="C188" s="4">
        <v>729577.31</v>
      </c>
    </row>
    <row r="189" spans="1:3">
      <c r="A189" t="s">
        <v>866</v>
      </c>
      <c r="B189" t="s">
        <v>1129</v>
      </c>
      <c r="C189" s="4">
        <v>562267.18999999994</v>
      </c>
    </row>
    <row r="190" spans="1:3">
      <c r="A190" t="s">
        <v>867</v>
      </c>
      <c r="B190" t="s">
        <v>1130</v>
      </c>
      <c r="C190" s="4">
        <v>234411.94000000003</v>
      </c>
    </row>
    <row r="191" spans="1:3">
      <c r="A191" t="s">
        <v>868</v>
      </c>
      <c r="B191" t="s">
        <v>1131</v>
      </c>
      <c r="C191" s="4">
        <v>497306.24000000005</v>
      </c>
    </row>
    <row r="192" spans="1:3">
      <c r="A192" t="s">
        <v>288</v>
      </c>
      <c r="B192" t="s">
        <v>1132</v>
      </c>
      <c r="C192" s="4">
        <v>19864.57</v>
      </c>
    </row>
    <row r="193" spans="1:3">
      <c r="A193" t="s">
        <v>869</v>
      </c>
      <c r="B193" t="s">
        <v>1133</v>
      </c>
      <c r="C193" s="4">
        <v>42625.01</v>
      </c>
    </row>
    <row r="194" spans="1:3">
      <c r="A194" t="s">
        <v>870</v>
      </c>
      <c r="B194" t="s">
        <v>1134</v>
      </c>
      <c r="C194" s="4">
        <v>17026.75</v>
      </c>
    </row>
    <row r="195" spans="1:3">
      <c r="A195" t="s">
        <v>871</v>
      </c>
      <c r="B195" t="s">
        <v>1135</v>
      </c>
      <c r="C195" s="4">
        <v>667733.62999999989</v>
      </c>
    </row>
    <row r="196" spans="1:3">
      <c r="A196" t="s">
        <v>872</v>
      </c>
      <c r="B196" t="s">
        <v>1136</v>
      </c>
      <c r="C196" s="4">
        <v>8717.73</v>
      </c>
    </row>
    <row r="197" spans="1:3">
      <c r="A197" t="s">
        <v>873</v>
      </c>
      <c r="B197" t="s">
        <v>1137</v>
      </c>
      <c r="C197" s="4">
        <v>89402.069999999992</v>
      </c>
    </row>
    <row r="198" spans="1:3">
      <c r="A198" t="s">
        <v>874</v>
      </c>
      <c r="B198" t="s">
        <v>1138</v>
      </c>
      <c r="C198" s="4">
        <v>193190.07</v>
      </c>
    </row>
    <row r="199" spans="1:3">
      <c r="A199" t="s">
        <v>875</v>
      </c>
      <c r="B199" t="s">
        <v>1139</v>
      </c>
      <c r="C199" s="4">
        <v>37514.489999999991</v>
      </c>
    </row>
    <row r="200" spans="1:3">
      <c r="A200" t="s">
        <v>876</v>
      </c>
      <c r="B200" t="s">
        <v>1140</v>
      </c>
      <c r="C200" s="4">
        <v>39740.04</v>
      </c>
    </row>
    <row r="201" spans="1:3">
      <c r="A201" t="s">
        <v>877</v>
      </c>
      <c r="B201" t="s">
        <v>1141</v>
      </c>
      <c r="C201" s="4">
        <v>154671.92999999996</v>
      </c>
    </row>
    <row r="202" spans="1:3">
      <c r="A202" t="s">
        <v>878</v>
      </c>
      <c r="B202" t="s">
        <v>1142</v>
      </c>
      <c r="C202" s="4">
        <v>3743244.6900000004</v>
      </c>
    </row>
    <row r="203" spans="1:3">
      <c r="A203" t="s">
        <v>879</v>
      </c>
      <c r="B203" t="s">
        <v>1143</v>
      </c>
      <c r="C203" s="4">
        <v>2327754.850000001</v>
      </c>
    </row>
    <row r="204" spans="1:3">
      <c r="A204" t="s">
        <v>880</v>
      </c>
      <c r="B204" t="s">
        <v>1144</v>
      </c>
      <c r="C204" s="4">
        <v>458715.48999999976</v>
      </c>
    </row>
    <row r="205" spans="1:3">
      <c r="A205" t="s">
        <v>881</v>
      </c>
      <c r="B205" t="s">
        <v>1145</v>
      </c>
      <c r="C205" s="4">
        <v>31105.929999999989</v>
      </c>
    </row>
    <row r="206" spans="1:3">
      <c r="A206" t="s">
        <v>882</v>
      </c>
      <c r="B206" t="s">
        <v>1146</v>
      </c>
      <c r="C206" s="4">
        <v>26502.139999999996</v>
      </c>
    </row>
    <row r="207" spans="1:3">
      <c r="A207" t="s">
        <v>883</v>
      </c>
      <c r="B207" t="s">
        <v>1147</v>
      </c>
      <c r="C207" s="4">
        <v>37603.99</v>
      </c>
    </row>
    <row r="208" spans="1:3">
      <c r="A208" t="s">
        <v>884</v>
      </c>
      <c r="B208" t="s">
        <v>702</v>
      </c>
      <c r="C208" s="4">
        <v>11016.699999999999</v>
      </c>
    </row>
    <row r="209" spans="1:3">
      <c r="A209" t="s">
        <v>885</v>
      </c>
      <c r="B209" t="s">
        <v>1148</v>
      </c>
      <c r="C209" s="4">
        <v>142686.23000000001</v>
      </c>
    </row>
    <row r="210" spans="1:3">
      <c r="A210" t="s">
        <v>886</v>
      </c>
      <c r="B210" t="s">
        <v>1149</v>
      </c>
      <c r="C210" s="4">
        <v>20772.100000000002</v>
      </c>
    </row>
    <row r="211" spans="1:3">
      <c r="A211" t="s">
        <v>887</v>
      </c>
      <c r="B211" t="s">
        <v>1150</v>
      </c>
      <c r="C211" s="4">
        <v>45004.630000000005</v>
      </c>
    </row>
    <row r="212" spans="1:3">
      <c r="A212" t="s">
        <v>888</v>
      </c>
      <c r="B212" t="s">
        <v>1151</v>
      </c>
      <c r="C212" s="4">
        <v>8106.26</v>
      </c>
    </row>
    <row r="213" spans="1:3">
      <c r="A213" t="s">
        <v>889</v>
      </c>
      <c r="B213" t="s">
        <v>1152</v>
      </c>
      <c r="C213" s="4">
        <v>22987.9</v>
      </c>
    </row>
    <row r="214" spans="1:3">
      <c r="A214" t="s">
        <v>890</v>
      </c>
      <c r="B214" t="s">
        <v>1153</v>
      </c>
      <c r="C214" s="4">
        <v>17897.350000000002</v>
      </c>
    </row>
    <row r="215" spans="1:3">
      <c r="A215" t="s">
        <v>891</v>
      </c>
      <c r="B215" t="s">
        <v>1154</v>
      </c>
      <c r="C215" s="4">
        <v>28450.920000000002</v>
      </c>
    </row>
    <row r="216" spans="1:3">
      <c r="A216" t="s">
        <v>892</v>
      </c>
      <c r="B216" t="s">
        <v>1155</v>
      </c>
      <c r="C216" s="4">
        <v>8135.31</v>
      </c>
    </row>
    <row r="217" spans="1:3">
      <c r="A217" t="s">
        <v>893</v>
      </c>
      <c r="B217" t="s">
        <v>1156</v>
      </c>
      <c r="C217" s="4">
        <v>198160.86999999994</v>
      </c>
    </row>
    <row r="218" spans="1:3">
      <c r="A218" t="s">
        <v>894</v>
      </c>
      <c r="B218" t="s">
        <v>1157</v>
      </c>
      <c r="C218" s="4">
        <v>3111.4500000000003</v>
      </c>
    </row>
    <row r="219" spans="1:3">
      <c r="A219" t="s">
        <v>895</v>
      </c>
      <c r="B219" t="s">
        <v>1158</v>
      </c>
      <c r="C219" s="4">
        <v>19022.310000000001</v>
      </c>
    </row>
    <row r="220" spans="1:3">
      <c r="A220" t="s">
        <v>896</v>
      </c>
      <c r="B220" t="s">
        <v>1159</v>
      </c>
      <c r="C220" s="4">
        <v>5161.9699999999993</v>
      </c>
    </row>
    <row r="221" spans="1:3">
      <c r="A221" t="s">
        <v>897</v>
      </c>
      <c r="B221" t="s">
        <v>1160</v>
      </c>
      <c r="C221" s="4">
        <v>242663.34</v>
      </c>
    </row>
    <row r="222" spans="1:3">
      <c r="A222" t="s">
        <v>898</v>
      </c>
      <c r="B222" t="s">
        <v>1161</v>
      </c>
      <c r="C222" s="4">
        <v>12427.75</v>
      </c>
    </row>
    <row r="223" spans="1:3">
      <c r="A223" t="s">
        <v>899</v>
      </c>
      <c r="B223" t="s">
        <v>1162</v>
      </c>
      <c r="C223" s="4">
        <v>8972.8500000000022</v>
      </c>
    </row>
    <row r="224" spans="1:3">
      <c r="A224" t="s">
        <v>900</v>
      </c>
      <c r="B224" t="s">
        <v>1163</v>
      </c>
      <c r="C224" s="4">
        <v>48796.079999999994</v>
      </c>
    </row>
    <row r="225" spans="1:3">
      <c r="A225" t="s">
        <v>901</v>
      </c>
      <c r="B225" t="s">
        <v>1164</v>
      </c>
      <c r="C225" s="4">
        <v>50596.869999999988</v>
      </c>
    </row>
    <row r="226" spans="1:3">
      <c r="A226" t="s">
        <v>902</v>
      </c>
      <c r="B226" t="s">
        <v>1165</v>
      </c>
      <c r="C226" s="4">
        <v>9760.9399999999987</v>
      </c>
    </row>
    <row r="227" spans="1:3">
      <c r="A227" t="s">
        <v>903</v>
      </c>
      <c r="B227" t="s">
        <v>1166</v>
      </c>
      <c r="C227" s="4">
        <v>3209539.1300000004</v>
      </c>
    </row>
    <row r="228" spans="1:3">
      <c r="A228" t="s">
        <v>1260</v>
      </c>
      <c r="B228" t="s">
        <v>1261</v>
      </c>
      <c r="C228" s="4">
        <v>16801.39</v>
      </c>
    </row>
    <row r="229" spans="1:3">
      <c r="A229" t="s">
        <v>904</v>
      </c>
      <c r="B229" t="s">
        <v>1167</v>
      </c>
      <c r="C229" s="4">
        <v>170530.38000000003</v>
      </c>
    </row>
    <row r="230" spans="1:3">
      <c r="A230" t="s">
        <v>905</v>
      </c>
      <c r="B230" t="s">
        <v>1168</v>
      </c>
      <c r="C230" s="4">
        <v>57366.6</v>
      </c>
    </row>
    <row r="231" spans="1:3">
      <c r="A231" t="s">
        <v>906</v>
      </c>
      <c r="B231" t="s">
        <v>1169</v>
      </c>
      <c r="C231" s="4">
        <v>120591.99</v>
      </c>
    </row>
    <row r="232" spans="1:3">
      <c r="A232" t="s">
        <v>907</v>
      </c>
      <c r="B232" t="s">
        <v>1170</v>
      </c>
      <c r="C232" s="4">
        <v>9226.93</v>
      </c>
    </row>
    <row r="233" spans="1:3">
      <c r="A233" t="s">
        <v>908</v>
      </c>
      <c r="B233" t="s">
        <v>1171</v>
      </c>
      <c r="C233" s="4">
        <v>35390.67</v>
      </c>
    </row>
    <row r="234" spans="1:3">
      <c r="A234" t="s">
        <v>909</v>
      </c>
      <c r="B234" t="s">
        <v>1172</v>
      </c>
      <c r="C234" s="4">
        <v>136587.20000000001</v>
      </c>
    </row>
    <row r="235" spans="1:3">
      <c r="A235" t="s">
        <v>546</v>
      </c>
      <c r="B235" t="s">
        <v>1173</v>
      </c>
      <c r="C235" s="4">
        <v>1470283.8999999997</v>
      </c>
    </row>
    <row r="236" spans="1:3">
      <c r="A236" t="s">
        <v>910</v>
      </c>
      <c r="B236" t="s">
        <v>1174</v>
      </c>
      <c r="C236" s="4">
        <v>148172.32</v>
      </c>
    </row>
    <row r="237" spans="1:3">
      <c r="A237" t="s">
        <v>911</v>
      </c>
      <c r="B237" t="s">
        <v>1175</v>
      </c>
      <c r="C237" s="4">
        <v>254679.95</v>
      </c>
    </row>
    <row r="238" spans="1:3">
      <c r="A238" t="s">
        <v>912</v>
      </c>
      <c r="B238" t="s">
        <v>1176</v>
      </c>
      <c r="C238" s="4">
        <v>10574.5</v>
      </c>
    </row>
    <row r="239" spans="1:3">
      <c r="A239" t="s">
        <v>80</v>
      </c>
      <c r="B239" t="s">
        <v>1177</v>
      </c>
      <c r="C239" s="4">
        <v>646942.60000000009</v>
      </c>
    </row>
    <row r="240" spans="1:3">
      <c r="A240" t="s">
        <v>36</v>
      </c>
      <c r="B240" t="s">
        <v>1178</v>
      </c>
      <c r="C240" s="4">
        <v>304837.75</v>
      </c>
    </row>
    <row r="241" spans="1:3">
      <c r="A241" t="s">
        <v>913</v>
      </c>
      <c r="B241" t="s">
        <v>1179</v>
      </c>
      <c r="C241" s="4">
        <v>317655.69</v>
      </c>
    </row>
    <row r="242" spans="1:3">
      <c r="A242" t="s">
        <v>914</v>
      </c>
      <c r="B242" t="s">
        <v>1180</v>
      </c>
      <c r="C242" s="4">
        <v>22655.439999999999</v>
      </c>
    </row>
    <row r="243" spans="1:3">
      <c r="A243" t="s">
        <v>915</v>
      </c>
      <c r="B243" t="s">
        <v>1181</v>
      </c>
      <c r="C243" s="4">
        <v>97320.669999999984</v>
      </c>
    </row>
    <row r="244" spans="1:3">
      <c r="A244" t="s">
        <v>548</v>
      </c>
      <c r="B244" t="s">
        <v>1182</v>
      </c>
      <c r="C244" s="4">
        <v>28248.82</v>
      </c>
    </row>
    <row r="245" spans="1:3">
      <c r="A245" t="s">
        <v>916</v>
      </c>
      <c r="B245" t="s">
        <v>1183</v>
      </c>
      <c r="C245" s="4">
        <v>47152.680000000022</v>
      </c>
    </row>
    <row r="246" spans="1:3">
      <c r="A246" t="s">
        <v>917</v>
      </c>
      <c r="B246" t="s">
        <v>1184</v>
      </c>
      <c r="C246" s="4">
        <v>56351.590000000011</v>
      </c>
    </row>
    <row r="247" spans="1:3">
      <c r="A247" t="s">
        <v>918</v>
      </c>
      <c r="B247" t="s">
        <v>1185</v>
      </c>
      <c r="C247" s="4">
        <v>76121.650000000009</v>
      </c>
    </row>
    <row r="248" spans="1:3">
      <c r="A248" t="s">
        <v>919</v>
      </c>
      <c r="B248" t="s">
        <v>1186</v>
      </c>
      <c r="C248" s="4">
        <v>14218.9</v>
      </c>
    </row>
    <row r="249" spans="1:3">
      <c r="A249" t="s">
        <v>920</v>
      </c>
      <c r="B249" t="s">
        <v>1187</v>
      </c>
      <c r="C249" s="4">
        <v>22672.709999999995</v>
      </c>
    </row>
    <row r="250" spans="1:3">
      <c r="A250" t="s">
        <v>921</v>
      </c>
      <c r="B250" t="s">
        <v>1188</v>
      </c>
      <c r="C250" s="4">
        <v>43910.66</v>
      </c>
    </row>
    <row r="251" spans="1:3">
      <c r="A251" t="s">
        <v>922</v>
      </c>
      <c r="B251" t="s">
        <v>1189</v>
      </c>
      <c r="C251" s="4">
        <v>37829.14</v>
      </c>
    </row>
    <row r="252" spans="1:3">
      <c r="A252" t="s">
        <v>389</v>
      </c>
      <c r="B252" t="s">
        <v>1190</v>
      </c>
      <c r="C252" s="4">
        <v>34644.33</v>
      </c>
    </row>
    <row r="253" spans="1:3">
      <c r="A253" t="s">
        <v>680</v>
      </c>
      <c r="B253" t="s">
        <v>1191</v>
      </c>
      <c r="C253" s="4">
        <v>41603.480000000003</v>
      </c>
    </row>
    <row r="254" spans="1:3">
      <c r="A254" t="s">
        <v>923</v>
      </c>
      <c r="B254" t="s">
        <v>1192</v>
      </c>
      <c r="C254" s="4">
        <v>3016.92</v>
      </c>
    </row>
    <row r="255" spans="1:3">
      <c r="A255" t="s">
        <v>924</v>
      </c>
      <c r="B255" t="s">
        <v>1193</v>
      </c>
      <c r="C255" s="4">
        <v>43537.03</v>
      </c>
    </row>
    <row r="256" spans="1:3">
      <c r="A256" t="s">
        <v>925</v>
      </c>
      <c r="B256" t="s">
        <v>1194</v>
      </c>
      <c r="C256" s="4">
        <v>69345.759999999995</v>
      </c>
    </row>
    <row r="257" spans="1:3">
      <c r="A257" t="s">
        <v>926</v>
      </c>
      <c r="B257" t="s">
        <v>1195</v>
      </c>
      <c r="C257" s="4">
        <v>35437.369999999995</v>
      </c>
    </row>
    <row r="258" spans="1:3">
      <c r="A258" t="s">
        <v>681</v>
      </c>
      <c r="B258" t="s">
        <v>1196</v>
      </c>
      <c r="C258" s="4">
        <v>6051.4800000000005</v>
      </c>
    </row>
    <row r="259" spans="1:3">
      <c r="A259" t="s">
        <v>391</v>
      </c>
      <c r="B259" t="s">
        <v>1197</v>
      </c>
      <c r="C259" s="4">
        <v>52495.430000000015</v>
      </c>
    </row>
    <row r="260" spans="1:3">
      <c r="A260" t="s">
        <v>393</v>
      </c>
      <c r="B260" t="s">
        <v>1198</v>
      </c>
      <c r="C260" s="4">
        <v>22032.21</v>
      </c>
    </row>
    <row r="261" spans="1:3">
      <c r="A261" t="s">
        <v>395</v>
      </c>
      <c r="B261" t="s">
        <v>1199</v>
      </c>
      <c r="C261" s="4">
        <v>17775.640000000003</v>
      </c>
    </row>
    <row r="262" spans="1:3">
      <c r="A262" t="s">
        <v>682</v>
      </c>
      <c r="B262" t="s">
        <v>1200</v>
      </c>
      <c r="C262" s="4">
        <v>198584.19</v>
      </c>
    </row>
    <row r="263" spans="1:3">
      <c r="A263" t="s">
        <v>553</v>
      </c>
      <c r="B263" t="s">
        <v>1201</v>
      </c>
      <c r="C263" s="4">
        <v>2637.9300000000003</v>
      </c>
    </row>
    <row r="264" spans="1:3">
      <c r="A264" t="s">
        <v>683</v>
      </c>
      <c r="B264" t="s">
        <v>1202</v>
      </c>
      <c r="C264" s="4">
        <v>12386.400000000001</v>
      </c>
    </row>
    <row r="265" spans="1:3">
      <c r="A265" t="s">
        <v>684</v>
      </c>
      <c r="B265" t="s">
        <v>1203</v>
      </c>
      <c r="C265" s="4">
        <v>16655.659999999996</v>
      </c>
    </row>
    <row r="266" spans="1:3">
      <c r="A266" t="s">
        <v>685</v>
      </c>
      <c r="B266" t="s">
        <v>1204</v>
      </c>
      <c r="C266" s="4">
        <v>111629.90000000002</v>
      </c>
    </row>
    <row r="267" spans="1:3">
      <c r="A267" t="s">
        <v>37</v>
      </c>
      <c r="B267" t="s">
        <v>1205</v>
      </c>
      <c r="C267" s="4">
        <v>15770.960000000001</v>
      </c>
    </row>
    <row r="268" spans="1:3">
      <c r="A268" t="s">
        <v>38</v>
      </c>
      <c r="B268" t="s">
        <v>1206</v>
      </c>
      <c r="C268" s="4">
        <v>24383.030000000006</v>
      </c>
    </row>
    <row r="269" spans="1:3">
      <c r="A269" t="s">
        <v>39</v>
      </c>
      <c r="B269" t="s">
        <v>1207</v>
      </c>
      <c r="C269" s="4">
        <v>10918.06</v>
      </c>
    </row>
    <row r="270" spans="1:3">
      <c r="A270" t="s">
        <v>40</v>
      </c>
      <c r="B270" t="s">
        <v>1208</v>
      </c>
      <c r="C270" s="4">
        <v>9585.89</v>
      </c>
    </row>
    <row r="271" spans="1:3">
      <c r="A271" t="s">
        <v>927</v>
      </c>
      <c r="B271" t="s">
        <v>1209</v>
      </c>
      <c r="C271" s="4">
        <v>14139.300000000003</v>
      </c>
    </row>
    <row r="272" spans="1:3">
      <c r="A272" t="s">
        <v>555</v>
      </c>
      <c r="B272" t="s">
        <v>1210</v>
      </c>
      <c r="C272" s="4">
        <v>2455.4800000000005</v>
      </c>
    </row>
    <row r="273" spans="1:3">
      <c r="A273" t="s">
        <v>41</v>
      </c>
      <c r="B273" t="s">
        <v>1211</v>
      </c>
      <c r="C273" s="4">
        <v>60352.960000000006</v>
      </c>
    </row>
    <row r="274" spans="1:3">
      <c r="A274" t="s">
        <v>928</v>
      </c>
      <c r="B274" t="s">
        <v>1212</v>
      </c>
      <c r="C274" s="4">
        <v>388448.46</v>
      </c>
    </row>
    <row r="275" spans="1:3">
      <c r="A275" t="s">
        <v>398</v>
      </c>
      <c r="B275" t="s">
        <v>1213</v>
      </c>
      <c r="C275" s="4">
        <v>2214864.9700000002</v>
      </c>
    </row>
    <row r="276" spans="1:3">
      <c r="A276" t="s">
        <v>929</v>
      </c>
      <c r="B276" t="s">
        <v>1213</v>
      </c>
      <c r="C276" s="4">
        <v>658366.5</v>
      </c>
    </row>
    <row r="277" spans="1:3">
      <c r="A277" t="s">
        <v>557</v>
      </c>
      <c r="B277" t="s">
        <v>1214</v>
      </c>
      <c r="C277" s="4">
        <v>168825.29000000004</v>
      </c>
    </row>
    <row r="278" spans="1:3">
      <c r="A278" t="s">
        <v>930</v>
      </c>
      <c r="B278" t="s">
        <v>1215</v>
      </c>
      <c r="C278" s="4">
        <v>37905.949999999997</v>
      </c>
    </row>
    <row r="279" spans="1:3">
      <c r="A279" t="s">
        <v>931</v>
      </c>
      <c r="B279" t="s">
        <v>1216</v>
      </c>
      <c r="C279" s="4">
        <v>236173.67</v>
      </c>
    </row>
    <row r="280" spans="1:3">
      <c r="A280" t="s">
        <v>932</v>
      </c>
      <c r="B280" t="s">
        <v>1217</v>
      </c>
      <c r="C280" s="4">
        <v>70514.509999999995</v>
      </c>
    </row>
    <row r="281" spans="1:3">
      <c r="A281" t="s">
        <v>933</v>
      </c>
      <c r="B281" t="s">
        <v>1218</v>
      </c>
      <c r="C281" s="4">
        <v>198884.53000000003</v>
      </c>
    </row>
    <row r="282" spans="1:3">
      <c r="A282" t="s">
        <v>934</v>
      </c>
      <c r="B282" t="s">
        <v>1218</v>
      </c>
      <c r="C282" s="4">
        <v>41896.049999999996</v>
      </c>
    </row>
    <row r="283" spans="1:3">
      <c r="A283" t="s">
        <v>400</v>
      </c>
      <c r="B283" t="s">
        <v>1219</v>
      </c>
      <c r="C283" s="4">
        <v>25240.350000000002</v>
      </c>
    </row>
    <row r="284" spans="1:3">
      <c r="A284" t="s">
        <v>935</v>
      </c>
      <c r="B284" t="s">
        <v>1219</v>
      </c>
      <c r="C284" s="4">
        <v>170238</v>
      </c>
    </row>
    <row r="285" spans="1:3">
      <c r="A285" t="s">
        <v>402</v>
      </c>
      <c r="B285" t="s">
        <v>1220</v>
      </c>
      <c r="C285" s="4">
        <v>29784.65</v>
      </c>
    </row>
    <row r="286" spans="1:3">
      <c r="A286" t="s">
        <v>936</v>
      </c>
      <c r="B286" t="s">
        <v>1221</v>
      </c>
      <c r="C286" s="4">
        <v>34434.82</v>
      </c>
    </row>
    <row r="287" spans="1:3">
      <c r="A287" t="s">
        <v>404</v>
      </c>
      <c r="B287" t="s">
        <v>1222</v>
      </c>
      <c r="C287" s="4">
        <v>85326.090000000011</v>
      </c>
    </row>
    <row r="288" spans="1:3">
      <c r="A288" t="s">
        <v>937</v>
      </c>
      <c r="B288" t="s">
        <v>1223</v>
      </c>
      <c r="C288" s="4">
        <v>36894.449999999997</v>
      </c>
    </row>
    <row r="289" spans="1:3">
      <c r="A289" t="s">
        <v>938</v>
      </c>
      <c r="B289" t="s">
        <v>1224</v>
      </c>
      <c r="C289" s="4">
        <v>5161.2200000000012</v>
      </c>
    </row>
    <row r="290" spans="1:3">
      <c r="A290" t="s">
        <v>939</v>
      </c>
      <c r="B290" t="s">
        <v>1225</v>
      </c>
      <c r="C290" s="4">
        <v>606.04</v>
      </c>
    </row>
    <row r="291" spans="1:3">
      <c r="A291" t="s">
        <v>408</v>
      </c>
      <c r="B291" t="s">
        <v>1226</v>
      </c>
      <c r="C291" s="4">
        <v>113944.45999999999</v>
      </c>
    </row>
    <row r="292" spans="1:3">
      <c r="A292" t="s">
        <v>940</v>
      </c>
      <c r="B292" t="s">
        <v>1227</v>
      </c>
      <c r="C292" s="4">
        <v>1212.08</v>
      </c>
    </row>
    <row r="293" spans="1:3">
      <c r="A293" t="s">
        <v>941</v>
      </c>
      <c r="B293" t="s">
        <v>1228</v>
      </c>
      <c r="C293" s="4">
        <v>16892.84</v>
      </c>
    </row>
    <row r="294" spans="1:3">
      <c r="A294" t="s">
        <v>942</v>
      </c>
      <c r="B294" t="s">
        <v>1229</v>
      </c>
      <c r="C294" s="4">
        <v>49169.34</v>
      </c>
    </row>
    <row r="295" spans="1:3">
      <c r="A295" t="s">
        <v>686</v>
      </c>
      <c r="B295" t="s">
        <v>1230</v>
      </c>
      <c r="C295" s="4">
        <v>46692.250000000007</v>
      </c>
    </row>
    <row r="296" spans="1:3">
      <c r="A296" t="s">
        <v>410</v>
      </c>
      <c r="B296" t="s">
        <v>1231</v>
      </c>
      <c r="C296" s="4">
        <v>18505.830000000002</v>
      </c>
    </row>
    <row r="297" spans="1:3">
      <c r="A297" t="s">
        <v>687</v>
      </c>
      <c r="B297" t="s">
        <v>1232</v>
      </c>
      <c r="C297" s="4">
        <v>28866.709999999995</v>
      </c>
    </row>
    <row r="298" spans="1:3">
      <c r="A298" t="s">
        <v>562</v>
      </c>
      <c r="B298" t="s">
        <v>1233</v>
      </c>
      <c r="C298" s="4">
        <v>84333.25</v>
      </c>
    </row>
    <row r="299" spans="1:3">
      <c r="A299" t="s">
        <v>688</v>
      </c>
      <c r="B299" t="s">
        <v>1234</v>
      </c>
      <c r="C299" s="4">
        <v>12739.199999999999</v>
      </c>
    </row>
    <row r="300" spans="1:3">
      <c r="A300" t="s">
        <v>689</v>
      </c>
      <c r="B300" t="s">
        <v>1235</v>
      </c>
      <c r="C300" s="4">
        <v>79044.759999999995</v>
      </c>
    </row>
    <row r="301" spans="1:3">
      <c r="A301" t="s">
        <v>412</v>
      </c>
      <c r="B301" t="s">
        <v>1236</v>
      </c>
      <c r="C301" s="4">
        <v>9191.33</v>
      </c>
    </row>
    <row r="302" spans="1:3">
      <c r="A302" t="s">
        <v>414</v>
      </c>
      <c r="B302" t="s">
        <v>1237</v>
      </c>
      <c r="C302" s="4">
        <v>30555.68</v>
      </c>
    </row>
    <row r="303" spans="1:3">
      <c r="A303" t="s">
        <v>416</v>
      </c>
      <c r="B303" t="s">
        <v>1238</v>
      </c>
      <c r="C303" s="4">
        <v>17966.169999999998</v>
      </c>
    </row>
    <row r="304" spans="1:3">
      <c r="A304" t="s">
        <v>575</v>
      </c>
      <c r="B304" t="s">
        <v>1239</v>
      </c>
      <c r="C304" s="4">
        <v>8194.5499999999993</v>
      </c>
    </row>
    <row r="305" spans="1:3">
      <c r="A305" t="s">
        <v>577</v>
      </c>
      <c r="B305" t="s">
        <v>1240</v>
      </c>
      <c r="C305" s="4">
        <v>52805.5</v>
      </c>
    </row>
    <row r="306" spans="1:3">
      <c r="A306" t="s">
        <v>943</v>
      </c>
      <c r="B306" t="s">
        <v>1241</v>
      </c>
      <c r="C306" s="4">
        <v>51519.69</v>
      </c>
    </row>
    <row r="307" spans="1:3">
      <c r="A307" t="s">
        <v>690</v>
      </c>
      <c r="B307" t="s">
        <v>1242</v>
      </c>
      <c r="C307" s="4">
        <v>15541.06</v>
      </c>
    </row>
    <row r="308" spans="1:3">
      <c r="A308" t="s">
        <v>422</v>
      </c>
      <c r="B308" t="s">
        <v>1243</v>
      </c>
      <c r="C308" s="4">
        <v>35512.299999999996</v>
      </c>
    </row>
    <row r="309" spans="1:3">
      <c r="A309" t="s">
        <v>944</v>
      </c>
      <c r="B309" t="s">
        <v>1244</v>
      </c>
      <c r="C309" s="4">
        <v>14276.86</v>
      </c>
    </row>
    <row r="310" spans="1:3">
      <c r="A310" t="s">
        <v>945</v>
      </c>
      <c r="B310" t="s">
        <v>1245</v>
      </c>
      <c r="C310" s="4">
        <v>1778.8</v>
      </c>
    </row>
    <row r="311" spans="1:3">
      <c r="A311" t="s">
        <v>946</v>
      </c>
      <c r="B311" t="s">
        <v>1246</v>
      </c>
      <c r="C311" s="4">
        <v>26237.859999999997</v>
      </c>
    </row>
    <row r="312" spans="1:3">
      <c r="A312" t="s">
        <v>947</v>
      </c>
      <c r="B312" t="s">
        <v>1247</v>
      </c>
      <c r="C312" s="4">
        <v>3179.86</v>
      </c>
    </row>
    <row r="313" spans="1:3">
      <c r="A313" t="s">
        <v>948</v>
      </c>
      <c r="B313" t="s">
        <v>1248</v>
      </c>
      <c r="C313" s="4">
        <v>903.48</v>
      </c>
    </row>
    <row r="314" spans="1:3">
      <c r="A314" t="s">
        <v>691</v>
      </c>
      <c r="B314" t="s">
        <v>565</v>
      </c>
      <c r="C314" s="4">
        <v>2710954.26</v>
      </c>
    </row>
    <row r="315" spans="1:3">
      <c r="A315" t="s">
        <v>692</v>
      </c>
      <c r="B315" t="s">
        <v>567</v>
      </c>
      <c r="C315" s="4">
        <v>1084440.76</v>
      </c>
    </row>
    <row r="316" spans="1:3">
      <c r="A316" t="s">
        <v>424</v>
      </c>
      <c r="B316" t="s">
        <v>1249</v>
      </c>
      <c r="C316" s="4">
        <v>619427.42999999993</v>
      </c>
    </row>
    <row r="317" spans="1:3">
      <c r="A317" t="s">
        <v>949</v>
      </c>
      <c r="B317" t="s">
        <v>1249</v>
      </c>
      <c r="C317" s="4">
        <v>816240.47000000009</v>
      </c>
    </row>
    <row r="318" spans="1:3">
      <c r="A318" t="s">
        <v>693</v>
      </c>
      <c r="B318" t="s">
        <v>1250</v>
      </c>
      <c r="C318" s="4">
        <v>617844.57000000007</v>
      </c>
    </row>
    <row r="319" spans="1:3">
      <c r="A319" t="s">
        <v>950</v>
      </c>
      <c r="B319" t="s">
        <v>1251</v>
      </c>
      <c r="C319" s="4">
        <v>325509.61000000004</v>
      </c>
    </row>
    <row r="320" spans="1:3">
      <c r="A320" t="s">
        <v>428</v>
      </c>
      <c r="B320" t="s">
        <v>1252</v>
      </c>
      <c r="C320" s="4">
        <v>152134.97999999998</v>
      </c>
    </row>
    <row r="321" spans="1:3">
      <c r="A321" t="s">
        <v>694</v>
      </c>
      <c r="B321" t="s">
        <v>1253</v>
      </c>
      <c r="C321" s="4">
        <v>193906.25999999998</v>
      </c>
    </row>
    <row r="322" spans="1:3">
      <c r="A322" t="s">
        <v>695</v>
      </c>
      <c r="B322" t="s">
        <v>1254</v>
      </c>
      <c r="C322" s="4">
        <v>79391.77</v>
      </c>
    </row>
    <row r="323" spans="1:3">
      <c r="A323" t="s">
        <v>951</v>
      </c>
      <c r="B323" t="s">
        <v>1255</v>
      </c>
      <c r="C323" s="4">
        <v>206581.55000000002</v>
      </c>
    </row>
    <row r="324" spans="1:3">
      <c r="A324" s="1" t="s">
        <v>42</v>
      </c>
      <c r="C324" s="7">
        <v>323950254.98000002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20" workbookViewId="0">
      <selection activeCell="C20" sqref="C20"/>
    </sheetView>
  </sheetViews>
  <sheetFormatPr defaultRowHeight="15"/>
  <cols>
    <col min="1" max="1" width="5.28515625" bestFit="1" customWidth="1"/>
    <col min="2" max="2" width="20.28515625" bestFit="1" customWidth="1"/>
    <col min="3" max="3" width="71.5703125" bestFit="1" customWidth="1"/>
    <col min="4" max="4" width="13.5703125" bestFit="1" customWidth="1"/>
    <col min="5" max="5" width="11.5703125" bestFit="1" customWidth="1"/>
  </cols>
  <sheetData>
    <row r="1" spans="1:5">
      <c r="A1" s="1" t="s">
        <v>655</v>
      </c>
      <c r="B1" s="1" t="s">
        <v>144</v>
      </c>
      <c r="C1" s="1" t="s">
        <v>145</v>
      </c>
      <c r="D1" s="1" t="s">
        <v>133</v>
      </c>
      <c r="E1" s="3"/>
    </row>
    <row r="2" spans="1:5">
      <c r="A2">
        <f>_xlfn.NUMBERVALUE(LEFT(B2,3))</f>
        <v>116</v>
      </c>
      <c r="B2" t="str">
        <f>d1_po_objekty!A74</f>
        <v>116-00</v>
      </c>
      <c r="C2" t="str">
        <f>d1_po_objekty!B74</f>
        <v>Prístupová cesta k západnému portálu tunela Prešov</v>
      </c>
      <c r="D2" s="4">
        <f>d1_po_objekty!C74</f>
        <v>28365.920000000002</v>
      </c>
      <c r="E2" s="3"/>
    </row>
    <row r="3" spans="1:5">
      <c r="A3">
        <f t="shared" ref="A3:A66" si="0">_xlfn.NUMBERVALUE(LEFT(B3,3))</f>
        <v>116</v>
      </c>
      <c r="B3" t="str">
        <f>d1_po_objekty!A75</f>
        <v>116-01</v>
      </c>
      <c r="C3" t="str">
        <f>d1_po_objekty!B75</f>
        <v>Prístupová cesta k západnému portálu tunela Prešov-vozovka</v>
      </c>
      <c r="D3" s="4">
        <f>d1_po_objekty!C75</f>
        <v>34660.229999999996</v>
      </c>
      <c r="E3" s="3"/>
    </row>
    <row r="4" spans="1:5">
      <c r="A4">
        <f t="shared" si="0"/>
        <v>116</v>
      </c>
      <c r="B4" t="str">
        <f>d1_po_objekty!A76</f>
        <v>116-02</v>
      </c>
      <c r="C4" t="str">
        <f>d1_po_objekty!B76</f>
        <v>Prístupová cesta k západnému portálu tunela Prešov-zvodidla</v>
      </c>
      <c r="D4" s="4">
        <f>d1_po_objekty!C76</f>
        <v>6297.5599999999995</v>
      </c>
      <c r="E4" s="3">
        <f>SUM(D2:D4)/1000000</f>
        <v>6.9323709999999997E-2</v>
      </c>
    </row>
    <row r="5" spans="1:5">
      <c r="A5">
        <f t="shared" si="0"/>
        <v>117</v>
      </c>
      <c r="B5" t="str">
        <f>d1_po_objekty!A77</f>
        <v>117-00</v>
      </c>
      <c r="C5" t="str">
        <f>d1_po_objekty!B77</f>
        <v>Prístupová cesta v východnému portálu tunela Prešov</v>
      </c>
      <c r="D5" s="4">
        <f>d1_po_objekty!C77</f>
        <v>987124.89999999979</v>
      </c>
      <c r="E5" s="3"/>
    </row>
    <row r="6" spans="1:5">
      <c r="A6">
        <f t="shared" si="0"/>
        <v>117</v>
      </c>
      <c r="B6" t="str">
        <f>d1_po_objekty!A78</f>
        <v>117-01</v>
      </c>
      <c r="C6" t="str">
        <f>d1_po_objekty!B78</f>
        <v>Prístupová cesta v východnému portálu tunela Prešov-vozovka</v>
      </c>
      <c r="D6" s="4">
        <f>d1_po_objekty!C78</f>
        <v>128504.20999999999</v>
      </c>
      <c r="E6" s="3"/>
    </row>
    <row r="7" spans="1:5">
      <c r="A7">
        <f t="shared" si="0"/>
        <v>117</v>
      </c>
      <c r="B7" t="str">
        <f>d1_po_objekty!A79</f>
        <v>117-02</v>
      </c>
      <c r="C7" t="str">
        <f>d1_po_objekty!B79</f>
        <v>Prístupová cesta v východnému portálu tunela Prešov-zvodidla</v>
      </c>
      <c r="D7" s="4">
        <f>d1_po_objekty!C79</f>
        <v>26769.69</v>
      </c>
      <c r="E7" s="3"/>
    </row>
    <row r="8" spans="1:5">
      <c r="A8">
        <f t="shared" si="0"/>
        <v>118</v>
      </c>
      <c r="B8" t="str">
        <f>d1_po_objekty!A80</f>
        <v>118-00</v>
      </c>
      <c r="C8" t="str">
        <f>d1_po_objekty!B80</f>
        <v>Prístupová cesta v km 102,8 - Pod Wilec hôrkou</v>
      </c>
      <c r="D8" s="4">
        <f>d1_po_objekty!C80</f>
        <v>255006.64000000004</v>
      </c>
      <c r="E8" s="3"/>
    </row>
    <row r="9" spans="1:5">
      <c r="A9">
        <f t="shared" si="0"/>
        <v>119</v>
      </c>
      <c r="B9" t="str">
        <f>d1_po_objekty!A81</f>
        <v>119-00</v>
      </c>
      <c r="C9" t="str">
        <f>d1_po_objekty!B81</f>
        <v>Prístupová cesta k východnému portálu tunela Prešov z cesty I/68</v>
      </c>
      <c r="D9" s="4">
        <f>d1_po_objekty!C81</f>
        <v>736646.2699999999</v>
      </c>
      <c r="E9" s="3"/>
    </row>
    <row r="10" spans="1:5">
      <c r="A10">
        <f t="shared" si="0"/>
        <v>119</v>
      </c>
      <c r="B10" t="str">
        <f>d1_po_objekty!A82</f>
        <v>119-00.1</v>
      </c>
      <c r="C10" t="str">
        <f>d1_po_objekty!B82</f>
        <v xml:space="preserve">Verejné osvetlenie prístupovej cesty k východnému portálu tunela </v>
      </c>
      <c r="D10" s="4">
        <f>d1_po_objekty!C82</f>
        <v>276819.88999999996</v>
      </c>
      <c r="E10" s="3"/>
    </row>
    <row r="11" spans="1:5">
      <c r="A11">
        <f t="shared" si="0"/>
        <v>119</v>
      </c>
      <c r="B11" t="str">
        <f>d1_po_objekty!A83</f>
        <v>119-00.2</v>
      </c>
      <c r="C11" t="str">
        <f>d1_po_objekty!B83</f>
        <v>NN prípojka VSD pre verejné osvetlenie pri východnom portáli tunela Prešov</v>
      </c>
      <c r="D11" s="4">
        <f>d1_po_objekty!C83</f>
        <v>2113.54</v>
      </c>
      <c r="E11" s="3">
        <f>SUM(D5:D11)/1000000</f>
        <v>2.41298514</v>
      </c>
    </row>
    <row r="12" spans="1:5">
      <c r="A12">
        <f t="shared" si="0"/>
        <v>216</v>
      </c>
      <c r="B12" t="str">
        <f>d1_po_objekty!A112</f>
        <v>216-00</v>
      </c>
      <c r="C12" t="str">
        <f>d1_po_objekty!B112</f>
        <v>Most na prístupovej ceste Malkovská km 0,030 cez potok Vydumanec</v>
      </c>
      <c r="D12" s="4">
        <f>d1_po_objekty!C112</f>
        <v>146324.58000000002</v>
      </c>
      <c r="E12" s="3">
        <f>SUM(D12)/1000000</f>
        <v>0.14632458000000001</v>
      </c>
    </row>
    <row r="13" spans="1:5">
      <c r="A13">
        <f t="shared" si="0"/>
        <v>217</v>
      </c>
      <c r="B13" t="str">
        <f>d1_po_objekty!A113</f>
        <v>217-00</v>
      </c>
      <c r="C13" t="str">
        <f>d1_po_objekty!B113</f>
        <v>Most na prístupovej ceste k tunelu Prešov nad cestou I/68</v>
      </c>
      <c r="D13" s="4">
        <f>d1_po_objekty!C113</f>
        <v>1772992.3699999994</v>
      </c>
      <c r="E13" s="3">
        <f>SUM(D13)/1000000</f>
        <v>1.7729923699999994</v>
      </c>
    </row>
    <row r="14" spans="1:5">
      <c r="A14">
        <f t="shared" si="0"/>
        <v>300</v>
      </c>
      <c r="B14" t="str">
        <f>d1_po_objekty!A131</f>
        <v>300-01</v>
      </c>
      <c r="C14" t="str">
        <f>d1_po_objekty!B131</f>
        <v>Západný portál</v>
      </c>
      <c r="D14" s="4">
        <f>d1_po_objekty!C131</f>
        <v>1673818.1499999997</v>
      </c>
      <c r="E14" s="3"/>
    </row>
    <row r="15" spans="1:5">
      <c r="A15">
        <f t="shared" si="0"/>
        <v>300</v>
      </c>
      <c r="B15" t="str">
        <f>d1_po_objekty!A132</f>
        <v>300-02</v>
      </c>
      <c r="C15" t="str">
        <f>d1_po_objekty!B132</f>
        <v>Východný portál</v>
      </c>
      <c r="D15" s="4">
        <f>d1_po_objekty!C132</f>
        <v>2261204.8899999992</v>
      </c>
      <c r="E15" s="3"/>
    </row>
    <row r="16" spans="1:5">
      <c r="A16">
        <f t="shared" si="0"/>
        <v>300</v>
      </c>
      <c r="B16" t="str">
        <f>d1_po_objekty!A133</f>
        <v>300-03</v>
      </c>
      <c r="C16" t="str">
        <f>d1_po_objekty!B133</f>
        <v>Technologická centrála západ</v>
      </c>
      <c r="D16" s="4">
        <f>d1_po_objekty!C133</f>
        <v>459832.86</v>
      </c>
      <c r="E16" s="3"/>
    </row>
    <row r="17" spans="1:5">
      <c r="A17">
        <f t="shared" si="0"/>
        <v>300</v>
      </c>
      <c r="B17" t="str">
        <f>d1_po_objekty!A134</f>
        <v>300-04</v>
      </c>
      <c r="C17" t="str">
        <f>d1_po_objekty!B134</f>
        <v>Technologická centrála východ</v>
      </c>
      <c r="D17" s="4">
        <f>d1_po_objekty!C134</f>
        <v>305432.21000000008</v>
      </c>
      <c r="E17" s="3"/>
    </row>
    <row r="18" spans="1:5">
      <c r="A18">
        <f t="shared" si="0"/>
        <v>300</v>
      </c>
      <c r="B18" t="str">
        <f>d1_po_objekty!A135</f>
        <v>300-05</v>
      </c>
      <c r="C18" t="str">
        <f>d1_po_objekty!B135</f>
        <v>Hĺbený tunel</v>
      </c>
      <c r="D18" s="4">
        <f>d1_po_objekty!C135</f>
        <v>1586624.98</v>
      </c>
      <c r="E18" s="3"/>
    </row>
    <row r="19" spans="1:5">
      <c r="A19">
        <f t="shared" si="0"/>
        <v>300</v>
      </c>
      <c r="B19" t="str">
        <f>d1_po_objekty!A136</f>
        <v>300-06</v>
      </c>
      <c r="C19" t="str">
        <f>d1_po_objekty!B136</f>
        <v>Razený tunel</v>
      </c>
      <c r="D19" s="4">
        <f>d1_po_objekty!C136</f>
        <v>65510914.889999978</v>
      </c>
      <c r="E19" s="3"/>
    </row>
    <row r="20" spans="1:5">
      <c r="A20">
        <f t="shared" si="0"/>
        <v>300</v>
      </c>
      <c r="B20" t="str">
        <f>d1_po_objekty!A137</f>
        <v>300-07</v>
      </c>
      <c r="C20" t="str">
        <f>d1_po_objekty!B137</f>
        <v>Priečne prepojenia</v>
      </c>
      <c r="D20" s="4">
        <f>d1_po_objekty!C137</f>
        <v>1932208.39</v>
      </c>
      <c r="E20" s="3"/>
    </row>
    <row r="21" spans="1:5">
      <c r="A21">
        <f t="shared" si="0"/>
        <v>300</v>
      </c>
      <c r="B21" t="str">
        <f>d1_po_objekty!A138</f>
        <v>300-08</v>
      </c>
      <c r="C21" t="str">
        <f>d1_po_objekty!B138</f>
        <v>Vozovka a chodníky v tuneli</v>
      </c>
      <c r="D21" s="4">
        <f>d1_po_objekty!C138</f>
        <v>5015980.7399999993</v>
      </c>
      <c r="E21" s="3"/>
    </row>
    <row r="22" spans="1:5">
      <c r="A22">
        <f t="shared" si="0"/>
        <v>300</v>
      </c>
      <c r="B22" t="str">
        <f>d1_po_objekty!A139</f>
        <v>300-09-01</v>
      </c>
      <c r="C22" t="str">
        <f>d1_po_objekty!B139</f>
        <v>Odvodnenie - drenážna horninová voda - stavebná časť</v>
      </c>
      <c r="D22" s="4">
        <f>d1_po_objekty!C139</f>
        <v>1400020.4500000002</v>
      </c>
      <c r="E22" s="3"/>
    </row>
    <row r="23" spans="1:5">
      <c r="A23">
        <f t="shared" si="0"/>
        <v>300</v>
      </c>
      <c r="B23" t="str">
        <f>d1_po_objekty!A140</f>
        <v>300-09-02</v>
      </c>
      <c r="C23" t="str">
        <f>d1_po_objekty!B140</f>
        <v>Odvodnenie drenážna horninová voda – Elektrotechnická časť</v>
      </c>
      <c r="D23" s="4">
        <f>d1_po_objekty!C140</f>
        <v>9333</v>
      </c>
      <c r="E23" s="3"/>
    </row>
    <row r="24" spans="1:5">
      <c r="A24">
        <f t="shared" si="0"/>
        <v>300</v>
      </c>
      <c r="B24" t="str">
        <f>d1_po_objekty!A141</f>
        <v>300-10</v>
      </c>
      <c r="C24" t="str">
        <f>d1_po_objekty!B141</f>
        <v>Odvodnenie povrchu vozovky</v>
      </c>
      <c r="D24" s="4">
        <f>d1_po_objekty!C141</f>
        <v>1212720.79</v>
      </c>
      <c r="E24" s="3"/>
    </row>
    <row r="25" spans="1:5">
      <c r="A25">
        <f t="shared" si="0"/>
        <v>300</v>
      </c>
      <c r="B25" t="str">
        <f>d1_po_objekty!A142</f>
        <v>300-11</v>
      </c>
      <c r="C25" t="str">
        <f>d1_po_objekty!B142</f>
        <v>Požiarny vodovod v tuneli</v>
      </c>
      <c r="D25" s="4">
        <f>d1_po_objekty!C142</f>
        <v>2067475.0100000002</v>
      </c>
      <c r="E25" s="3">
        <f>SUM(D14:D25)/1000000</f>
        <v>83.435566359999982</v>
      </c>
    </row>
    <row r="26" spans="1:5">
      <c r="A26">
        <f t="shared" si="0"/>
        <v>300</v>
      </c>
      <c r="B26" t="str">
        <f>d1_po_objekty!A143</f>
        <v>300-12</v>
      </c>
      <c r="C26" t="str">
        <f>d1_po_objekty!B143</f>
        <v>Ochrana stavby přes účinkami prúdov a uzemnenie</v>
      </c>
      <c r="D26" s="4">
        <f>d1_po_objekty!C143</f>
        <v>242321</v>
      </c>
      <c r="E26" s="3"/>
    </row>
    <row r="27" spans="1:5">
      <c r="A27">
        <f t="shared" si="0"/>
        <v>301</v>
      </c>
      <c r="B27" t="str">
        <f>d1_po_objekty!A144</f>
        <v>301-01</v>
      </c>
      <c r="C27" t="str">
        <f>d1_po_objekty!B144</f>
        <v>Zariadenie VN a  NN</v>
      </c>
      <c r="D27" s="4">
        <f>d1_po_objekty!C144</f>
        <v>4710185.66</v>
      </c>
      <c r="E27" s="3"/>
    </row>
    <row r="28" spans="1:5">
      <c r="A28">
        <f t="shared" si="0"/>
        <v>301</v>
      </c>
      <c r="B28" t="str">
        <f>d1_po_objekty!A145</f>
        <v>301-01.1</v>
      </c>
      <c r="C28" t="str">
        <f>d1_po_objekty!B145</f>
        <v>Zariadenie VN a NN - transformátory a rozvádzače</v>
      </c>
      <c r="D28" s="4">
        <f>d1_po_objekty!C145</f>
        <v>1039114.78</v>
      </c>
      <c r="E28" s="3"/>
    </row>
    <row r="29" spans="1:5">
      <c r="A29">
        <f t="shared" si="0"/>
        <v>301</v>
      </c>
      <c r="B29" t="str">
        <f>d1_po_objekty!A146</f>
        <v>301-02</v>
      </c>
      <c r="C29" t="str">
        <f>d1_po_objekty!B146</f>
        <v xml:space="preserve">  Vetranie tunela</v>
      </c>
      <c r="D29" s="4">
        <f>d1_po_objekty!C146</f>
        <v>60397.65</v>
      </c>
      <c r="E29" s="3"/>
    </row>
    <row r="30" spans="1:5">
      <c r="A30">
        <f t="shared" si="0"/>
        <v>301</v>
      </c>
      <c r="B30" t="str">
        <f>d1_po_objekty!A147</f>
        <v>301-02.1</v>
      </c>
      <c r="C30" t="str">
        <f>d1_po_objekty!B147</f>
        <v>vetranie tunela - ventilátory</v>
      </c>
      <c r="D30" s="4">
        <f>d1_po_objekty!C147</f>
        <v>1025674.82</v>
      </c>
      <c r="E30" s="3"/>
    </row>
    <row r="31" spans="1:5">
      <c r="A31">
        <f t="shared" si="0"/>
        <v>301</v>
      </c>
      <c r="B31" t="str">
        <f>d1_po_objekty!A148</f>
        <v>301-03.1</v>
      </c>
      <c r="C31" t="str">
        <f>d1_po_objekty!B148</f>
        <v>Osvetlenie tunela - svetelné zdroje</v>
      </c>
      <c r="D31" s="4">
        <f>d1_po_objekty!C148</f>
        <v>2129801.6799999997</v>
      </c>
      <c r="E31" s="3"/>
    </row>
    <row r="32" spans="1:5">
      <c r="A32">
        <f t="shared" si="0"/>
        <v>301</v>
      </c>
      <c r="B32" t="str">
        <f>d1_po_objekty!A149</f>
        <v>301-04</v>
      </c>
      <c r="C32" t="str">
        <f>d1_po_objekty!B149</f>
        <v>Zariadenia núdzového volnia, SOS kabíny</v>
      </c>
      <c r="D32" s="4">
        <f>d1_po_objekty!C149</f>
        <v>169445.14</v>
      </c>
      <c r="E32" s="3"/>
    </row>
    <row r="33" spans="1:5">
      <c r="A33">
        <f t="shared" si="0"/>
        <v>301</v>
      </c>
      <c r="B33" t="str">
        <f>d1_po_objekty!A150</f>
        <v>301-04.1</v>
      </c>
      <c r="C33" t="str">
        <f>d1_po_objekty!B150</f>
        <v xml:space="preserve"> Zariadenia núdzového volnia, SOS kabíny - technologické zariadenia</v>
      </c>
      <c r="D33" s="4">
        <f>d1_po_objekty!C150</f>
        <v>780887.41</v>
      </c>
      <c r="E33" s="3"/>
    </row>
    <row r="34" spans="1:5">
      <c r="A34">
        <f t="shared" si="0"/>
        <v>301</v>
      </c>
      <c r="B34" t="str">
        <f>d1_po_objekty!A151</f>
        <v>301-05</v>
      </c>
      <c r="C34" t="str">
        <f>d1_po_objekty!B151</f>
        <v>Spojové a dorozumievacie zariadenia</v>
      </c>
      <c r="D34" s="4">
        <f>d1_po_objekty!C151</f>
        <v>1209057.8700000001</v>
      </c>
      <c r="E34" s="3"/>
    </row>
    <row r="35" spans="1:5">
      <c r="A35">
        <f t="shared" si="0"/>
        <v>301</v>
      </c>
      <c r="B35" t="str">
        <f>d1_po_objekty!A152</f>
        <v>301-05.1</v>
      </c>
      <c r="C35" t="str">
        <f>d1_po_objekty!B152</f>
        <v>Spojovacie a dorozumievacie zariadenia - telekomunikačné zariadenia</v>
      </c>
      <c r="D35" s="4">
        <f>d1_po_objekty!C152</f>
        <v>11963.869999999999</v>
      </c>
      <c r="E35" s="3"/>
    </row>
    <row r="36" spans="1:5">
      <c r="A36">
        <f t="shared" si="0"/>
        <v>301</v>
      </c>
      <c r="B36" t="str">
        <f>d1_po_objekty!A153</f>
        <v>301-06</v>
      </c>
      <c r="C36" t="str">
        <f>d1_po_objekty!B153</f>
        <v xml:space="preserve">Požiarny vodovod v technologickej centrále západ - Strojnotechnologická časť </v>
      </c>
      <c r="D36" s="4">
        <f>d1_po_objekty!C153</f>
        <v>66014.42</v>
      </c>
      <c r="E36" s="3"/>
    </row>
    <row r="37" spans="1:5">
      <c r="A37">
        <f t="shared" si="0"/>
        <v>301</v>
      </c>
      <c r="B37" t="str">
        <f>d1_po_objekty!A154</f>
        <v>301-06.1</v>
      </c>
      <c r="C37" t="str">
        <f>d1_po_objekty!B154</f>
        <v xml:space="preserve"> Požiarny vodovod v technologickej centrále západ-Elektrotechnická časť</v>
      </c>
      <c r="D37" s="4">
        <f>d1_po_objekty!C154</f>
        <v>44389.67</v>
      </c>
      <c r="E37" s="3"/>
    </row>
    <row r="38" spans="1:5">
      <c r="A38">
        <f t="shared" si="0"/>
        <v>301</v>
      </c>
      <c r="B38" t="str">
        <f>d1_po_objekty!A155</f>
        <v>301-07</v>
      </c>
      <c r="C38" t="str">
        <f>d1_po_objekty!B155</f>
        <v xml:space="preserve">  EPS</v>
      </c>
      <c r="D38" s="4">
        <f>d1_po_objekty!C155</f>
        <v>440524.86</v>
      </c>
      <c r="E38" s="3"/>
    </row>
    <row r="39" spans="1:5">
      <c r="A39">
        <f t="shared" si="0"/>
        <v>301</v>
      </c>
      <c r="B39" t="str">
        <f>d1_po_objekty!A156</f>
        <v>301-07.1</v>
      </c>
      <c r="C39" t="str">
        <f>d1_po_objekty!B156</f>
        <v xml:space="preserve">  EPS - snímače</v>
      </c>
      <c r="D39" s="4">
        <f>d1_po_objekty!C156</f>
        <v>27905.919999999998</v>
      </c>
      <c r="E39" s="3"/>
    </row>
    <row r="40" spans="1:5">
      <c r="A40">
        <f t="shared" si="0"/>
        <v>301</v>
      </c>
      <c r="B40" t="str">
        <f>d1_po_objekty!A157</f>
        <v>301-08</v>
      </c>
      <c r="C40" t="str">
        <f>d1_po_objekty!B157</f>
        <v xml:space="preserve">  Požiarne dvere</v>
      </c>
      <c r="D40" s="4">
        <f>d1_po_objekty!C157</f>
        <v>226528.2</v>
      </c>
      <c r="E40" s="3"/>
    </row>
    <row r="41" spans="1:5">
      <c r="A41">
        <f t="shared" si="0"/>
        <v>301</v>
      </c>
      <c r="B41" t="str">
        <f>d1_po_objekty!A158</f>
        <v>301-09</v>
      </c>
      <c r="C41" t="str">
        <f>d1_po_objekty!B158</f>
        <v>Centrálny riadiacy systém technológie</v>
      </c>
      <c r="D41" s="4">
        <f>d1_po_objekty!C158</f>
        <v>3464850.61</v>
      </c>
      <c r="E41" s="3"/>
    </row>
    <row r="42" spans="1:5">
      <c r="A42">
        <f t="shared" si="0"/>
        <v>301</v>
      </c>
      <c r="B42" t="str">
        <f>d1_po_objekty!A159</f>
        <v>301_09.1</v>
      </c>
      <c r="C42" t="str">
        <f>d1_po_objekty!B159</f>
        <v>Centrálny riadiacy systém technológie - software a licencie</v>
      </c>
      <c r="D42" s="4">
        <f>d1_po_objekty!C159</f>
        <v>2194950.9500000002</v>
      </c>
      <c r="E42" s="3"/>
    </row>
    <row r="43" spans="1:5">
      <c r="A43">
        <f t="shared" si="0"/>
        <v>301</v>
      </c>
      <c r="B43" t="str">
        <f>d1_po_objekty!A160</f>
        <v>301-10</v>
      </c>
      <c r="C43" t="str">
        <f>d1_po_objekty!B160</f>
        <v>Kamerový dohĺad v tuneli</v>
      </c>
      <c r="D43" s="4">
        <f>d1_po_objekty!C160</f>
        <v>974962</v>
      </c>
      <c r="E43" s="3"/>
    </row>
    <row r="44" spans="1:5">
      <c r="A44">
        <f t="shared" si="0"/>
        <v>301</v>
      </c>
      <c r="B44" t="str">
        <f>d1_po_objekty!A161</f>
        <v>301-10.1</v>
      </c>
      <c r="C44" t="str">
        <f>d1_po_objekty!B161</f>
        <v>Kamerový dohľad v tuneli - telekomunikačné zariadenia</v>
      </c>
      <c r="D44" s="4">
        <f>d1_po_objekty!C161</f>
        <v>2075562.5799999996</v>
      </c>
      <c r="E44" s="3"/>
    </row>
    <row r="45" spans="1:5">
      <c r="A45">
        <f t="shared" si="0"/>
        <v>301</v>
      </c>
      <c r="B45" t="str">
        <f>d1_po_objekty!A162</f>
        <v>301-10.2</v>
      </c>
      <c r="C45" t="str">
        <f>d1_po_objekty!B162</f>
        <v>Kamerový dohľad v tuneli - software a licencie</v>
      </c>
      <c r="D45" s="4">
        <f>d1_po_objekty!C162</f>
        <v>113416.14</v>
      </c>
      <c r="E45" s="3"/>
    </row>
    <row r="46" spans="1:5">
      <c r="A46">
        <f t="shared" si="0"/>
        <v>301</v>
      </c>
      <c r="B46" t="str">
        <f>d1_po_objekty!A163</f>
        <v>301-11</v>
      </c>
      <c r="C46" t="str">
        <f>d1_po_objekty!B163</f>
        <v>Meranie koncentrácie škodlivín v tuneli</v>
      </c>
      <c r="D46" s="4">
        <f>d1_po_objekty!C163</f>
        <v>19936</v>
      </c>
      <c r="E46" s="3"/>
    </row>
    <row r="47" spans="1:5">
      <c r="A47">
        <f t="shared" si="0"/>
        <v>301</v>
      </c>
      <c r="B47" t="str">
        <f>d1_po_objekty!A164</f>
        <v>301-11.1</v>
      </c>
      <c r="C47" t="str">
        <f>d1_po_objekty!B164</f>
        <v>Meranie koncentrácie škodlivín v tuneli - senzory merania</v>
      </c>
      <c r="D47" s="4">
        <f>d1_po_objekty!C164</f>
        <v>329427.36</v>
      </c>
      <c r="E47" s="3"/>
    </row>
    <row r="48" spans="1:5">
      <c r="A48">
        <f t="shared" si="0"/>
        <v>301</v>
      </c>
      <c r="B48" t="str">
        <f>d1_po_objekty!A165</f>
        <v>301-12</v>
      </c>
      <c r="C48" t="str">
        <f>d1_po_objekty!B165</f>
        <v>SSÚD Prešov</v>
      </c>
      <c r="D48" s="4">
        <f>d1_po_objekty!C165</f>
        <v>112840.8</v>
      </c>
      <c r="E48" s="3"/>
    </row>
    <row r="49" spans="1:5">
      <c r="A49">
        <f t="shared" si="0"/>
        <v>301</v>
      </c>
      <c r="B49" t="str">
        <f>d1_po_objekty!A166</f>
        <v>301-12.1</v>
      </c>
      <c r="C49" t="str">
        <f>d1_po_objekty!B166</f>
        <v>Riadiace stredisko SSÚD Prešov - telekomunikačné zariadenia</v>
      </c>
      <c r="D49" s="4">
        <f>d1_po_objekty!C166</f>
        <v>1894398.6399999997</v>
      </c>
      <c r="E49" s="3"/>
    </row>
    <row r="50" spans="1:5">
      <c r="A50">
        <f t="shared" si="0"/>
        <v>301</v>
      </c>
      <c r="B50" t="str">
        <f>d1_po_objekty!A167</f>
        <v>301-12.2</v>
      </c>
      <c r="C50" t="str">
        <f>d1_po_objekty!B167</f>
        <v>SSÚD Prešov - software a licencie</v>
      </c>
      <c r="D50" s="4">
        <f>d1_po_objekty!C167</f>
        <v>103964.82</v>
      </c>
      <c r="E50" s="3"/>
    </row>
    <row r="51" spans="1:5">
      <c r="A51">
        <f t="shared" si="0"/>
        <v>301</v>
      </c>
      <c r="B51" t="str">
        <f>d1_po_objekty!A168</f>
        <v>301-13.1</v>
      </c>
      <c r="C51" t="str">
        <f>d1_po_objekty!B168</f>
        <v>- Technol.Centrala Zapad - ELEKTROINŠTALACIA</v>
      </c>
      <c r="D51" s="4">
        <f>d1_po_objekty!C168</f>
        <v>157520.74000000002</v>
      </c>
      <c r="E51" s="3"/>
    </row>
    <row r="52" spans="1:5">
      <c r="A52">
        <f t="shared" si="0"/>
        <v>301</v>
      </c>
      <c r="B52" t="str">
        <f>d1_po_objekty!A169</f>
        <v>301-13.2</v>
      </c>
      <c r="C52" t="str">
        <f>d1_po_objekty!B169</f>
        <v xml:space="preserve">  TC západ - EZS</v>
      </c>
      <c r="D52" s="4">
        <f>d1_po_objekty!C169</f>
        <v>130240.37</v>
      </c>
      <c r="E52" s="3"/>
    </row>
    <row r="53" spans="1:5">
      <c r="A53">
        <f t="shared" si="0"/>
        <v>301</v>
      </c>
      <c r="B53" t="str">
        <f>d1_po_objekty!A170</f>
        <v>301-13.3</v>
      </c>
      <c r="C53" t="str">
        <f>d1_po_objekty!B170</f>
        <v>TC západ, EPS</v>
      </c>
      <c r="D53" s="4">
        <f>d1_po_objekty!C170</f>
        <v>41855.829999999994</v>
      </c>
      <c r="E53" s="3"/>
    </row>
    <row r="54" spans="1:5">
      <c r="A54">
        <f t="shared" si="0"/>
        <v>301</v>
      </c>
      <c r="B54" t="str">
        <f>d1_po_objekty!A171</f>
        <v>301-13.4</v>
      </c>
      <c r="C54" t="str">
        <f>d1_po_objekty!B171</f>
        <v xml:space="preserve">  Vetranie PTO západ</v>
      </c>
      <c r="D54" s="4">
        <f>d1_po_objekty!C171</f>
        <v>135876.41999999998</v>
      </c>
      <c r="E54" s="3"/>
    </row>
    <row r="55" spans="1:5">
      <c r="A55">
        <f t="shared" si="0"/>
        <v>301</v>
      </c>
      <c r="B55" t="str">
        <f>d1_po_objekty!A172</f>
        <v>301-14.1</v>
      </c>
      <c r="C55" t="str">
        <f>d1_po_objekty!B172</f>
        <v>Zariadenie NN - ELEKTROINŠTALACIA</v>
      </c>
      <c r="D55" s="4">
        <f>d1_po_objekty!C172</f>
        <v>157048.74000000002</v>
      </c>
      <c r="E55" s="3"/>
    </row>
    <row r="56" spans="1:5">
      <c r="A56">
        <f t="shared" si="0"/>
        <v>301</v>
      </c>
      <c r="B56" t="str">
        <f>d1_po_objekty!A173</f>
        <v>301-14.2</v>
      </c>
      <c r="C56" t="str">
        <f>d1_po_objekty!B173</f>
        <v xml:space="preserve">  TC východ - EZS</v>
      </c>
      <c r="D56" s="4">
        <f>d1_po_objekty!C173</f>
        <v>123863.07</v>
      </c>
      <c r="E56" s="3"/>
    </row>
    <row r="57" spans="1:5">
      <c r="A57">
        <f t="shared" si="0"/>
        <v>301</v>
      </c>
      <c r="B57" t="str">
        <f>d1_po_objekty!A174</f>
        <v>301-14.3</v>
      </c>
      <c r="C57" t="str">
        <f>d1_po_objekty!B174</f>
        <v>TC východ, EPS</v>
      </c>
      <c r="D57" s="4">
        <f>d1_po_objekty!C174</f>
        <v>44405.29</v>
      </c>
      <c r="E57" s="3"/>
    </row>
    <row r="58" spans="1:5">
      <c r="A58">
        <f t="shared" si="0"/>
        <v>301</v>
      </c>
      <c r="B58" t="str">
        <f>d1_po_objekty!A175</f>
        <v>301-14.4</v>
      </c>
      <c r="C58" t="str">
        <f>d1_po_objekty!B175</f>
        <v xml:space="preserve">  Vetranie PTO východ - klimatizácia</v>
      </c>
      <c r="D58" s="4">
        <f>d1_po_objekty!C175</f>
        <v>131128.47999999998</v>
      </c>
      <c r="E58" s="3"/>
    </row>
    <row r="59" spans="1:5">
      <c r="A59">
        <f t="shared" si="0"/>
        <v>301</v>
      </c>
      <c r="B59" t="str">
        <f>d1_po_objekty!A176</f>
        <v>301-15.1</v>
      </c>
      <c r="C59" t="str">
        <f>d1_po_objekty!B176</f>
        <v>Strojní časť záložného zdroja</v>
      </c>
      <c r="D59" s="4">
        <f>d1_po_objekty!C176</f>
        <v>2017636.0000000002</v>
      </c>
      <c r="E59" s="3"/>
    </row>
    <row r="60" spans="1:5">
      <c r="A60">
        <f t="shared" si="0"/>
        <v>301</v>
      </c>
      <c r="B60" t="str">
        <f>d1_po_objekty!A177</f>
        <v>301-15.2</v>
      </c>
      <c r="C60" t="str">
        <f>d1_po_objekty!B177</f>
        <v>Elektroinštalácia záložného zdroja</v>
      </c>
      <c r="D60" s="4">
        <f>d1_po_objekty!C177</f>
        <v>139354.5</v>
      </c>
      <c r="E60" s="3"/>
    </row>
    <row r="61" spans="1:5">
      <c r="A61">
        <f t="shared" si="0"/>
        <v>301</v>
      </c>
      <c r="B61" t="str">
        <f>d1_po_objekty!A178</f>
        <v>301-15.3</v>
      </c>
      <c r="C61" t="str">
        <f>d1_po_objekty!B178</f>
        <v>Vzduchotechnika záložného zdroja</v>
      </c>
      <c r="D61" s="4">
        <f>d1_po_objekty!C178</f>
        <v>85709.36</v>
      </c>
      <c r="E61" s="3"/>
    </row>
    <row r="62" spans="1:5">
      <c r="A62">
        <f t="shared" si="0"/>
        <v>301</v>
      </c>
      <c r="B62" t="str">
        <f>d1_po_objekty!A179</f>
        <v>301-16</v>
      </c>
      <c r="C62" t="str">
        <f>d1_po_objekty!B179</f>
        <v>Dopravné značenie v tuneli</v>
      </c>
      <c r="D62" s="4">
        <f>d1_po_objekty!C179</f>
        <v>92727.3</v>
      </c>
      <c r="E62" s="3"/>
    </row>
    <row r="63" spans="1:5">
      <c r="A63">
        <f t="shared" si="0"/>
        <v>301</v>
      </c>
      <c r="B63" t="str">
        <f>d1_po_objekty!A180</f>
        <v>301-16.1</v>
      </c>
      <c r="C63" t="str">
        <f>d1_po_objekty!B180</f>
        <v>Dopravné značenie v tuneli - premenné dopravné značky</v>
      </c>
      <c r="D63" s="4">
        <f>d1_po_objekty!C180</f>
        <v>5122758.8</v>
      </c>
      <c r="E63" s="3">
        <f>SUM(D26:D63)/1000000</f>
        <v>31.848647749999998</v>
      </c>
    </row>
    <row r="64" spans="1:5">
      <c r="A64">
        <f t="shared" si="0"/>
        <v>512</v>
      </c>
      <c r="B64" t="str">
        <f>d1_po_objekty!A241</f>
        <v>512-00</v>
      </c>
      <c r="C64" t="str">
        <f>d1_po_objekty!B241</f>
        <v>Havarijná nádrž na východnom portáli tunela Prešov - stavebná časť</v>
      </c>
      <c r="D64" s="4">
        <f>d1_po_objekty!C241</f>
        <v>317655.69</v>
      </c>
      <c r="E64" s="3"/>
    </row>
    <row r="65" spans="1:5">
      <c r="A65">
        <f t="shared" si="0"/>
        <v>512</v>
      </c>
      <c r="B65" t="str">
        <f>d1_po_objekty!A242</f>
        <v>512-01</v>
      </c>
      <c r="C65" t="str">
        <f>d1_po_objekty!B242</f>
        <v xml:space="preserve"> Havarijná nádrž na východnom portáli tunela Prešov-Elektrotechnická časť</v>
      </c>
      <c r="D65" s="4">
        <f>d1_po_objekty!C242</f>
        <v>22655.439999999999</v>
      </c>
      <c r="E65" s="3"/>
    </row>
    <row r="66" spans="1:5">
      <c r="A66">
        <f t="shared" si="0"/>
        <v>515</v>
      </c>
      <c r="B66" t="str">
        <f>d1_po_objekty!A245</f>
        <v>515-00</v>
      </c>
      <c r="C66" t="str">
        <f>d1_po_objekty!B245</f>
        <v>Vodovodná prípojka havarijnej nádrže tunela Prešov - stavebná časť</v>
      </c>
      <c r="D66" s="4">
        <f>d1_po_objekty!C245</f>
        <v>47152.680000000022</v>
      </c>
      <c r="E66" s="3"/>
    </row>
    <row r="67" spans="1:5">
      <c r="A67">
        <f t="shared" ref="A67:A69" si="1">_xlfn.NUMBERVALUE(LEFT(B67,3))</f>
        <v>515</v>
      </c>
      <c r="B67" t="str">
        <f>d1_po_objekty!A246</f>
        <v>515-01</v>
      </c>
      <c r="C67" t="str">
        <f>d1_po_objekty!B246</f>
        <v xml:space="preserve">Vodovod. Prípojka havarijnej nádrže tunela Prešov - Strojnotechnologická časť </v>
      </c>
      <c r="D67" s="4">
        <f>d1_po_objekty!C246</f>
        <v>56351.590000000011</v>
      </c>
      <c r="E67" s="3">
        <f>SUM(D64:D67)/1000000</f>
        <v>0.44381540000000008</v>
      </c>
    </row>
    <row r="68" spans="1:5">
      <c r="A68">
        <f t="shared" si="1"/>
        <v>626</v>
      </c>
      <c r="B68" t="str">
        <f>d1_po_objekty!A273</f>
        <v>626-00</v>
      </c>
      <c r="C68" t="str">
        <f>d1_po_objekty!B273</f>
        <v xml:space="preserve"> NN prípojka pre vodný zdroj západného portálu tunela Prešov</v>
      </c>
      <c r="D68" s="4">
        <f>d1_po_objekty!C273</f>
        <v>60352.960000000006</v>
      </c>
      <c r="E68" s="3">
        <f>D68/1000000</f>
        <v>6.0352960000000004E-2</v>
      </c>
    </row>
    <row r="69" spans="1:5">
      <c r="A69">
        <f t="shared" si="1"/>
        <v>801</v>
      </c>
      <c r="B69" t="str">
        <f>d1_po_objekty!A323</f>
        <v>801-00</v>
      </c>
      <c r="C69" t="str">
        <f>d1_po_objekty!B323</f>
        <v>Úprava krytov vozoviek prístupových jestvujúcich komunikácií k tunelu Prešov</v>
      </c>
      <c r="D69" s="4">
        <f>d1_po_objekty!C323</f>
        <v>206581.55000000002</v>
      </c>
      <c r="E69" s="3">
        <f>D69/1000000</f>
        <v>0.20658155000000003</v>
      </c>
    </row>
    <row r="70" spans="1:5">
      <c r="A70" s="1"/>
      <c r="B70" s="1" t="s">
        <v>42</v>
      </c>
      <c r="D70" s="7">
        <f>SUM(D2:D69)</f>
        <v>120396589.81999996</v>
      </c>
      <c r="E70" s="3">
        <f>SUM(E2:E69)</f>
        <v>120.39658981999999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K1" sqref="K1"/>
    </sheetView>
  </sheetViews>
  <sheetFormatPr defaultRowHeight="15"/>
  <cols>
    <col min="1" max="1" width="5.7109375" bestFit="1" customWidth="1"/>
    <col min="2" max="2" width="21.85546875" bestFit="1" customWidth="1"/>
    <col min="3" max="5" width="10.140625" bestFit="1" customWidth="1"/>
    <col min="6" max="6" width="16.28515625" bestFit="1" customWidth="1"/>
    <col min="7" max="7" width="87.42578125" customWidth="1"/>
    <col min="8" max="8" width="4.85546875" bestFit="1" customWidth="1"/>
    <col min="9" max="9" width="9.7109375" bestFit="1" customWidth="1"/>
    <col min="10" max="10" width="9.42578125" bestFit="1" customWidth="1"/>
    <col min="11" max="11" width="12.42578125" bestFit="1" customWidth="1"/>
  </cols>
  <sheetData>
    <row r="1" spans="1:11">
      <c r="A1" s="1" t="s">
        <v>135</v>
      </c>
      <c r="B1" s="1" t="s">
        <v>134</v>
      </c>
      <c r="C1" s="1" t="s">
        <v>136</v>
      </c>
      <c r="D1" s="1" t="s">
        <v>136</v>
      </c>
      <c r="E1" s="1" t="s">
        <v>136</v>
      </c>
      <c r="F1" s="1" t="s">
        <v>136</v>
      </c>
      <c r="G1" s="1" t="s">
        <v>132</v>
      </c>
      <c r="H1" s="1" t="s">
        <v>143</v>
      </c>
      <c r="I1" s="1" t="s">
        <v>79</v>
      </c>
      <c r="J1" s="1" t="s">
        <v>137</v>
      </c>
      <c r="K1" s="7" t="s">
        <v>1</v>
      </c>
    </row>
    <row r="2" spans="1:11">
      <c r="A2">
        <v>4427</v>
      </c>
      <c r="B2" t="s">
        <v>744</v>
      </c>
      <c r="C2" t="s">
        <v>95</v>
      </c>
      <c r="D2" t="s">
        <v>454</v>
      </c>
      <c r="E2">
        <v>5010205</v>
      </c>
      <c r="F2" t="s">
        <v>1262</v>
      </c>
      <c r="G2" t="s">
        <v>455</v>
      </c>
      <c r="H2" t="s">
        <v>43</v>
      </c>
      <c r="I2">
        <v>553</v>
      </c>
      <c r="J2">
        <v>97.48</v>
      </c>
      <c r="K2" s="4">
        <v>53906.44</v>
      </c>
    </row>
    <row r="3" spans="1:11">
      <c r="A3">
        <v>4428</v>
      </c>
      <c r="B3" t="s">
        <v>744</v>
      </c>
      <c r="C3" t="s">
        <v>95</v>
      </c>
      <c r="D3" t="s">
        <v>76</v>
      </c>
      <c r="E3">
        <v>5080200</v>
      </c>
      <c r="F3" t="s">
        <v>112</v>
      </c>
      <c r="G3" t="s">
        <v>77</v>
      </c>
      <c r="H3" t="s">
        <v>51</v>
      </c>
      <c r="I3">
        <v>1327</v>
      </c>
      <c r="J3">
        <v>7.97</v>
      </c>
      <c r="K3" s="4">
        <v>10576.19</v>
      </c>
    </row>
    <row r="4" spans="1:11">
      <c r="A4">
        <v>4429</v>
      </c>
      <c r="B4" t="s">
        <v>744</v>
      </c>
      <c r="C4" t="s">
        <v>111</v>
      </c>
      <c r="D4" t="s">
        <v>122</v>
      </c>
      <c r="E4">
        <v>1010305</v>
      </c>
      <c r="F4" t="s">
        <v>1263</v>
      </c>
      <c r="G4" t="s">
        <v>123</v>
      </c>
      <c r="H4" t="s">
        <v>113</v>
      </c>
      <c r="I4">
        <v>15840</v>
      </c>
      <c r="J4">
        <v>3.53</v>
      </c>
      <c r="K4" s="4">
        <v>55915.199999999997</v>
      </c>
    </row>
    <row r="5" spans="1:11">
      <c r="A5">
        <v>4430</v>
      </c>
      <c r="B5" t="s">
        <v>744</v>
      </c>
      <c r="C5" t="s">
        <v>111</v>
      </c>
      <c r="D5" t="s">
        <v>114</v>
      </c>
      <c r="E5">
        <v>1010402</v>
      </c>
      <c r="F5" t="s">
        <v>115</v>
      </c>
      <c r="G5" t="s">
        <v>116</v>
      </c>
      <c r="H5" t="s">
        <v>49</v>
      </c>
      <c r="I5">
        <v>4357</v>
      </c>
      <c r="J5">
        <v>24.33</v>
      </c>
      <c r="K5" s="4">
        <v>106005.81</v>
      </c>
    </row>
    <row r="6" spans="1:11">
      <c r="A6">
        <v>4431</v>
      </c>
      <c r="B6" t="s">
        <v>744</v>
      </c>
      <c r="C6" t="s">
        <v>111</v>
      </c>
      <c r="D6" t="s">
        <v>97</v>
      </c>
      <c r="E6">
        <v>1040100</v>
      </c>
      <c r="F6" t="s">
        <v>131</v>
      </c>
      <c r="G6" t="s">
        <v>98</v>
      </c>
      <c r="H6" t="s">
        <v>43</v>
      </c>
      <c r="I6">
        <v>428811</v>
      </c>
      <c r="J6">
        <v>0.82</v>
      </c>
      <c r="K6" s="4">
        <v>351625.02</v>
      </c>
    </row>
    <row r="7" spans="1:11">
      <c r="A7">
        <v>4432</v>
      </c>
      <c r="B7" t="s">
        <v>744</v>
      </c>
      <c r="C7" t="s">
        <v>111</v>
      </c>
      <c r="D7" t="s">
        <v>99</v>
      </c>
      <c r="E7">
        <v>1040201</v>
      </c>
      <c r="F7" t="s">
        <v>117</v>
      </c>
      <c r="G7" t="s">
        <v>100</v>
      </c>
      <c r="H7" t="s">
        <v>43</v>
      </c>
      <c r="I7">
        <v>19943</v>
      </c>
      <c r="J7">
        <v>0.89</v>
      </c>
      <c r="K7" s="4">
        <v>17749.27</v>
      </c>
    </row>
    <row r="8" spans="1:11">
      <c r="A8">
        <v>4433</v>
      </c>
      <c r="B8" t="s">
        <v>744</v>
      </c>
      <c r="C8" t="s">
        <v>111</v>
      </c>
      <c r="D8" t="s">
        <v>94</v>
      </c>
      <c r="E8">
        <v>1060203</v>
      </c>
      <c r="F8" t="s">
        <v>138</v>
      </c>
      <c r="G8" t="s">
        <v>438</v>
      </c>
      <c r="H8" t="s">
        <v>43</v>
      </c>
      <c r="I8">
        <v>428811</v>
      </c>
      <c r="J8">
        <v>2.4500000000000002</v>
      </c>
      <c r="K8" s="4">
        <v>1050586.95</v>
      </c>
    </row>
    <row r="9" spans="1:11">
      <c r="A9">
        <v>4434</v>
      </c>
      <c r="B9" t="s">
        <v>744</v>
      </c>
      <c r="C9" t="s">
        <v>111</v>
      </c>
      <c r="D9" t="s">
        <v>47</v>
      </c>
      <c r="E9">
        <v>1060700</v>
      </c>
      <c r="F9" t="s">
        <v>139</v>
      </c>
      <c r="G9" t="s">
        <v>96</v>
      </c>
      <c r="H9" t="s">
        <v>43</v>
      </c>
      <c r="I9">
        <v>448754</v>
      </c>
      <c r="J9">
        <v>1.1200000000000001</v>
      </c>
      <c r="K9" s="4">
        <v>502604.48</v>
      </c>
    </row>
    <row r="10" spans="1:11">
      <c r="A10">
        <v>4435</v>
      </c>
      <c r="B10" t="s">
        <v>744</v>
      </c>
      <c r="C10" t="s">
        <v>442</v>
      </c>
      <c r="D10" t="s">
        <v>44</v>
      </c>
      <c r="E10">
        <v>1050211</v>
      </c>
      <c r="F10" t="s">
        <v>1264</v>
      </c>
      <c r="G10" t="s">
        <v>443</v>
      </c>
      <c r="H10" t="s">
        <v>43</v>
      </c>
      <c r="I10">
        <v>264107</v>
      </c>
      <c r="J10">
        <v>50.87</v>
      </c>
      <c r="K10" s="4">
        <v>13435123.09</v>
      </c>
    </row>
    <row r="11" spans="1:11">
      <c r="A11">
        <v>4436</v>
      </c>
      <c r="B11" t="s">
        <v>744</v>
      </c>
      <c r="C11" t="s">
        <v>442</v>
      </c>
      <c r="D11" t="s">
        <v>45</v>
      </c>
      <c r="E11">
        <v>1050311</v>
      </c>
      <c r="F11" t="s">
        <v>1265</v>
      </c>
      <c r="G11" t="s">
        <v>444</v>
      </c>
      <c r="H11" t="s">
        <v>43</v>
      </c>
      <c r="I11">
        <v>123005</v>
      </c>
      <c r="J11">
        <v>39.82</v>
      </c>
      <c r="K11" s="4">
        <v>4898059.0999999996</v>
      </c>
    </row>
    <row r="12" spans="1:11">
      <c r="A12">
        <v>4437</v>
      </c>
      <c r="B12" t="s">
        <v>744</v>
      </c>
      <c r="C12" t="s">
        <v>442</v>
      </c>
      <c r="D12" t="s">
        <v>46</v>
      </c>
      <c r="E12">
        <v>1050411</v>
      </c>
      <c r="F12" t="s">
        <v>1266</v>
      </c>
      <c r="G12" t="s">
        <v>445</v>
      </c>
      <c r="H12" t="s">
        <v>43</v>
      </c>
      <c r="I12">
        <v>40217</v>
      </c>
      <c r="J12">
        <v>34.450000000000003</v>
      </c>
      <c r="K12" s="4">
        <v>1385475.65</v>
      </c>
    </row>
    <row r="13" spans="1:11">
      <c r="A13">
        <v>4438</v>
      </c>
      <c r="B13" t="s">
        <v>744</v>
      </c>
      <c r="C13" t="s">
        <v>442</v>
      </c>
      <c r="D13" t="s">
        <v>1267</v>
      </c>
      <c r="E13">
        <v>1050911</v>
      </c>
      <c r="F13" t="s">
        <v>1268</v>
      </c>
      <c r="G13" t="s">
        <v>1269</v>
      </c>
      <c r="H13" t="s">
        <v>43</v>
      </c>
      <c r="I13">
        <v>1482</v>
      </c>
      <c r="J13">
        <v>285.24</v>
      </c>
      <c r="K13" s="4">
        <v>422725.68</v>
      </c>
    </row>
    <row r="14" spans="1:11">
      <c r="A14">
        <v>4439</v>
      </c>
      <c r="B14" t="s">
        <v>744</v>
      </c>
      <c r="C14" t="s">
        <v>442</v>
      </c>
      <c r="D14" t="s">
        <v>446</v>
      </c>
      <c r="E14">
        <v>1060302</v>
      </c>
      <c r="F14" t="s">
        <v>1270</v>
      </c>
      <c r="G14" t="s">
        <v>447</v>
      </c>
      <c r="H14" t="s">
        <v>43</v>
      </c>
      <c r="I14">
        <v>428240</v>
      </c>
      <c r="J14">
        <v>5.81</v>
      </c>
      <c r="K14" s="4">
        <v>2488074.4</v>
      </c>
    </row>
    <row r="15" spans="1:11">
      <c r="A15">
        <v>4440</v>
      </c>
      <c r="B15" t="s">
        <v>744</v>
      </c>
      <c r="C15" t="s">
        <v>442</v>
      </c>
      <c r="D15" t="s">
        <v>48</v>
      </c>
      <c r="E15">
        <v>1070201</v>
      </c>
      <c r="F15" t="s">
        <v>1271</v>
      </c>
      <c r="G15" t="s">
        <v>448</v>
      </c>
      <c r="H15" t="s">
        <v>43</v>
      </c>
      <c r="I15">
        <v>2958</v>
      </c>
      <c r="J15">
        <v>264.39999999999998</v>
      </c>
      <c r="K15" s="4">
        <v>782095.2</v>
      </c>
    </row>
    <row r="16" spans="1:11">
      <c r="A16">
        <v>4441</v>
      </c>
      <c r="B16" t="s">
        <v>744</v>
      </c>
      <c r="C16" t="s">
        <v>442</v>
      </c>
      <c r="D16" t="s">
        <v>1272</v>
      </c>
      <c r="E16">
        <v>1070202</v>
      </c>
      <c r="F16" t="s">
        <v>1273</v>
      </c>
      <c r="G16" t="s">
        <v>1274</v>
      </c>
      <c r="H16" t="s">
        <v>49</v>
      </c>
      <c r="I16">
        <v>152158</v>
      </c>
      <c r="J16">
        <v>28.79</v>
      </c>
      <c r="K16" s="4">
        <v>4380628.82</v>
      </c>
    </row>
    <row r="17" spans="1:11">
      <c r="A17">
        <v>4442</v>
      </c>
      <c r="B17" t="s">
        <v>744</v>
      </c>
      <c r="C17" t="s">
        <v>442</v>
      </c>
      <c r="D17" t="s">
        <v>1275</v>
      </c>
      <c r="E17">
        <v>1070203</v>
      </c>
      <c r="F17" t="s">
        <v>1276</v>
      </c>
      <c r="G17" t="s">
        <v>1277</v>
      </c>
      <c r="H17" t="s">
        <v>49</v>
      </c>
      <c r="I17">
        <v>194462</v>
      </c>
      <c r="J17">
        <v>17.52</v>
      </c>
      <c r="K17" s="4">
        <v>3406974.24</v>
      </c>
    </row>
    <row r="18" spans="1:11">
      <c r="A18">
        <v>4443</v>
      </c>
      <c r="B18" t="s">
        <v>744</v>
      </c>
      <c r="C18" t="s">
        <v>442</v>
      </c>
      <c r="D18" t="s">
        <v>50</v>
      </c>
      <c r="E18">
        <v>1070205</v>
      </c>
      <c r="F18" t="s">
        <v>1278</v>
      </c>
      <c r="G18" t="s">
        <v>449</v>
      </c>
      <c r="H18" t="s">
        <v>51</v>
      </c>
      <c r="I18">
        <v>598</v>
      </c>
      <c r="J18">
        <v>1511.08</v>
      </c>
      <c r="K18" s="4">
        <v>903625.84</v>
      </c>
    </row>
    <row r="19" spans="1:11">
      <c r="A19">
        <v>4444</v>
      </c>
      <c r="B19" t="s">
        <v>744</v>
      </c>
      <c r="C19" t="s">
        <v>442</v>
      </c>
      <c r="D19" t="s">
        <v>1279</v>
      </c>
      <c r="E19">
        <v>1070208</v>
      </c>
      <c r="F19" t="s">
        <v>1280</v>
      </c>
      <c r="G19" t="s">
        <v>1281</v>
      </c>
      <c r="H19" t="s">
        <v>51</v>
      </c>
      <c r="I19">
        <v>412</v>
      </c>
      <c r="J19">
        <v>938.92</v>
      </c>
      <c r="K19" s="4">
        <v>386835.04</v>
      </c>
    </row>
    <row r="20" spans="1:11">
      <c r="A20">
        <v>4445</v>
      </c>
      <c r="B20" t="s">
        <v>744</v>
      </c>
      <c r="C20" t="s">
        <v>442</v>
      </c>
      <c r="D20" t="s">
        <v>52</v>
      </c>
      <c r="E20">
        <v>1070215</v>
      </c>
      <c r="F20" t="s">
        <v>1282</v>
      </c>
      <c r="G20" t="s">
        <v>1283</v>
      </c>
      <c r="H20" t="s">
        <v>49</v>
      </c>
      <c r="I20">
        <v>2700</v>
      </c>
      <c r="J20">
        <v>54.11</v>
      </c>
      <c r="K20" s="4">
        <v>146097</v>
      </c>
    </row>
    <row r="21" spans="1:11">
      <c r="A21">
        <v>4446</v>
      </c>
      <c r="B21" t="s">
        <v>744</v>
      </c>
      <c r="C21" t="s">
        <v>442</v>
      </c>
      <c r="D21" t="s">
        <v>1284</v>
      </c>
      <c r="E21">
        <v>11120108</v>
      </c>
      <c r="F21" t="s">
        <v>1285</v>
      </c>
      <c r="G21" t="s">
        <v>1286</v>
      </c>
      <c r="H21" t="s">
        <v>43</v>
      </c>
      <c r="I21">
        <v>6658</v>
      </c>
      <c r="J21">
        <v>331.34</v>
      </c>
      <c r="K21" s="4">
        <v>2206061.7200000002</v>
      </c>
    </row>
    <row r="22" spans="1:11">
      <c r="A22">
        <v>4447</v>
      </c>
      <c r="B22" t="s">
        <v>744</v>
      </c>
      <c r="C22" t="s">
        <v>442</v>
      </c>
      <c r="D22" t="s">
        <v>54</v>
      </c>
      <c r="E22">
        <v>11120107</v>
      </c>
      <c r="F22" t="s">
        <v>1287</v>
      </c>
      <c r="G22" t="s">
        <v>55</v>
      </c>
      <c r="H22" t="s">
        <v>43</v>
      </c>
      <c r="I22">
        <v>18525</v>
      </c>
      <c r="J22">
        <v>292.27999999999997</v>
      </c>
      <c r="K22" s="4">
        <v>5414487</v>
      </c>
    </row>
    <row r="23" spans="1:11">
      <c r="A23">
        <v>4448</v>
      </c>
      <c r="B23" t="s">
        <v>744</v>
      </c>
      <c r="C23" t="s">
        <v>442</v>
      </c>
      <c r="D23" t="s">
        <v>1288</v>
      </c>
      <c r="E23">
        <v>11120201</v>
      </c>
      <c r="F23" t="s">
        <v>1289</v>
      </c>
      <c r="G23" t="s">
        <v>1290</v>
      </c>
      <c r="H23" t="s">
        <v>43</v>
      </c>
      <c r="I23">
        <v>16994</v>
      </c>
      <c r="J23">
        <v>214.21</v>
      </c>
      <c r="K23" s="4">
        <v>3640284.74</v>
      </c>
    </row>
    <row r="24" spans="1:11">
      <c r="A24">
        <v>4449</v>
      </c>
      <c r="B24" t="s">
        <v>744</v>
      </c>
      <c r="C24" t="s">
        <v>442</v>
      </c>
      <c r="D24" t="s">
        <v>56</v>
      </c>
      <c r="E24">
        <v>11120202</v>
      </c>
      <c r="F24" t="s">
        <v>1291</v>
      </c>
      <c r="G24" t="s">
        <v>57</v>
      </c>
      <c r="H24" t="s">
        <v>43</v>
      </c>
      <c r="I24">
        <v>13409</v>
      </c>
      <c r="J24">
        <v>250.81</v>
      </c>
      <c r="K24" s="4">
        <v>3363111.29</v>
      </c>
    </row>
    <row r="25" spans="1:11">
      <c r="A25">
        <v>4450</v>
      </c>
      <c r="B25" t="s">
        <v>744</v>
      </c>
      <c r="C25" t="s">
        <v>442</v>
      </c>
      <c r="D25" t="s">
        <v>58</v>
      </c>
      <c r="E25">
        <v>11120212</v>
      </c>
      <c r="F25" t="s">
        <v>1292</v>
      </c>
      <c r="G25" t="s">
        <v>59</v>
      </c>
      <c r="H25" t="s">
        <v>53</v>
      </c>
      <c r="I25">
        <v>96420</v>
      </c>
      <c r="J25">
        <v>25.22</v>
      </c>
      <c r="K25" s="4">
        <v>2431712.4</v>
      </c>
    </row>
    <row r="26" spans="1:11">
      <c r="A26">
        <v>4451</v>
      </c>
      <c r="B26" t="s">
        <v>744</v>
      </c>
      <c r="C26" t="s">
        <v>442</v>
      </c>
      <c r="D26" t="s">
        <v>60</v>
      </c>
      <c r="E26">
        <v>11120221</v>
      </c>
      <c r="F26" t="s">
        <v>1293</v>
      </c>
      <c r="G26" t="s">
        <v>61</v>
      </c>
      <c r="H26" t="s">
        <v>51</v>
      </c>
      <c r="I26">
        <v>1284</v>
      </c>
      <c r="J26">
        <v>1150</v>
      </c>
      <c r="K26" s="4">
        <v>1476600</v>
      </c>
    </row>
    <row r="27" spans="1:11">
      <c r="A27">
        <v>4452</v>
      </c>
      <c r="B27" t="s">
        <v>744</v>
      </c>
      <c r="C27" t="s">
        <v>442</v>
      </c>
      <c r="D27" t="s">
        <v>62</v>
      </c>
      <c r="E27">
        <v>11120301</v>
      </c>
      <c r="F27" t="s">
        <v>1294</v>
      </c>
      <c r="G27" t="s">
        <v>63</v>
      </c>
      <c r="H27" t="s">
        <v>43</v>
      </c>
      <c r="I27">
        <v>17882</v>
      </c>
      <c r="J27">
        <v>150.11000000000001</v>
      </c>
      <c r="K27" s="4">
        <v>2684267.02</v>
      </c>
    </row>
    <row r="28" spans="1:11">
      <c r="A28">
        <v>4453</v>
      </c>
      <c r="B28" t="s">
        <v>744</v>
      </c>
      <c r="C28" t="s">
        <v>442</v>
      </c>
      <c r="D28" t="s">
        <v>64</v>
      </c>
      <c r="E28">
        <v>11120302</v>
      </c>
      <c r="F28" t="s">
        <v>1295</v>
      </c>
      <c r="G28" t="s">
        <v>65</v>
      </c>
      <c r="H28" t="s">
        <v>43</v>
      </c>
      <c r="I28">
        <v>11167</v>
      </c>
      <c r="J28">
        <v>161.07</v>
      </c>
      <c r="K28" s="4">
        <v>1798668.69</v>
      </c>
    </row>
    <row r="29" spans="1:11">
      <c r="A29">
        <v>4454</v>
      </c>
      <c r="B29" t="s">
        <v>744</v>
      </c>
      <c r="C29" t="s">
        <v>442</v>
      </c>
      <c r="D29" t="s">
        <v>66</v>
      </c>
      <c r="E29">
        <v>11120312</v>
      </c>
      <c r="F29" t="s">
        <v>1296</v>
      </c>
      <c r="G29" t="s">
        <v>67</v>
      </c>
      <c r="H29" t="s">
        <v>53</v>
      </c>
      <c r="I29">
        <v>17655</v>
      </c>
      <c r="J29">
        <v>12.18</v>
      </c>
      <c r="K29" s="4">
        <v>215037.9</v>
      </c>
    </row>
    <row r="30" spans="1:11">
      <c r="A30">
        <v>4455</v>
      </c>
      <c r="B30" t="s">
        <v>744</v>
      </c>
      <c r="C30" t="s">
        <v>442</v>
      </c>
      <c r="D30" t="s">
        <v>68</v>
      </c>
      <c r="E30">
        <v>11120321</v>
      </c>
      <c r="F30" t="s">
        <v>1297</v>
      </c>
      <c r="G30" t="s">
        <v>69</v>
      </c>
      <c r="H30" t="s">
        <v>51</v>
      </c>
      <c r="I30">
        <v>713</v>
      </c>
      <c r="J30">
        <v>921.22</v>
      </c>
      <c r="K30" s="4">
        <v>656829.86</v>
      </c>
    </row>
    <row r="31" spans="1:11">
      <c r="A31">
        <v>4456</v>
      </c>
      <c r="B31" t="s">
        <v>744</v>
      </c>
      <c r="C31" t="s">
        <v>442</v>
      </c>
      <c r="D31" t="s">
        <v>70</v>
      </c>
      <c r="E31">
        <v>11120401</v>
      </c>
      <c r="F31" t="s">
        <v>1298</v>
      </c>
      <c r="G31" t="s">
        <v>71</v>
      </c>
      <c r="H31" t="s">
        <v>43</v>
      </c>
      <c r="I31">
        <v>18549</v>
      </c>
      <c r="J31">
        <v>85.84</v>
      </c>
      <c r="K31" s="4">
        <v>1592246.16</v>
      </c>
    </row>
    <row r="32" spans="1:11">
      <c r="A32">
        <v>4457</v>
      </c>
      <c r="B32" t="s">
        <v>744</v>
      </c>
      <c r="C32" t="s">
        <v>442</v>
      </c>
      <c r="D32" t="s">
        <v>1299</v>
      </c>
      <c r="E32">
        <v>11120501</v>
      </c>
      <c r="F32" t="s">
        <v>1300</v>
      </c>
      <c r="G32" t="s">
        <v>1301</v>
      </c>
      <c r="H32" t="s">
        <v>43</v>
      </c>
      <c r="I32">
        <v>100</v>
      </c>
      <c r="J32">
        <v>325.8</v>
      </c>
      <c r="K32" s="4">
        <v>32580</v>
      </c>
    </row>
    <row r="33" spans="1:11">
      <c r="A33">
        <v>4458</v>
      </c>
      <c r="B33" t="s">
        <v>744</v>
      </c>
      <c r="C33" t="s">
        <v>442</v>
      </c>
      <c r="D33" t="s">
        <v>450</v>
      </c>
      <c r="E33">
        <v>11120601</v>
      </c>
      <c r="F33" t="s">
        <v>1302</v>
      </c>
      <c r="G33" t="s">
        <v>451</v>
      </c>
      <c r="H33" t="s">
        <v>43</v>
      </c>
      <c r="I33">
        <v>500</v>
      </c>
      <c r="J33">
        <v>71.56</v>
      </c>
      <c r="K33" s="4">
        <v>35780</v>
      </c>
    </row>
    <row r="34" spans="1:11">
      <c r="A34">
        <v>4459</v>
      </c>
      <c r="B34" t="s">
        <v>744</v>
      </c>
      <c r="C34" t="s">
        <v>442</v>
      </c>
      <c r="D34" t="s">
        <v>72</v>
      </c>
      <c r="E34">
        <v>11121002</v>
      </c>
      <c r="F34" t="s">
        <v>1303</v>
      </c>
      <c r="G34" t="s">
        <v>73</v>
      </c>
      <c r="H34" t="s">
        <v>43</v>
      </c>
      <c r="I34">
        <v>676</v>
      </c>
      <c r="J34">
        <v>201.08</v>
      </c>
      <c r="K34" s="4">
        <v>135930.07999999999</v>
      </c>
    </row>
    <row r="35" spans="1:11">
      <c r="A35">
        <v>4460</v>
      </c>
      <c r="B35" t="s">
        <v>744</v>
      </c>
      <c r="C35" t="s">
        <v>442</v>
      </c>
      <c r="D35" t="s">
        <v>74</v>
      </c>
      <c r="E35">
        <v>11121012</v>
      </c>
      <c r="F35" t="s">
        <v>1304</v>
      </c>
      <c r="G35" t="s">
        <v>75</v>
      </c>
      <c r="H35" t="s">
        <v>53</v>
      </c>
      <c r="I35">
        <v>2532</v>
      </c>
      <c r="J35">
        <v>58.91</v>
      </c>
      <c r="K35" s="4">
        <v>149160.12</v>
      </c>
    </row>
    <row r="36" spans="1:11">
      <c r="A36">
        <v>4461</v>
      </c>
      <c r="B36" t="s">
        <v>744</v>
      </c>
      <c r="C36" t="s">
        <v>442</v>
      </c>
      <c r="D36" t="s">
        <v>452</v>
      </c>
      <c r="E36">
        <v>11121021</v>
      </c>
      <c r="F36" t="s">
        <v>1305</v>
      </c>
      <c r="G36" t="s">
        <v>453</v>
      </c>
      <c r="H36" t="s">
        <v>51</v>
      </c>
      <c r="I36">
        <v>167</v>
      </c>
      <c r="J36">
        <v>945.69</v>
      </c>
      <c r="K36" s="4">
        <v>157930.23000000001</v>
      </c>
    </row>
    <row r="37" spans="1:11">
      <c r="A37">
        <v>4462</v>
      </c>
      <c r="B37" t="s">
        <v>744</v>
      </c>
      <c r="C37" t="s">
        <v>439</v>
      </c>
      <c r="D37" t="s">
        <v>1306</v>
      </c>
      <c r="E37">
        <v>61010404</v>
      </c>
      <c r="F37" t="s">
        <v>1307</v>
      </c>
      <c r="G37" t="s">
        <v>1308</v>
      </c>
      <c r="H37" t="s">
        <v>53</v>
      </c>
      <c r="I37">
        <v>109209</v>
      </c>
      <c r="J37">
        <v>12.86</v>
      </c>
      <c r="K37" s="4">
        <v>1404427.74</v>
      </c>
    </row>
    <row r="38" spans="1:11">
      <c r="A38">
        <v>4463</v>
      </c>
      <c r="B38" t="s">
        <v>744</v>
      </c>
      <c r="C38" t="s">
        <v>439</v>
      </c>
      <c r="D38" t="s">
        <v>118</v>
      </c>
      <c r="E38">
        <v>61010405</v>
      </c>
      <c r="F38" t="s">
        <v>1309</v>
      </c>
      <c r="G38" t="s">
        <v>119</v>
      </c>
      <c r="H38" t="s">
        <v>53</v>
      </c>
      <c r="I38">
        <v>105478</v>
      </c>
      <c r="J38">
        <v>2.42</v>
      </c>
      <c r="K38" s="4">
        <v>255256.76</v>
      </c>
    </row>
    <row r="39" spans="1:11">
      <c r="A39">
        <v>4464</v>
      </c>
      <c r="B39" t="s">
        <v>744</v>
      </c>
      <c r="C39" t="s">
        <v>140</v>
      </c>
      <c r="D39" t="s">
        <v>130</v>
      </c>
      <c r="E39">
        <v>22251284</v>
      </c>
      <c r="F39" t="s">
        <v>1310</v>
      </c>
      <c r="G39" t="s">
        <v>141</v>
      </c>
      <c r="H39" t="s">
        <v>49</v>
      </c>
      <c r="I39">
        <v>9339</v>
      </c>
      <c r="J39">
        <v>5.34</v>
      </c>
      <c r="K39" s="4">
        <v>49870.26</v>
      </c>
    </row>
    <row r="40" spans="1:11">
      <c r="A40">
        <v>4465</v>
      </c>
      <c r="B40" t="s">
        <v>744</v>
      </c>
      <c r="C40" t="s">
        <v>142</v>
      </c>
      <c r="D40" t="s">
        <v>101</v>
      </c>
      <c r="E40">
        <v>2060418</v>
      </c>
      <c r="F40" t="s">
        <v>1311</v>
      </c>
      <c r="G40" t="s">
        <v>102</v>
      </c>
      <c r="H40" t="s">
        <v>43</v>
      </c>
      <c r="I40">
        <v>17</v>
      </c>
      <c r="J40">
        <v>239.74</v>
      </c>
      <c r="K40" s="4">
        <v>4075.58</v>
      </c>
    </row>
    <row r="41" spans="1:11">
      <c r="A41">
        <v>4466</v>
      </c>
      <c r="B41" t="s">
        <v>744</v>
      </c>
      <c r="C41" t="s">
        <v>440</v>
      </c>
      <c r="D41" t="s">
        <v>103</v>
      </c>
      <c r="E41">
        <v>11010101</v>
      </c>
      <c r="F41" t="s">
        <v>1312</v>
      </c>
      <c r="G41" t="s">
        <v>104</v>
      </c>
      <c r="H41" t="s">
        <v>43</v>
      </c>
      <c r="I41">
        <v>11800</v>
      </c>
      <c r="J41">
        <v>145.11000000000001</v>
      </c>
      <c r="K41" s="4">
        <v>1712298</v>
      </c>
    </row>
    <row r="42" spans="1:11">
      <c r="A42">
        <v>4467</v>
      </c>
      <c r="B42" t="s">
        <v>744</v>
      </c>
      <c r="C42" t="s">
        <v>440</v>
      </c>
      <c r="D42" t="s">
        <v>105</v>
      </c>
      <c r="E42">
        <v>11010102</v>
      </c>
      <c r="F42" t="s">
        <v>1313</v>
      </c>
      <c r="G42" t="s">
        <v>106</v>
      </c>
      <c r="H42" t="s">
        <v>43</v>
      </c>
      <c r="I42">
        <v>349</v>
      </c>
      <c r="J42">
        <v>124.05</v>
      </c>
      <c r="K42" s="4">
        <v>43293.45</v>
      </c>
    </row>
    <row r="43" spans="1:11">
      <c r="A43">
        <v>4468</v>
      </c>
      <c r="B43" t="s">
        <v>744</v>
      </c>
      <c r="C43" t="s">
        <v>440</v>
      </c>
      <c r="D43" t="s">
        <v>107</v>
      </c>
      <c r="E43">
        <v>11010112</v>
      </c>
      <c r="F43" t="s">
        <v>1314</v>
      </c>
      <c r="G43" t="s">
        <v>108</v>
      </c>
      <c r="H43" t="s">
        <v>53</v>
      </c>
      <c r="I43">
        <v>5397</v>
      </c>
      <c r="J43">
        <v>14.4</v>
      </c>
      <c r="K43" s="4">
        <v>77716.800000000003</v>
      </c>
    </row>
    <row r="44" spans="1:11">
      <c r="A44">
        <v>4469</v>
      </c>
      <c r="B44" t="s">
        <v>744</v>
      </c>
      <c r="C44" t="s">
        <v>440</v>
      </c>
      <c r="D44" t="s">
        <v>109</v>
      </c>
      <c r="E44">
        <v>11010121</v>
      </c>
      <c r="F44" t="s">
        <v>1315</v>
      </c>
      <c r="G44" t="s">
        <v>110</v>
      </c>
      <c r="H44" t="s">
        <v>51</v>
      </c>
      <c r="I44">
        <v>43</v>
      </c>
      <c r="J44">
        <v>1062.51</v>
      </c>
      <c r="K44" s="4">
        <v>45687.93</v>
      </c>
    </row>
    <row r="45" spans="1:11">
      <c r="A45">
        <v>4470</v>
      </c>
      <c r="B45" t="s">
        <v>744</v>
      </c>
      <c r="C45" t="s">
        <v>440</v>
      </c>
      <c r="D45" t="s">
        <v>124</v>
      </c>
      <c r="E45">
        <v>11020102</v>
      </c>
      <c r="F45" t="s">
        <v>1316</v>
      </c>
      <c r="G45" t="s">
        <v>125</v>
      </c>
      <c r="H45" t="s">
        <v>43</v>
      </c>
      <c r="I45">
        <v>31</v>
      </c>
      <c r="J45">
        <v>262.86</v>
      </c>
      <c r="K45" s="4">
        <v>8148.66</v>
      </c>
    </row>
    <row r="46" spans="1:11">
      <c r="A46">
        <v>4471</v>
      </c>
      <c r="B46" t="s">
        <v>744</v>
      </c>
      <c r="C46" t="s">
        <v>440</v>
      </c>
      <c r="D46" t="s">
        <v>126</v>
      </c>
      <c r="E46">
        <v>11020112</v>
      </c>
      <c r="F46" t="s">
        <v>1317</v>
      </c>
      <c r="G46" t="s">
        <v>127</v>
      </c>
      <c r="H46" t="s">
        <v>53</v>
      </c>
      <c r="I46">
        <v>381</v>
      </c>
      <c r="J46">
        <v>34.92</v>
      </c>
      <c r="K46" s="4">
        <v>13304.52</v>
      </c>
    </row>
    <row r="47" spans="1:11">
      <c r="A47">
        <v>4472</v>
      </c>
      <c r="B47" t="s">
        <v>744</v>
      </c>
      <c r="C47" t="s">
        <v>440</v>
      </c>
      <c r="D47" t="s">
        <v>128</v>
      </c>
      <c r="E47">
        <v>11020121</v>
      </c>
      <c r="F47" t="s">
        <v>1318</v>
      </c>
      <c r="G47" t="s">
        <v>129</v>
      </c>
      <c r="H47" t="s">
        <v>51</v>
      </c>
      <c r="I47">
        <v>9</v>
      </c>
      <c r="J47">
        <v>996.18</v>
      </c>
      <c r="K47" s="4">
        <v>8965.6200000000008</v>
      </c>
    </row>
    <row r="48" spans="1:11">
      <c r="A48">
        <v>4473</v>
      </c>
      <c r="B48" t="s">
        <v>744</v>
      </c>
      <c r="C48" t="s">
        <v>440</v>
      </c>
      <c r="D48" t="s">
        <v>1319</v>
      </c>
      <c r="E48">
        <v>26121111</v>
      </c>
      <c r="F48" t="s">
        <v>1320</v>
      </c>
      <c r="G48" t="s">
        <v>1321</v>
      </c>
      <c r="H48" t="s">
        <v>53</v>
      </c>
      <c r="I48">
        <v>85168</v>
      </c>
      <c r="J48">
        <v>2.94</v>
      </c>
      <c r="K48" s="4">
        <v>250393.92</v>
      </c>
    </row>
    <row r="49" spans="1:11">
      <c r="A49">
        <v>4474</v>
      </c>
      <c r="B49" t="s">
        <v>744</v>
      </c>
      <c r="C49" t="s">
        <v>441</v>
      </c>
      <c r="D49" t="s">
        <v>120</v>
      </c>
      <c r="E49">
        <v>84010807</v>
      </c>
      <c r="F49" t="s">
        <v>1322</v>
      </c>
      <c r="G49" t="s">
        <v>121</v>
      </c>
      <c r="H49" t="s">
        <v>53</v>
      </c>
      <c r="I49">
        <v>87346</v>
      </c>
      <c r="J49">
        <v>9.8699999999999992</v>
      </c>
      <c r="K49" s="4">
        <v>862105.02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"/>
  <sheetViews>
    <sheetView workbookViewId="0">
      <selection activeCell="B1" sqref="B1"/>
    </sheetView>
  </sheetViews>
  <sheetFormatPr defaultRowHeight="15"/>
  <cols>
    <col min="1" max="1" width="10" bestFit="1" customWidth="1"/>
    <col min="2" max="2" width="49.140625" bestFit="1" customWidth="1"/>
    <col min="3" max="3" width="9.28515625" bestFit="1" customWidth="1"/>
    <col min="4" max="4" width="9.28515625" customWidth="1"/>
    <col min="5" max="5" width="1.7109375" customWidth="1"/>
    <col min="6" max="6" width="8" bestFit="1" customWidth="1"/>
    <col min="7" max="7" width="11.85546875" customWidth="1"/>
    <col min="8" max="8" width="81.7109375" bestFit="1" customWidth="1"/>
    <col min="9" max="9" width="9.85546875" bestFit="1" customWidth="1"/>
    <col min="10" max="10" width="9.28515625" bestFit="1" customWidth="1"/>
    <col min="11" max="11" width="1.7109375" customWidth="1"/>
    <col min="12" max="12" width="9.140625" customWidth="1"/>
    <col min="13" max="13" width="9.7109375" bestFit="1" customWidth="1"/>
    <col min="14" max="14" width="84.28515625" customWidth="1"/>
    <col min="15" max="15" width="10.85546875" bestFit="1" customWidth="1"/>
    <col min="16" max="16" width="9.28515625" bestFit="1" customWidth="1"/>
  </cols>
  <sheetData>
    <row r="1" spans="1:16" s="1" customFormat="1">
      <c r="A1" s="1" t="s">
        <v>89</v>
      </c>
      <c r="G1" s="1" t="s">
        <v>456</v>
      </c>
      <c r="H1"/>
      <c r="I1" s="10"/>
      <c r="M1" s="1" t="s">
        <v>1342</v>
      </c>
    </row>
    <row r="2" spans="1:16">
      <c r="A2" s="1" t="s">
        <v>655</v>
      </c>
      <c r="B2" s="1" t="s">
        <v>0</v>
      </c>
      <c r="C2" s="1" t="s">
        <v>462</v>
      </c>
      <c r="D2" s="1" t="s">
        <v>724</v>
      </c>
      <c r="E2" s="1"/>
      <c r="F2" s="1" t="s">
        <v>1341</v>
      </c>
      <c r="G2" s="1" t="s">
        <v>655</v>
      </c>
      <c r="H2" s="1" t="s">
        <v>0</v>
      </c>
      <c r="I2" s="1" t="s">
        <v>1</v>
      </c>
      <c r="J2" s="1" t="s">
        <v>724</v>
      </c>
      <c r="L2" s="1" t="s">
        <v>1341</v>
      </c>
      <c r="M2" s="1" t="s">
        <v>655</v>
      </c>
      <c r="N2" s="1" t="s">
        <v>0</v>
      </c>
      <c r="O2" s="1" t="s">
        <v>1</v>
      </c>
      <c r="P2" s="1" t="s">
        <v>724</v>
      </c>
    </row>
    <row r="3" spans="1:16">
      <c r="B3" t="s">
        <v>147</v>
      </c>
      <c r="C3" s="13">
        <v>0.72</v>
      </c>
      <c r="D3" s="14"/>
      <c r="E3" s="14"/>
      <c r="F3">
        <v>1</v>
      </c>
      <c r="G3" t="s">
        <v>146</v>
      </c>
      <c r="H3" t="s">
        <v>147</v>
      </c>
      <c r="I3" s="10">
        <f>ROUND('r4_po_objekty'!C2,-3)</f>
        <v>10177000</v>
      </c>
      <c r="L3">
        <v>1</v>
      </c>
      <c r="M3" t="s">
        <v>148</v>
      </c>
      <c r="N3" t="s">
        <v>952</v>
      </c>
      <c r="O3" s="10">
        <f>ROUND(d1_po_objekty!C2,-3)</f>
        <v>28976000</v>
      </c>
    </row>
    <row r="4" spans="1:16">
      <c r="A4" t="s">
        <v>170</v>
      </c>
      <c r="B4" t="s">
        <v>656</v>
      </c>
      <c r="C4" s="13">
        <v>0.1</v>
      </c>
      <c r="D4" s="14"/>
      <c r="E4" s="14"/>
      <c r="F4">
        <v>3</v>
      </c>
      <c r="G4" t="s">
        <v>148</v>
      </c>
      <c r="H4" t="s">
        <v>149</v>
      </c>
      <c r="I4" s="10">
        <f>ROUND('r4_po_objekty'!C3,-3)</f>
        <v>67000</v>
      </c>
      <c r="L4">
        <v>2</v>
      </c>
      <c r="M4" t="s">
        <v>164</v>
      </c>
      <c r="N4" t="s">
        <v>953</v>
      </c>
      <c r="O4" s="10">
        <f>ROUND(d1_po_objekty!C3,-3)</f>
        <v>478000</v>
      </c>
    </row>
    <row r="5" spans="1:16">
      <c r="A5" t="s">
        <v>465</v>
      </c>
      <c r="B5" t="s">
        <v>466</v>
      </c>
      <c r="C5" s="13">
        <v>0</v>
      </c>
      <c r="D5" s="14"/>
      <c r="E5" s="14"/>
      <c r="F5">
        <v>3</v>
      </c>
      <c r="G5" t="s">
        <v>150</v>
      </c>
      <c r="H5" t="s">
        <v>151</v>
      </c>
      <c r="I5" s="10">
        <f>ROUND('r4_po_objekty'!C4,-3)</f>
        <v>6000</v>
      </c>
      <c r="L5">
        <v>2</v>
      </c>
      <c r="M5" t="s">
        <v>745</v>
      </c>
      <c r="N5" t="s">
        <v>954</v>
      </c>
      <c r="O5" s="10">
        <f>ROUND(d1_po_objekty!C4,-3)</f>
        <v>182000</v>
      </c>
    </row>
    <row r="6" spans="1:16">
      <c r="A6" t="s">
        <v>467</v>
      </c>
      <c r="B6" t="s">
        <v>468</v>
      </c>
      <c r="C6" s="13">
        <v>0</v>
      </c>
      <c r="D6" s="14"/>
      <c r="E6" s="14"/>
      <c r="F6">
        <v>3</v>
      </c>
      <c r="G6" t="s">
        <v>152</v>
      </c>
      <c r="H6" t="s">
        <v>153</v>
      </c>
      <c r="I6" s="10">
        <f>ROUND('r4_po_objekty'!C5,-3)</f>
        <v>2000</v>
      </c>
      <c r="L6">
        <v>17</v>
      </c>
      <c r="M6" t="s">
        <v>746</v>
      </c>
      <c r="N6" t="s">
        <v>955</v>
      </c>
      <c r="O6" s="10">
        <f>ROUND(d1_po_objekty!C5,-3)</f>
        <v>475000</v>
      </c>
    </row>
    <row r="7" spans="1:16">
      <c r="A7" t="s">
        <v>469</v>
      </c>
      <c r="B7" t="s">
        <v>470</v>
      </c>
      <c r="C7" s="13">
        <v>0</v>
      </c>
      <c r="D7" s="14"/>
      <c r="E7" s="14"/>
      <c r="F7">
        <v>3</v>
      </c>
      <c r="G7" t="s">
        <v>154</v>
      </c>
      <c r="H7" t="s">
        <v>155</v>
      </c>
      <c r="I7" s="10">
        <f>ROUND('r4_po_objekty'!C6,-3)</f>
        <v>2000</v>
      </c>
      <c r="L7">
        <v>3</v>
      </c>
      <c r="M7" t="s">
        <v>659</v>
      </c>
      <c r="N7" t="s">
        <v>466</v>
      </c>
      <c r="O7" s="10">
        <f>ROUND(d1_po_objekty!C6,-3)</f>
        <v>188000</v>
      </c>
    </row>
    <row r="8" spans="1:16">
      <c r="A8" t="s">
        <v>471</v>
      </c>
      <c r="B8" t="s">
        <v>472</v>
      </c>
      <c r="C8" s="13">
        <v>0</v>
      </c>
      <c r="D8" s="14"/>
      <c r="E8" s="14"/>
      <c r="F8">
        <v>3</v>
      </c>
      <c r="G8" t="s">
        <v>156</v>
      </c>
      <c r="H8" t="s">
        <v>157</v>
      </c>
      <c r="I8" s="10">
        <f>ROUND('r4_po_objekty'!C7,-3)</f>
        <v>0</v>
      </c>
      <c r="L8">
        <v>3</v>
      </c>
      <c r="M8" t="s">
        <v>660</v>
      </c>
      <c r="N8" t="s">
        <v>956</v>
      </c>
      <c r="O8" s="10">
        <f>ROUND(d1_po_objekty!C7,-3)</f>
        <v>52000</v>
      </c>
    </row>
    <row r="9" spans="1:16">
      <c r="A9" t="s">
        <v>473</v>
      </c>
      <c r="B9" t="s">
        <v>474</v>
      </c>
      <c r="C9" s="13">
        <v>0</v>
      </c>
      <c r="D9" s="14"/>
      <c r="E9" s="14"/>
      <c r="F9">
        <v>3</v>
      </c>
      <c r="G9" t="s">
        <v>158</v>
      </c>
      <c r="H9" t="s">
        <v>159</v>
      </c>
      <c r="I9" s="10">
        <f>ROUND('r4_po_objekty'!C8,-3)</f>
        <v>50000</v>
      </c>
      <c r="L9">
        <v>3</v>
      </c>
      <c r="M9" t="s">
        <v>747</v>
      </c>
      <c r="N9" t="s">
        <v>957</v>
      </c>
      <c r="O9" s="10">
        <f>ROUND(d1_po_objekty!C8,-3)</f>
        <v>19000</v>
      </c>
    </row>
    <row r="10" spans="1:16">
      <c r="A10" t="s">
        <v>475</v>
      </c>
      <c r="B10" t="s">
        <v>476</v>
      </c>
      <c r="C10" s="13">
        <v>0</v>
      </c>
      <c r="D10" s="14"/>
      <c r="E10" s="14"/>
      <c r="F10">
        <v>17</v>
      </c>
      <c r="G10" s="16" t="s">
        <v>160</v>
      </c>
      <c r="H10" s="16" t="s">
        <v>161</v>
      </c>
      <c r="I10" s="17">
        <f>ROUND('r4_po_objekty'!C9,-3)</f>
        <v>908000</v>
      </c>
      <c r="L10">
        <v>3</v>
      </c>
      <c r="M10" t="s">
        <v>748</v>
      </c>
      <c r="N10" t="s">
        <v>958</v>
      </c>
      <c r="O10" s="10">
        <f>ROUND(d1_po_objekty!C9,-3)</f>
        <v>4000</v>
      </c>
    </row>
    <row r="11" spans="1:16">
      <c r="A11" t="s">
        <v>477</v>
      </c>
      <c r="B11" t="s">
        <v>478</v>
      </c>
      <c r="C11" s="13">
        <v>0</v>
      </c>
      <c r="D11" s="14"/>
      <c r="E11" s="14"/>
      <c r="F11">
        <v>17</v>
      </c>
      <c r="G11" t="s">
        <v>162</v>
      </c>
      <c r="H11" t="s">
        <v>163</v>
      </c>
      <c r="I11" s="10">
        <f>ROUND('r4_po_objekty'!C10,-3)</f>
        <v>192000</v>
      </c>
      <c r="L11">
        <v>3</v>
      </c>
      <c r="M11" t="s">
        <v>749</v>
      </c>
      <c r="N11" t="s">
        <v>959</v>
      </c>
      <c r="O11" s="10">
        <f>ROUND(d1_po_objekty!C10,-3)</f>
        <v>143000</v>
      </c>
    </row>
    <row r="12" spans="1:16">
      <c r="A12" t="s">
        <v>479</v>
      </c>
      <c r="B12" t="s">
        <v>480</v>
      </c>
      <c r="C12" s="13">
        <v>0.33</v>
      </c>
      <c r="D12" s="14"/>
      <c r="E12" s="14"/>
      <c r="F12">
        <v>17</v>
      </c>
      <c r="G12" t="s">
        <v>164</v>
      </c>
      <c r="H12" t="s">
        <v>165</v>
      </c>
      <c r="I12" s="10">
        <f>ROUND('r4_po_objekty'!C11,-3)</f>
        <v>32000</v>
      </c>
      <c r="L12">
        <v>14</v>
      </c>
      <c r="M12" t="s">
        <v>661</v>
      </c>
      <c r="N12" t="s">
        <v>484</v>
      </c>
      <c r="O12" s="10">
        <f>ROUND(d1_po_objekty!C11,-3)</f>
        <v>13241000</v>
      </c>
    </row>
    <row r="13" spans="1:16">
      <c r="A13" t="s">
        <v>481</v>
      </c>
      <c r="B13" t="s">
        <v>482</v>
      </c>
      <c r="C13" s="13">
        <v>0</v>
      </c>
      <c r="D13" s="14"/>
      <c r="E13" s="14"/>
      <c r="F13">
        <v>17</v>
      </c>
      <c r="G13" t="s">
        <v>166</v>
      </c>
      <c r="H13" t="s">
        <v>167</v>
      </c>
      <c r="I13" s="10">
        <f>ROUND('r4_po_objekty'!C12,-3)</f>
        <v>9000</v>
      </c>
      <c r="L13">
        <v>14</v>
      </c>
      <c r="M13" t="s">
        <v>750</v>
      </c>
      <c r="N13" t="s">
        <v>960</v>
      </c>
      <c r="O13" s="10">
        <f>ROUND(d1_po_objekty!C12,-3)</f>
        <v>7357000</v>
      </c>
    </row>
    <row r="14" spans="1:16">
      <c r="A14" t="s">
        <v>483</v>
      </c>
      <c r="B14" t="s">
        <v>484</v>
      </c>
      <c r="C14" s="13">
        <v>0.37</v>
      </c>
      <c r="D14" s="14"/>
      <c r="E14" s="14"/>
      <c r="F14">
        <v>17</v>
      </c>
      <c r="G14" t="s">
        <v>168</v>
      </c>
      <c r="H14" t="s">
        <v>169</v>
      </c>
      <c r="I14" s="10">
        <f>ROUND('r4_po_objekty'!C13,-3)</f>
        <v>28000</v>
      </c>
      <c r="L14">
        <v>14</v>
      </c>
      <c r="M14" t="s">
        <v>751</v>
      </c>
      <c r="N14" t="s">
        <v>961</v>
      </c>
      <c r="O14" s="10">
        <f>ROUND(d1_po_objekty!C13,-3)</f>
        <v>1610000</v>
      </c>
    </row>
    <row r="15" spans="1:16">
      <c r="A15" t="s">
        <v>485</v>
      </c>
      <c r="B15" t="s">
        <v>486</v>
      </c>
      <c r="C15" s="13">
        <v>0.92</v>
      </c>
      <c r="D15" s="14"/>
      <c r="E15" s="14"/>
      <c r="F15">
        <v>2</v>
      </c>
      <c r="G15" t="s">
        <v>170</v>
      </c>
      <c r="H15" t="s">
        <v>171</v>
      </c>
      <c r="I15" s="10">
        <f>ROUND('r4_po_objekty'!C14,-3)</f>
        <v>162000</v>
      </c>
      <c r="L15">
        <v>7</v>
      </c>
      <c r="M15" t="s">
        <v>752</v>
      </c>
      <c r="N15" t="s">
        <v>962</v>
      </c>
      <c r="O15" s="10">
        <f>ROUND(d1_po_objekty!C14,-3)</f>
        <v>357000</v>
      </c>
    </row>
    <row r="16" spans="1:16">
      <c r="A16" t="s">
        <v>487</v>
      </c>
      <c r="B16" t="s">
        <v>488</v>
      </c>
      <c r="C16" s="13">
        <v>0</v>
      </c>
      <c r="D16" s="14"/>
      <c r="E16" s="14"/>
      <c r="F16">
        <v>14</v>
      </c>
      <c r="G16" t="s">
        <v>172</v>
      </c>
      <c r="H16" t="s">
        <v>173</v>
      </c>
      <c r="I16" s="10">
        <f>ROUND('r4_po_objekty'!C15,-3)</f>
        <v>4246000</v>
      </c>
      <c r="L16">
        <v>7</v>
      </c>
      <c r="M16" t="s">
        <v>753</v>
      </c>
      <c r="N16" t="s">
        <v>963</v>
      </c>
      <c r="O16" s="10">
        <f>ROUND(d1_po_objekty!C15,-3)</f>
        <v>248000</v>
      </c>
    </row>
    <row r="17" spans="1:15">
      <c r="A17" t="s">
        <v>489</v>
      </c>
      <c r="B17" t="s">
        <v>490</v>
      </c>
      <c r="C17" s="13">
        <v>0</v>
      </c>
      <c r="D17" s="14"/>
      <c r="E17" s="14"/>
      <c r="F17">
        <v>14</v>
      </c>
      <c r="G17" t="s">
        <v>174</v>
      </c>
      <c r="H17" t="s">
        <v>657</v>
      </c>
      <c r="I17" s="10">
        <f>ROUND('r4_po_objekty'!C16,-3)</f>
        <v>1493000</v>
      </c>
      <c r="L17">
        <v>7</v>
      </c>
      <c r="M17" t="s">
        <v>754</v>
      </c>
      <c r="N17" t="s">
        <v>964</v>
      </c>
      <c r="O17" s="10">
        <f>ROUND(d1_po_objekty!C16,-3)</f>
        <v>35000</v>
      </c>
    </row>
    <row r="18" spans="1:15">
      <c r="A18" t="s">
        <v>491</v>
      </c>
      <c r="B18" t="s">
        <v>492</v>
      </c>
      <c r="C18" s="13">
        <v>0</v>
      </c>
      <c r="D18" s="14"/>
      <c r="E18" s="14"/>
      <c r="F18">
        <v>14</v>
      </c>
      <c r="G18" t="s">
        <v>176</v>
      </c>
      <c r="H18" t="s">
        <v>177</v>
      </c>
      <c r="I18" s="10">
        <f>ROUND('r4_po_objekty'!C17,-3)</f>
        <v>461000</v>
      </c>
      <c r="L18">
        <v>7</v>
      </c>
      <c r="M18" t="s">
        <v>755</v>
      </c>
      <c r="N18" t="s">
        <v>965</v>
      </c>
      <c r="O18" s="10">
        <f>ROUND(d1_po_objekty!C17,-3)</f>
        <v>25000</v>
      </c>
    </row>
    <row r="19" spans="1:15">
      <c r="A19" t="s">
        <v>233</v>
      </c>
      <c r="B19" t="s">
        <v>493</v>
      </c>
      <c r="C19" s="13">
        <v>0</v>
      </c>
      <c r="D19" s="14"/>
      <c r="E19" s="14"/>
      <c r="F19">
        <v>14</v>
      </c>
      <c r="G19" t="s">
        <v>178</v>
      </c>
      <c r="H19" t="s">
        <v>179</v>
      </c>
      <c r="I19" s="10">
        <f>ROUND('r4_po_objekty'!C18,-3)</f>
        <v>20000</v>
      </c>
      <c r="L19">
        <v>15</v>
      </c>
      <c r="M19" t="s">
        <v>756</v>
      </c>
      <c r="N19" t="s">
        <v>966</v>
      </c>
      <c r="O19" s="10">
        <f>ROUND(d1_po_objekty!C18,-3)</f>
        <v>729000</v>
      </c>
    </row>
    <row r="20" spans="1:15">
      <c r="A20" t="s">
        <v>494</v>
      </c>
      <c r="B20" t="s">
        <v>495</v>
      </c>
      <c r="C20" s="13">
        <v>0</v>
      </c>
      <c r="D20" s="14"/>
      <c r="E20" s="14"/>
      <c r="F20">
        <v>14</v>
      </c>
      <c r="G20" t="s">
        <v>180</v>
      </c>
      <c r="H20" t="s">
        <v>181</v>
      </c>
      <c r="I20" s="10">
        <f>ROUND('r4_po_objekty'!C19,-3)</f>
        <v>123000</v>
      </c>
      <c r="L20">
        <v>15</v>
      </c>
      <c r="M20" t="s">
        <v>757</v>
      </c>
      <c r="N20" t="s">
        <v>967</v>
      </c>
      <c r="O20" s="10">
        <f>ROUND(d1_po_objekty!C19,-3)</f>
        <v>513000</v>
      </c>
    </row>
    <row r="21" spans="1:15">
      <c r="A21" t="s">
        <v>496</v>
      </c>
      <c r="B21" t="s">
        <v>497</v>
      </c>
      <c r="C21" s="13">
        <v>0</v>
      </c>
      <c r="D21" s="14"/>
      <c r="E21" s="14"/>
      <c r="F21">
        <v>14</v>
      </c>
      <c r="G21" t="s">
        <v>182</v>
      </c>
      <c r="H21" t="s">
        <v>183</v>
      </c>
      <c r="I21" s="10">
        <f>ROUND('r4_po_objekty'!C20,-3)</f>
        <v>1858000</v>
      </c>
      <c r="L21">
        <v>15</v>
      </c>
      <c r="M21" t="s">
        <v>758</v>
      </c>
      <c r="N21" t="s">
        <v>968</v>
      </c>
      <c r="O21" s="10">
        <f>ROUND(d1_po_objekty!C20,-3)</f>
        <v>416000</v>
      </c>
    </row>
    <row r="22" spans="1:15">
      <c r="A22" t="s">
        <v>498</v>
      </c>
      <c r="B22" t="s">
        <v>499</v>
      </c>
      <c r="C22" s="13">
        <v>0</v>
      </c>
      <c r="D22" s="14"/>
      <c r="E22" s="14"/>
      <c r="F22">
        <v>14</v>
      </c>
      <c r="G22" t="s">
        <v>184</v>
      </c>
      <c r="H22" t="s">
        <v>185</v>
      </c>
      <c r="I22" s="10">
        <f>ROUND('r4_po_objekty'!C21,-3)</f>
        <v>1334000</v>
      </c>
      <c r="L22">
        <v>15</v>
      </c>
      <c r="M22" t="s">
        <v>759</v>
      </c>
      <c r="N22" t="s">
        <v>969</v>
      </c>
      <c r="O22" s="10">
        <f>ROUND(d1_po_objekty!C21,-3)</f>
        <v>160000</v>
      </c>
    </row>
    <row r="23" spans="1:15">
      <c r="A23" t="s">
        <v>247</v>
      </c>
      <c r="B23" t="s">
        <v>500</v>
      </c>
      <c r="C23" s="13">
        <v>0.25</v>
      </c>
      <c r="D23" s="14">
        <v>246</v>
      </c>
      <c r="E23" s="14"/>
      <c r="F23">
        <v>14</v>
      </c>
      <c r="G23" t="s">
        <v>186</v>
      </c>
      <c r="H23" t="s">
        <v>187</v>
      </c>
      <c r="I23" s="10">
        <f>ROUND('r4_po_objekty'!C22,-3)</f>
        <v>669000</v>
      </c>
      <c r="L23">
        <v>15</v>
      </c>
      <c r="M23" t="s">
        <v>760</v>
      </c>
      <c r="N23" t="s">
        <v>970</v>
      </c>
      <c r="O23" s="10">
        <f>ROUND(d1_po_objekty!C22,-3)</f>
        <v>1108000</v>
      </c>
    </row>
    <row r="24" spans="1:15">
      <c r="A24" t="s">
        <v>251</v>
      </c>
      <c r="B24" t="s">
        <v>501</v>
      </c>
      <c r="C24" s="13">
        <v>0</v>
      </c>
      <c r="D24" s="14">
        <v>605</v>
      </c>
      <c r="E24" s="14"/>
      <c r="F24">
        <v>14</v>
      </c>
      <c r="G24" t="s">
        <v>188</v>
      </c>
      <c r="H24" t="s">
        <v>189</v>
      </c>
      <c r="I24" s="10">
        <f>ROUND('r4_po_objekty'!C23,-3)</f>
        <v>30000</v>
      </c>
      <c r="L24">
        <v>15</v>
      </c>
      <c r="M24" t="s">
        <v>761</v>
      </c>
      <c r="N24" t="s">
        <v>971</v>
      </c>
      <c r="O24" s="10">
        <f>ROUND(d1_po_objekty!C23,-3)</f>
        <v>1047000</v>
      </c>
    </row>
    <row r="25" spans="1:15">
      <c r="A25" t="s">
        <v>255</v>
      </c>
      <c r="B25" t="s">
        <v>502</v>
      </c>
      <c r="C25" s="13">
        <v>0.37</v>
      </c>
      <c r="D25" s="14">
        <v>960</v>
      </c>
      <c r="E25" s="14"/>
      <c r="F25">
        <v>14</v>
      </c>
      <c r="G25" t="s">
        <v>190</v>
      </c>
      <c r="H25" t="s">
        <v>191</v>
      </c>
      <c r="I25" s="10">
        <f>ROUND('r4_po_objekty'!C24,-3)</f>
        <v>114000</v>
      </c>
      <c r="L25">
        <v>15</v>
      </c>
      <c r="M25" t="s">
        <v>762</v>
      </c>
      <c r="N25" t="s">
        <v>972</v>
      </c>
      <c r="O25" s="10">
        <f>ROUND(d1_po_objekty!C24,-3)</f>
        <v>199000</v>
      </c>
    </row>
    <row r="26" spans="1:15">
      <c r="A26" t="s">
        <v>503</v>
      </c>
      <c r="B26" t="s">
        <v>504</v>
      </c>
      <c r="C26" s="13">
        <v>0</v>
      </c>
      <c r="D26" s="14">
        <v>354</v>
      </c>
      <c r="E26" s="14"/>
      <c r="F26">
        <v>15</v>
      </c>
      <c r="G26" t="s">
        <v>192</v>
      </c>
      <c r="H26" t="s">
        <v>193</v>
      </c>
      <c r="I26" s="10">
        <f>ROUND('r4_po_objekty'!C25,-3)</f>
        <v>6918000</v>
      </c>
      <c r="L26">
        <v>15</v>
      </c>
      <c r="M26" t="s">
        <v>763</v>
      </c>
      <c r="N26" t="s">
        <v>973</v>
      </c>
      <c r="O26" s="10">
        <f>ROUND(d1_po_objekty!C25,-3)</f>
        <v>186000</v>
      </c>
    </row>
    <row r="27" spans="1:15">
      <c r="A27" t="s">
        <v>505</v>
      </c>
      <c r="B27" t="s">
        <v>506</v>
      </c>
      <c r="C27" s="13">
        <v>0.62</v>
      </c>
      <c r="D27" s="14">
        <v>193</v>
      </c>
      <c r="E27" s="14"/>
      <c r="F27">
        <v>15</v>
      </c>
      <c r="G27" t="s">
        <v>194</v>
      </c>
      <c r="H27" t="s">
        <v>195</v>
      </c>
      <c r="I27" s="10">
        <f>ROUND('r4_po_objekty'!C26,-3)</f>
        <v>1044000</v>
      </c>
      <c r="L27">
        <v>15</v>
      </c>
      <c r="M27" t="s">
        <v>764</v>
      </c>
      <c r="N27" t="s">
        <v>974</v>
      </c>
      <c r="O27" s="10">
        <f>ROUND(d1_po_objekty!C26,-3)</f>
        <v>131000</v>
      </c>
    </row>
    <row r="28" spans="1:15">
      <c r="A28" t="s">
        <v>507</v>
      </c>
      <c r="B28" t="s">
        <v>508</v>
      </c>
      <c r="C28" s="13">
        <v>0.16</v>
      </c>
      <c r="D28" s="14"/>
      <c r="E28" s="14"/>
      <c r="F28">
        <v>15</v>
      </c>
      <c r="G28" t="s">
        <v>196</v>
      </c>
      <c r="H28" t="s">
        <v>197</v>
      </c>
      <c r="I28" s="10">
        <f>ROUND('r4_po_objekty'!C27,-3)</f>
        <v>543000</v>
      </c>
      <c r="L28">
        <v>15</v>
      </c>
      <c r="M28" t="s">
        <v>765</v>
      </c>
      <c r="N28" t="s">
        <v>975</v>
      </c>
      <c r="O28" s="10">
        <f>ROUND(d1_po_objekty!C27,-3)</f>
        <v>57000</v>
      </c>
    </row>
    <row r="29" spans="1:15">
      <c r="A29" t="s">
        <v>265</v>
      </c>
      <c r="B29" t="s">
        <v>509</v>
      </c>
      <c r="C29" s="13">
        <v>7.0000000000000007E-2</v>
      </c>
      <c r="D29" s="14"/>
      <c r="E29" s="14"/>
      <c r="F29">
        <v>15</v>
      </c>
      <c r="G29" t="s">
        <v>198</v>
      </c>
      <c r="H29" t="s">
        <v>199</v>
      </c>
      <c r="I29" s="10">
        <f>ROUND('r4_po_objekty'!C28,-3)</f>
        <v>27000</v>
      </c>
      <c r="L29">
        <v>15</v>
      </c>
      <c r="M29" t="s">
        <v>766</v>
      </c>
      <c r="N29" t="s">
        <v>976</v>
      </c>
      <c r="O29" s="10">
        <f>ROUND(d1_po_objekty!C28,-3)</f>
        <v>1085000</v>
      </c>
    </row>
    <row r="30" spans="1:15">
      <c r="A30" t="s">
        <v>510</v>
      </c>
      <c r="B30" t="s">
        <v>511</v>
      </c>
      <c r="C30" s="13">
        <v>0.23</v>
      </c>
      <c r="D30" s="14"/>
      <c r="E30" s="14"/>
      <c r="F30">
        <v>15</v>
      </c>
      <c r="G30" t="s">
        <v>200</v>
      </c>
      <c r="H30" t="s">
        <v>201</v>
      </c>
      <c r="I30" s="10">
        <f>ROUND('r4_po_objekty'!C29,-3)</f>
        <v>146000</v>
      </c>
      <c r="L30">
        <v>15</v>
      </c>
      <c r="M30" t="s">
        <v>767</v>
      </c>
      <c r="N30" t="s">
        <v>977</v>
      </c>
      <c r="O30" s="10">
        <f>ROUND(d1_po_objekty!C29,-3)</f>
        <v>135000</v>
      </c>
    </row>
    <row r="31" spans="1:15">
      <c r="A31" t="s">
        <v>269</v>
      </c>
      <c r="B31" t="s">
        <v>512</v>
      </c>
      <c r="C31" s="13">
        <v>0.23</v>
      </c>
      <c r="D31" s="14"/>
      <c r="E31" s="14"/>
      <c r="F31">
        <v>8</v>
      </c>
      <c r="G31" t="s">
        <v>202</v>
      </c>
      <c r="H31" t="s">
        <v>203</v>
      </c>
      <c r="I31" s="10">
        <f>ROUND('r4_po_objekty'!C30,-3)</f>
        <v>445000</v>
      </c>
      <c r="L31">
        <v>15</v>
      </c>
      <c r="M31" t="s">
        <v>768</v>
      </c>
      <c r="N31" t="s">
        <v>978</v>
      </c>
      <c r="O31" s="10">
        <f>ROUND(d1_po_objekty!C30,-3)</f>
        <v>23000</v>
      </c>
    </row>
    <row r="32" spans="1:15">
      <c r="A32" t="s">
        <v>271</v>
      </c>
      <c r="B32" t="s">
        <v>513</v>
      </c>
      <c r="C32" s="13">
        <v>0.2</v>
      </c>
      <c r="D32" s="14"/>
      <c r="E32" s="14"/>
      <c r="F32">
        <v>8</v>
      </c>
      <c r="G32" s="16" t="s">
        <v>204</v>
      </c>
      <c r="H32" s="16" t="s">
        <v>205</v>
      </c>
      <c r="I32" s="17">
        <f>ROUND('r4_po_objekty'!C31,-3)</f>
        <v>5677000</v>
      </c>
      <c r="L32">
        <v>15</v>
      </c>
      <c r="M32" t="s">
        <v>769</v>
      </c>
      <c r="N32" t="s">
        <v>979</v>
      </c>
      <c r="O32" s="10">
        <f>ROUND(d1_po_objekty!C31,-3)</f>
        <v>620000</v>
      </c>
    </row>
    <row r="33" spans="1:15">
      <c r="A33" t="s">
        <v>273</v>
      </c>
      <c r="B33" t="s">
        <v>514</v>
      </c>
      <c r="C33" s="13">
        <v>0.31</v>
      </c>
      <c r="D33" s="14"/>
      <c r="E33" s="14"/>
      <c r="F33">
        <v>8</v>
      </c>
      <c r="G33" s="16" t="s">
        <v>206</v>
      </c>
      <c r="H33" s="16" t="s">
        <v>207</v>
      </c>
      <c r="I33" s="17">
        <f>ROUND('r4_po_objekty'!C32,-3)</f>
        <v>116000</v>
      </c>
      <c r="L33">
        <v>15</v>
      </c>
      <c r="M33" t="s">
        <v>770</v>
      </c>
      <c r="N33" t="s">
        <v>980</v>
      </c>
      <c r="O33" s="10">
        <f>ROUND(d1_po_objekty!C32,-3)</f>
        <v>324000</v>
      </c>
    </row>
    <row r="34" spans="1:15">
      <c r="A34" t="s">
        <v>515</v>
      </c>
      <c r="B34" t="s">
        <v>516</v>
      </c>
      <c r="C34" s="13">
        <v>0</v>
      </c>
      <c r="D34" s="14"/>
      <c r="E34" s="14"/>
      <c r="F34">
        <v>5</v>
      </c>
      <c r="G34" t="s">
        <v>208</v>
      </c>
      <c r="H34" t="s">
        <v>209</v>
      </c>
      <c r="I34" s="10">
        <f>ROUND('r4_po_objekty'!C33,-3)</f>
        <v>71000</v>
      </c>
      <c r="L34">
        <v>15</v>
      </c>
      <c r="M34" t="s">
        <v>771</v>
      </c>
      <c r="N34" t="s">
        <v>981</v>
      </c>
      <c r="O34" s="10">
        <f>ROUND(d1_po_objekty!C33,-3)</f>
        <v>98000</v>
      </c>
    </row>
    <row r="35" spans="1:15">
      <c r="A35" t="s">
        <v>517</v>
      </c>
      <c r="B35" t="s">
        <v>518</v>
      </c>
      <c r="C35" s="13">
        <v>0</v>
      </c>
      <c r="D35" s="14"/>
      <c r="E35" s="14"/>
      <c r="F35">
        <v>5</v>
      </c>
      <c r="G35" t="s">
        <v>210</v>
      </c>
      <c r="H35" t="s">
        <v>211</v>
      </c>
      <c r="I35" s="10">
        <f>ROUND('r4_po_objekty'!C34,-3)</f>
        <v>57000</v>
      </c>
      <c r="L35">
        <v>15</v>
      </c>
      <c r="M35" t="s">
        <v>772</v>
      </c>
      <c r="N35" t="s">
        <v>982</v>
      </c>
      <c r="O35" s="10">
        <f>ROUND(d1_po_objekty!C34,-3)</f>
        <v>174000</v>
      </c>
    </row>
    <row r="36" spans="1:15">
      <c r="A36" t="s">
        <v>519</v>
      </c>
      <c r="B36" t="s">
        <v>520</v>
      </c>
      <c r="C36" s="13">
        <v>0</v>
      </c>
      <c r="D36" s="14"/>
      <c r="E36" s="14"/>
      <c r="F36">
        <v>5</v>
      </c>
      <c r="G36" t="s">
        <v>212</v>
      </c>
      <c r="H36" t="s">
        <v>213</v>
      </c>
      <c r="I36" s="10">
        <f>ROUND('r4_po_objekty'!C35,-3)</f>
        <v>36000</v>
      </c>
      <c r="L36">
        <v>15</v>
      </c>
      <c r="M36" t="s">
        <v>773</v>
      </c>
      <c r="N36" t="s">
        <v>983</v>
      </c>
      <c r="O36" s="10">
        <f>ROUND(d1_po_objekty!C35,-3)</f>
        <v>110000</v>
      </c>
    </row>
    <row r="37" spans="1:15">
      <c r="A37" t="s">
        <v>521</v>
      </c>
      <c r="B37" t="s">
        <v>522</v>
      </c>
      <c r="C37" s="13">
        <v>0.51</v>
      </c>
      <c r="D37" s="14"/>
      <c r="E37" s="14"/>
      <c r="F37">
        <v>5</v>
      </c>
      <c r="G37" t="s">
        <v>214</v>
      </c>
      <c r="H37" t="s">
        <v>215</v>
      </c>
      <c r="I37" s="10">
        <f>ROUND('r4_po_objekty'!C36,-3)</f>
        <v>0</v>
      </c>
      <c r="L37">
        <v>15</v>
      </c>
      <c r="M37" t="s">
        <v>774</v>
      </c>
      <c r="N37" t="s">
        <v>984</v>
      </c>
      <c r="O37" s="10">
        <f>ROUND(d1_po_objekty!C36,-3)</f>
        <v>39000</v>
      </c>
    </row>
    <row r="38" spans="1:15">
      <c r="A38" t="s">
        <v>523</v>
      </c>
      <c r="B38" t="s">
        <v>524</v>
      </c>
      <c r="C38" s="13">
        <v>0</v>
      </c>
      <c r="D38" s="14">
        <v>572</v>
      </c>
      <c r="E38" s="14"/>
      <c r="F38">
        <v>5</v>
      </c>
      <c r="G38" t="s">
        <v>216</v>
      </c>
      <c r="H38" t="s">
        <v>217</v>
      </c>
      <c r="I38" s="10">
        <f>ROUND('r4_po_objekty'!C37,-3)</f>
        <v>571000</v>
      </c>
      <c r="L38">
        <v>15</v>
      </c>
      <c r="M38" t="s">
        <v>775</v>
      </c>
      <c r="N38" t="s">
        <v>985</v>
      </c>
      <c r="O38" s="10">
        <f>ROUND(d1_po_objekty!C37,-3)</f>
        <v>98000</v>
      </c>
    </row>
    <row r="39" spans="1:15">
      <c r="A39" t="s">
        <v>525</v>
      </c>
      <c r="B39" t="s">
        <v>526</v>
      </c>
      <c r="C39" s="13">
        <v>0</v>
      </c>
      <c r="D39" s="14">
        <v>299</v>
      </c>
      <c r="E39" s="14"/>
      <c r="F39">
        <v>5</v>
      </c>
      <c r="G39" t="s">
        <v>218</v>
      </c>
      <c r="H39" t="s">
        <v>219</v>
      </c>
      <c r="I39" s="10">
        <f>ROUND('r4_po_objekty'!C38,-3)</f>
        <v>135000</v>
      </c>
      <c r="L39">
        <v>15</v>
      </c>
      <c r="M39" t="s">
        <v>776</v>
      </c>
      <c r="N39" t="s">
        <v>986</v>
      </c>
      <c r="O39" s="10">
        <f>ROUND(d1_po_objekty!C38,-3)</f>
        <v>48000</v>
      </c>
    </row>
    <row r="40" spans="1:15">
      <c r="A40" t="s">
        <v>527</v>
      </c>
      <c r="B40" t="s">
        <v>528</v>
      </c>
      <c r="C40" s="13">
        <v>0</v>
      </c>
      <c r="D40" s="14"/>
      <c r="E40" s="14"/>
      <c r="F40">
        <v>5</v>
      </c>
      <c r="G40" t="s">
        <v>220</v>
      </c>
      <c r="H40" t="s">
        <v>221</v>
      </c>
      <c r="I40" s="10">
        <f>ROUND('r4_po_objekty'!C39,-3)</f>
        <v>1403000</v>
      </c>
      <c r="L40">
        <v>15</v>
      </c>
      <c r="M40" t="s">
        <v>777</v>
      </c>
      <c r="N40" t="s">
        <v>987</v>
      </c>
      <c r="O40" s="10">
        <f>ROUND(d1_po_objekty!C39,-3)</f>
        <v>5000</v>
      </c>
    </row>
    <row r="41" spans="1:15">
      <c r="A41" t="s">
        <v>529</v>
      </c>
      <c r="B41" t="s">
        <v>530</v>
      </c>
      <c r="C41" s="13">
        <v>0</v>
      </c>
      <c r="D41" s="14"/>
      <c r="E41" s="14"/>
      <c r="F41">
        <v>5</v>
      </c>
      <c r="G41" t="s">
        <v>222</v>
      </c>
      <c r="H41" t="s">
        <v>223</v>
      </c>
      <c r="I41" s="10">
        <f>ROUND('r4_po_objekty'!C40,-3)</f>
        <v>121000</v>
      </c>
      <c r="L41">
        <v>15</v>
      </c>
      <c r="M41" t="s">
        <v>778</v>
      </c>
      <c r="N41" t="s">
        <v>988</v>
      </c>
      <c r="O41" s="10">
        <f>ROUND(d1_po_objekty!C40,-3)</f>
        <v>80000</v>
      </c>
    </row>
    <row r="42" spans="1:15">
      <c r="A42" t="s">
        <v>531</v>
      </c>
      <c r="B42" t="s">
        <v>532</v>
      </c>
      <c r="C42" s="13">
        <v>0</v>
      </c>
      <c r="D42" s="14"/>
      <c r="E42" s="14"/>
      <c r="F42">
        <v>5</v>
      </c>
      <c r="G42" t="s">
        <v>224</v>
      </c>
      <c r="H42" t="s">
        <v>221</v>
      </c>
      <c r="I42" s="10">
        <f>ROUND('r4_po_objekty'!C41,-3)</f>
        <v>1230000</v>
      </c>
      <c r="L42">
        <v>15</v>
      </c>
      <c r="M42" t="s">
        <v>779</v>
      </c>
      <c r="N42" t="s">
        <v>989</v>
      </c>
      <c r="O42" s="10">
        <f>ROUND(d1_po_objekty!C41,-3)</f>
        <v>101000</v>
      </c>
    </row>
    <row r="43" spans="1:15">
      <c r="A43" t="s">
        <v>290</v>
      </c>
      <c r="B43" t="s">
        <v>533</v>
      </c>
      <c r="C43" s="13">
        <v>0</v>
      </c>
      <c r="D43" s="14"/>
      <c r="E43" s="14"/>
      <c r="F43">
        <v>4</v>
      </c>
      <c r="G43" t="s">
        <v>225</v>
      </c>
      <c r="H43" t="s">
        <v>226</v>
      </c>
      <c r="I43" s="10">
        <f>ROUND('r4_po_objekty'!C42,-3)</f>
        <v>130000</v>
      </c>
      <c r="L43">
        <v>15</v>
      </c>
      <c r="M43" t="s">
        <v>780</v>
      </c>
      <c r="N43" t="s">
        <v>990</v>
      </c>
      <c r="O43" s="10">
        <f>ROUND(d1_po_objekty!C42,-3)</f>
        <v>41000</v>
      </c>
    </row>
    <row r="44" spans="1:15">
      <c r="A44" t="s">
        <v>534</v>
      </c>
      <c r="B44" t="s">
        <v>535</v>
      </c>
      <c r="C44" s="13">
        <v>7.0000000000000007E-2</v>
      </c>
      <c r="D44" s="14"/>
      <c r="E44" s="14"/>
      <c r="F44">
        <v>4</v>
      </c>
      <c r="G44" t="s">
        <v>227</v>
      </c>
      <c r="H44" t="s">
        <v>228</v>
      </c>
      <c r="I44" s="10">
        <f>ROUND('r4_po_objekty'!C43,-3)</f>
        <v>15000</v>
      </c>
      <c r="L44">
        <v>15</v>
      </c>
      <c r="M44" t="s">
        <v>781</v>
      </c>
      <c r="N44" t="s">
        <v>991</v>
      </c>
      <c r="O44" s="10">
        <f>ROUND(d1_po_objekty!C43,-3)</f>
        <v>87000</v>
      </c>
    </row>
    <row r="45" spans="1:15">
      <c r="A45" t="s">
        <v>536</v>
      </c>
      <c r="B45" t="s">
        <v>537</v>
      </c>
      <c r="C45" s="13">
        <v>0</v>
      </c>
      <c r="D45" s="14"/>
      <c r="E45" s="14"/>
      <c r="F45">
        <v>4</v>
      </c>
      <c r="G45" t="s">
        <v>229</v>
      </c>
      <c r="H45" t="s">
        <v>230</v>
      </c>
      <c r="I45" s="10">
        <f>ROUND('r4_po_objekty'!C44,-3)</f>
        <v>55000</v>
      </c>
      <c r="L45">
        <v>15</v>
      </c>
      <c r="M45" t="s">
        <v>782</v>
      </c>
      <c r="N45" t="s">
        <v>992</v>
      </c>
      <c r="O45" s="10">
        <f>ROUND(d1_po_objekty!C44,-3)</f>
        <v>54000</v>
      </c>
    </row>
    <row r="46" spans="1:15">
      <c r="A46" t="s">
        <v>538</v>
      </c>
      <c r="B46" t="s">
        <v>539</v>
      </c>
      <c r="C46" s="13">
        <v>0</v>
      </c>
      <c r="D46" s="14"/>
      <c r="E46" s="14"/>
      <c r="F46">
        <v>4</v>
      </c>
      <c r="G46" t="s">
        <v>231</v>
      </c>
      <c r="H46" t="s">
        <v>232</v>
      </c>
      <c r="I46" s="10">
        <f>ROUND('r4_po_objekty'!C45,-3)</f>
        <v>181000</v>
      </c>
      <c r="L46">
        <v>15</v>
      </c>
      <c r="M46" t="s">
        <v>783</v>
      </c>
      <c r="N46" t="s">
        <v>993</v>
      </c>
      <c r="O46" s="10">
        <f>ROUND(d1_po_objekty!C45,-3)</f>
        <v>8000</v>
      </c>
    </row>
    <row r="47" spans="1:15">
      <c r="A47" t="s">
        <v>540</v>
      </c>
      <c r="B47" t="s">
        <v>541</v>
      </c>
      <c r="C47" s="13">
        <v>0.89</v>
      </c>
      <c r="D47" s="14"/>
      <c r="E47" s="14"/>
      <c r="F47">
        <v>8</v>
      </c>
      <c r="G47" s="16" t="s">
        <v>233</v>
      </c>
      <c r="H47" s="16" t="s">
        <v>234</v>
      </c>
      <c r="I47" s="17">
        <f>ROUND('r4_po_objekty'!C46,-3)</f>
        <v>46000</v>
      </c>
      <c r="L47">
        <v>15</v>
      </c>
      <c r="M47" t="s">
        <v>784</v>
      </c>
      <c r="N47" t="s">
        <v>994</v>
      </c>
      <c r="O47" s="10">
        <f>ROUND(d1_po_objekty!C46,-3)</f>
        <v>142000</v>
      </c>
    </row>
    <row r="48" spans="1:15">
      <c r="A48" t="s">
        <v>542</v>
      </c>
      <c r="B48" t="s">
        <v>543</v>
      </c>
      <c r="C48" s="13">
        <v>0</v>
      </c>
      <c r="D48" s="14"/>
      <c r="E48" s="14"/>
      <c r="F48">
        <v>8</v>
      </c>
      <c r="G48" s="16" t="s">
        <v>235</v>
      </c>
      <c r="H48" s="16" t="s">
        <v>236</v>
      </c>
      <c r="I48" s="17">
        <f>ROUND('r4_po_objekty'!C47,-3)</f>
        <v>221000</v>
      </c>
      <c r="L48">
        <v>15</v>
      </c>
      <c r="M48" t="s">
        <v>785</v>
      </c>
      <c r="N48" t="s">
        <v>995</v>
      </c>
      <c r="O48" s="10">
        <f>ROUND(d1_po_objekty!C47,-3)</f>
        <v>343000</v>
      </c>
    </row>
    <row r="49" spans="1:15">
      <c r="A49" t="s">
        <v>544</v>
      </c>
      <c r="B49" t="s">
        <v>545</v>
      </c>
      <c r="C49" s="13">
        <v>0</v>
      </c>
      <c r="D49" s="14"/>
      <c r="E49" s="14"/>
      <c r="F49">
        <v>24</v>
      </c>
      <c r="G49" s="16" t="s">
        <v>237</v>
      </c>
      <c r="H49" s="16" t="s">
        <v>238</v>
      </c>
      <c r="I49" s="17">
        <f>ROUND('r4_po_objekty'!C48,-3)</f>
        <v>17000</v>
      </c>
      <c r="L49">
        <v>8</v>
      </c>
      <c r="M49" t="s">
        <v>786</v>
      </c>
      <c r="N49" t="s">
        <v>996</v>
      </c>
      <c r="O49" s="10">
        <f>ROUND(d1_po_objekty!C48,-3)</f>
        <v>176000</v>
      </c>
    </row>
    <row r="50" spans="1:15">
      <c r="A50" t="s">
        <v>546</v>
      </c>
      <c r="B50" t="s">
        <v>547</v>
      </c>
      <c r="C50" s="13">
        <v>0</v>
      </c>
      <c r="D50" s="14"/>
      <c r="E50" s="14"/>
      <c r="F50">
        <v>24</v>
      </c>
      <c r="G50" s="16" t="s">
        <v>239</v>
      </c>
      <c r="H50" s="16" t="s">
        <v>240</v>
      </c>
      <c r="I50" s="17">
        <f>ROUND('r4_po_objekty'!C49,-3)</f>
        <v>20000</v>
      </c>
      <c r="L50">
        <v>15</v>
      </c>
      <c r="M50" t="s">
        <v>662</v>
      </c>
      <c r="N50" t="s">
        <v>997</v>
      </c>
      <c r="O50" s="10">
        <f>ROUND(d1_po_objekty!C49,-3)</f>
        <v>344000</v>
      </c>
    </row>
    <row r="51" spans="1:15">
      <c r="A51" t="s">
        <v>548</v>
      </c>
      <c r="B51" t="s">
        <v>549</v>
      </c>
      <c r="C51" s="13">
        <v>0</v>
      </c>
      <c r="D51" s="14"/>
      <c r="E51" s="14"/>
      <c r="F51">
        <v>8</v>
      </c>
      <c r="G51" t="s">
        <v>241</v>
      </c>
      <c r="H51" t="s">
        <v>242</v>
      </c>
      <c r="I51" s="10">
        <f>ROUND('r4_po_objekty'!C50,-3)</f>
        <v>101000</v>
      </c>
      <c r="L51">
        <v>15</v>
      </c>
      <c r="M51" t="s">
        <v>787</v>
      </c>
      <c r="N51" t="s">
        <v>998</v>
      </c>
      <c r="O51" s="10">
        <f>ROUND(d1_po_objekty!C50,-3)</f>
        <v>254000</v>
      </c>
    </row>
    <row r="52" spans="1:15">
      <c r="A52" t="s">
        <v>550</v>
      </c>
      <c r="B52" t="s">
        <v>551</v>
      </c>
      <c r="C52" s="13">
        <v>0</v>
      </c>
      <c r="D52" s="14"/>
      <c r="E52" s="14"/>
      <c r="F52">
        <v>8</v>
      </c>
      <c r="G52" t="s">
        <v>243</v>
      </c>
      <c r="H52" t="s">
        <v>244</v>
      </c>
      <c r="I52" s="10">
        <f>ROUND('r4_po_objekty'!C51,-3)</f>
        <v>117000</v>
      </c>
      <c r="L52">
        <v>15</v>
      </c>
      <c r="M52" t="s">
        <v>788</v>
      </c>
      <c r="N52" t="s">
        <v>999</v>
      </c>
      <c r="O52" s="10">
        <f>ROUND(d1_po_objekty!C51,-3)</f>
        <v>81000</v>
      </c>
    </row>
    <row r="53" spans="1:15">
      <c r="A53" t="s">
        <v>391</v>
      </c>
      <c r="B53" t="s">
        <v>552</v>
      </c>
      <c r="C53" s="13">
        <v>0</v>
      </c>
      <c r="D53" s="14"/>
      <c r="E53" s="14"/>
      <c r="F53">
        <v>4</v>
      </c>
      <c r="G53" s="16" t="s">
        <v>245</v>
      </c>
      <c r="H53" s="16" t="s">
        <v>246</v>
      </c>
      <c r="I53" s="17">
        <f>ROUND('r4_po_objekty'!C52,-3)</f>
        <v>55000</v>
      </c>
      <c r="L53">
        <v>15</v>
      </c>
      <c r="M53" t="s">
        <v>789</v>
      </c>
      <c r="N53" t="s">
        <v>1000</v>
      </c>
      <c r="O53" s="10">
        <f>ROUND(d1_po_objekty!C52,-3)</f>
        <v>276000</v>
      </c>
    </row>
    <row r="54" spans="1:15">
      <c r="A54" t="s">
        <v>553</v>
      </c>
      <c r="B54" t="s">
        <v>554</v>
      </c>
      <c r="C54" s="13">
        <v>0</v>
      </c>
      <c r="D54" s="14"/>
      <c r="E54" s="14"/>
      <c r="F54">
        <v>12</v>
      </c>
      <c r="G54" t="s">
        <v>247</v>
      </c>
      <c r="H54" t="s">
        <v>248</v>
      </c>
      <c r="I54" s="10">
        <f>ROUND('r4_po_objekty'!C53,-3)</f>
        <v>7853000</v>
      </c>
      <c r="J54">
        <v>303</v>
      </c>
      <c r="L54">
        <v>15</v>
      </c>
      <c r="M54" t="s">
        <v>790</v>
      </c>
      <c r="N54" t="s">
        <v>1001</v>
      </c>
      <c r="O54" s="10">
        <f>ROUND(d1_po_objekty!C53,-3)</f>
        <v>189000</v>
      </c>
    </row>
    <row r="55" spans="1:15">
      <c r="A55" t="s">
        <v>555</v>
      </c>
      <c r="B55" t="s">
        <v>556</v>
      </c>
      <c r="C55" s="13">
        <v>0</v>
      </c>
      <c r="D55" s="14"/>
      <c r="E55" s="14"/>
      <c r="F55">
        <v>12</v>
      </c>
      <c r="G55" t="s">
        <v>249</v>
      </c>
      <c r="H55" t="s">
        <v>250</v>
      </c>
      <c r="I55" s="10">
        <f>ROUND('r4_po_objekty'!C54,-3)</f>
        <v>98000</v>
      </c>
      <c r="L55">
        <v>15</v>
      </c>
      <c r="M55" t="s">
        <v>791</v>
      </c>
      <c r="N55" t="s">
        <v>1002</v>
      </c>
      <c r="O55" s="10">
        <f>ROUND(d1_po_objekty!C54,-3)</f>
        <v>62000</v>
      </c>
    </row>
    <row r="56" spans="1:15">
      <c r="A56" t="s">
        <v>557</v>
      </c>
      <c r="B56" t="s">
        <v>558</v>
      </c>
      <c r="C56" s="13">
        <v>0</v>
      </c>
      <c r="D56" s="14"/>
      <c r="E56" s="14"/>
      <c r="F56">
        <v>12</v>
      </c>
      <c r="G56" t="s">
        <v>251</v>
      </c>
      <c r="H56" t="s">
        <v>252</v>
      </c>
      <c r="I56" s="10">
        <f>ROUND('r4_po_objekty'!C55,-3)</f>
        <v>12767000</v>
      </c>
      <c r="J56">
        <v>468</v>
      </c>
      <c r="L56">
        <v>15</v>
      </c>
      <c r="M56" t="s">
        <v>792</v>
      </c>
      <c r="N56" t="s">
        <v>1003</v>
      </c>
      <c r="O56" s="10">
        <f>ROUND(d1_po_objekty!C55,-3)</f>
        <v>399000</v>
      </c>
    </row>
    <row r="57" spans="1:15">
      <c r="A57" t="s">
        <v>559</v>
      </c>
      <c r="B57" t="s">
        <v>560</v>
      </c>
      <c r="C57" s="13">
        <v>0</v>
      </c>
      <c r="D57" s="14"/>
      <c r="E57" s="14"/>
      <c r="F57">
        <v>12</v>
      </c>
      <c r="G57" t="s">
        <v>253</v>
      </c>
      <c r="H57" t="s">
        <v>254</v>
      </c>
      <c r="I57" s="10">
        <f>ROUND('r4_po_objekty'!C56,-3)</f>
        <v>110000</v>
      </c>
      <c r="L57">
        <v>15</v>
      </c>
      <c r="M57" t="s">
        <v>793</v>
      </c>
      <c r="N57" t="s">
        <v>1004</v>
      </c>
      <c r="O57" s="10">
        <f>ROUND(d1_po_objekty!C56,-3)</f>
        <v>169000</v>
      </c>
    </row>
    <row r="58" spans="1:15">
      <c r="A58" t="s">
        <v>410</v>
      </c>
      <c r="B58" t="s">
        <v>561</v>
      </c>
      <c r="C58" s="13">
        <v>1</v>
      </c>
      <c r="D58" s="14"/>
      <c r="E58" s="14"/>
      <c r="F58">
        <v>12</v>
      </c>
      <c r="G58" t="s">
        <v>255</v>
      </c>
      <c r="H58" t="s">
        <v>256</v>
      </c>
      <c r="I58" s="10">
        <f>ROUND('r4_po_objekty'!C57,-3)</f>
        <v>4218000</v>
      </c>
      <c r="J58">
        <v>114</v>
      </c>
      <c r="L58">
        <v>15</v>
      </c>
      <c r="M58" t="s">
        <v>794</v>
      </c>
      <c r="N58" t="s">
        <v>1005</v>
      </c>
      <c r="O58" s="10">
        <f>ROUND(d1_po_objekty!C57,-3)</f>
        <v>63000</v>
      </c>
    </row>
    <row r="59" spans="1:15">
      <c r="A59" t="s">
        <v>562</v>
      </c>
      <c r="B59" t="s">
        <v>563</v>
      </c>
      <c r="C59" s="13">
        <v>0.95</v>
      </c>
      <c r="D59" s="14"/>
      <c r="E59" s="14"/>
      <c r="F59">
        <v>12</v>
      </c>
      <c r="G59" t="s">
        <v>257</v>
      </c>
      <c r="H59" t="s">
        <v>258</v>
      </c>
      <c r="I59" s="10">
        <f>ROUND('r4_po_objekty'!C58,-3)</f>
        <v>247000</v>
      </c>
      <c r="L59">
        <v>15</v>
      </c>
      <c r="M59" t="s">
        <v>795</v>
      </c>
      <c r="N59" t="s">
        <v>1006</v>
      </c>
      <c r="O59" s="10">
        <f>ROUND(d1_po_objekty!C58,-3)</f>
        <v>83000</v>
      </c>
    </row>
    <row r="60" spans="1:15">
      <c r="A60" t="s">
        <v>564</v>
      </c>
      <c r="B60" t="s">
        <v>565</v>
      </c>
      <c r="C60" s="13">
        <v>0</v>
      </c>
      <c r="D60" s="14"/>
      <c r="E60" s="14"/>
      <c r="F60">
        <v>13</v>
      </c>
      <c r="G60" t="s">
        <v>259</v>
      </c>
      <c r="H60" t="s">
        <v>260</v>
      </c>
      <c r="I60" s="10">
        <f>ROUND('r4_po_objekty'!C59,-3)</f>
        <v>1594000</v>
      </c>
      <c r="J60">
        <v>24</v>
      </c>
      <c r="L60">
        <v>15</v>
      </c>
      <c r="M60" t="s">
        <v>796</v>
      </c>
      <c r="N60" t="s">
        <v>1007</v>
      </c>
      <c r="O60" s="10">
        <f>ROUND(d1_po_objekty!C59,-3)</f>
        <v>63000</v>
      </c>
    </row>
    <row r="61" spans="1:15">
      <c r="A61" t="s">
        <v>566</v>
      </c>
      <c r="B61" t="s">
        <v>567</v>
      </c>
      <c r="C61" s="13">
        <v>0</v>
      </c>
      <c r="D61" s="14"/>
      <c r="E61" s="14"/>
      <c r="F61">
        <v>5</v>
      </c>
      <c r="G61" t="s">
        <v>261</v>
      </c>
      <c r="H61" t="s">
        <v>262</v>
      </c>
      <c r="I61" s="10">
        <f>ROUND('r4_po_objekty'!C60,-3)</f>
        <v>2773000</v>
      </c>
      <c r="J61">
        <v>259</v>
      </c>
      <c r="L61">
        <v>15</v>
      </c>
      <c r="M61" t="s">
        <v>797</v>
      </c>
      <c r="N61" t="s">
        <v>1008</v>
      </c>
      <c r="O61" s="10">
        <f>ROUND(d1_po_objekty!C60,-3)</f>
        <v>23000</v>
      </c>
    </row>
    <row r="62" spans="1:15">
      <c r="A62" t="s">
        <v>568</v>
      </c>
      <c r="B62" t="s">
        <v>569</v>
      </c>
      <c r="C62" s="13">
        <v>0</v>
      </c>
      <c r="D62" s="14"/>
      <c r="E62" s="14"/>
      <c r="F62">
        <v>5</v>
      </c>
      <c r="G62" t="s">
        <v>263</v>
      </c>
      <c r="H62" t="s">
        <v>264</v>
      </c>
      <c r="I62" s="10">
        <f>ROUND('r4_po_objekty'!C61,-3)</f>
        <v>295000</v>
      </c>
      <c r="J62">
        <v>21</v>
      </c>
      <c r="L62">
        <v>15</v>
      </c>
      <c r="M62" t="s">
        <v>798</v>
      </c>
      <c r="N62" t="s">
        <v>1009</v>
      </c>
      <c r="O62" s="10">
        <f>ROUND(d1_po_objekty!C61,-3)</f>
        <v>78000</v>
      </c>
    </row>
    <row r="63" spans="1:15">
      <c r="A63" t="s">
        <v>570</v>
      </c>
      <c r="B63" t="s">
        <v>571</v>
      </c>
      <c r="C63" s="13">
        <v>0</v>
      </c>
      <c r="D63" s="14"/>
      <c r="E63" s="14"/>
      <c r="F63">
        <v>9</v>
      </c>
      <c r="G63" t="s">
        <v>265</v>
      </c>
      <c r="H63" t="s">
        <v>266</v>
      </c>
      <c r="I63" s="10">
        <f>ROUND('r4_po_objekty'!C62,-3)</f>
        <v>4291000</v>
      </c>
      <c r="L63">
        <v>15</v>
      </c>
      <c r="M63" t="s">
        <v>799</v>
      </c>
      <c r="N63" t="s">
        <v>1010</v>
      </c>
      <c r="O63" s="10">
        <f>ROUND(d1_po_objekty!C62,-3)</f>
        <v>71000</v>
      </c>
    </row>
    <row r="64" spans="1:15">
      <c r="A64" t="s">
        <v>412</v>
      </c>
      <c r="B64" t="s">
        <v>572</v>
      </c>
      <c r="C64" s="13">
        <v>1</v>
      </c>
      <c r="D64" s="14"/>
      <c r="E64" s="14"/>
      <c r="F64">
        <v>9</v>
      </c>
      <c r="G64" t="s">
        <v>267</v>
      </c>
      <c r="H64" t="s">
        <v>268</v>
      </c>
      <c r="I64" s="10">
        <f>ROUND('r4_po_objekty'!C63,-3)</f>
        <v>125000</v>
      </c>
      <c r="L64">
        <v>15</v>
      </c>
      <c r="M64" t="s">
        <v>800</v>
      </c>
      <c r="N64" t="s">
        <v>1011</v>
      </c>
      <c r="O64" s="10">
        <f>ROUND(d1_po_objekty!C63,-3)</f>
        <v>31000</v>
      </c>
    </row>
    <row r="65" spans="1:15">
      <c r="A65" t="s">
        <v>414</v>
      </c>
      <c r="B65" t="s">
        <v>573</v>
      </c>
      <c r="C65" s="13">
        <v>1</v>
      </c>
      <c r="D65" s="14"/>
      <c r="E65" s="14"/>
      <c r="F65">
        <v>8</v>
      </c>
      <c r="G65" t="s">
        <v>269</v>
      </c>
      <c r="H65" t="s">
        <v>270</v>
      </c>
      <c r="I65" s="10">
        <f>ROUND('r4_po_objekty'!C64,-3)</f>
        <v>1153000</v>
      </c>
      <c r="L65">
        <v>8</v>
      </c>
      <c r="M65" t="s">
        <v>801</v>
      </c>
      <c r="N65" t="s">
        <v>1012</v>
      </c>
      <c r="O65" s="10">
        <f>ROUND(d1_po_objekty!C64,-3)</f>
        <v>115000</v>
      </c>
    </row>
    <row r="66" spans="1:15">
      <c r="A66" t="s">
        <v>416</v>
      </c>
      <c r="B66" t="s">
        <v>574</v>
      </c>
      <c r="C66" s="13">
        <v>1</v>
      </c>
      <c r="D66" s="14"/>
      <c r="E66" s="14"/>
      <c r="F66">
        <v>8</v>
      </c>
      <c r="G66" t="s">
        <v>271</v>
      </c>
      <c r="H66" t="s">
        <v>272</v>
      </c>
      <c r="I66" s="10">
        <f>ROUND('r4_po_objekty'!C65,-3)</f>
        <v>593000</v>
      </c>
      <c r="L66">
        <v>8</v>
      </c>
      <c r="M66" t="s">
        <v>802</v>
      </c>
      <c r="N66" t="s">
        <v>1013</v>
      </c>
      <c r="O66" s="10">
        <f>ROUND(d1_po_objekty!C65,-3)</f>
        <v>112000</v>
      </c>
    </row>
    <row r="67" spans="1:15">
      <c r="A67" t="s">
        <v>575</v>
      </c>
      <c r="B67" t="s">
        <v>576</v>
      </c>
      <c r="C67" s="13">
        <v>1</v>
      </c>
      <c r="D67" s="14"/>
      <c r="E67" s="14"/>
      <c r="F67">
        <v>8</v>
      </c>
      <c r="G67" t="s">
        <v>273</v>
      </c>
      <c r="H67" t="s">
        <v>274</v>
      </c>
      <c r="I67" s="10">
        <f>ROUND('r4_po_objekty'!C66,-3)</f>
        <v>339000</v>
      </c>
      <c r="L67">
        <v>8</v>
      </c>
      <c r="M67" t="s">
        <v>1343</v>
      </c>
      <c r="N67" t="s">
        <v>1014</v>
      </c>
      <c r="O67" s="10">
        <f>ROUND(d1_po_objekty!C66,-3)</f>
        <v>9000</v>
      </c>
    </row>
    <row r="68" spans="1:15">
      <c r="A68" t="s">
        <v>577</v>
      </c>
      <c r="B68" t="s">
        <v>578</v>
      </c>
      <c r="C68" s="13">
        <v>1</v>
      </c>
      <c r="D68" s="14"/>
      <c r="E68" s="14"/>
      <c r="F68">
        <v>8</v>
      </c>
      <c r="G68" t="s">
        <v>275</v>
      </c>
      <c r="H68" t="s">
        <v>274</v>
      </c>
      <c r="I68" s="10">
        <f>ROUND('r4_po_objekty'!C67,-3)</f>
        <v>118000</v>
      </c>
      <c r="L68">
        <v>8</v>
      </c>
      <c r="M68" t="s">
        <v>803</v>
      </c>
      <c r="N68" t="s">
        <v>1015</v>
      </c>
      <c r="O68" s="10">
        <f>ROUND(d1_po_objekty!C67,-3)</f>
        <v>34000</v>
      </c>
    </row>
    <row r="69" spans="1:15">
      <c r="A69" t="s">
        <v>579</v>
      </c>
      <c r="B69" t="s">
        <v>580</v>
      </c>
      <c r="C69" s="13">
        <v>0.54</v>
      </c>
      <c r="D69" s="14"/>
      <c r="E69" s="14"/>
      <c r="F69">
        <v>13</v>
      </c>
      <c r="G69" t="s">
        <v>276</v>
      </c>
      <c r="H69" t="s">
        <v>277</v>
      </c>
      <c r="I69" s="10">
        <f>ROUND('r4_po_objekty'!C68,-3)</f>
        <v>2046000</v>
      </c>
      <c r="J69">
        <v>61</v>
      </c>
      <c r="L69">
        <v>7</v>
      </c>
      <c r="M69" t="s">
        <v>663</v>
      </c>
      <c r="N69" t="s">
        <v>1016</v>
      </c>
      <c r="O69" s="10">
        <f>ROUND(d1_po_objekty!C68,-3)</f>
        <v>1649000</v>
      </c>
    </row>
    <row r="70" spans="1:15">
      <c r="A70" t="s">
        <v>581</v>
      </c>
      <c r="B70" t="s">
        <v>582</v>
      </c>
      <c r="C70" s="13">
        <v>0.15</v>
      </c>
      <c r="D70" s="14"/>
      <c r="E70" s="14"/>
      <c r="F70">
        <v>13</v>
      </c>
      <c r="G70" t="s">
        <v>278</v>
      </c>
      <c r="H70" t="s">
        <v>279</v>
      </c>
      <c r="I70" s="10">
        <f>ROUND('r4_po_objekty'!C69,-3)</f>
        <v>1081000</v>
      </c>
      <c r="J70">
        <v>25</v>
      </c>
      <c r="L70">
        <v>7</v>
      </c>
      <c r="M70" t="s">
        <v>204</v>
      </c>
      <c r="N70" t="s">
        <v>1017</v>
      </c>
      <c r="O70" s="10">
        <f>ROUND(d1_po_objekty!C69,-3)</f>
        <v>570000</v>
      </c>
    </row>
    <row r="71" spans="1:15">
      <c r="A71" t="s">
        <v>583</v>
      </c>
      <c r="B71" t="s">
        <v>584</v>
      </c>
      <c r="C71" s="13">
        <v>0.68</v>
      </c>
      <c r="D71" s="14"/>
      <c r="E71" s="14"/>
      <c r="F71">
        <v>13</v>
      </c>
      <c r="G71" t="s">
        <v>280</v>
      </c>
      <c r="H71" t="s">
        <v>281</v>
      </c>
      <c r="I71" s="10">
        <f>ROUND('r4_po_objekty'!C70,-3)</f>
        <v>1576000</v>
      </c>
      <c r="J71">
        <v>91</v>
      </c>
      <c r="L71">
        <v>7</v>
      </c>
      <c r="M71" t="s">
        <v>664</v>
      </c>
      <c r="N71" t="s">
        <v>1018</v>
      </c>
      <c r="O71" s="10">
        <f>ROUND(d1_po_objekty!C70,-3)</f>
        <v>254000</v>
      </c>
    </row>
    <row r="72" spans="1:15">
      <c r="A72" t="s">
        <v>585</v>
      </c>
      <c r="B72" t="s">
        <v>466</v>
      </c>
      <c r="C72" s="13">
        <v>0</v>
      </c>
      <c r="D72" s="14"/>
      <c r="E72" s="14"/>
      <c r="F72">
        <v>21</v>
      </c>
      <c r="G72" t="s">
        <v>282</v>
      </c>
      <c r="H72" t="s">
        <v>283</v>
      </c>
      <c r="I72" s="10">
        <f>ROUND('r4_po_objekty'!C71,-3)</f>
        <v>413000</v>
      </c>
      <c r="L72">
        <v>7</v>
      </c>
      <c r="M72" t="s">
        <v>665</v>
      </c>
      <c r="N72" t="s">
        <v>1019</v>
      </c>
      <c r="O72" s="10">
        <f>ROUND(d1_po_objekty!C71,-3)</f>
        <v>136000</v>
      </c>
    </row>
    <row r="73" spans="1:15">
      <c r="A73" t="s">
        <v>586</v>
      </c>
      <c r="B73" t="s">
        <v>587</v>
      </c>
      <c r="C73" s="13">
        <v>0</v>
      </c>
      <c r="D73" s="14"/>
      <c r="E73" s="14"/>
      <c r="F73">
        <v>22</v>
      </c>
      <c r="G73" t="s">
        <v>284</v>
      </c>
      <c r="H73" t="s">
        <v>285</v>
      </c>
      <c r="I73" s="10">
        <f>ROUND('r4_po_objekty'!C72,-3)</f>
        <v>144000</v>
      </c>
      <c r="L73">
        <v>7</v>
      </c>
      <c r="M73" t="s">
        <v>666</v>
      </c>
      <c r="N73" t="s">
        <v>1020</v>
      </c>
      <c r="O73" s="10">
        <f>ROUND(d1_po_objekty!C72,-3)</f>
        <v>301000</v>
      </c>
    </row>
    <row r="74" spans="1:15">
      <c r="A74" t="s">
        <v>588</v>
      </c>
      <c r="B74" t="s">
        <v>589</v>
      </c>
      <c r="C74" s="13">
        <v>0</v>
      </c>
      <c r="D74" s="14"/>
      <c r="E74" s="14"/>
      <c r="F74">
        <v>8</v>
      </c>
      <c r="G74" t="s">
        <v>286</v>
      </c>
      <c r="H74" t="s">
        <v>287</v>
      </c>
      <c r="I74" s="10">
        <f>ROUND('r4_po_objekty'!C73,-3)</f>
        <v>25000</v>
      </c>
      <c r="L74">
        <v>7</v>
      </c>
      <c r="M74" t="s">
        <v>93</v>
      </c>
      <c r="N74" t="s">
        <v>1021</v>
      </c>
      <c r="O74" s="10">
        <f>ROUND(d1_po_objekty!C73,-3)</f>
        <v>261000</v>
      </c>
    </row>
    <row r="75" spans="1:15">
      <c r="A75" t="s">
        <v>590</v>
      </c>
      <c r="B75" t="s">
        <v>591</v>
      </c>
      <c r="C75" s="13">
        <v>0</v>
      </c>
      <c r="D75" s="14"/>
      <c r="E75" s="14"/>
      <c r="F75">
        <v>22</v>
      </c>
      <c r="G75" t="s">
        <v>288</v>
      </c>
      <c r="H75" t="s">
        <v>289</v>
      </c>
      <c r="I75" s="10">
        <f>ROUND('r4_po_objekty'!C74,-3)</f>
        <v>7000</v>
      </c>
      <c r="L75">
        <v>5</v>
      </c>
      <c r="M75" t="s">
        <v>2</v>
      </c>
      <c r="N75" t="s">
        <v>1022</v>
      </c>
      <c r="O75" s="10">
        <f>ROUND(d1_po_objekty!C74,-3)</f>
        <v>28000</v>
      </c>
    </row>
    <row r="76" spans="1:15">
      <c r="A76" t="s">
        <v>592</v>
      </c>
      <c r="B76" t="s">
        <v>593</v>
      </c>
      <c r="C76" s="13">
        <v>0</v>
      </c>
      <c r="D76" s="14"/>
      <c r="E76" s="14"/>
      <c r="F76">
        <v>23</v>
      </c>
      <c r="G76" t="s">
        <v>290</v>
      </c>
      <c r="H76" t="s">
        <v>291</v>
      </c>
      <c r="I76" s="10">
        <f>ROUND('r4_po_objekty'!C75,-3)</f>
        <v>1715000</v>
      </c>
      <c r="L76">
        <v>5</v>
      </c>
      <c r="M76" t="s">
        <v>804</v>
      </c>
      <c r="N76" t="s">
        <v>1023</v>
      </c>
      <c r="O76" s="10">
        <f>ROUND(d1_po_objekty!C75,-3)</f>
        <v>35000</v>
      </c>
    </row>
    <row r="77" spans="1:15">
      <c r="A77" t="s">
        <v>594</v>
      </c>
      <c r="B77" t="s">
        <v>595</v>
      </c>
      <c r="C77" s="13">
        <v>0</v>
      </c>
      <c r="D77" s="14"/>
      <c r="E77" s="14"/>
      <c r="F77">
        <v>14</v>
      </c>
      <c r="G77" s="16" t="s">
        <v>367</v>
      </c>
      <c r="H77" s="16" t="s">
        <v>368</v>
      </c>
      <c r="I77" s="17">
        <f>ROUND('r4_po_objekty'!C118,-3)</f>
        <v>697000</v>
      </c>
      <c r="L77">
        <v>5</v>
      </c>
      <c r="M77" t="s">
        <v>805</v>
      </c>
      <c r="N77" t="s">
        <v>1024</v>
      </c>
      <c r="O77" s="10">
        <f>ROUND(d1_po_objekty!C76,-3)</f>
        <v>6000</v>
      </c>
    </row>
    <row r="78" spans="1:15">
      <c r="A78" t="s">
        <v>596</v>
      </c>
      <c r="B78" t="s">
        <v>597</v>
      </c>
      <c r="C78" s="13">
        <v>0</v>
      </c>
      <c r="D78" s="14"/>
      <c r="E78" s="14"/>
      <c r="F78">
        <v>14</v>
      </c>
      <c r="G78" s="16" t="s">
        <v>369</v>
      </c>
      <c r="H78" s="16" t="s">
        <v>370</v>
      </c>
      <c r="I78" s="17">
        <f>ROUND('r4_po_objekty'!C119,-3)</f>
        <v>543000</v>
      </c>
      <c r="L78">
        <v>5</v>
      </c>
      <c r="M78" t="s">
        <v>3</v>
      </c>
      <c r="N78" t="s">
        <v>1025</v>
      </c>
      <c r="O78" s="10">
        <f>ROUND(d1_po_objekty!C77,-3)</f>
        <v>987000</v>
      </c>
    </row>
    <row r="79" spans="1:15">
      <c r="A79" t="s">
        <v>598</v>
      </c>
      <c r="B79" t="s">
        <v>599</v>
      </c>
      <c r="C79" s="13">
        <v>0</v>
      </c>
      <c r="D79" s="14"/>
      <c r="E79" s="14"/>
      <c r="F79">
        <v>24</v>
      </c>
      <c r="G79" s="16" t="s">
        <v>371</v>
      </c>
      <c r="H79" s="16" t="s">
        <v>372</v>
      </c>
      <c r="I79" s="17">
        <f>ROUND('r4_po_objekty'!C120,-3)</f>
        <v>155000</v>
      </c>
      <c r="L79">
        <v>5</v>
      </c>
      <c r="M79" t="s">
        <v>806</v>
      </c>
      <c r="N79" t="s">
        <v>1026</v>
      </c>
      <c r="O79" s="10">
        <f>ROUND(d1_po_objekty!C78,-3)</f>
        <v>129000</v>
      </c>
    </row>
    <row r="80" spans="1:15">
      <c r="A80" t="s">
        <v>600</v>
      </c>
      <c r="B80" t="s">
        <v>601</v>
      </c>
      <c r="C80" s="13">
        <v>0</v>
      </c>
      <c r="D80" s="14"/>
      <c r="E80" s="14"/>
      <c r="F80">
        <v>24</v>
      </c>
      <c r="G80" t="s">
        <v>373</v>
      </c>
      <c r="H80" t="s">
        <v>374</v>
      </c>
      <c r="I80" s="10">
        <f>ROUND('r4_po_objekty'!C121,-3)</f>
        <v>344000</v>
      </c>
      <c r="L80">
        <v>5</v>
      </c>
      <c r="M80" t="s">
        <v>807</v>
      </c>
      <c r="N80" t="s">
        <v>1027</v>
      </c>
      <c r="O80" s="10">
        <f>ROUND(d1_po_objekty!C79,-3)</f>
        <v>27000</v>
      </c>
    </row>
    <row r="81" spans="1:15">
      <c r="A81" t="s">
        <v>602</v>
      </c>
      <c r="B81" t="s">
        <v>603</v>
      </c>
      <c r="C81" s="13">
        <v>0</v>
      </c>
      <c r="D81" s="14"/>
      <c r="E81" s="14"/>
      <c r="F81">
        <v>8</v>
      </c>
      <c r="G81" s="16" t="s">
        <v>375</v>
      </c>
      <c r="H81" s="16" t="s">
        <v>376</v>
      </c>
      <c r="I81" s="17">
        <f>ROUND('r4_po_objekty'!C122,-3)</f>
        <v>1204000</v>
      </c>
      <c r="L81">
        <v>7</v>
      </c>
      <c r="M81" t="s">
        <v>808</v>
      </c>
      <c r="N81" t="s">
        <v>1028</v>
      </c>
      <c r="O81" s="10">
        <f>ROUND(d1_po_objekty!C80,-3)</f>
        <v>255000</v>
      </c>
    </row>
    <row r="82" spans="1:15">
      <c r="A82" t="s">
        <v>604</v>
      </c>
      <c r="B82" t="s">
        <v>605</v>
      </c>
      <c r="C82" s="13">
        <v>0</v>
      </c>
      <c r="D82" s="14"/>
      <c r="E82" s="14"/>
      <c r="F82">
        <v>24</v>
      </c>
      <c r="G82" s="16" t="s">
        <v>377</v>
      </c>
      <c r="H82" s="16" t="s">
        <v>378</v>
      </c>
      <c r="I82" s="17">
        <f>ROUND('r4_po_objekty'!C123,-3)</f>
        <v>52000</v>
      </c>
      <c r="L82">
        <v>5</v>
      </c>
      <c r="M82" t="s">
        <v>809</v>
      </c>
      <c r="N82" t="s">
        <v>1029</v>
      </c>
      <c r="O82" s="10">
        <f>ROUND(d1_po_objekty!C81,-3)</f>
        <v>737000</v>
      </c>
    </row>
    <row r="83" spans="1:15">
      <c r="A83" t="s">
        <v>606</v>
      </c>
      <c r="B83" t="s">
        <v>607</v>
      </c>
      <c r="C83" s="13">
        <v>0</v>
      </c>
      <c r="D83" s="14"/>
      <c r="E83" s="14"/>
      <c r="F83">
        <v>15</v>
      </c>
      <c r="G83" t="s">
        <v>379</v>
      </c>
      <c r="H83" t="s">
        <v>380</v>
      </c>
      <c r="I83" s="10">
        <f>ROUND('r4_po_objekty'!C124,-3)</f>
        <v>387000</v>
      </c>
      <c r="L83">
        <v>5</v>
      </c>
      <c r="M83" t="s">
        <v>810</v>
      </c>
      <c r="N83" t="s">
        <v>1030</v>
      </c>
      <c r="O83" s="10">
        <f>ROUND(d1_po_objekty!C82,-3)</f>
        <v>277000</v>
      </c>
    </row>
    <row r="84" spans="1:15">
      <c r="A84" t="s">
        <v>608</v>
      </c>
      <c r="B84" t="s">
        <v>609</v>
      </c>
      <c r="C84" s="13">
        <v>0</v>
      </c>
      <c r="D84" s="14"/>
      <c r="E84" s="14"/>
      <c r="F84">
        <v>24</v>
      </c>
      <c r="G84" t="s">
        <v>381</v>
      </c>
      <c r="H84" t="s">
        <v>382</v>
      </c>
      <c r="I84" s="10">
        <f>ROUND('r4_po_objekty'!C125,-3)</f>
        <v>122000</v>
      </c>
      <c r="L84">
        <v>16</v>
      </c>
      <c r="M84" t="s">
        <v>811</v>
      </c>
      <c r="N84" t="s">
        <v>1031</v>
      </c>
      <c r="O84" s="10">
        <f>ROUND(d1_po_objekty!C83,-3)</f>
        <v>2000</v>
      </c>
    </row>
    <row r="85" spans="1:15">
      <c r="A85" t="s">
        <v>610</v>
      </c>
      <c r="B85" t="s">
        <v>611</v>
      </c>
      <c r="C85" s="13">
        <v>0</v>
      </c>
      <c r="D85" s="14"/>
      <c r="E85" s="14"/>
      <c r="F85">
        <v>24</v>
      </c>
      <c r="G85" t="s">
        <v>383</v>
      </c>
      <c r="H85" t="s">
        <v>384</v>
      </c>
      <c r="I85" s="10">
        <f>ROUND('r4_po_objekty'!C126,-3)</f>
        <v>592000</v>
      </c>
      <c r="L85">
        <v>25</v>
      </c>
      <c r="M85" t="s">
        <v>812</v>
      </c>
      <c r="N85" t="s">
        <v>1032</v>
      </c>
      <c r="O85" s="10">
        <f>ROUND(d1_po_objekty!C84,-3)</f>
        <v>46000</v>
      </c>
    </row>
    <row r="86" spans="1:15">
      <c r="A86" t="s">
        <v>612</v>
      </c>
      <c r="B86" t="s">
        <v>533</v>
      </c>
      <c r="C86" s="13">
        <v>0</v>
      </c>
      <c r="D86" s="14"/>
      <c r="E86" s="14"/>
      <c r="F86">
        <v>24</v>
      </c>
      <c r="G86" t="s">
        <v>385</v>
      </c>
      <c r="H86" t="s">
        <v>386</v>
      </c>
      <c r="I86" s="10">
        <f>ROUND('r4_po_objekty'!C127,-3)</f>
        <v>780000</v>
      </c>
      <c r="L86">
        <v>12</v>
      </c>
      <c r="M86" t="s">
        <v>247</v>
      </c>
      <c r="N86" t="s">
        <v>1033</v>
      </c>
      <c r="O86" s="10">
        <f>ROUND(d1_po_objekty!C85,-3)</f>
        <v>21594000</v>
      </c>
    </row>
    <row r="87" spans="1:15">
      <c r="A87" t="s">
        <v>613</v>
      </c>
      <c r="B87" t="s">
        <v>614</v>
      </c>
      <c r="C87" s="13">
        <v>0</v>
      </c>
      <c r="D87" s="14"/>
      <c r="E87" s="14"/>
      <c r="F87">
        <v>24</v>
      </c>
      <c r="G87" t="s">
        <v>387</v>
      </c>
      <c r="H87" t="s">
        <v>388</v>
      </c>
      <c r="I87" s="10">
        <f>ROUND('r4_po_objekty'!C128,-3)</f>
        <v>311000</v>
      </c>
      <c r="L87">
        <v>12</v>
      </c>
      <c r="M87" t="s">
        <v>249</v>
      </c>
      <c r="N87" t="s">
        <v>1034</v>
      </c>
      <c r="O87" s="10">
        <f>ROUND(d1_po_objekty!C86,-3)</f>
        <v>154000</v>
      </c>
    </row>
    <row r="88" spans="1:15">
      <c r="A88" t="s">
        <v>615</v>
      </c>
      <c r="B88" t="s">
        <v>616</v>
      </c>
      <c r="C88" s="13">
        <v>0</v>
      </c>
      <c r="D88" s="14"/>
      <c r="E88" s="14"/>
      <c r="F88">
        <v>24</v>
      </c>
      <c r="G88" t="s">
        <v>389</v>
      </c>
      <c r="H88" t="s">
        <v>390</v>
      </c>
      <c r="I88" s="10">
        <f>ROUND('r4_po_objekty'!C129,-3)</f>
        <v>770000</v>
      </c>
      <c r="L88">
        <v>12</v>
      </c>
      <c r="M88" t="s">
        <v>251</v>
      </c>
      <c r="N88" t="s">
        <v>1035</v>
      </c>
      <c r="O88" s="10">
        <f>ROUND(d1_po_objekty!C87,-3)</f>
        <v>833000</v>
      </c>
    </row>
    <row r="89" spans="1:15">
      <c r="A89" t="s">
        <v>617</v>
      </c>
      <c r="B89" t="s">
        <v>618</v>
      </c>
      <c r="C89" s="13">
        <v>0</v>
      </c>
      <c r="D89" s="14"/>
      <c r="E89" s="14"/>
      <c r="F89">
        <v>24</v>
      </c>
      <c r="G89" t="s">
        <v>391</v>
      </c>
      <c r="H89" t="s">
        <v>392</v>
      </c>
      <c r="I89" s="10">
        <f>ROUND('r4_po_objekty'!C130,-3)</f>
        <v>29000</v>
      </c>
      <c r="L89">
        <v>12</v>
      </c>
      <c r="M89" t="s">
        <v>255</v>
      </c>
      <c r="N89" t="s">
        <v>1036</v>
      </c>
      <c r="O89" s="10">
        <f>ROUND(d1_po_objekty!C88,-3)</f>
        <v>19525000</v>
      </c>
    </row>
    <row r="90" spans="1:15">
      <c r="A90" t="s">
        <v>619</v>
      </c>
      <c r="B90" t="s">
        <v>620</v>
      </c>
      <c r="C90" s="13">
        <v>0</v>
      </c>
      <c r="D90" s="14"/>
      <c r="E90" s="14"/>
      <c r="F90">
        <v>24</v>
      </c>
      <c r="G90" t="s">
        <v>393</v>
      </c>
      <c r="H90" t="s">
        <v>394</v>
      </c>
      <c r="I90" s="10">
        <f>ROUND('r4_po_objekty'!C131,-3)</f>
        <v>34000</v>
      </c>
      <c r="L90">
        <v>12</v>
      </c>
      <c r="M90" t="s">
        <v>257</v>
      </c>
      <c r="N90" t="s">
        <v>1037</v>
      </c>
      <c r="O90" s="10">
        <f>ROUND(d1_po_objekty!C89,-3)</f>
        <v>157000</v>
      </c>
    </row>
    <row r="91" spans="1:15">
      <c r="A91" t="s">
        <v>621</v>
      </c>
      <c r="B91" t="s">
        <v>622</v>
      </c>
      <c r="C91" s="13">
        <v>0</v>
      </c>
      <c r="D91" s="14"/>
      <c r="E91" s="14"/>
      <c r="F91">
        <v>24</v>
      </c>
      <c r="G91" t="s">
        <v>395</v>
      </c>
      <c r="H91" t="s">
        <v>396</v>
      </c>
      <c r="I91" s="10">
        <f>ROUND('r4_po_objekty'!C132,-3)</f>
        <v>356000</v>
      </c>
      <c r="L91">
        <v>12</v>
      </c>
      <c r="M91" t="s">
        <v>503</v>
      </c>
      <c r="N91" t="s">
        <v>1038</v>
      </c>
      <c r="O91" s="10">
        <f>ROUND(d1_po_objekty!C90,-3)</f>
        <v>627000</v>
      </c>
    </row>
    <row r="92" spans="1:15">
      <c r="A92" t="s">
        <v>623</v>
      </c>
      <c r="B92" t="s">
        <v>624</v>
      </c>
      <c r="C92" s="13">
        <v>0</v>
      </c>
      <c r="D92" s="14"/>
      <c r="E92" s="14"/>
      <c r="F92">
        <v>24</v>
      </c>
      <c r="G92" s="16" t="s">
        <v>38</v>
      </c>
      <c r="H92" s="16" t="s">
        <v>397</v>
      </c>
      <c r="I92" s="17">
        <f>ROUND('r4_po_objekty'!C133,-3)</f>
        <v>13000</v>
      </c>
      <c r="L92">
        <v>12</v>
      </c>
      <c r="M92" t="s">
        <v>505</v>
      </c>
      <c r="N92" t="s">
        <v>1039</v>
      </c>
      <c r="O92" s="10">
        <f>ROUND(d1_po_objekty!C91,-3)</f>
        <v>2394000</v>
      </c>
    </row>
    <row r="93" spans="1:15">
      <c r="A93" t="s">
        <v>625</v>
      </c>
      <c r="B93" t="s">
        <v>626</v>
      </c>
      <c r="C93" s="13">
        <v>0</v>
      </c>
      <c r="D93" s="14"/>
      <c r="E93" s="14"/>
      <c r="F93">
        <v>24</v>
      </c>
      <c r="G93" s="16" t="s">
        <v>398</v>
      </c>
      <c r="H93" s="16" t="s">
        <v>399</v>
      </c>
      <c r="I93" s="17">
        <f>ROUND('r4_po_objekty'!C134,-3)</f>
        <v>422000</v>
      </c>
      <c r="L93">
        <v>12</v>
      </c>
      <c r="M93" t="s">
        <v>667</v>
      </c>
      <c r="N93" t="s">
        <v>1040</v>
      </c>
      <c r="O93" s="10">
        <f>ROUND(d1_po_objekty!C92,-3)</f>
        <v>150000</v>
      </c>
    </row>
    <row r="94" spans="1:15">
      <c r="A94" t="s">
        <v>627</v>
      </c>
      <c r="B94" t="s">
        <v>628</v>
      </c>
      <c r="C94" s="13">
        <v>0</v>
      </c>
      <c r="D94" s="14"/>
      <c r="E94" s="14"/>
      <c r="F94">
        <v>24</v>
      </c>
      <c r="G94" s="16" t="s">
        <v>400</v>
      </c>
      <c r="H94" s="16" t="s">
        <v>401</v>
      </c>
      <c r="I94" s="17">
        <f>ROUND('r4_po_objekty'!C135,-3)</f>
        <v>116000</v>
      </c>
      <c r="L94">
        <v>12</v>
      </c>
      <c r="M94" t="s">
        <v>668</v>
      </c>
      <c r="N94" t="s">
        <v>1041</v>
      </c>
      <c r="O94" s="10">
        <f>ROUND(d1_po_objekty!C93,-3)</f>
        <v>22112000</v>
      </c>
    </row>
    <row r="95" spans="1:15">
      <c r="A95" t="s">
        <v>629</v>
      </c>
      <c r="B95" t="s">
        <v>630</v>
      </c>
      <c r="C95" s="13">
        <v>1</v>
      </c>
      <c r="D95" s="14"/>
      <c r="E95" s="14"/>
      <c r="F95">
        <v>24</v>
      </c>
      <c r="G95" s="16" t="s">
        <v>402</v>
      </c>
      <c r="H95" s="16" t="s">
        <v>403</v>
      </c>
      <c r="I95" s="17">
        <f>ROUND('r4_po_objekty'!C136,-3)</f>
        <v>1000</v>
      </c>
      <c r="L95">
        <v>12</v>
      </c>
      <c r="M95" t="s">
        <v>669</v>
      </c>
      <c r="N95" t="s">
        <v>1042</v>
      </c>
      <c r="O95" s="10">
        <f>ROUND(d1_po_objekty!C94,-3)</f>
        <v>151000</v>
      </c>
    </row>
    <row r="96" spans="1:15">
      <c r="A96" t="s">
        <v>631</v>
      </c>
      <c r="B96" t="s">
        <v>632</v>
      </c>
      <c r="C96" s="13">
        <v>0</v>
      </c>
      <c r="D96" s="14"/>
      <c r="E96" s="14"/>
      <c r="F96">
        <v>24</v>
      </c>
      <c r="G96" s="16" t="s">
        <v>404</v>
      </c>
      <c r="H96" s="16" t="s">
        <v>405</v>
      </c>
      <c r="I96" s="17">
        <f>ROUND('r4_po_objekty'!C137,-3)</f>
        <v>0</v>
      </c>
      <c r="L96">
        <v>12</v>
      </c>
      <c r="M96" t="s">
        <v>670</v>
      </c>
      <c r="N96" t="s">
        <v>1043</v>
      </c>
      <c r="O96" s="10">
        <f>ROUND(d1_po_objekty!C95,-3)</f>
        <v>1246000</v>
      </c>
    </row>
    <row r="97" spans="1:15">
      <c r="A97" t="s">
        <v>633</v>
      </c>
      <c r="B97" t="s">
        <v>634</v>
      </c>
      <c r="C97" s="13">
        <v>0</v>
      </c>
      <c r="D97" s="14"/>
      <c r="E97" s="14"/>
      <c r="F97">
        <v>24</v>
      </c>
      <c r="G97" t="s">
        <v>406</v>
      </c>
      <c r="H97" t="s">
        <v>407</v>
      </c>
      <c r="I97" s="10">
        <f>ROUND('r4_po_objekty'!C138,-3)</f>
        <v>15000</v>
      </c>
      <c r="L97">
        <v>13</v>
      </c>
      <c r="M97" t="s">
        <v>671</v>
      </c>
      <c r="N97" t="s">
        <v>1044</v>
      </c>
      <c r="O97" s="10">
        <f>ROUND(d1_po_objekty!C96,-3)</f>
        <v>11807000</v>
      </c>
    </row>
    <row r="98" spans="1:15">
      <c r="A98" t="s">
        <v>635</v>
      </c>
      <c r="B98" t="s">
        <v>636</v>
      </c>
      <c r="C98" s="13">
        <v>0</v>
      </c>
      <c r="D98" s="14"/>
      <c r="E98" s="14"/>
      <c r="F98">
        <v>24</v>
      </c>
      <c r="G98" t="s">
        <v>408</v>
      </c>
      <c r="H98" t="s">
        <v>409</v>
      </c>
      <c r="I98" s="10">
        <f>ROUND('r4_po_objekty'!C139,-3)</f>
        <v>19000</v>
      </c>
      <c r="L98">
        <v>13</v>
      </c>
      <c r="M98" t="s">
        <v>813</v>
      </c>
      <c r="N98" t="s">
        <v>1045</v>
      </c>
      <c r="O98" s="10">
        <f>ROUND(d1_po_objekty!C97,-3)</f>
        <v>114000</v>
      </c>
    </row>
    <row r="99" spans="1:15">
      <c r="A99" t="s">
        <v>637</v>
      </c>
      <c r="B99" t="s">
        <v>638</v>
      </c>
      <c r="C99" s="13">
        <v>0</v>
      </c>
      <c r="D99" s="14"/>
      <c r="E99" s="14"/>
      <c r="F99">
        <v>24</v>
      </c>
      <c r="G99" t="s">
        <v>410</v>
      </c>
      <c r="H99" t="s">
        <v>411</v>
      </c>
      <c r="I99" s="10">
        <f>ROUND('r4_po_objekty'!C140,-3)</f>
        <v>4000</v>
      </c>
      <c r="L99">
        <v>13</v>
      </c>
      <c r="M99" t="s">
        <v>672</v>
      </c>
      <c r="N99" t="s">
        <v>1046</v>
      </c>
      <c r="O99" s="10">
        <f>ROUND(d1_po_objekty!C98,-3)</f>
        <v>348000</v>
      </c>
    </row>
    <row r="100" spans="1:15">
      <c r="A100" t="s">
        <v>639</v>
      </c>
      <c r="B100" t="s">
        <v>640</v>
      </c>
      <c r="C100" s="13">
        <v>0</v>
      </c>
      <c r="D100" s="14"/>
      <c r="E100" s="14"/>
      <c r="F100">
        <v>24</v>
      </c>
      <c r="G100" t="s">
        <v>412</v>
      </c>
      <c r="H100" t="s">
        <v>413</v>
      </c>
      <c r="I100" s="10">
        <f>ROUND('r4_po_objekty'!C141,-3)</f>
        <v>25000</v>
      </c>
      <c r="L100">
        <v>13</v>
      </c>
      <c r="M100" t="s">
        <v>814</v>
      </c>
      <c r="N100" t="s">
        <v>1047</v>
      </c>
      <c r="O100" s="10">
        <f>ROUND(d1_po_objekty!C99,-3)</f>
        <v>26000</v>
      </c>
    </row>
    <row r="101" spans="1:15">
      <c r="A101" t="s">
        <v>641</v>
      </c>
      <c r="B101" t="s">
        <v>642</v>
      </c>
      <c r="C101" s="13">
        <v>0.38</v>
      </c>
      <c r="D101" s="14"/>
      <c r="E101" s="14"/>
      <c r="F101">
        <v>24</v>
      </c>
      <c r="G101" t="s">
        <v>414</v>
      </c>
      <c r="H101" t="s">
        <v>415</v>
      </c>
      <c r="I101" s="10">
        <f>ROUND('r4_po_objekty'!C142,-3)</f>
        <v>3000</v>
      </c>
      <c r="L101">
        <v>13</v>
      </c>
      <c r="M101" t="s">
        <v>673</v>
      </c>
      <c r="N101" t="s">
        <v>1048</v>
      </c>
      <c r="O101" s="10">
        <f>ROUND(d1_po_objekty!C100,-3)</f>
        <v>1648000</v>
      </c>
    </row>
    <row r="102" spans="1:15">
      <c r="A102" t="s">
        <v>643</v>
      </c>
      <c r="B102" t="s">
        <v>644</v>
      </c>
      <c r="C102" s="13">
        <v>0</v>
      </c>
      <c r="D102" s="14"/>
      <c r="E102" s="14"/>
      <c r="F102">
        <v>24</v>
      </c>
      <c r="G102" t="s">
        <v>416</v>
      </c>
      <c r="H102" t="s">
        <v>417</v>
      </c>
      <c r="I102" s="10">
        <f>ROUND('r4_po_objekty'!C143,-3)</f>
        <v>21000</v>
      </c>
      <c r="L102">
        <v>13</v>
      </c>
      <c r="M102" t="s">
        <v>674</v>
      </c>
      <c r="N102" t="s">
        <v>1049</v>
      </c>
      <c r="O102" s="10">
        <f>ROUND(d1_po_objekty!C101,-3)</f>
        <v>61000</v>
      </c>
    </row>
    <row r="103" spans="1:15">
      <c r="A103" t="s">
        <v>645</v>
      </c>
      <c r="B103" t="s">
        <v>646</v>
      </c>
      <c r="C103" s="13">
        <v>0</v>
      </c>
      <c r="D103" s="14"/>
      <c r="E103" s="14"/>
      <c r="F103">
        <v>24</v>
      </c>
      <c r="G103" t="s">
        <v>418</v>
      </c>
      <c r="H103" t="s">
        <v>419</v>
      </c>
      <c r="I103" s="10">
        <f>ROUND('r4_po_objekty'!C144,-3)</f>
        <v>111000</v>
      </c>
      <c r="L103">
        <v>13</v>
      </c>
      <c r="M103" t="s">
        <v>507</v>
      </c>
      <c r="N103" t="s">
        <v>1050</v>
      </c>
      <c r="O103" s="10">
        <f>ROUND(d1_po_objekty!C102,-3)</f>
        <v>2956000</v>
      </c>
    </row>
    <row r="104" spans="1:15">
      <c r="A104" t="s">
        <v>647</v>
      </c>
      <c r="B104" t="s">
        <v>648</v>
      </c>
      <c r="C104" s="13">
        <v>0</v>
      </c>
      <c r="D104" s="14"/>
      <c r="E104" s="14"/>
      <c r="F104">
        <v>24</v>
      </c>
      <c r="G104" t="s">
        <v>420</v>
      </c>
      <c r="H104" t="s">
        <v>421</v>
      </c>
      <c r="I104" s="10">
        <f>ROUND('r4_po_objekty'!C145,-3)</f>
        <v>66000</v>
      </c>
      <c r="L104">
        <v>13</v>
      </c>
      <c r="M104" t="s">
        <v>675</v>
      </c>
      <c r="N104" t="s">
        <v>1051</v>
      </c>
      <c r="O104" s="10">
        <f>ROUND(d1_po_objekty!C103,-3)</f>
        <v>46000</v>
      </c>
    </row>
    <row r="105" spans="1:15">
      <c r="A105" t="s">
        <v>649</v>
      </c>
      <c r="B105" t="s">
        <v>650</v>
      </c>
      <c r="C105" s="13">
        <v>0</v>
      </c>
      <c r="D105" s="14"/>
      <c r="E105" s="14"/>
      <c r="F105">
        <v>24</v>
      </c>
      <c r="G105" t="s">
        <v>422</v>
      </c>
      <c r="H105" t="s">
        <v>423</v>
      </c>
      <c r="I105" s="10">
        <f>ROUND('r4_po_objekty'!C146,-3)</f>
        <v>50000</v>
      </c>
      <c r="L105">
        <v>13</v>
      </c>
      <c r="M105" t="s">
        <v>676</v>
      </c>
      <c r="N105" t="s">
        <v>1052</v>
      </c>
      <c r="O105" s="10">
        <f>ROUND(d1_po_objekty!C104,-3)</f>
        <v>301000</v>
      </c>
    </row>
    <row r="106" spans="1:15">
      <c r="A106" t="s">
        <v>651</v>
      </c>
      <c r="B106" t="s">
        <v>652</v>
      </c>
      <c r="C106" s="13">
        <v>0</v>
      </c>
      <c r="D106" s="14"/>
      <c r="E106" s="14"/>
      <c r="F106">
        <v>11</v>
      </c>
      <c r="G106" t="s">
        <v>424</v>
      </c>
      <c r="H106" t="s">
        <v>425</v>
      </c>
      <c r="I106" s="10">
        <f>ROUND('r4_po_objekty'!C147,-3)</f>
        <v>1086000</v>
      </c>
      <c r="L106">
        <v>13</v>
      </c>
      <c r="M106" t="s">
        <v>815</v>
      </c>
      <c r="N106" t="s">
        <v>1053</v>
      </c>
      <c r="O106" s="10">
        <f>ROUND(d1_po_objekty!C105,-3)</f>
        <v>59000</v>
      </c>
    </row>
    <row r="107" spans="1:15">
      <c r="A107" t="s">
        <v>653</v>
      </c>
      <c r="B107" t="s">
        <v>654</v>
      </c>
      <c r="C107" s="13">
        <v>0</v>
      </c>
      <c r="D107" s="14"/>
      <c r="E107" s="14"/>
      <c r="F107">
        <v>11</v>
      </c>
      <c r="G107" t="s">
        <v>426</v>
      </c>
      <c r="H107" t="s">
        <v>427</v>
      </c>
      <c r="I107" s="10">
        <f>ROUND('r4_po_objekty'!C148,-3)</f>
        <v>1310000</v>
      </c>
      <c r="L107">
        <v>13</v>
      </c>
      <c r="M107" t="s">
        <v>816</v>
      </c>
      <c r="N107" t="s">
        <v>1054</v>
      </c>
      <c r="O107" s="10">
        <f>ROUND(d1_po_objekty!C106,-3)</f>
        <v>779000</v>
      </c>
    </row>
    <row r="108" spans="1:15">
      <c r="D108" s="14"/>
      <c r="E108" s="14"/>
      <c r="F108">
        <v>24</v>
      </c>
      <c r="G108" t="s">
        <v>428</v>
      </c>
      <c r="H108" t="s">
        <v>429</v>
      </c>
      <c r="I108" s="10">
        <f>ROUND('r4_po_objekty'!C149,-3)</f>
        <v>548000</v>
      </c>
      <c r="L108">
        <v>13</v>
      </c>
      <c r="M108" t="s">
        <v>817</v>
      </c>
      <c r="N108" t="s">
        <v>1055</v>
      </c>
      <c r="O108" s="10">
        <f>ROUND(d1_po_objekty!C107,-3)</f>
        <v>56000</v>
      </c>
    </row>
    <row r="109" spans="1:15">
      <c r="D109" s="14"/>
      <c r="E109" s="14"/>
      <c r="F109">
        <v>24</v>
      </c>
      <c r="G109" t="s">
        <v>430</v>
      </c>
      <c r="H109" t="s">
        <v>431</v>
      </c>
      <c r="I109" s="10">
        <f>ROUND('r4_po_objekty'!C150,-3)</f>
        <v>12000</v>
      </c>
      <c r="L109">
        <v>13</v>
      </c>
      <c r="M109" t="s">
        <v>259</v>
      </c>
      <c r="N109" t="s">
        <v>1056</v>
      </c>
      <c r="O109" s="10">
        <f>ROUND(d1_po_objekty!C108,-3)</f>
        <v>1493000</v>
      </c>
    </row>
    <row r="110" spans="1:15">
      <c r="F110">
        <v>24</v>
      </c>
      <c r="G110" t="s">
        <v>432</v>
      </c>
      <c r="H110" t="s">
        <v>433</v>
      </c>
      <c r="I110" s="10">
        <f>ROUND('r4_po_objekty'!C151,-3)</f>
        <v>22000</v>
      </c>
      <c r="L110">
        <v>13</v>
      </c>
      <c r="M110" t="s">
        <v>818</v>
      </c>
      <c r="N110" t="s">
        <v>1057</v>
      </c>
      <c r="O110" s="10">
        <f>ROUND(d1_po_objekty!C109,-3)</f>
        <v>64000</v>
      </c>
    </row>
    <row r="111" spans="1:15">
      <c r="F111">
        <v>17</v>
      </c>
      <c r="G111" t="s">
        <v>434</v>
      </c>
      <c r="H111" t="s">
        <v>435</v>
      </c>
      <c r="I111" s="10">
        <f>ROUND('r4_po_objekty'!C152,-3)</f>
        <v>132000</v>
      </c>
      <c r="L111">
        <v>13</v>
      </c>
      <c r="M111" t="s">
        <v>819</v>
      </c>
      <c r="N111" t="s">
        <v>1058</v>
      </c>
      <c r="O111" s="10">
        <f>ROUND(d1_po_objekty!C110,-3)</f>
        <v>931000</v>
      </c>
    </row>
    <row r="112" spans="1:15">
      <c r="F112">
        <v>17</v>
      </c>
      <c r="G112" t="s">
        <v>436</v>
      </c>
      <c r="H112" t="s">
        <v>437</v>
      </c>
      <c r="I112" s="10">
        <f>ROUND('r4_po_objekty'!C153,-3)</f>
        <v>453000</v>
      </c>
      <c r="L112">
        <v>13</v>
      </c>
      <c r="M112" t="s">
        <v>820</v>
      </c>
      <c r="N112" t="s">
        <v>1059</v>
      </c>
      <c r="O112" s="10">
        <f>ROUND(d1_po_objekty!C111,-3)</f>
        <v>69000</v>
      </c>
    </row>
    <row r="113" spans="9:15">
      <c r="I113" s="10">
        <f>SUM(I2:I112)</f>
        <v>95867000</v>
      </c>
      <c r="L113">
        <v>7</v>
      </c>
      <c r="M113" t="s">
        <v>821</v>
      </c>
      <c r="N113" t="s">
        <v>1060</v>
      </c>
      <c r="O113" s="10">
        <f>ROUND(d1_po_objekty!C112,-3)</f>
        <v>146000</v>
      </c>
    </row>
    <row r="114" spans="9:15">
      <c r="L114">
        <v>5</v>
      </c>
      <c r="M114" t="s">
        <v>261</v>
      </c>
      <c r="N114" t="s">
        <v>1061</v>
      </c>
      <c r="O114" s="10">
        <f>ROUND(d1_po_objekty!C113,-3)</f>
        <v>1773000</v>
      </c>
    </row>
    <row r="115" spans="9:15">
      <c r="I115" s="10"/>
      <c r="L115">
        <v>5</v>
      </c>
      <c r="M115" t="s">
        <v>822</v>
      </c>
      <c r="N115" t="s">
        <v>1062</v>
      </c>
      <c r="O115" s="10">
        <f>ROUND(d1_po_objekty!C114,-3)</f>
        <v>1072000</v>
      </c>
    </row>
    <row r="116" spans="9:15">
      <c r="I116" s="10"/>
      <c r="L116">
        <v>9</v>
      </c>
      <c r="M116" t="s">
        <v>677</v>
      </c>
      <c r="N116" t="s">
        <v>1063</v>
      </c>
      <c r="O116" s="10">
        <f>ROUND(d1_po_objekty!C115,-3)</f>
        <v>686000</v>
      </c>
    </row>
    <row r="117" spans="9:15">
      <c r="I117" s="10"/>
      <c r="L117">
        <v>9</v>
      </c>
      <c r="M117" t="s">
        <v>276</v>
      </c>
      <c r="N117" t="s">
        <v>1064</v>
      </c>
      <c r="O117" s="10">
        <f>ROUND(d1_po_objekty!C116,-3)</f>
        <v>422000</v>
      </c>
    </row>
    <row r="118" spans="9:15">
      <c r="I118" s="10"/>
      <c r="L118">
        <v>9</v>
      </c>
      <c r="M118" t="s">
        <v>280</v>
      </c>
      <c r="N118" t="s">
        <v>1065</v>
      </c>
      <c r="O118" s="10">
        <f>ROUND(d1_po_objekty!C117,-3)</f>
        <v>462000</v>
      </c>
    </row>
    <row r="119" spans="9:15">
      <c r="L119">
        <v>9</v>
      </c>
      <c r="M119" t="s">
        <v>823</v>
      </c>
      <c r="N119" t="s">
        <v>1066</v>
      </c>
      <c r="O119" s="10">
        <f>ROUND(d1_po_objekty!C118,-3)</f>
        <v>484000</v>
      </c>
    </row>
    <row r="120" spans="9:15">
      <c r="L120">
        <v>9</v>
      </c>
      <c r="M120" t="s">
        <v>824</v>
      </c>
      <c r="N120" t="s">
        <v>1067</v>
      </c>
      <c r="O120" s="10">
        <f>ROUND(d1_po_objekty!C119,-3)</f>
        <v>3516000</v>
      </c>
    </row>
    <row r="121" spans="9:15">
      <c r="L121">
        <v>13</v>
      </c>
      <c r="M121" t="s">
        <v>825</v>
      </c>
      <c r="N121" t="s">
        <v>1068</v>
      </c>
      <c r="O121" s="10">
        <f>ROUND(d1_po_objekty!C120,-3)</f>
        <v>2445000</v>
      </c>
    </row>
    <row r="122" spans="9:15">
      <c r="L122">
        <v>13</v>
      </c>
      <c r="M122" t="s">
        <v>826</v>
      </c>
      <c r="N122" t="s">
        <v>1069</v>
      </c>
      <c r="O122" s="10">
        <f>ROUND(d1_po_objekty!C121,-3)</f>
        <v>540000</v>
      </c>
    </row>
    <row r="123" spans="9:15">
      <c r="L123">
        <v>13</v>
      </c>
      <c r="M123" t="s">
        <v>827</v>
      </c>
      <c r="N123" t="s">
        <v>1070</v>
      </c>
      <c r="O123" s="10">
        <f>ROUND(d1_po_objekty!C122,-3)</f>
        <v>655000</v>
      </c>
    </row>
    <row r="124" spans="9:15">
      <c r="L124">
        <v>7</v>
      </c>
      <c r="M124" t="s">
        <v>678</v>
      </c>
      <c r="N124" t="s">
        <v>1071</v>
      </c>
      <c r="O124" s="10">
        <f>ROUND(d1_po_objekty!C123,-3)</f>
        <v>135000</v>
      </c>
    </row>
    <row r="125" spans="9:15">
      <c r="L125">
        <v>7</v>
      </c>
      <c r="M125" t="s">
        <v>679</v>
      </c>
      <c r="N125" t="s">
        <v>1072</v>
      </c>
      <c r="O125" s="10">
        <f>ROUND(d1_po_objekty!C124,-3)</f>
        <v>239000</v>
      </c>
    </row>
    <row r="126" spans="9:15">
      <c r="L126">
        <v>7</v>
      </c>
      <c r="M126" t="s">
        <v>523</v>
      </c>
      <c r="N126" t="s">
        <v>1073</v>
      </c>
      <c r="O126" s="10">
        <f>ROUND(d1_po_objekty!C125,-3)</f>
        <v>1672000</v>
      </c>
    </row>
    <row r="127" spans="9:15">
      <c r="L127">
        <v>10</v>
      </c>
      <c r="M127" t="s">
        <v>525</v>
      </c>
      <c r="N127" t="s">
        <v>1074</v>
      </c>
      <c r="O127" s="10">
        <f>ROUND(d1_po_objekty!C126,-3)</f>
        <v>955000</v>
      </c>
    </row>
    <row r="128" spans="9:15">
      <c r="L128">
        <v>23</v>
      </c>
      <c r="M128" t="s">
        <v>828</v>
      </c>
      <c r="N128" t="s">
        <v>1075</v>
      </c>
      <c r="O128" s="10">
        <f>ROUND(d1_po_objekty!C127,-3)</f>
        <v>275000</v>
      </c>
    </row>
    <row r="129" spans="12:15">
      <c r="L129">
        <v>23</v>
      </c>
      <c r="M129" t="s">
        <v>829</v>
      </c>
      <c r="N129" t="s">
        <v>1076</v>
      </c>
      <c r="O129" s="10">
        <f>ROUND(d1_po_objekty!C128,-3)</f>
        <v>7000</v>
      </c>
    </row>
    <row r="130" spans="12:15">
      <c r="L130">
        <v>23</v>
      </c>
      <c r="M130" t="s">
        <v>278</v>
      </c>
      <c r="N130" t="s">
        <v>1077</v>
      </c>
      <c r="O130" s="10">
        <f>ROUND(d1_po_objekty!C129,-3)</f>
        <v>129000</v>
      </c>
    </row>
    <row r="131" spans="12:15">
      <c r="L131">
        <v>23</v>
      </c>
      <c r="M131" t="s">
        <v>830</v>
      </c>
      <c r="N131" t="s">
        <v>1078</v>
      </c>
      <c r="O131" s="10">
        <f>ROUND(d1_po_objekty!C130,-3)</f>
        <v>337000</v>
      </c>
    </row>
    <row r="132" spans="12:15">
      <c r="L132">
        <v>21</v>
      </c>
      <c r="M132" t="s">
        <v>859</v>
      </c>
      <c r="N132" t="s">
        <v>1122</v>
      </c>
      <c r="O132" s="10">
        <f>ROUND(d1_po_objekty!C182,-3)</f>
        <v>437000</v>
      </c>
    </row>
    <row r="133" spans="12:15">
      <c r="L133">
        <v>21</v>
      </c>
      <c r="M133" t="s">
        <v>860</v>
      </c>
      <c r="N133" t="s">
        <v>1123</v>
      </c>
      <c r="O133" s="10">
        <f>ROUND(d1_po_objekty!C183,-3)</f>
        <v>561000</v>
      </c>
    </row>
    <row r="134" spans="12:15">
      <c r="L134">
        <v>21</v>
      </c>
      <c r="M134" t="s">
        <v>861</v>
      </c>
      <c r="N134" t="s">
        <v>1124</v>
      </c>
      <c r="O134" s="10">
        <f>ROUND(d1_po_objekty!C184,-3)</f>
        <v>246000</v>
      </c>
    </row>
    <row r="135" spans="12:15">
      <c r="L135">
        <v>21</v>
      </c>
      <c r="M135" t="s">
        <v>862</v>
      </c>
      <c r="N135" t="s">
        <v>1125</v>
      </c>
      <c r="O135" s="10">
        <f>ROUND(d1_po_objekty!C185,-3)</f>
        <v>308000</v>
      </c>
    </row>
    <row r="136" spans="12:15">
      <c r="L136">
        <v>21</v>
      </c>
      <c r="M136" t="s">
        <v>863</v>
      </c>
      <c r="N136" t="s">
        <v>1126</v>
      </c>
      <c r="O136" s="10">
        <f>ROUND(d1_po_objekty!C186,-3)</f>
        <v>277000</v>
      </c>
    </row>
    <row r="137" spans="12:15">
      <c r="L137">
        <v>21</v>
      </c>
      <c r="M137" t="s">
        <v>864</v>
      </c>
      <c r="N137" t="s">
        <v>1127</v>
      </c>
      <c r="O137" s="10">
        <f>ROUND(d1_po_objekty!C187,-3)</f>
        <v>67000</v>
      </c>
    </row>
    <row r="138" spans="12:15">
      <c r="L138">
        <v>21</v>
      </c>
      <c r="M138" t="s">
        <v>865</v>
      </c>
      <c r="N138" t="s">
        <v>1128</v>
      </c>
      <c r="O138" s="10">
        <f>ROUND(d1_po_objekty!C188,-3)</f>
        <v>730000</v>
      </c>
    </row>
    <row r="139" spans="12:15">
      <c r="L139">
        <v>21</v>
      </c>
      <c r="M139" t="s">
        <v>866</v>
      </c>
      <c r="N139" t="s">
        <v>1129</v>
      </c>
      <c r="O139" s="10">
        <f>ROUND(d1_po_objekty!C189,-3)</f>
        <v>562000</v>
      </c>
    </row>
    <row r="140" spans="12:15">
      <c r="L140">
        <v>21</v>
      </c>
      <c r="M140" t="s">
        <v>867</v>
      </c>
      <c r="N140" t="s">
        <v>1130</v>
      </c>
      <c r="O140" s="10">
        <f>ROUND(d1_po_objekty!C190,-3)</f>
        <v>234000</v>
      </c>
    </row>
    <row r="141" spans="12:15">
      <c r="L141">
        <v>22</v>
      </c>
      <c r="M141" t="s">
        <v>868</v>
      </c>
      <c r="N141" t="s">
        <v>1131</v>
      </c>
      <c r="O141" s="10">
        <f>ROUND(d1_po_objekty!C191,-3)</f>
        <v>497000</v>
      </c>
    </row>
    <row r="142" spans="12:15">
      <c r="L142">
        <v>25</v>
      </c>
      <c r="M142" t="s">
        <v>288</v>
      </c>
      <c r="N142" t="s">
        <v>1132</v>
      </c>
      <c r="O142" s="10">
        <f>ROUND(d1_po_objekty!C192,-3)</f>
        <v>20000</v>
      </c>
    </row>
    <row r="143" spans="12:15">
      <c r="L143">
        <v>25</v>
      </c>
      <c r="M143" t="s">
        <v>869</v>
      </c>
      <c r="N143" t="s">
        <v>1133</v>
      </c>
      <c r="O143" s="10">
        <f>ROUND(d1_po_objekty!C193,-3)</f>
        <v>43000</v>
      </c>
    </row>
    <row r="144" spans="12:15">
      <c r="L144">
        <v>25</v>
      </c>
      <c r="M144" t="s">
        <v>870</v>
      </c>
      <c r="N144" t="s">
        <v>1134</v>
      </c>
      <c r="O144" s="10">
        <f>ROUND(d1_po_objekty!C194,-3)</f>
        <v>17000</v>
      </c>
    </row>
    <row r="145" spans="12:15">
      <c r="L145">
        <v>98</v>
      </c>
      <c r="M145" t="s">
        <v>871</v>
      </c>
      <c r="N145" t="s">
        <v>1135</v>
      </c>
      <c r="O145" s="10">
        <f>ROUND(d1_po_objekty!C195,-3)</f>
        <v>668000</v>
      </c>
    </row>
    <row r="146" spans="12:15">
      <c r="L146">
        <v>98</v>
      </c>
      <c r="M146" t="s">
        <v>872</v>
      </c>
      <c r="N146" t="s">
        <v>1136</v>
      </c>
      <c r="O146" s="10">
        <f>ROUND(d1_po_objekty!C196,-3)</f>
        <v>9000</v>
      </c>
    </row>
    <row r="147" spans="12:15">
      <c r="L147">
        <v>98</v>
      </c>
      <c r="M147" t="s">
        <v>873</v>
      </c>
      <c r="N147" t="s">
        <v>1137</v>
      </c>
      <c r="O147" s="10">
        <f>ROUND(d1_po_objekty!C197,-3)</f>
        <v>89000</v>
      </c>
    </row>
    <row r="148" spans="12:15">
      <c r="L148">
        <v>98</v>
      </c>
      <c r="M148" t="s">
        <v>874</v>
      </c>
      <c r="N148" t="s">
        <v>1138</v>
      </c>
      <c r="O148" s="10">
        <f>ROUND(d1_po_objekty!C198,-3)</f>
        <v>193000</v>
      </c>
    </row>
    <row r="149" spans="12:15">
      <c r="L149">
        <v>98</v>
      </c>
      <c r="M149" t="s">
        <v>875</v>
      </c>
      <c r="N149" t="s">
        <v>1139</v>
      </c>
      <c r="O149" s="10">
        <f>ROUND(d1_po_objekty!C199,-3)</f>
        <v>38000</v>
      </c>
    </row>
    <row r="150" spans="12:15">
      <c r="L150">
        <v>98</v>
      </c>
      <c r="M150" t="s">
        <v>876</v>
      </c>
      <c r="N150" t="s">
        <v>1140</v>
      </c>
      <c r="O150" s="10">
        <f>ROUND(d1_po_objekty!C200,-3)</f>
        <v>40000</v>
      </c>
    </row>
    <row r="151" spans="12:15">
      <c r="L151">
        <v>98</v>
      </c>
      <c r="M151" t="s">
        <v>877</v>
      </c>
      <c r="N151" t="s">
        <v>1141</v>
      </c>
      <c r="O151" s="10">
        <f>ROUND(d1_po_objekty!C201,-3)</f>
        <v>155000</v>
      </c>
    </row>
    <row r="152" spans="12:15">
      <c r="L152">
        <v>98</v>
      </c>
      <c r="M152" t="s">
        <v>878</v>
      </c>
      <c r="N152" t="s">
        <v>1142</v>
      </c>
      <c r="O152" s="10">
        <f>ROUND(d1_po_objekty!C202,-3)</f>
        <v>3743000</v>
      </c>
    </row>
    <row r="153" spans="12:15">
      <c r="L153">
        <v>98</v>
      </c>
      <c r="M153" t="s">
        <v>879</v>
      </c>
      <c r="N153" t="s">
        <v>1143</v>
      </c>
      <c r="O153" s="10">
        <f>ROUND(d1_po_objekty!C203,-3)</f>
        <v>2328000</v>
      </c>
    </row>
    <row r="154" spans="12:15">
      <c r="L154">
        <v>98</v>
      </c>
      <c r="M154" t="s">
        <v>880</v>
      </c>
      <c r="N154" t="s">
        <v>1144</v>
      </c>
      <c r="O154" s="10">
        <f>ROUND(d1_po_objekty!C204,-3)</f>
        <v>459000</v>
      </c>
    </row>
    <row r="155" spans="12:15">
      <c r="L155">
        <v>98</v>
      </c>
      <c r="M155" t="s">
        <v>881</v>
      </c>
      <c r="N155" t="s">
        <v>1145</v>
      </c>
      <c r="O155" s="10">
        <f>ROUND(d1_po_objekty!C205,-3)</f>
        <v>31000</v>
      </c>
    </row>
    <row r="156" spans="12:15">
      <c r="L156">
        <v>98</v>
      </c>
      <c r="M156" t="s">
        <v>882</v>
      </c>
      <c r="N156" t="s">
        <v>1146</v>
      </c>
      <c r="O156" s="10">
        <f>ROUND(d1_po_objekty!C206,-3)</f>
        <v>27000</v>
      </c>
    </row>
    <row r="157" spans="12:15">
      <c r="L157">
        <v>98</v>
      </c>
      <c r="M157" t="s">
        <v>883</v>
      </c>
      <c r="N157" t="s">
        <v>1147</v>
      </c>
      <c r="O157" s="10">
        <f>ROUND(d1_po_objekty!C207,-3)</f>
        <v>38000</v>
      </c>
    </row>
    <row r="158" spans="12:15">
      <c r="L158">
        <v>98</v>
      </c>
      <c r="M158" t="s">
        <v>884</v>
      </c>
      <c r="N158" t="s">
        <v>702</v>
      </c>
      <c r="O158" s="10">
        <f>ROUND(d1_po_objekty!C208,-3)</f>
        <v>11000</v>
      </c>
    </row>
    <row r="159" spans="12:15">
      <c r="L159">
        <v>98</v>
      </c>
      <c r="M159" t="s">
        <v>885</v>
      </c>
      <c r="N159" t="s">
        <v>1148</v>
      </c>
      <c r="O159" s="10">
        <f>ROUND(d1_po_objekty!C209,-3)</f>
        <v>143000</v>
      </c>
    </row>
    <row r="160" spans="12:15">
      <c r="L160">
        <v>98</v>
      </c>
      <c r="M160" t="s">
        <v>886</v>
      </c>
      <c r="N160" t="s">
        <v>1149</v>
      </c>
      <c r="O160" s="10">
        <f>ROUND(d1_po_objekty!C210,-3)</f>
        <v>21000</v>
      </c>
    </row>
    <row r="161" spans="12:15">
      <c r="L161">
        <v>98</v>
      </c>
      <c r="M161" t="s">
        <v>887</v>
      </c>
      <c r="N161" t="s">
        <v>1150</v>
      </c>
      <c r="O161" s="10">
        <f>ROUND(d1_po_objekty!C211,-3)</f>
        <v>45000</v>
      </c>
    </row>
    <row r="162" spans="12:15">
      <c r="L162">
        <v>98</v>
      </c>
      <c r="M162" t="s">
        <v>888</v>
      </c>
      <c r="N162" t="s">
        <v>1151</v>
      </c>
      <c r="O162" s="10">
        <f>ROUND(d1_po_objekty!C212,-3)</f>
        <v>8000</v>
      </c>
    </row>
    <row r="163" spans="12:15">
      <c r="L163">
        <v>98</v>
      </c>
      <c r="M163" t="s">
        <v>889</v>
      </c>
      <c r="N163" t="s">
        <v>1152</v>
      </c>
      <c r="O163" s="10">
        <f>ROUND(d1_po_objekty!C213,-3)</f>
        <v>23000</v>
      </c>
    </row>
    <row r="164" spans="12:15">
      <c r="L164">
        <v>98</v>
      </c>
      <c r="M164" t="s">
        <v>890</v>
      </c>
      <c r="N164" t="s">
        <v>1153</v>
      </c>
      <c r="O164" s="10">
        <f>ROUND(d1_po_objekty!C214,-3)</f>
        <v>18000</v>
      </c>
    </row>
    <row r="165" spans="12:15">
      <c r="L165">
        <v>98</v>
      </c>
      <c r="M165" t="s">
        <v>891</v>
      </c>
      <c r="N165" t="s">
        <v>1154</v>
      </c>
      <c r="O165" s="10">
        <f>ROUND(d1_po_objekty!C215,-3)</f>
        <v>28000</v>
      </c>
    </row>
    <row r="166" spans="12:15">
      <c r="L166">
        <v>98</v>
      </c>
      <c r="M166" t="s">
        <v>892</v>
      </c>
      <c r="N166" t="s">
        <v>1155</v>
      </c>
      <c r="O166" s="10">
        <f>ROUND(d1_po_objekty!C216,-3)</f>
        <v>8000</v>
      </c>
    </row>
    <row r="167" spans="12:15">
      <c r="L167">
        <v>98</v>
      </c>
      <c r="M167" t="s">
        <v>893</v>
      </c>
      <c r="N167" t="s">
        <v>1156</v>
      </c>
      <c r="O167" s="10">
        <f>ROUND(d1_po_objekty!C217,-3)</f>
        <v>198000</v>
      </c>
    </row>
    <row r="168" spans="12:15">
      <c r="L168">
        <v>98</v>
      </c>
      <c r="M168" t="s">
        <v>894</v>
      </c>
      <c r="N168" t="s">
        <v>1157</v>
      </c>
      <c r="O168" s="10">
        <f>ROUND(d1_po_objekty!C218,-3)</f>
        <v>3000</v>
      </c>
    </row>
    <row r="169" spans="12:15">
      <c r="L169">
        <v>98</v>
      </c>
      <c r="M169" t="s">
        <v>895</v>
      </c>
      <c r="N169" t="s">
        <v>1158</v>
      </c>
      <c r="O169" s="10">
        <f>ROUND(d1_po_objekty!C219,-3)</f>
        <v>19000</v>
      </c>
    </row>
    <row r="170" spans="12:15">
      <c r="L170">
        <v>98</v>
      </c>
      <c r="M170" t="s">
        <v>896</v>
      </c>
      <c r="N170" t="s">
        <v>1159</v>
      </c>
      <c r="O170" s="10">
        <f>ROUND(d1_po_objekty!C220,-3)</f>
        <v>5000</v>
      </c>
    </row>
    <row r="171" spans="12:15">
      <c r="L171">
        <v>98</v>
      </c>
      <c r="M171" t="s">
        <v>897</v>
      </c>
      <c r="N171" t="s">
        <v>1160</v>
      </c>
      <c r="O171" s="10">
        <f>ROUND(d1_po_objekty!C221,-3)</f>
        <v>243000</v>
      </c>
    </row>
    <row r="172" spans="12:15">
      <c r="L172">
        <v>98</v>
      </c>
      <c r="M172" t="s">
        <v>898</v>
      </c>
      <c r="N172" t="s">
        <v>1161</v>
      </c>
      <c r="O172" s="10">
        <f>ROUND(d1_po_objekty!C222,-3)</f>
        <v>12000</v>
      </c>
    </row>
    <row r="173" spans="12:15">
      <c r="L173">
        <v>98</v>
      </c>
      <c r="M173" t="s">
        <v>899</v>
      </c>
      <c r="N173" t="s">
        <v>1162</v>
      </c>
      <c r="O173" s="10">
        <f>ROUND(d1_po_objekty!C223,-3)</f>
        <v>9000</v>
      </c>
    </row>
    <row r="174" spans="12:15">
      <c r="L174">
        <v>98</v>
      </c>
      <c r="M174" t="s">
        <v>900</v>
      </c>
      <c r="N174" t="s">
        <v>1163</v>
      </c>
      <c r="O174" s="10">
        <f>ROUND(d1_po_objekty!C224,-3)</f>
        <v>49000</v>
      </c>
    </row>
    <row r="175" spans="12:15">
      <c r="L175">
        <v>98</v>
      </c>
      <c r="M175" t="s">
        <v>901</v>
      </c>
      <c r="N175" t="s">
        <v>1164</v>
      </c>
      <c r="O175" s="10">
        <f>ROUND(d1_po_objekty!C225,-3)</f>
        <v>51000</v>
      </c>
    </row>
    <row r="176" spans="12:15">
      <c r="L176">
        <v>98</v>
      </c>
      <c r="M176" t="s">
        <v>902</v>
      </c>
      <c r="N176" t="s">
        <v>1165</v>
      </c>
      <c r="O176" s="10">
        <f>ROUND(d1_po_objekty!C226,-3)</f>
        <v>10000</v>
      </c>
    </row>
    <row r="177" spans="12:15">
      <c r="L177">
        <v>98</v>
      </c>
      <c r="M177" t="s">
        <v>903</v>
      </c>
      <c r="N177" t="s">
        <v>1166</v>
      </c>
      <c r="O177" s="10">
        <f>ROUND(d1_po_objekty!C227,-3)</f>
        <v>3210000</v>
      </c>
    </row>
    <row r="178" spans="12:15">
      <c r="L178">
        <v>98</v>
      </c>
      <c r="M178" t="s">
        <v>1260</v>
      </c>
      <c r="N178" t="s">
        <v>1261</v>
      </c>
      <c r="O178" s="10">
        <f>ROUND(d1_po_objekty!C228,-3)</f>
        <v>17000</v>
      </c>
    </row>
    <row r="179" spans="12:15">
      <c r="L179">
        <v>98</v>
      </c>
      <c r="M179" t="s">
        <v>904</v>
      </c>
      <c r="N179" t="s">
        <v>1167</v>
      </c>
      <c r="O179" s="10">
        <f>ROUND(d1_po_objekty!C229,-3)</f>
        <v>171000</v>
      </c>
    </row>
    <row r="180" spans="12:15">
      <c r="L180">
        <v>98</v>
      </c>
      <c r="M180" t="s">
        <v>905</v>
      </c>
      <c r="N180" t="s">
        <v>1168</v>
      </c>
      <c r="O180" s="10">
        <f>ROUND(d1_po_objekty!C230,-3)</f>
        <v>57000</v>
      </c>
    </row>
    <row r="181" spans="12:15">
      <c r="L181">
        <v>98</v>
      </c>
      <c r="M181" t="s">
        <v>906</v>
      </c>
      <c r="N181" t="s">
        <v>1169</v>
      </c>
      <c r="O181" s="10">
        <f>ROUND(d1_po_objekty!C231,-3)</f>
        <v>121000</v>
      </c>
    </row>
    <row r="182" spans="12:15">
      <c r="L182">
        <v>98</v>
      </c>
      <c r="M182" t="s">
        <v>907</v>
      </c>
      <c r="N182" t="s">
        <v>1170</v>
      </c>
      <c r="O182" s="10">
        <f>ROUND(d1_po_objekty!C232,-3)</f>
        <v>9000</v>
      </c>
    </row>
    <row r="183" spans="12:15">
      <c r="L183">
        <v>98</v>
      </c>
      <c r="M183" t="s">
        <v>908</v>
      </c>
      <c r="N183" t="s">
        <v>1171</v>
      </c>
      <c r="O183" s="10">
        <f>ROUND(d1_po_objekty!C233,-3)</f>
        <v>35000</v>
      </c>
    </row>
    <row r="184" spans="12:15">
      <c r="L184">
        <v>98</v>
      </c>
      <c r="M184" t="s">
        <v>909</v>
      </c>
      <c r="N184" t="s">
        <v>1172</v>
      </c>
      <c r="O184" s="10">
        <f>ROUND(d1_po_objekty!C234,-3)</f>
        <v>137000</v>
      </c>
    </row>
    <row r="185" spans="12:15">
      <c r="L185">
        <v>14</v>
      </c>
      <c r="M185" t="s">
        <v>546</v>
      </c>
      <c r="N185" t="s">
        <v>1173</v>
      </c>
      <c r="O185" s="10">
        <f>ROUND(d1_po_objekty!C235,-3)</f>
        <v>1470000</v>
      </c>
    </row>
    <row r="186" spans="12:15">
      <c r="L186">
        <v>14</v>
      </c>
      <c r="M186" t="s">
        <v>910</v>
      </c>
      <c r="N186" t="s">
        <v>1174</v>
      </c>
      <c r="O186" s="10">
        <f>ROUND(d1_po_objekty!C236,-3)</f>
        <v>148000</v>
      </c>
    </row>
    <row r="187" spans="12:15">
      <c r="L187">
        <v>99</v>
      </c>
      <c r="M187" t="s">
        <v>911</v>
      </c>
      <c r="N187" t="s">
        <v>1175</v>
      </c>
      <c r="O187" s="10">
        <f>ROUND(d1_po_objekty!C237,-3)</f>
        <v>255000</v>
      </c>
    </row>
    <row r="188" spans="12:15">
      <c r="L188">
        <v>99</v>
      </c>
      <c r="M188" t="s">
        <v>912</v>
      </c>
      <c r="N188" t="s">
        <v>1176</v>
      </c>
      <c r="O188" s="10">
        <f>ROUND(d1_po_objekty!C238,-3)</f>
        <v>11000</v>
      </c>
    </row>
    <row r="189" spans="12:15">
      <c r="L189">
        <v>15</v>
      </c>
      <c r="M189" t="s">
        <v>80</v>
      </c>
      <c r="N189" t="s">
        <v>1177</v>
      </c>
      <c r="O189" s="10">
        <f>ROUND(d1_po_objekty!C239,-3)</f>
        <v>647000</v>
      </c>
    </row>
    <row r="190" spans="12:15">
      <c r="L190">
        <v>15</v>
      </c>
      <c r="M190" t="s">
        <v>36</v>
      </c>
      <c r="N190" t="s">
        <v>1178</v>
      </c>
      <c r="O190" s="10">
        <f>ROUND(d1_po_objekty!C240,-3)</f>
        <v>305000</v>
      </c>
    </row>
    <row r="191" spans="12:15">
      <c r="L191">
        <v>19</v>
      </c>
      <c r="M191" t="s">
        <v>913</v>
      </c>
      <c r="N191" t="s">
        <v>1179</v>
      </c>
      <c r="O191" s="10">
        <f>ROUND(d1_po_objekty!C241,-3)</f>
        <v>318000</v>
      </c>
    </row>
    <row r="192" spans="12:15">
      <c r="L192">
        <v>19</v>
      </c>
      <c r="M192" t="s">
        <v>914</v>
      </c>
      <c r="N192" t="s">
        <v>1180</v>
      </c>
      <c r="O192" s="10">
        <f>ROUND(d1_po_objekty!C242,-3)</f>
        <v>23000</v>
      </c>
    </row>
    <row r="193" spans="12:15">
      <c r="L193">
        <v>24</v>
      </c>
      <c r="M193" t="s">
        <v>915</v>
      </c>
      <c r="N193" t="s">
        <v>1181</v>
      </c>
      <c r="O193" s="10">
        <f>ROUND(d1_po_objekty!C243,-3)</f>
        <v>97000</v>
      </c>
    </row>
    <row r="194" spans="12:15">
      <c r="L194">
        <v>24</v>
      </c>
      <c r="M194" t="s">
        <v>548</v>
      </c>
      <c r="N194" t="s">
        <v>1182</v>
      </c>
      <c r="O194" s="10">
        <f>ROUND(d1_po_objekty!C244,-3)</f>
        <v>28000</v>
      </c>
    </row>
    <row r="195" spans="12:15">
      <c r="L195">
        <v>19</v>
      </c>
      <c r="M195" t="s">
        <v>916</v>
      </c>
      <c r="N195" t="s">
        <v>1183</v>
      </c>
      <c r="O195" s="10">
        <f>ROUND(d1_po_objekty!C245,-3)</f>
        <v>47000</v>
      </c>
    </row>
    <row r="196" spans="12:15">
      <c r="L196">
        <v>19</v>
      </c>
      <c r="M196" t="s">
        <v>917</v>
      </c>
      <c r="N196" t="s">
        <v>1184</v>
      </c>
      <c r="O196" s="10">
        <f>ROUND(d1_po_objekty!C246,-3)</f>
        <v>56000</v>
      </c>
    </row>
    <row r="197" spans="12:15">
      <c r="L197">
        <v>24</v>
      </c>
      <c r="M197" t="s">
        <v>918</v>
      </c>
      <c r="N197" t="s">
        <v>1185</v>
      </c>
      <c r="O197" s="10">
        <f>ROUND(d1_po_objekty!C247,-3)</f>
        <v>76000</v>
      </c>
    </row>
    <row r="198" spans="12:15">
      <c r="L198">
        <v>24</v>
      </c>
      <c r="M198" t="s">
        <v>919</v>
      </c>
      <c r="N198" t="s">
        <v>1186</v>
      </c>
      <c r="O198" s="10">
        <f>ROUND(d1_po_objekty!C248,-3)</f>
        <v>14000</v>
      </c>
    </row>
    <row r="199" spans="12:15">
      <c r="L199">
        <v>24</v>
      </c>
      <c r="M199" t="s">
        <v>920</v>
      </c>
      <c r="N199" t="s">
        <v>1187</v>
      </c>
      <c r="O199" s="10">
        <f>ROUND(d1_po_objekty!C249,-3)</f>
        <v>23000</v>
      </c>
    </row>
    <row r="200" spans="12:15">
      <c r="L200">
        <v>24</v>
      </c>
      <c r="M200" t="s">
        <v>921</v>
      </c>
      <c r="N200" t="s">
        <v>1188</v>
      </c>
      <c r="O200" s="10">
        <f>ROUND(d1_po_objekty!C250,-3)</f>
        <v>44000</v>
      </c>
    </row>
    <row r="201" spans="12:15">
      <c r="L201">
        <v>24</v>
      </c>
      <c r="M201" t="s">
        <v>922</v>
      </c>
      <c r="N201" t="s">
        <v>1189</v>
      </c>
      <c r="O201" s="10">
        <f>ROUND(d1_po_objekty!C251,-3)</f>
        <v>38000</v>
      </c>
    </row>
    <row r="202" spans="12:15">
      <c r="L202">
        <v>24</v>
      </c>
      <c r="M202" t="s">
        <v>389</v>
      </c>
      <c r="N202" t="s">
        <v>1190</v>
      </c>
      <c r="O202" s="10">
        <f>ROUND(d1_po_objekty!C252,-3)</f>
        <v>35000</v>
      </c>
    </row>
    <row r="203" spans="12:15">
      <c r="L203">
        <v>24</v>
      </c>
      <c r="M203" t="s">
        <v>680</v>
      </c>
      <c r="N203" t="s">
        <v>1191</v>
      </c>
      <c r="O203" s="10">
        <f>ROUND(d1_po_objekty!C253,-3)</f>
        <v>42000</v>
      </c>
    </row>
    <row r="204" spans="12:15">
      <c r="L204">
        <v>24</v>
      </c>
      <c r="M204" t="s">
        <v>923</v>
      </c>
      <c r="N204" t="s">
        <v>1192</v>
      </c>
      <c r="O204" s="10">
        <f>ROUND(d1_po_objekty!C254,-3)</f>
        <v>3000</v>
      </c>
    </row>
    <row r="205" spans="12:15">
      <c r="L205">
        <v>24</v>
      </c>
      <c r="M205" t="s">
        <v>924</v>
      </c>
      <c r="N205" t="s">
        <v>1193</v>
      </c>
      <c r="O205" s="10">
        <f>ROUND(d1_po_objekty!C255,-3)</f>
        <v>44000</v>
      </c>
    </row>
    <row r="206" spans="12:15">
      <c r="L206">
        <v>24</v>
      </c>
      <c r="M206" t="s">
        <v>925</v>
      </c>
      <c r="N206" t="s">
        <v>1194</v>
      </c>
      <c r="O206" s="10">
        <f>ROUND(d1_po_objekty!C256,-3)</f>
        <v>69000</v>
      </c>
    </row>
    <row r="207" spans="12:15">
      <c r="L207">
        <v>24</v>
      </c>
      <c r="M207" t="s">
        <v>926</v>
      </c>
      <c r="N207" t="s">
        <v>1195</v>
      </c>
      <c r="O207" s="10">
        <f>ROUND(d1_po_objekty!C257,-3)</f>
        <v>35000</v>
      </c>
    </row>
    <row r="208" spans="12:15">
      <c r="L208">
        <v>24</v>
      </c>
      <c r="M208" t="s">
        <v>681</v>
      </c>
      <c r="N208" t="s">
        <v>1196</v>
      </c>
      <c r="O208" s="10">
        <f>ROUND(d1_po_objekty!C258,-3)</f>
        <v>6000</v>
      </c>
    </row>
    <row r="209" spans="12:15">
      <c r="L209">
        <v>24</v>
      </c>
      <c r="M209" t="s">
        <v>391</v>
      </c>
      <c r="N209" t="s">
        <v>1197</v>
      </c>
      <c r="O209" s="10">
        <f>ROUND(d1_po_objekty!C259,-3)</f>
        <v>52000</v>
      </c>
    </row>
    <row r="210" spans="12:15">
      <c r="L210">
        <v>24</v>
      </c>
      <c r="M210" t="s">
        <v>393</v>
      </c>
      <c r="N210" t="s">
        <v>1198</v>
      </c>
      <c r="O210" s="10">
        <f>ROUND(d1_po_objekty!C260,-3)</f>
        <v>22000</v>
      </c>
    </row>
    <row r="211" spans="12:15">
      <c r="L211">
        <v>24</v>
      </c>
      <c r="M211" t="s">
        <v>395</v>
      </c>
      <c r="N211" t="s">
        <v>1199</v>
      </c>
      <c r="O211" s="10">
        <f>ROUND(d1_po_objekty!C261,-3)</f>
        <v>18000</v>
      </c>
    </row>
    <row r="212" spans="12:15">
      <c r="L212">
        <v>24</v>
      </c>
      <c r="M212" t="s">
        <v>682</v>
      </c>
      <c r="N212" t="s">
        <v>1200</v>
      </c>
      <c r="O212" s="10">
        <f>ROUND(d1_po_objekty!C262,-3)</f>
        <v>199000</v>
      </c>
    </row>
    <row r="213" spans="12:15">
      <c r="L213">
        <v>24</v>
      </c>
      <c r="M213" t="s">
        <v>553</v>
      </c>
      <c r="N213" t="s">
        <v>1201</v>
      </c>
      <c r="O213" s="10">
        <f>ROUND(d1_po_objekty!C263,-3)</f>
        <v>3000</v>
      </c>
    </row>
    <row r="214" spans="12:15">
      <c r="L214">
        <v>24</v>
      </c>
      <c r="M214" t="s">
        <v>683</v>
      </c>
      <c r="N214" t="s">
        <v>1202</v>
      </c>
      <c r="O214" s="10">
        <f>ROUND(d1_po_objekty!C264,-3)</f>
        <v>12000</v>
      </c>
    </row>
    <row r="215" spans="12:15">
      <c r="L215">
        <v>24</v>
      </c>
      <c r="M215" t="s">
        <v>684</v>
      </c>
      <c r="N215" t="s">
        <v>1203</v>
      </c>
      <c r="O215" s="10">
        <f>ROUND(d1_po_objekty!C265,-3)</f>
        <v>17000</v>
      </c>
    </row>
    <row r="216" spans="12:15">
      <c r="L216">
        <v>24</v>
      </c>
      <c r="M216" t="s">
        <v>685</v>
      </c>
      <c r="N216" t="s">
        <v>1204</v>
      </c>
      <c r="O216" s="10">
        <f>ROUND(d1_po_objekty!C266,-3)</f>
        <v>112000</v>
      </c>
    </row>
    <row r="217" spans="12:15">
      <c r="L217">
        <v>24</v>
      </c>
      <c r="M217" t="s">
        <v>37</v>
      </c>
      <c r="N217" t="s">
        <v>1205</v>
      </c>
      <c r="O217" s="10">
        <f>ROUND(d1_po_objekty!C267,-3)</f>
        <v>16000</v>
      </c>
    </row>
    <row r="218" spans="12:15">
      <c r="L218">
        <v>24</v>
      </c>
      <c r="M218" t="s">
        <v>38</v>
      </c>
      <c r="N218" t="s">
        <v>1206</v>
      </c>
      <c r="O218" s="10">
        <f>ROUND(d1_po_objekty!C268,-3)</f>
        <v>24000</v>
      </c>
    </row>
    <row r="219" spans="12:15">
      <c r="L219">
        <v>24</v>
      </c>
      <c r="M219" t="s">
        <v>39</v>
      </c>
      <c r="N219" t="s">
        <v>1207</v>
      </c>
      <c r="O219" s="10">
        <f>ROUND(d1_po_objekty!C269,-3)</f>
        <v>11000</v>
      </c>
    </row>
    <row r="220" spans="12:15">
      <c r="L220">
        <v>24</v>
      </c>
      <c r="M220" t="s">
        <v>40</v>
      </c>
      <c r="N220" t="s">
        <v>1208</v>
      </c>
      <c r="O220" s="10">
        <f>ROUND(d1_po_objekty!C270,-3)</f>
        <v>10000</v>
      </c>
    </row>
    <row r="221" spans="12:15">
      <c r="L221">
        <v>24</v>
      </c>
      <c r="M221" t="s">
        <v>927</v>
      </c>
      <c r="N221" t="s">
        <v>1209</v>
      </c>
      <c r="O221" s="10">
        <f>ROUND(d1_po_objekty!C271,-3)</f>
        <v>14000</v>
      </c>
    </row>
    <row r="222" spans="12:15">
      <c r="L222">
        <v>24</v>
      </c>
      <c r="M222" t="s">
        <v>555</v>
      </c>
      <c r="N222" t="s">
        <v>1210</v>
      </c>
      <c r="O222" s="10">
        <f>ROUND(d1_po_objekty!C272,-3)</f>
        <v>2000</v>
      </c>
    </row>
    <row r="223" spans="12:15">
      <c r="L223">
        <v>24</v>
      </c>
      <c r="M223" t="s">
        <v>41</v>
      </c>
      <c r="N223" t="s">
        <v>1211</v>
      </c>
      <c r="O223" s="10">
        <f>ROUND(d1_po_objekty!C273,-3)</f>
        <v>60000</v>
      </c>
    </row>
    <row r="224" spans="12:15">
      <c r="L224">
        <v>16</v>
      </c>
      <c r="M224" t="s">
        <v>928</v>
      </c>
      <c r="N224" t="s">
        <v>1212</v>
      </c>
      <c r="O224" s="10">
        <f>ROUND(d1_po_objekty!C274,-3)</f>
        <v>388000</v>
      </c>
    </row>
    <row r="225" spans="12:15">
      <c r="L225">
        <v>16</v>
      </c>
      <c r="M225" t="s">
        <v>398</v>
      </c>
      <c r="N225" t="s">
        <v>1213</v>
      </c>
      <c r="O225" s="10">
        <f>ROUND(d1_po_objekty!C275,-3)</f>
        <v>2215000</v>
      </c>
    </row>
    <row r="226" spans="12:15">
      <c r="L226">
        <v>16</v>
      </c>
      <c r="M226" t="s">
        <v>929</v>
      </c>
      <c r="N226" t="s">
        <v>1213</v>
      </c>
      <c r="O226" s="10">
        <f>ROUND(d1_po_objekty!C276,-3)</f>
        <v>658000</v>
      </c>
    </row>
    <row r="227" spans="12:15">
      <c r="L227">
        <v>16</v>
      </c>
      <c r="M227" t="s">
        <v>557</v>
      </c>
      <c r="N227" t="s">
        <v>1214</v>
      </c>
      <c r="O227" s="10">
        <f>ROUND(d1_po_objekty!C277,-3)</f>
        <v>169000</v>
      </c>
    </row>
    <row r="228" spans="12:15">
      <c r="L228">
        <v>16</v>
      </c>
      <c r="M228" t="s">
        <v>930</v>
      </c>
      <c r="N228" t="s">
        <v>1215</v>
      </c>
      <c r="O228" s="10">
        <f>ROUND(d1_po_objekty!C278,-3)</f>
        <v>38000</v>
      </c>
    </row>
    <row r="229" spans="12:15">
      <c r="L229">
        <v>16</v>
      </c>
      <c r="M229" t="s">
        <v>931</v>
      </c>
      <c r="N229" t="s">
        <v>1216</v>
      </c>
      <c r="O229" s="10">
        <f>ROUND(d1_po_objekty!C279,-3)</f>
        <v>236000</v>
      </c>
    </row>
    <row r="230" spans="12:15">
      <c r="L230">
        <v>16</v>
      </c>
      <c r="M230" t="s">
        <v>932</v>
      </c>
      <c r="N230" t="s">
        <v>1217</v>
      </c>
      <c r="O230" s="10">
        <f>ROUND(d1_po_objekty!C280,-3)</f>
        <v>71000</v>
      </c>
    </row>
    <row r="231" spans="12:15">
      <c r="L231">
        <v>16</v>
      </c>
      <c r="M231" t="s">
        <v>933</v>
      </c>
      <c r="N231" t="s">
        <v>1218</v>
      </c>
      <c r="O231" s="10">
        <f>ROUND(d1_po_objekty!C281,-3)</f>
        <v>199000</v>
      </c>
    </row>
    <row r="232" spans="12:15">
      <c r="L232">
        <v>16</v>
      </c>
      <c r="M232" t="s">
        <v>934</v>
      </c>
      <c r="N232" t="s">
        <v>1218</v>
      </c>
      <c r="O232" s="10">
        <f>ROUND(d1_po_objekty!C282,-3)</f>
        <v>42000</v>
      </c>
    </row>
    <row r="233" spans="12:15">
      <c r="L233">
        <v>16</v>
      </c>
      <c r="M233" t="s">
        <v>400</v>
      </c>
      <c r="N233" t="s">
        <v>1219</v>
      </c>
      <c r="O233" s="10">
        <f>ROUND(d1_po_objekty!C283,-3)</f>
        <v>25000</v>
      </c>
    </row>
    <row r="234" spans="12:15">
      <c r="L234">
        <v>16</v>
      </c>
      <c r="M234" t="s">
        <v>935</v>
      </c>
      <c r="N234" t="s">
        <v>1219</v>
      </c>
      <c r="O234" s="10">
        <f>ROUND(d1_po_objekty!C284,-3)</f>
        <v>170000</v>
      </c>
    </row>
    <row r="235" spans="12:15">
      <c r="L235">
        <v>16</v>
      </c>
      <c r="M235" t="s">
        <v>402</v>
      </c>
      <c r="N235" t="s">
        <v>1220</v>
      </c>
      <c r="O235" s="10">
        <f>ROUND(d1_po_objekty!C285,-3)</f>
        <v>30000</v>
      </c>
    </row>
    <row r="236" spans="12:15">
      <c r="L236">
        <v>16</v>
      </c>
      <c r="M236" t="s">
        <v>936</v>
      </c>
      <c r="N236" t="s">
        <v>1221</v>
      </c>
      <c r="O236" s="10">
        <f>ROUND(d1_po_objekty!C286,-3)</f>
        <v>34000</v>
      </c>
    </row>
    <row r="237" spans="12:15">
      <c r="L237">
        <v>16</v>
      </c>
      <c r="M237" t="s">
        <v>404</v>
      </c>
      <c r="N237" t="s">
        <v>1222</v>
      </c>
      <c r="O237" s="10">
        <f>ROUND(d1_po_objekty!C287,-3)</f>
        <v>85000</v>
      </c>
    </row>
    <row r="238" spans="12:15">
      <c r="L238">
        <v>16</v>
      </c>
      <c r="M238" t="s">
        <v>937</v>
      </c>
      <c r="N238" t="s">
        <v>1223</v>
      </c>
      <c r="O238" s="10">
        <f>ROUND(d1_po_objekty!C288,-3)</f>
        <v>37000</v>
      </c>
    </row>
    <row r="239" spans="12:15">
      <c r="L239">
        <v>16</v>
      </c>
      <c r="M239" t="s">
        <v>938</v>
      </c>
      <c r="N239" t="s">
        <v>1224</v>
      </c>
      <c r="O239" s="10">
        <f>ROUND(d1_po_objekty!C289,-3)</f>
        <v>5000</v>
      </c>
    </row>
    <row r="240" spans="12:15">
      <c r="L240">
        <v>16</v>
      </c>
      <c r="M240" t="s">
        <v>939</v>
      </c>
      <c r="N240" t="s">
        <v>1225</v>
      </c>
      <c r="O240" s="10">
        <f>ROUND(d1_po_objekty!C290,-3)</f>
        <v>1000</v>
      </c>
    </row>
    <row r="241" spans="12:15">
      <c r="L241">
        <v>16</v>
      </c>
      <c r="M241" t="s">
        <v>408</v>
      </c>
      <c r="N241" t="s">
        <v>1226</v>
      </c>
      <c r="O241" s="10">
        <f>ROUND(d1_po_objekty!C291,-3)</f>
        <v>114000</v>
      </c>
    </row>
    <row r="242" spans="12:15">
      <c r="L242">
        <v>16</v>
      </c>
      <c r="M242" t="s">
        <v>940</v>
      </c>
      <c r="N242" t="s">
        <v>1227</v>
      </c>
      <c r="O242" s="10">
        <f>ROUND(d1_po_objekty!C292,-3)</f>
        <v>1000</v>
      </c>
    </row>
    <row r="243" spans="12:15">
      <c r="L243">
        <v>16</v>
      </c>
      <c r="M243" t="s">
        <v>941</v>
      </c>
      <c r="N243" t="s">
        <v>1228</v>
      </c>
      <c r="O243" s="10">
        <f>ROUND(d1_po_objekty!C293,-3)</f>
        <v>17000</v>
      </c>
    </row>
    <row r="244" spans="12:15">
      <c r="L244">
        <v>16</v>
      </c>
      <c r="M244" t="s">
        <v>942</v>
      </c>
      <c r="N244" t="s">
        <v>1229</v>
      </c>
      <c r="O244" s="10">
        <f>ROUND(d1_po_objekty!C294,-3)</f>
        <v>49000</v>
      </c>
    </row>
    <row r="245" spans="12:15">
      <c r="L245">
        <v>24</v>
      </c>
      <c r="M245" t="s">
        <v>686</v>
      </c>
      <c r="N245" t="s">
        <v>1230</v>
      </c>
      <c r="O245" s="10">
        <f>ROUND(d1_po_objekty!C295,-3)</f>
        <v>47000</v>
      </c>
    </row>
    <row r="246" spans="12:15">
      <c r="L246">
        <v>24</v>
      </c>
      <c r="M246" t="s">
        <v>410</v>
      </c>
      <c r="N246" t="s">
        <v>1231</v>
      </c>
      <c r="O246" s="10">
        <f>ROUND(d1_po_objekty!C296,-3)</f>
        <v>19000</v>
      </c>
    </row>
    <row r="247" spans="12:15">
      <c r="L247">
        <v>24</v>
      </c>
      <c r="M247" t="s">
        <v>687</v>
      </c>
      <c r="N247" t="s">
        <v>1232</v>
      </c>
      <c r="O247" s="10">
        <f>ROUND(d1_po_objekty!C297,-3)</f>
        <v>29000</v>
      </c>
    </row>
    <row r="248" spans="12:15">
      <c r="L248">
        <v>24</v>
      </c>
      <c r="M248" t="s">
        <v>562</v>
      </c>
      <c r="N248" t="s">
        <v>1233</v>
      </c>
      <c r="O248" s="10">
        <f>ROUND(d1_po_objekty!C298,-3)</f>
        <v>84000</v>
      </c>
    </row>
    <row r="249" spans="12:15">
      <c r="L249">
        <v>24</v>
      </c>
      <c r="M249" t="s">
        <v>688</v>
      </c>
      <c r="N249" t="s">
        <v>1234</v>
      </c>
      <c r="O249" s="10">
        <f>ROUND(d1_po_objekty!C299,-3)</f>
        <v>13000</v>
      </c>
    </row>
    <row r="250" spans="12:15">
      <c r="L250">
        <v>24</v>
      </c>
      <c r="M250" t="s">
        <v>689</v>
      </c>
      <c r="N250" t="s">
        <v>1235</v>
      </c>
      <c r="O250" s="10">
        <f>ROUND(d1_po_objekty!C300,-3)</f>
        <v>79000</v>
      </c>
    </row>
    <row r="251" spans="12:15">
      <c r="L251">
        <v>24</v>
      </c>
      <c r="M251" t="s">
        <v>412</v>
      </c>
      <c r="N251" t="s">
        <v>1236</v>
      </c>
      <c r="O251" s="10">
        <f>ROUND(d1_po_objekty!C301,-3)</f>
        <v>9000</v>
      </c>
    </row>
    <row r="252" spans="12:15">
      <c r="L252">
        <v>24</v>
      </c>
      <c r="M252" t="s">
        <v>414</v>
      </c>
      <c r="N252" t="s">
        <v>1237</v>
      </c>
      <c r="O252" s="10">
        <f>ROUND(d1_po_objekty!C302,-3)</f>
        <v>31000</v>
      </c>
    </row>
    <row r="253" spans="12:15">
      <c r="L253">
        <v>24</v>
      </c>
      <c r="M253" t="s">
        <v>416</v>
      </c>
      <c r="N253" t="s">
        <v>1238</v>
      </c>
      <c r="O253" s="10">
        <f>ROUND(d1_po_objekty!C303,-3)</f>
        <v>18000</v>
      </c>
    </row>
    <row r="254" spans="12:15">
      <c r="L254">
        <v>24</v>
      </c>
      <c r="M254" t="s">
        <v>575</v>
      </c>
      <c r="N254" t="s">
        <v>1239</v>
      </c>
      <c r="O254" s="10">
        <f>ROUND(d1_po_objekty!C304,-3)</f>
        <v>8000</v>
      </c>
    </row>
    <row r="255" spans="12:15">
      <c r="L255">
        <v>24</v>
      </c>
      <c r="M255" t="s">
        <v>577</v>
      </c>
      <c r="N255" t="s">
        <v>1240</v>
      </c>
      <c r="O255" s="10">
        <f>ROUND(d1_po_objekty!C305,-3)</f>
        <v>53000</v>
      </c>
    </row>
    <row r="256" spans="12:15">
      <c r="L256">
        <v>24</v>
      </c>
      <c r="M256" t="s">
        <v>943</v>
      </c>
      <c r="N256" t="s">
        <v>1241</v>
      </c>
      <c r="O256" s="10">
        <f>ROUND(d1_po_objekty!C306,-3)</f>
        <v>52000</v>
      </c>
    </row>
    <row r="257" spans="12:15">
      <c r="L257">
        <v>24</v>
      </c>
      <c r="M257" t="s">
        <v>690</v>
      </c>
      <c r="N257" t="s">
        <v>1242</v>
      </c>
      <c r="O257" s="10">
        <f>ROUND(d1_po_objekty!C307,-3)</f>
        <v>16000</v>
      </c>
    </row>
    <row r="258" spans="12:15">
      <c r="L258">
        <v>24</v>
      </c>
      <c r="M258" t="s">
        <v>422</v>
      </c>
      <c r="N258" t="s">
        <v>1243</v>
      </c>
      <c r="O258" s="10">
        <f>ROUND(d1_po_objekty!C308,-3)</f>
        <v>36000</v>
      </c>
    </row>
    <row r="259" spans="12:15">
      <c r="L259">
        <v>24</v>
      </c>
      <c r="M259" t="s">
        <v>944</v>
      </c>
      <c r="N259" t="s">
        <v>1244</v>
      </c>
      <c r="O259" s="10">
        <f>ROUND(d1_po_objekty!C309,-3)</f>
        <v>14000</v>
      </c>
    </row>
    <row r="260" spans="12:15">
      <c r="L260">
        <v>24</v>
      </c>
      <c r="M260" t="s">
        <v>945</v>
      </c>
      <c r="N260" t="s">
        <v>1245</v>
      </c>
      <c r="O260" s="10">
        <f>ROUND(d1_po_objekty!C310,-3)</f>
        <v>2000</v>
      </c>
    </row>
    <row r="261" spans="12:15">
      <c r="L261">
        <v>24</v>
      </c>
      <c r="M261" t="s">
        <v>946</v>
      </c>
      <c r="N261" t="s">
        <v>1246</v>
      </c>
      <c r="O261" s="10">
        <f>ROUND(d1_po_objekty!C311,-3)</f>
        <v>26000</v>
      </c>
    </row>
    <row r="262" spans="12:15">
      <c r="L262">
        <v>99</v>
      </c>
      <c r="M262" t="s">
        <v>947</v>
      </c>
      <c r="N262" t="s">
        <v>1247</v>
      </c>
      <c r="O262" s="10">
        <f>ROUND(d1_po_objekty!C312,-3)</f>
        <v>3000</v>
      </c>
    </row>
    <row r="263" spans="12:15">
      <c r="L263">
        <v>99</v>
      </c>
      <c r="M263" t="s">
        <v>948</v>
      </c>
      <c r="N263" t="s">
        <v>1248</v>
      </c>
      <c r="O263" s="10">
        <f>ROUND(d1_po_objekty!C313,-3)</f>
        <v>1000</v>
      </c>
    </row>
    <row r="264" spans="12:15">
      <c r="L264">
        <v>11</v>
      </c>
      <c r="M264" t="s">
        <v>691</v>
      </c>
      <c r="N264" t="s">
        <v>565</v>
      </c>
      <c r="O264" s="10">
        <f>ROUND(d1_po_objekty!C314,-3)</f>
        <v>2711000</v>
      </c>
    </row>
    <row r="265" spans="12:15">
      <c r="L265">
        <v>11</v>
      </c>
      <c r="M265" t="s">
        <v>692</v>
      </c>
      <c r="N265" t="s">
        <v>567</v>
      </c>
      <c r="O265" s="10">
        <f>ROUND(d1_po_objekty!C315,-3)</f>
        <v>1084000</v>
      </c>
    </row>
    <row r="266" spans="12:15">
      <c r="L266">
        <v>18</v>
      </c>
      <c r="M266" t="s">
        <v>424</v>
      </c>
      <c r="N266" t="s">
        <v>1249</v>
      </c>
      <c r="O266" s="10">
        <f>ROUND(d1_po_objekty!C316,-3)</f>
        <v>619000</v>
      </c>
    </row>
    <row r="267" spans="12:15">
      <c r="L267">
        <v>18</v>
      </c>
      <c r="M267" t="s">
        <v>949</v>
      </c>
      <c r="N267" t="s">
        <v>1249</v>
      </c>
      <c r="O267" s="10">
        <f>ROUND(d1_po_objekty!C317,-3)</f>
        <v>816000</v>
      </c>
    </row>
    <row r="268" spans="12:15">
      <c r="L268">
        <v>18</v>
      </c>
      <c r="M268" t="s">
        <v>693</v>
      </c>
      <c r="N268" t="s">
        <v>1250</v>
      </c>
      <c r="O268" s="10">
        <f>ROUND(d1_po_objekty!C318,-3)</f>
        <v>618000</v>
      </c>
    </row>
    <row r="269" spans="12:15">
      <c r="L269">
        <v>18</v>
      </c>
      <c r="M269" t="s">
        <v>950</v>
      </c>
      <c r="N269" t="s">
        <v>1251</v>
      </c>
      <c r="O269" s="10">
        <f>ROUND(d1_po_objekty!C319,-3)</f>
        <v>326000</v>
      </c>
    </row>
    <row r="270" spans="12:15">
      <c r="L270">
        <v>24</v>
      </c>
      <c r="M270" t="s">
        <v>428</v>
      </c>
      <c r="N270" t="s">
        <v>1252</v>
      </c>
      <c r="O270" s="10">
        <f>ROUND(d1_po_objekty!C320,-3)</f>
        <v>152000</v>
      </c>
    </row>
    <row r="271" spans="12:15">
      <c r="L271">
        <v>24</v>
      </c>
      <c r="M271" t="s">
        <v>694</v>
      </c>
      <c r="N271" t="s">
        <v>1253</v>
      </c>
      <c r="O271" s="10">
        <f>ROUND(d1_po_objekty!C321,-3)</f>
        <v>194000</v>
      </c>
    </row>
    <row r="272" spans="12:15">
      <c r="L272">
        <v>24</v>
      </c>
      <c r="M272" t="s">
        <v>695</v>
      </c>
      <c r="N272" t="s">
        <v>1254</v>
      </c>
      <c r="O272" s="10">
        <f>ROUND(d1_po_objekty!C322,-3)</f>
        <v>79000</v>
      </c>
    </row>
    <row r="273" spans="12:15">
      <c r="L273">
        <v>5</v>
      </c>
      <c r="M273" t="s">
        <v>951</v>
      </c>
      <c r="N273" t="s">
        <v>1255</v>
      </c>
      <c r="O273" s="10">
        <f>ROUND(d1_po_objekty!C323,-3)</f>
        <v>207000</v>
      </c>
    </row>
    <row r="274" spans="12:15">
      <c r="O274" s="10">
        <f>SUM(O3:O273)</f>
        <v>208348000</v>
      </c>
    </row>
  </sheetData>
  <pageMargins left="0.7" right="0.7" top="0.75" bottom="0.75" header="0.3" footer="0.3"/>
  <pageSetup paperSize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workbookViewId="0">
      <selection activeCell="S7" sqref="S7"/>
    </sheetView>
  </sheetViews>
  <sheetFormatPr defaultRowHeight="15"/>
  <cols>
    <col min="1" max="1" width="8" bestFit="1" customWidth="1"/>
    <col min="2" max="2" width="53.85546875" bestFit="1" customWidth="1"/>
    <col min="3" max="3" width="5.140625" bestFit="1" customWidth="1"/>
    <col min="4" max="4" width="12.7109375" bestFit="1" customWidth="1"/>
    <col min="5" max="5" width="9.85546875" bestFit="1" customWidth="1"/>
    <col min="6" max="6" width="5.7109375" bestFit="1" customWidth="1"/>
    <col min="7" max="7" width="9.85546875" bestFit="1" customWidth="1"/>
    <col min="8" max="8" width="9.85546875" customWidth="1"/>
    <col min="9" max="9" width="5.7109375" bestFit="1" customWidth="1"/>
    <col min="10" max="10" width="9.85546875" customWidth="1"/>
    <col min="11" max="11" width="1.7109375" customWidth="1"/>
    <col min="12" max="12" width="8.140625" bestFit="1" customWidth="1"/>
    <col min="13" max="13" width="9.28515625" bestFit="1" customWidth="1"/>
    <col min="14" max="17" width="9.85546875" bestFit="1" customWidth="1"/>
    <col min="18" max="18" width="28.5703125" bestFit="1" customWidth="1"/>
  </cols>
  <sheetData>
    <row r="2" spans="1:18">
      <c r="E2" s="1" t="s">
        <v>456</v>
      </c>
      <c r="H2" s="1" t="s">
        <v>1325</v>
      </c>
      <c r="L2" s="1" t="s">
        <v>89</v>
      </c>
      <c r="N2" s="1" t="s">
        <v>456</v>
      </c>
      <c r="O2" s="1"/>
      <c r="P2" s="1" t="s">
        <v>1325</v>
      </c>
      <c r="Q2" s="1"/>
    </row>
    <row r="3" spans="1:18">
      <c r="A3" s="1" t="s">
        <v>1341</v>
      </c>
      <c r="B3" s="1" t="s">
        <v>696</v>
      </c>
      <c r="C3" s="1" t="s">
        <v>743</v>
      </c>
      <c r="D3" s="1" t="s">
        <v>728</v>
      </c>
      <c r="E3" s="1" t="s">
        <v>1</v>
      </c>
      <c r="F3" s="1" t="s">
        <v>86</v>
      </c>
      <c r="G3" s="1" t="s">
        <v>723</v>
      </c>
      <c r="H3" s="1" t="s">
        <v>1</v>
      </c>
      <c r="I3" s="1" t="s">
        <v>86</v>
      </c>
      <c r="J3" s="1" t="s">
        <v>723</v>
      </c>
      <c r="K3" s="1"/>
      <c r="L3" s="1" t="s">
        <v>86</v>
      </c>
      <c r="M3" s="1" t="s">
        <v>462</v>
      </c>
      <c r="N3" s="1" t="s">
        <v>1346</v>
      </c>
      <c r="O3" s="1" t="s">
        <v>1347</v>
      </c>
      <c r="P3" s="1" t="s">
        <v>1346</v>
      </c>
      <c r="Q3" s="1" t="s">
        <v>1347</v>
      </c>
      <c r="R3" s="1" t="s">
        <v>92</v>
      </c>
    </row>
    <row r="4" spans="1:18">
      <c r="A4">
        <v>1</v>
      </c>
      <c r="B4" t="s">
        <v>147</v>
      </c>
      <c r="C4" t="s">
        <v>706</v>
      </c>
      <c r="D4" t="s">
        <v>741</v>
      </c>
      <c r="E4" s="10">
        <f>SUMIFS(objekty_cesta!$I$3:$I$112,objekty_cesta!$F$3:$F$112,ocenenie_cesta!A4)</f>
        <v>10177000</v>
      </c>
      <c r="F4" s="18">
        <f>E4/(sumar!D5*1000000)</f>
        <v>7.1217634709587127E-2</v>
      </c>
      <c r="G4" s="10"/>
      <c r="H4" s="10">
        <f>SUMIFS(objekty_cesta!$O$3:$O$273,objekty_cesta!$L$3:$L$273,ocenenie_cesta!A4)</f>
        <v>28976000</v>
      </c>
      <c r="I4" s="18">
        <f>H4/(sumar!D9*1000000)</f>
        <v>8.9432098765432094E-2</v>
      </c>
      <c r="J4" s="10"/>
      <c r="K4" s="10"/>
      <c r="M4" s="11">
        <v>0.72</v>
      </c>
      <c r="N4" s="10">
        <f>ROUND(F4*sumar!D13*1000000,-3)</f>
        <v>18232000</v>
      </c>
      <c r="O4" s="10">
        <f>ROUND((1-M4)*N4,-3)</f>
        <v>5105000</v>
      </c>
      <c r="P4" s="10">
        <f>ROUND(I4*sumar!D9*1000000,-3)</f>
        <v>28976000</v>
      </c>
      <c r="Q4" s="10">
        <f>ROUND((1-M4)*P4,-3)</f>
        <v>8113000</v>
      </c>
    </row>
    <row r="5" spans="1:18">
      <c r="A5">
        <v>2</v>
      </c>
      <c r="B5" t="s">
        <v>658</v>
      </c>
      <c r="C5" t="s">
        <v>705</v>
      </c>
      <c r="E5" s="10">
        <f>SUMIFS(objekty_cesta!$I$3:$I$112,objekty_cesta!$F$3:$F$112,ocenenie_cesta!A5)</f>
        <v>162000</v>
      </c>
      <c r="F5" s="10"/>
      <c r="G5" s="10"/>
      <c r="H5" s="10">
        <f>SUMIFS(objekty_cesta!$O$3:$O$273,objekty_cesta!$L$3:$L$273,ocenenie_cesta!A5)</f>
        <v>660000</v>
      </c>
      <c r="I5" s="10"/>
      <c r="J5" s="10"/>
      <c r="K5" s="10"/>
      <c r="M5" s="11">
        <f>AVERAGE(objekty_cesta!C4,objekty_cesta!C70)</f>
        <v>0.125</v>
      </c>
      <c r="N5" s="10">
        <f>IF(C5="fix",ROUND(E5,-3),ROUND(G5*L5,-3))</f>
        <v>162000</v>
      </c>
      <c r="O5" s="10">
        <f>ROUND((1-M5)*N5,-3)</f>
        <v>142000</v>
      </c>
      <c r="P5" s="10">
        <f>IF(C5="fix",ROUND(H5,-3),ROUND(J5*L5,-3))</f>
        <v>660000</v>
      </c>
      <c r="Q5" s="10">
        <f>ROUND((1-M5)*P5,-3)</f>
        <v>578000</v>
      </c>
    </row>
    <row r="6" spans="1:18">
      <c r="A6">
        <v>3</v>
      </c>
      <c r="B6" t="s">
        <v>701</v>
      </c>
      <c r="C6" t="s">
        <v>706</v>
      </c>
      <c r="D6" t="s">
        <v>719</v>
      </c>
      <c r="E6" s="10">
        <f>SUMIFS(objekty_cesta!$I$3:$I$112,objekty_cesta!$F$3:$F$112,ocenenie_cesta!A6)</f>
        <v>127000</v>
      </c>
      <c r="F6" s="4">
        <f>sumar!$D$4</f>
        <v>3.15</v>
      </c>
      <c r="G6" s="10">
        <f>ROUND(E6/F6,-3)</f>
        <v>40000</v>
      </c>
      <c r="H6" s="10">
        <f>SUMIFS(objekty_cesta!$O$3:$O$273,objekty_cesta!$L$3:$L$273,ocenenie_cesta!A6)</f>
        <v>406000</v>
      </c>
      <c r="I6" s="4">
        <f>sumar!$D$8</f>
        <v>5.65</v>
      </c>
      <c r="J6" s="10">
        <f>ROUND(H6/I6,-3)</f>
        <v>72000</v>
      </c>
      <c r="K6" s="10"/>
      <c r="L6">
        <f>sumar!$D$12</f>
        <v>6.0600000000000005</v>
      </c>
      <c r="M6" s="11">
        <v>0</v>
      </c>
      <c r="N6" s="10">
        <f>IF(C6="fix",ROUND(E6,-3),ROUND(G6*L6,-3))</f>
        <v>242000</v>
      </c>
      <c r="O6" s="10">
        <f>ROUND((1-M6)*N6,-3)</f>
        <v>242000</v>
      </c>
      <c r="P6" s="10">
        <f>IF(C6="fix",ROUND(H6,-3),ROUND(J6*L6,-3))</f>
        <v>436000</v>
      </c>
      <c r="Q6" s="10">
        <f>ROUND((1-M6)*P6,-3)</f>
        <v>436000</v>
      </c>
    </row>
    <row r="7" spans="1:18">
      <c r="A7">
        <v>4</v>
      </c>
      <c r="B7" t="s">
        <v>697</v>
      </c>
      <c r="C7" t="s">
        <v>706</v>
      </c>
      <c r="D7" t="s">
        <v>719</v>
      </c>
      <c r="E7" s="10">
        <f>SUMIFS(objekty_cesta!$I$3:$I$112,objekty_cesta!$F$3:$F$112,ocenenie_cesta!A7)</f>
        <v>436000</v>
      </c>
      <c r="F7" s="4">
        <f>sumar!$D$4</f>
        <v>3.15</v>
      </c>
      <c r="G7" s="10">
        <f>ROUND(E7/F7,-3)</f>
        <v>138000</v>
      </c>
      <c r="H7" s="10">
        <f>SUMIFS(objekty_cesta!$O$3:$O$273,objekty_cesta!$L$3:$L$273,ocenenie_cesta!A7)</f>
        <v>0</v>
      </c>
      <c r="I7" s="4">
        <f>sumar!$D$8</f>
        <v>5.65</v>
      </c>
      <c r="J7" s="10">
        <f>ROUND(H7/I7,-3)</f>
        <v>0</v>
      </c>
      <c r="K7" s="10"/>
      <c r="L7">
        <f>sumar!$D$12</f>
        <v>6.0600000000000005</v>
      </c>
      <c r="M7" s="11">
        <v>0</v>
      </c>
      <c r="N7" s="10">
        <f>IF(C7="fix",ROUND(E7,-3),ROUND(G7*L7,-3))</f>
        <v>836000</v>
      </c>
      <c r="O7" s="10">
        <f>ROUND((1-M7)*N7,-3)</f>
        <v>836000</v>
      </c>
      <c r="P7" s="10">
        <f>IF(C7="fix",ROUND(H7,-3),ROUND(J7*L7,-3))</f>
        <v>0</v>
      </c>
      <c r="Q7" s="10">
        <f>ROUND((1-M7)*P7,-3)</f>
        <v>0</v>
      </c>
    </row>
    <row r="8" spans="1:18">
      <c r="A8">
        <v>5</v>
      </c>
      <c r="B8" t="s">
        <v>713</v>
      </c>
      <c r="C8" t="s">
        <v>705</v>
      </c>
      <c r="E8" s="10">
        <f>SUMIFS(objekty_cesta!$I$3:$I$112,objekty_cesta!$F$3:$F$112,ocenenie_cesta!A8)</f>
        <v>6692000</v>
      </c>
      <c r="F8" s="10"/>
      <c r="G8" s="10"/>
      <c r="H8" s="10">
        <f>SUMIFS(objekty_cesta!$O$3:$O$273,objekty_cesta!$L$3:$L$273,ocenenie_cesta!A8)</f>
        <v>5278000</v>
      </c>
      <c r="I8" s="10"/>
      <c r="J8" s="10"/>
      <c r="K8" s="10"/>
      <c r="M8" s="11">
        <v>0</v>
      </c>
      <c r="N8" s="10">
        <f>IF(C8="fix",ROUND(E8,-3),ROUND(G8*L8,-3))</f>
        <v>6692000</v>
      </c>
      <c r="O8" s="10">
        <f>ROUND((1-M8)*N8,-3)</f>
        <v>6692000</v>
      </c>
      <c r="P8" s="10">
        <f>IF(C8="fix",ROUND(H8,-3),ROUND(J8*L8,-3))</f>
        <v>5278000</v>
      </c>
      <c r="Q8" s="10">
        <f>ROUND((1-M8)*P8,-3)</f>
        <v>5278000</v>
      </c>
    </row>
    <row r="9" spans="1:18">
      <c r="A9">
        <v>6</v>
      </c>
      <c r="B9" t="s">
        <v>707</v>
      </c>
      <c r="C9" t="s">
        <v>705</v>
      </c>
      <c r="E9" s="10">
        <f>SUMIFS(objekty_cesta!$I$3:$I$112,objekty_cesta!$F$3:$F$112,ocenenie_cesta!A9)</f>
        <v>0</v>
      </c>
      <c r="F9" s="10"/>
      <c r="G9" s="10"/>
      <c r="H9" s="10">
        <f>SUMIFS(objekty_cesta!$O$3:$O$273,objekty_cesta!$L$3:$L$273,ocenenie_cesta!A9)</f>
        <v>0</v>
      </c>
      <c r="I9" s="10"/>
      <c r="J9" s="10"/>
      <c r="K9" s="10"/>
      <c r="M9" s="11">
        <v>0</v>
      </c>
      <c r="N9" s="10">
        <f>IF(C9="fix",ROUND(E9,-3),ROUND(G9*L9,-3))</f>
        <v>0</v>
      </c>
      <c r="O9" s="10">
        <f>ROUND((1-M9)*N9,-3)</f>
        <v>0</v>
      </c>
      <c r="P9" s="10">
        <f>IF(C9="fix",ROUND(H9,-3),ROUND(J9*L9,-3))</f>
        <v>0</v>
      </c>
      <c r="Q9" s="10">
        <f>ROUND((1-M9)*P9,-3)</f>
        <v>0</v>
      </c>
    </row>
    <row r="10" spans="1:18">
      <c r="A10">
        <v>7</v>
      </c>
      <c r="B10" t="s">
        <v>715</v>
      </c>
      <c r="C10" t="s">
        <v>705</v>
      </c>
      <c r="E10" s="10">
        <f>SUMIFS(objekty_cesta!$I$3:$I$112,objekty_cesta!$F$3:$F$112,ocenenie_cesta!A10)</f>
        <v>0</v>
      </c>
      <c r="F10" s="10"/>
      <c r="G10" s="10"/>
      <c r="H10" s="10">
        <f>SUMIFS(objekty_cesta!$O$3:$O$273,objekty_cesta!$L$3:$L$273,ocenenie_cesta!A10)</f>
        <v>6283000</v>
      </c>
      <c r="I10" s="10"/>
      <c r="J10" s="10"/>
      <c r="K10" s="10"/>
      <c r="M10" s="11">
        <v>0</v>
      </c>
      <c r="N10" s="10">
        <f>IF(C10="fix",ROUND(E10,-3),ROUND(G10*L10,-3))</f>
        <v>0</v>
      </c>
      <c r="O10" s="10">
        <f>ROUND((1-M10)*N10,-3)</f>
        <v>0</v>
      </c>
      <c r="P10" s="10">
        <f>IF(C10="fix",ROUND(H10,-3),ROUND(J10*L10,-3))</f>
        <v>6283000</v>
      </c>
      <c r="Q10" s="10">
        <f>ROUND((1-M10)*P10,-3)</f>
        <v>6283000</v>
      </c>
    </row>
    <row r="11" spans="1:18">
      <c r="A11">
        <v>8</v>
      </c>
      <c r="B11" t="s">
        <v>727</v>
      </c>
      <c r="C11" t="s">
        <v>706</v>
      </c>
      <c r="D11" t="s">
        <v>719</v>
      </c>
      <c r="E11" s="10">
        <f>SUMIFS(objekty_cesta!$I$3:$I$112,objekty_cesta!$F$3:$F$112,ocenenie_cesta!A11)</f>
        <v>10155000</v>
      </c>
      <c r="F11" s="4">
        <f>sumar!$D$4</f>
        <v>3.15</v>
      </c>
      <c r="G11" s="10">
        <f>ROUND(E11/F11,-3)</f>
        <v>3224000</v>
      </c>
      <c r="H11" s="10">
        <f>SUMIFS(objekty_cesta!$O$3:$O$273,objekty_cesta!$L$3:$L$273,ocenenie_cesta!A11)</f>
        <v>446000</v>
      </c>
      <c r="I11" s="4">
        <f>sumar!$D$8</f>
        <v>5.65</v>
      </c>
      <c r="J11" s="10">
        <f>ROUND(H11/I11,-3)</f>
        <v>79000</v>
      </c>
      <c r="K11" s="10"/>
      <c r="L11">
        <f>sumar!$D$12</f>
        <v>6.0600000000000005</v>
      </c>
      <c r="M11" s="11">
        <v>0</v>
      </c>
      <c r="N11" s="10">
        <f>IF(C11="fix",ROUND(E11,-3),ROUND(G11*L11,-3))</f>
        <v>19537000</v>
      </c>
      <c r="O11" s="10">
        <f>ROUND((1-M11)*N11,-3)</f>
        <v>19537000</v>
      </c>
      <c r="P11" s="10">
        <f>IF(C11="fix",ROUND(H11,-3),ROUND(J11*L11,-3))</f>
        <v>479000</v>
      </c>
      <c r="Q11" s="10">
        <f>ROUND((1-M11)*P11,-3)</f>
        <v>479000</v>
      </c>
    </row>
    <row r="12" spans="1:18">
      <c r="A12">
        <v>9</v>
      </c>
      <c r="B12" t="s">
        <v>698</v>
      </c>
      <c r="C12" t="s">
        <v>706</v>
      </c>
      <c r="D12" t="s">
        <v>720</v>
      </c>
      <c r="E12" s="10">
        <f>SUMIFS(objekty_cesta!$I$3:$I$112,objekty_cesta!$F$3:$F$112,ocenenie_cesta!A12)</f>
        <v>4416000</v>
      </c>
      <c r="F12" s="4">
        <f>0.23+0.2</f>
        <v>0.43000000000000005</v>
      </c>
      <c r="G12" s="10">
        <f>ROUND(E12/F12,-3)</f>
        <v>10270000</v>
      </c>
      <c r="H12" s="10">
        <f>SUMIFS(objekty_cesta!$O$3:$O$273,objekty_cesta!$L$3:$L$273,ocenenie_cesta!A12)</f>
        <v>5570000</v>
      </c>
      <c r="I12" s="4">
        <v>1</v>
      </c>
      <c r="J12" s="10">
        <f>ROUND(H12/I12,-3)</f>
        <v>5570000</v>
      </c>
      <c r="K12" s="10"/>
      <c r="L12" s="2">
        <f>0.225+0.45+0.37+0.25+0.26</f>
        <v>1.5549999999999999</v>
      </c>
      <c r="M12" s="11">
        <f>AVERAGE(objekty_cesta!C29:C33)</f>
        <v>0.20800000000000002</v>
      </c>
      <c r="N12" s="10">
        <f>IF(C12="fix",ROUND(E12,-3),ROUND(G12*L12,-3))</f>
        <v>15970000</v>
      </c>
      <c r="O12" s="10">
        <f>ROUND((1-M12)*N12,-3)</f>
        <v>12648000</v>
      </c>
      <c r="P12" s="10">
        <f>IF(C12="fix",ROUND(H12,-3),ROUND(J12*L12,-3))</f>
        <v>8661000</v>
      </c>
      <c r="Q12" s="10">
        <f>ROUND((1-M12)*P12,-3)</f>
        <v>6860000</v>
      </c>
      <c r="R12" t="s">
        <v>1351</v>
      </c>
    </row>
    <row r="13" spans="1:18">
      <c r="A13">
        <v>10</v>
      </c>
      <c r="B13" t="s">
        <v>699</v>
      </c>
      <c r="C13" t="s">
        <v>706</v>
      </c>
      <c r="D13" t="s">
        <v>720</v>
      </c>
      <c r="E13" s="10">
        <f>SUMIFS(objekty_cesta!$I$3:$I$112,objekty_cesta!$F$3:$F$112,ocenenie_cesta!A13)</f>
        <v>0</v>
      </c>
      <c r="F13" s="10">
        <v>0</v>
      </c>
      <c r="G13" s="10"/>
      <c r="H13" s="10">
        <f>SUMIFS(objekty_cesta!$O$3:$O$273,objekty_cesta!$L$3:$L$273,ocenenie_cesta!A13)</f>
        <v>955000</v>
      </c>
      <c r="I13" s="4">
        <v>0.5</v>
      </c>
      <c r="J13" s="10">
        <f>ROUND(H13/I13,-3)</f>
        <v>1910000</v>
      </c>
      <c r="K13" s="10"/>
      <c r="L13" s="2">
        <f>0.115+0.48+0.19</f>
        <v>0.78499999999999992</v>
      </c>
      <c r="M13" s="11">
        <f>AVERAGE(objekty_cesta!C34:C37)</f>
        <v>0.1275</v>
      </c>
      <c r="N13" s="10">
        <f>IF(C13="fix",ROUND(E13,-3),ROUND(G13*L13,-3))</f>
        <v>0</v>
      </c>
      <c r="O13" s="10">
        <f>ROUND((1-M13)*N13,-3)</f>
        <v>0</v>
      </c>
      <c r="P13" s="10">
        <f>IF(C13="fix",ROUND(H13,-3),ROUND(J13*L13,-3))</f>
        <v>1499000</v>
      </c>
      <c r="Q13" s="10">
        <f>ROUND((1-M13)*P13,-3)</f>
        <v>1308000</v>
      </c>
      <c r="R13" t="s">
        <v>1351</v>
      </c>
    </row>
    <row r="14" spans="1:18">
      <c r="A14">
        <v>11</v>
      </c>
      <c r="B14" t="s">
        <v>714</v>
      </c>
      <c r="C14" t="s">
        <v>705</v>
      </c>
      <c r="E14" s="10">
        <f>SUMIFS(objekty_cesta!$I$3:$I$112,objekty_cesta!$F$3:$F$112,ocenenie_cesta!A14)</f>
        <v>2396000</v>
      </c>
      <c r="F14" s="10"/>
      <c r="G14" s="10"/>
      <c r="H14" s="10">
        <f>SUMIFS(objekty_cesta!$O$3:$O$273,objekty_cesta!$L$3:$L$273,ocenenie_cesta!A14)</f>
        <v>3795000</v>
      </c>
      <c r="I14" s="10"/>
      <c r="J14" s="10"/>
      <c r="K14" s="10"/>
      <c r="M14" s="11">
        <v>0</v>
      </c>
      <c r="N14" s="10">
        <f>IF(C14="fix",ROUND(E14,-3),ROUND(G14*L14,-3))</f>
        <v>2396000</v>
      </c>
      <c r="O14" s="10">
        <f>ROUND((1-M14)*N14,-3)</f>
        <v>2396000</v>
      </c>
      <c r="P14" s="10">
        <f>IF(C14="fix",ROUND(H14,-3),ROUND(J14*L14,-3))</f>
        <v>3795000</v>
      </c>
      <c r="Q14" s="10">
        <f>ROUND((1-M14)*P14,-3)</f>
        <v>3795000</v>
      </c>
    </row>
    <row r="15" spans="1:18">
      <c r="A15">
        <v>12</v>
      </c>
      <c r="B15" t="s">
        <v>704</v>
      </c>
      <c r="C15" t="s">
        <v>706</v>
      </c>
      <c r="D15" t="s">
        <v>721</v>
      </c>
      <c r="E15" s="10">
        <f>SUMIFS(objekty_cesta!$I$3:$I$112,objekty_cesta!$F$3:$F$112,ocenenie_cesta!A15)</f>
        <v>25293000</v>
      </c>
      <c r="F15" s="4">
        <f>SUM(objekty_cesta!J54:J59)/1000</f>
        <v>0.88500000000000001</v>
      </c>
      <c r="G15" s="10">
        <f>ROUND(E15/F15,-3)</f>
        <v>28580000</v>
      </c>
      <c r="H15" s="10">
        <f>SUMIFS(objekty_cesta!$O$3:$O$273,objekty_cesta!$L$3:$L$273,ocenenie_cesta!A15)</f>
        <v>68943000</v>
      </c>
      <c r="I15" s="4">
        <v>2</v>
      </c>
      <c r="J15" s="10">
        <f>ROUND(H15/I15,-3)</f>
        <v>34472000</v>
      </c>
      <c r="K15" s="10"/>
      <c r="L15" s="3">
        <f>SUM(objekty_cesta!D23:D27)/1000</f>
        <v>2.3580000000000001</v>
      </c>
      <c r="M15" s="11">
        <f>SUMPRODUCT(objekty_cesta!C23:C27,objekty_cesta!D23:D27)/SUM(objekty_cesta!D23:D27)</f>
        <v>0.22746395250212045</v>
      </c>
      <c r="N15" s="10">
        <f>IF(C15="fix",ROUND(E15,-3),ROUND(G15*L15,-3))</f>
        <v>67392000</v>
      </c>
      <c r="O15" s="10">
        <f>ROUND((1-M15)*N15,-3)</f>
        <v>52063000</v>
      </c>
      <c r="P15" s="10">
        <f>IF(C15="fix",ROUND(H15,-3),ROUND(J15*L15,-3))</f>
        <v>81285000</v>
      </c>
      <c r="Q15" s="10">
        <f>ROUND((1-M15)*P15,-3)</f>
        <v>62796000</v>
      </c>
    </row>
    <row r="16" spans="1:18">
      <c r="A16">
        <v>13</v>
      </c>
      <c r="B16" t="s">
        <v>709</v>
      </c>
      <c r="C16" t="s">
        <v>705</v>
      </c>
      <c r="E16" s="10">
        <f>SUMIFS(objekty_cesta!$I$3:$I$112,objekty_cesta!$F$3:$F$112,ocenenie_cesta!A16)</f>
        <v>6297000</v>
      </c>
      <c r="F16" s="10"/>
      <c r="G16" s="10"/>
      <c r="H16" s="10">
        <f>SUMIFS(objekty_cesta!$O$3:$O$273,objekty_cesta!$L$3:$L$273,ocenenie_cesta!A16)</f>
        <v>24398000</v>
      </c>
      <c r="I16" s="4">
        <v>1</v>
      </c>
      <c r="J16" s="10">
        <f>ROUND(H16/I16,-3)</f>
        <v>24398000</v>
      </c>
      <c r="K16" s="10"/>
      <c r="M16" s="11">
        <f>objekty_cesta!C28</f>
        <v>0.16</v>
      </c>
      <c r="N16" s="10">
        <f>IF(C16="fix",ROUND(E16,-3),ROUND(G16*L16,-3))</f>
        <v>6297000</v>
      </c>
      <c r="O16" s="10">
        <f>ROUND((1-M16)*N16,-3)</f>
        <v>5289000</v>
      </c>
      <c r="P16" s="10">
        <f>IF(C16="fix",ROUND(H16,-3),ROUND(J16*L16,-3))</f>
        <v>24398000</v>
      </c>
      <c r="Q16" s="10">
        <f>ROUND((1-M16)*P16,-3)</f>
        <v>20494000</v>
      </c>
    </row>
    <row r="17" spans="1:17">
      <c r="A17">
        <v>14</v>
      </c>
      <c r="B17" t="s">
        <v>710</v>
      </c>
      <c r="C17" t="s">
        <v>706</v>
      </c>
      <c r="D17" t="s">
        <v>719</v>
      </c>
      <c r="E17" s="10">
        <f>SUMIFS(objekty_cesta!$I$3:$I$112,objekty_cesta!$F$3:$F$112,ocenenie_cesta!A17)</f>
        <v>11588000</v>
      </c>
      <c r="F17" s="4">
        <f>sumar!$D$4</f>
        <v>3.15</v>
      </c>
      <c r="G17" s="10">
        <f>ROUND(E17/F17,-3)</f>
        <v>3679000</v>
      </c>
      <c r="H17" s="10">
        <f>SUMIFS(objekty_cesta!$O$3:$O$273,objekty_cesta!$L$3:$L$273,ocenenie_cesta!A17)</f>
        <v>23826000</v>
      </c>
      <c r="I17" s="4">
        <f>sumar!$D$8</f>
        <v>5.65</v>
      </c>
      <c r="J17" s="10">
        <f>ROUND(H17/I17,-3)</f>
        <v>4217000</v>
      </c>
      <c r="K17" s="10"/>
      <c r="L17">
        <f>sumar!$D$12</f>
        <v>6.0600000000000005</v>
      </c>
      <c r="M17" s="11">
        <f>objekty_cesta!C14</f>
        <v>0.37</v>
      </c>
      <c r="N17" s="10">
        <f>IF(C17="fix",ROUND(E17,-3),ROUND(G17*L17,-3))</f>
        <v>22295000</v>
      </c>
      <c r="O17" s="10">
        <f>ROUND((1-M17)*N17,-3)</f>
        <v>14046000</v>
      </c>
      <c r="P17" s="10">
        <f>IF(C17="fix",ROUND(H17,-3),ROUND(J17*L17,-3))</f>
        <v>25555000</v>
      </c>
      <c r="Q17" s="10">
        <f>ROUND((1-M17)*P17,-3)</f>
        <v>16100000</v>
      </c>
    </row>
    <row r="18" spans="1:17">
      <c r="A18">
        <v>15</v>
      </c>
      <c r="B18" t="s">
        <v>711</v>
      </c>
      <c r="C18" t="s">
        <v>705</v>
      </c>
      <c r="E18" s="10">
        <f>SUMIFS(objekty_cesta!$I$3:$I$112,objekty_cesta!$F$3:$F$112,ocenenie_cesta!A18)</f>
        <v>9065000</v>
      </c>
      <c r="F18" s="10"/>
      <c r="G18" s="10"/>
      <c r="H18" s="10">
        <f>SUMIFS(objekty_cesta!$O$3:$O$273,objekty_cesta!$L$3:$L$273,ocenenie_cesta!A18)</f>
        <v>11299000</v>
      </c>
      <c r="I18" s="10"/>
      <c r="J18" s="10"/>
      <c r="K18" s="10"/>
      <c r="M18" s="11">
        <v>0</v>
      </c>
      <c r="N18" s="10">
        <f>IF(C18="fix",ROUND(E18,-3),ROUND(G18*L18,-3))</f>
        <v>9065000</v>
      </c>
      <c r="O18" s="10">
        <f>ROUND((1-M18)*N18,-3)</f>
        <v>9065000</v>
      </c>
      <c r="P18" s="10">
        <f>IF(C18="fix",ROUND(H18,-3),ROUND(J18*L18,-3))</f>
        <v>11299000</v>
      </c>
      <c r="Q18" s="10">
        <f>ROUND((1-M18)*P18,-3)</f>
        <v>11299000</v>
      </c>
    </row>
    <row r="19" spans="1:17">
      <c r="A19">
        <v>16</v>
      </c>
      <c r="B19" t="s">
        <v>1344</v>
      </c>
      <c r="C19" t="s">
        <v>705</v>
      </c>
      <c r="E19" s="10">
        <f>SUMIFS(objekty_cesta!$I$3:$I$112,objekty_cesta!$F$3:$F$112,ocenenie_cesta!A19)</f>
        <v>0</v>
      </c>
      <c r="F19" s="10"/>
      <c r="G19" s="10"/>
      <c r="H19" s="10">
        <f>SUMIFS(objekty_cesta!$O$3:$O$273,objekty_cesta!$L$3:$L$273,ocenenie_cesta!A19)</f>
        <v>4586000</v>
      </c>
      <c r="I19" s="10"/>
      <c r="J19" s="10"/>
      <c r="K19" s="10"/>
      <c r="M19" s="11">
        <v>0</v>
      </c>
      <c r="N19" s="10">
        <f>IF(C19="fix",ROUND(E19,-3),ROUND(G19*L19,-3))</f>
        <v>0</v>
      </c>
      <c r="O19" s="10">
        <f>ROUND((1-M19)*N19,-3)</f>
        <v>0</v>
      </c>
      <c r="P19" s="10">
        <f>IF(C19="fix",ROUND(H19,-3),ROUND(J19*L19,-3))</f>
        <v>4586000</v>
      </c>
      <c r="Q19" s="10">
        <f>ROUND((1-M19)*P19,-3)</f>
        <v>4586000</v>
      </c>
    </row>
    <row r="20" spans="1:17">
      <c r="A20">
        <v>17</v>
      </c>
      <c r="B20" t="s">
        <v>712</v>
      </c>
      <c r="C20" t="s">
        <v>705</v>
      </c>
      <c r="E20" s="10">
        <f>SUMIFS(objekty_cesta!$I$3:$I$112,objekty_cesta!$F$3:$F$112,ocenenie_cesta!A20)</f>
        <v>1754000</v>
      </c>
      <c r="G20" s="10"/>
      <c r="H20" s="10">
        <f>SUMIFS(objekty_cesta!$O$3:$O$273,objekty_cesta!$L$3:$L$273,ocenenie_cesta!A20)</f>
        <v>475000</v>
      </c>
      <c r="I20" s="10"/>
      <c r="J20" s="10"/>
      <c r="K20" s="10"/>
      <c r="M20" s="11">
        <v>0</v>
      </c>
      <c r="N20" s="10">
        <f>IF(C20="fix",ROUND(E20,-3),ROUND(G20*L20,-3))</f>
        <v>1754000</v>
      </c>
      <c r="O20" s="10">
        <f>ROUND((1-M20)*N20,-3)</f>
        <v>1754000</v>
      </c>
      <c r="P20" s="10">
        <f>IF(C20="fix",ROUND(H20,-3),ROUND(J20*L20,-3))</f>
        <v>475000</v>
      </c>
      <c r="Q20" s="10">
        <f>ROUND((1-M20)*P20,-3)</f>
        <v>475000</v>
      </c>
    </row>
    <row r="21" spans="1:17">
      <c r="A21">
        <v>18</v>
      </c>
      <c r="B21" t="s">
        <v>716</v>
      </c>
      <c r="C21" t="s">
        <v>705</v>
      </c>
      <c r="E21" s="10">
        <f>SUMIFS(objekty_cesta!$I$3:$I$112,objekty_cesta!$F$3:$F$112,ocenenie_cesta!A21)</f>
        <v>0</v>
      </c>
      <c r="G21" s="10"/>
      <c r="H21" s="10">
        <f>SUMIFS(objekty_cesta!$O$3:$O$273,objekty_cesta!$L$3:$L$273,ocenenie_cesta!A21)</f>
        <v>2379000</v>
      </c>
      <c r="I21" s="10"/>
      <c r="J21" s="10"/>
      <c r="K21" s="10"/>
      <c r="M21" s="11">
        <v>0</v>
      </c>
      <c r="N21" s="10">
        <f>IF(C21="fix",ROUND(E21,-3),ROUND(G21*L21,-3))</f>
        <v>0</v>
      </c>
      <c r="O21" s="10">
        <f>ROUND((1-M21)*N21,-3)</f>
        <v>0</v>
      </c>
      <c r="P21" s="10">
        <f>IF(C21="fix",ROUND(H21,-3),ROUND(J21*L21,-3))</f>
        <v>2379000</v>
      </c>
      <c r="Q21" s="10">
        <f>ROUND((1-M21)*P21,-3)</f>
        <v>2379000</v>
      </c>
    </row>
    <row r="22" spans="1:17">
      <c r="A22">
        <v>19</v>
      </c>
      <c r="B22" t="s">
        <v>717</v>
      </c>
      <c r="C22" t="s">
        <v>705</v>
      </c>
      <c r="E22" s="10">
        <f>SUMIFS(objekty_cesta!$I$3:$I$112,objekty_cesta!$F$3:$F$112,ocenenie_cesta!A22)</f>
        <v>0</v>
      </c>
      <c r="G22" s="10"/>
      <c r="H22" s="10">
        <f>SUMIFS(objekty_cesta!$O$3:$O$273,objekty_cesta!$L$3:$L$273,ocenenie_cesta!A22)</f>
        <v>444000</v>
      </c>
      <c r="I22" s="10"/>
      <c r="J22" s="10"/>
      <c r="K22" s="10"/>
      <c r="M22" s="11">
        <v>0</v>
      </c>
      <c r="N22" s="10">
        <f>IF(C22="fix",ROUND(E22,-3),ROUND(G22*L22,-3))</f>
        <v>0</v>
      </c>
      <c r="O22" s="10">
        <f>ROUND((1-M22)*N22,-3)</f>
        <v>0</v>
      </c>
      <c r="P22" s="10">
        <f>IF(C22="fix",ROUND(H22,-3),ROUND(J22*L22,-3))</f>
        <v>444000</v>
      </c>
      <c r="Q22" s="10">
        <f>ROUND((1-M22)*P22,-3)</f>
        <v>444000</v>
      </c>
    </row>
    <row r="23" spans="1:17">
      <c r="A23">
        <v>20</v>
      </c>
      <c r="B23" t="s">
        <v>718</v>
      </c>
      <c r="C23" t="s">
        <v>705</v>
      </c>
      <c r="E23" s="10">
        <f>SUMIFS(objekty_cesta!$I$3:$I$112,objekty_cesta!$F$3:$F$112,ocenenie_cesta!A23)</f>
        <v>0</v>
      </c>
      <c r="G23" s="10"/>
      <c r="H23" s="10">
        <f>SUMIFS(objekty_cesta!$O$3:$O$273,objekty_cesta!$L$3:$L$273,ocenenie_cesta!A23)</f>
        <v>0</v>
      </c>
      <c r="I23" s="10"/>
      <c r="J23" s="10"/>
      <c r="K23" s="10"/>
      <c r="M23" s="11">
        <v>0</v>
      </c>
      <c r="N23" s="10">
        <f>IF(C23="fix",ROUND(E23,-3),ROUND(G23*L23,-3))</f>
        <v>0</v>
      </c>
      <c r="O23" s="10">
        <f>ROUND((1-M23)*N23,-3)</f>
        <v>0</v>
      </c>
      <c r="P23" s="10">
        <f>IF(C23="fix",ROUND(H23,-3),ROUND(J23*L23,-3))</f>
        <v>0</v>
      </c>
      <c r="Q23" s="10">
        <f>ROUND((1-M23)*P23,-3)</f>
        <v>0</v>
      </c>
    </row>
    <row r="24" spans="1:17">
      <c r="A24">
        <v>21</v>
      </c>
      <c r="B24" t="s">
        <v>700</v>
      </c>
      <c r="C24" t="s">
        <v>706</v>
      </c>
      <c r="D24" t="s">
        <v>722</v>
      </c>
      <c r="E24" s="10">
        <f>SUMIFS(objekty_cesta!$I$3:$I$112,objekty_cesta!$F$3:$F$112,ocenenie_cesta!A24)</f>
        <v>413000</v>
      </c>
      <c r="F24" s="4">
        <v>0.62</v>
      </c>
      <c r="G24" s="10">
        <f>ROUND(E24/F24,-3)</f>
        <v>666000</v>
      </c>
      <c r="H24" s="10">
        <f>SUMIFS(objekty_cesta!$O$3:$O$273,objekty_cesta!$L$3:$L$273,ocenenie_cesta!A24)</f>
        <v>3422000</v>
      </c>
      <c r="I24" s="10">
        <v>3</v>
      </c>
      <c r="J24" s="10">
        <f>ROUND(H24/I24,-3)</f>
        <v>1141000</v>
      </c>
      <c r="K24" s="10"/>
      <c r="L24" s="3">
        <f>SUM(objekty_cesta!D38:D39)/1000</f>
        <v>0.871</v>
      </c>
      <c r="M24" s="11">
        <f>AVERAGE(objekty_cesta!C38:C39)</f>
        <v>0</v>
      </c>
      <c r="N24" s="10">
        <f>IF(C24="fix",ROUND(E24,-3),ROUND(G24*L24,-3))</f>
        <v>580000</v>
      </c>
      <c r="O24" s="10">
        <f>ROUND((1-M24)*N24,-3)</f>
        <v>580000</v>
      </c>
      <c r="P24" s="10">
        <f>IF(C24="fix",ROUND(H24,-3),ROUND(J24*L24,-3))</f>
        <v>994000</v>
      </c>
      <c r="Q24" s="10">
        <f>ROUND((1-M24)*P24,-3)</f>
        <v>994000</v>
      </c>
    </row>
    <row r="25" spans="1:17">
      <c r="A25">
        <v>22</v>
      </c>
      <c r="B25" t="s">
        <v>702</v>
      </c>
      <c r="C25" t="s">
        <v>706</v>
      </c>
      <c r="D25" t="s">
        <v>719</v>
      </c>
      <c r="E25" s="10">
        <f>SUMIFS(objekty_cesta!$I$3:$I$112,objekty_cesta!$F$3:$F$112,ocenenie_cesta!A25)</f>
        <v>151000</v>
      </c>
      <c r="F25" s="4">
        <f>sumar!$D$4</f>
        <v>3.15</v>
      </c>
      <c r="G25" s="10">
        <f>ROUND(E25/F25,-3)</f>
        <v>48000</v>
      </c>
      <c r="H25" s="10">
        <f>SUMIFS(objekty_cesta!$O$3:$O$273,objekty_cesta!$L$3:$L$273,ocenenie_cesta!A25)</f>
        <v>497000</v>
      </c>
      <c r="I25" s="4">
        <f>sumar!$D$8</f>
        <v>5.65</v>
      </c>
      <c r="J25" s="10">
        <f>ROUND(H25/I25,-3)</f>
        <v>88000</v>
      </c>
      <c r="K25" s="10"/>
      <c r="L25">
        <f>sumar!$D$12</f>
        <v>6.0600000000000005</v>
      </c>
      <c r="M25" s="11">
        <v>0</v>
      </c>
      <c r="N25" s="10">
        <f>IF(C25="fix",ROUND(E25,-3),ROUND(G25*L25,-3))</f>
        <v>291000</v>
      </c>
      <c r="O25" s="10">
        <f>ROUND((1-M25)*N25,-3)</f>
        <v>291000</v>
      </c>
      <c r="P25" s="10">
        <f>IF(C25="fix",ROUND(H25,-3),ROUND(J25*L25,-3))</f>
        <v>533000</v>
      </c>
      <c r="Q25" s="10">
        <f>ROUND((1-M25)*P25,-3)</f>
        <v>533000</v>
      </c>
    </row>
    <row r="26" spans="1:17">
      <c r="A26">
        <v>23</v>
      </c>
      <c r="B26" t="s">
        <v>708</v>
      </c>
      <c r="C26" t="s">
        <v>706</v>
      </c>
      <c r="D26" t="s">
        <v>719</v>
      </c>
      <c r="E26" s="10">
        <f>SUMIFS(objekty_cesta!$I$3:$I$112,objekty_cesta!$F$3:$F$112,ocenenie_cesta!A26)</f>
        <v>1715000</v>
      </c>
      <c r="F26" s="4">
        <f>sumar!$D$4</f>
        <v>3.15</v>
      </c>
      <c r="G26" s="10">
        <f t="shared" ref="G26:G27" si="0">ROUND(E26/F26,-3)</f>
        <v>544000</v>
      </c>
      <c r="H26" s="10">
        <f>SUMIFS(objekty_cesta!$O$3:$O$273,objekty_cesta!$L$3:$L$273,ocenenie_cesta!A26)</f>
        <v>748000</v>
      </c>
      <c r="I26" s="4">
        <f>sumar!$D$8</f>
        <v>5.65</v>
      </c>
      <c r="J26" s="10">
        <f>ROUND(H26/I26,-3)</f>
        <v>132000</v>
      </c>
      <c r="K26" s="10"/>
      <c r="L26">
        <f>sumar!$D$12</f>
        <v>6.0600000000000005</v>
      </c>
      <c r="M26" s="11">
        <f>AVERAGE(objekty_cesta!C44:C47)</f>
        <v>0.24</v>
      </c>
      <c r="N26" s="10">
        <f>IF(C26="fix",ROUND(E26,-3),ROUND(G26*L26,-3))</f>
        <v>3297000</v>
      </c>
      <c r="O26" s="10">
        <f>ROUND((1-M26)*N26,-3)</f>
        <v>2506000</v>
      </c>
      <c r="P26" s="10">
        <f>IF(C26="fix",ROUND(H26,-3),ROUND(J26*L26,-3))</f>
        <v>800000</v>
      </c>
      <c r="Q26" s="10">
        <f>ROUND((1-M26)*P26,-3)</f>
        <v>608000</v>
      </c>
    </row>
    <row r="27" spans="1:17">
      <c r="A27">
        <v>24</v>
      </c>
      <c r="B27" t="s">
        <v>726</v>
      </c>
      <c r="C27" t="s">
        <v>706</v>
      </c>
      <c r="D27" t="s">
        <v>719</v>
      </c>
      <c r="E27" s="10">
        <f>SUMIFS(objekty_cesta!$I$3:$I$112,objekty_cesta!$F$3:$F$112,ocenenie_cesta!A27)</f>
        <v>5030000</v>
      </c>
      <c r="F27" s="4">
        <f>sumar!$D$4</f>
        <v>3.15</v>
      </c>
      <c r="G27" s="10">
        <f t="shared" si="0"/>
        <v>1597000</v>
      </c>
      <c r="H27" s="10">
        <f>SUMIFS(objekty_cesta!$O$3:$O$273,objekty_cesta!$L$3:$L$273,ocenenie_cesta!A27)</f>
        <v>2087000</v>
      </c>
      <c r="I27" s="4">
        <f>sumar!$D$8</f>
        <v>5.65</v>
      </c>
      <c r="J27" s="10">
        <f>ROUND(H27/I27,-3)</f>
        <v>369000</v>
      </c>
      <c r="K27" s="10"/>
      <c r="L27">
        <f>sumar!$D$12</f>
        <v>6.0600000000000005</v>
      </c>
      <c r="M27" s="11">
        <v>0</v>
      </c>
      <c r="N27" s="10">
        <f>IF(C27="fix",ROUND(E27,-3),ROUND(G27*L27,-3))</f>
        <v>9678000</v>
      </c>
      <c r="O27" s="10">
        <f>ROUND((1-M27)*N27,-3)</f>
        <v>9678000</v>
      </c>
      <c r="P27" s="10">
        <f>IF(C27="fix",ROUND(H27,-3),ROUND(J27*L27,-3))</f>
        <v>2236000</v>
      </c>
      <c r="Q27" s="10">
        <f>ROUND((1-M27)*P27,-3)</f>
        <v>2236000</v>
      </c>
    </row>
    <row r="28" spans="1:17">
      <c r="A28">
        <v>25</v>
      </c>
      <c r="B28" t="s">
        <v>1340</v>
      </c>
      <c r="C28" t="s">
        <v>705</v>
      </c>
      <c r="E28" s="10">
        <f>SUMIFS(objekty_cesta!$I$3:$I$112,objekty_cesta!$F$3:$F$112,ocenenie_cesta!A28)</f>
        <v>0</v>
      </c>
      <c r="F28" s="4"/>
      <c r="G28" s="10"/>
      <c r="H28" s="10">
        <f>SUMIFS(objekty_cesta!$O$3:$O$273,objekty_cesta!$L$3:$L$273,ocenenie_cesta!A28)</f>
        <v>126000</v>
      </c>
      <c r="I28" s="10"/>
      <c r="J28" s="10"/>
      <c r="K28" s="10"/>
      <c r="M28" s="11"/>
      <c r="N28" s="10">
        <f>IF(C28="fix",ROUND(E28,-3),ROUND(G28*L28,-3))</f>
        <v>0</v>
      </c>
      <c r="O28" s="10">
        <f>ROUND((1-M28)*N28,-3)</f>
        <v>0</v>
      </c>
      <c r="P28" s="10">
        <f>IF(C28="fix",ROUND(H28,-3),ROUND(J28*L28,-3))</f>
        <v>126000</v>
      </c>
      <c r="Q28" s="10">
        <f>ROUND((1-M28)*P28,-3)</f>
        <v>126000</v>
      </c>
    </row>
    <row r="29" spans="1:17">
      <c r="A29">
        <v>99</v>
      </c>
      <c r="B29" t="s">
        <v>703</v>
      </c>
      <c r="C29" t="s">
        <v>705</v>
      </c>
      <c r="E29" s="10">
        <f>SUMIFS(objekty_cesta!$I$3:$I$112,objekty_cesta!$F$3:$F$112,ocenenie_cesta!A29)</f>
        <v>0</v>
      </c>
      <c r="F29" s="10"/>
      <c r="G29" s="10"/>
      <c r="H29" s="10">
        <f>SUMIFS(objekty_cesta!$O$3:$O$273,objekty_cesta!$L$3:$L$273,ocenenie_cesta!A29)</f>
        <v>270000</v>
      </c>
      <c r="I29" s="10"/>
      <c r="J29" s="10"/>
      <c r="K29" s="10"/>
      <c r="L29" s="10"/>
      <c r="N29" s="10"/>
      <c r="O29" s="10"/>
      <c r="P29" s="10"/>
      <c r="Q29" s="10"/>
    </row>
    <row r="30" spans="1:17">
      <c r="A30">
        <v>98</v>
      </c>
      <c r="B30" t="s">
        <v>1345</v>
      </c>
      <c r="C30" t="s">
        <v>705</v>
      </c>
      <c r="E30" s="10">
        <f>SUMIFS(objekty_cesta!$I$3:$I$112,objekty_cesta!$F$3:$F$112,ocenenie_cesta!A30)</f>
        <v>0</v>
      </c>
      <c r="F30" s="10"/>
      <c r="G30" s="10"/>
      <c r="H30" s="10">
        <f>SUMIFS(objekty_cesta!$O$3:$O$273,objekty_cesta!$L$3:$L$273,ocenenie_cesta!A30)</f>
        <v>12479000</v>
      </c>
      <c r="I30" s="10"/>
      <c r="J30" s="10"/>
      <c r="K30" s="10"/>
      <c r="L30" s="10"/>
      <c r="N30" s="10"/>
      <c r="O30" s="10"/>
      <c r="P30" s="10"/>
      <c r="Q30" s="10"/>
    </row>
    <row r="31" spans="1:17">
      <c r="B31" s="1" t="s">
        <v>725</v>
      </c>
      <c r="E31" s="5"/>
      <c r="N31" s="15">
        <f>SUM(N4:N30)/1000000</f>
        <v>184.71600000000001</v>
      </c>
      <c r="O31" s="15">
        <f>SUM(O4:O30)/1000000</f>
        <v>142.87</v>
      </c>
      <c r="P31" s="15">
        <f t="shared" ref="P31:Q31" si="1">SUM(P4:P30)/1000000</f>
        <v>211.17699999999999</v>
      </c>
      <c r="Q31" s="15">
        <f t="shared" si="1"/>
        <v>156.19999999999999</v>
      </c>
    </row>
    <row r="33" spans="2:13">
      <c r="B33" s="1"/>
    </row>
    <row r="34" spans="2:13">
      <c r="M34" s="13"/>
    </row>
    <row r="35" spans="2:13">
      <c r="M35" s="13"/>
    </row>
    <row r="36" spans="2:13">
      <c r="M36" s="13"/>
    </row>
    <row r="37" spans="2:13">
      <c r="M37" s="13"/>
    </row>
    <row r="38" spans="2:13">
      <c r="M38" s="13"/>
    </row>
    <row r="40" spans="2:13">
      <c r="B40" s="1"/>
    </row>
  </sheetData>
  <pageMargins left="0.7" right="0.7" top="0.75" bottom="0.75" header="0.3" footer="0.3"/>
  <pageSetup paperSize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I28" sqref="I28"/>
    </sheetView>
  </sheetViews>
  <sheetFormatPr defaultRowHeight="15"/>
  <cols>
    <col min="1" max="1" width="8.140625" bestFit="1" customWidth="1"/>
    <col min="2" max="2" width="40.85546875" bestFit="1" customWidth="1"/>
    <col min="3" max="3" width="10.140625" bestFit="1" customWidth="1"/>
    <col min="4" max="4" width="8.5703125" bestFit="1" customWidth="1"/>
    <col min="5" max="5" width="18.85546875" bestFit="1" customWidth="1"/>
    <col min="6" max="6" width="21.42578125" bestFit="1" customWidth="1"/>
    <col min="7" max="7" width="42.5703125" bestFit="1" customWidth="1"/>
    <col min="8" max="8" width="5.140625" bestFit="1" customWidth="1"/>
    <col min="9" max="9" width="10.85546875" bestFit="1" customWidth="1"/>
    <col min="10" max="10" width="18.42578125" bestFit="1" customWidth="1"/>
    <col min="11" max="11" width="9.28515625" bestFit="1" customWidth="1"/>
    <col min="12" max="12" width="9.85546875" bestFit="1" customWidth="1"/>
    <col min="13" max="13" width="9.140625" customWidth="1"/>
  </cols>
  <sheetData>
    <row r="1" spans="1:13">
      <c r="A1" s="1"/>
      <c r="B1" s="1" t="s">
        <v>91</v>
      </c>
      <c r="C1" s="1" t="s">
        <v>78</v>
      </c>
      <c r="D1" s="1" t="s">
        <v>90</v>
      </c>
      <c r="E1" s="1" t="s">
        <v>92</v>
      </c>
      <c r="F1" s="1" t="s">
        <v>461</v>
      </c>
      <c r="G1" s="1" t="s">
        <v>0</v>
      </c>
      <c r="H1" s="1"/>
      <c r="I1" s="1" t="s">
        <v>1</v>
      </c>
      <c r="J1" s="1" t="s">
        <v>729</v>
      </c>
      <c r="K1" s="1" t="s">
        <v>462</v>
      </c>
      <c r="L1" s="1" t="s">
        <v>1334</v>
      </c>
      <c r="M1" s="1" t="s">
        <v>92</v>
      </c>
    </row>
    <row r="2" spans="1:13">
      <c r="A2" s="1" t="s">
        <v>456</v>
      </c>
      <c r="B2" t="s">
        <v>86</v>
      </c>
      <c r="C2" t="s">
        <v>87</v>
      </c>
      <c r="D2">
        <v>1.1499999999999999</v>
      </c>
      <c r="F2" s="1" t="s">
        <v>1323</v>
      </c>
      <c r="G2" t="s">
        <v>1329</v>
      </c>
      <c r="H2" t="s">
        <v>705</v>
      </c>
      <c r="I2" s="10">
        <f>ROUND(SUM('r4_po_tunel_objekty'!D13:D14),-3)</f>
        <v>1068000</v>
      </c>
      <c r="J2" s="10">
        <f>IF(H2="fix",ROUND(I2,-3),ROUND(I2/$D$2*$D$12,-3))</f>
        <v>1068000</v>
      </c>
      <c r="K2" s="11">
        <v>0</v>
      </c>
      <c r="L2" s="20">
        <f>ROUND(J2*(1-K2),-3)</f>
        <v>1068000</v>
      </c>
    </row>
    <row r="3" spans="1:13">
      <c r="B3" t="s">
        <v>457</v>
      </c>
      <c r="C3" t="s">
        <v>88</v>
      </c>
      <c r="D3" s="5">
        <f>'r4_po_tunel_objekty'!E36</f>
        <v>38.579739874982586</v>
      </c>
      <c r="G3" t="s">
        <v>1330</v>
      </c>
      <c r="H3" t="s">
        <v>705</v>
      </c>
      <c r="I3" s="10">
        <f>ROUND(SUM('r4_po_tunel_objekty'!D15:D16),-3)</f>
        <v>577000</v>
      </c>
      <c r="J3" s="10">
        <f t="shared" ref="J3:J15" si="0">IF(H3="fix",ROUND(I3,-3),ROUND(I3/$D$2*$D$12,-3))</f>
        <v>577000</v>
      </c>
      <c r="K3" s="11">
        <v>0</v>
      </c>
      <c r="L3" s="20">
        <f t="shared" ref="L3:L17" si="1">ROUND(J3*(1-K3),-3)</f>
        <v>577000</v>
      </c>
    </row>
    <row r="4" spans="1:13">
      <c r="B4" t="s">
        <v>460</v>
      </c>
      <c r="C4" t="s">
        <v>88</v>
      </c>
      <c r="D4" s="5">
        <f>'r4_po_tunel_objekty'!E56-'r4_po_tunel_objekty'!E54</f>
        <v>45.28364382475128</v>
      </c>
      <c r="G4" t="s">
        <v>300</v>
      </c>
      <c r="H4" t="s">
        <v>706</v>
      </c>
      <c r="I4" s="10">
        <f>ROUND('r4_po_tunel_objekty'!D17,-3)</f>
        <v>905000</v>
      </c>
      <c r="J4" s="10">
        <f t="shared" si="0"/>
        <v>5902000</v>
      </c>
      <c r="K4" s="11">
        <v>1</v>
      </c>
      <c r="L4" s="20">
        <f t="shared" si="1"/>
        <v>0</v>
      </c>
    </row>
    <row r="5" spans="1:13">
      <c r="B5" t="s">
        <v>458</v>
      </c>
      <c r="C5" t="s">
        <v>459</v>
      </c>
      <c r="D5" s="9">
        <f>D3/D2</f>
        <v>33.547599891289209</v>
      </c>
      <c r="G5" t="s">
        <v>302</v>
      </c>
      <c r="H5" t="s">
        <v>706</v>
      </c>
      <c r="I5" s="10">
        <f>ROUND('r4_po_tunel_objekty'!D18,-3)</f>
        <v>18736000</v>
      </c>
      <c r="J5" s="10">
        <f t="shared" si="0"/>
        <v>122191000</v>
      </c>
      <c r="K5" s="11">
        <v>0.99</v>
      </c>
      <c r="L5" s="20">
        <f t="shared" si="1"/>
        <v>1222000</v>
      </c>
    </row>
    <row r="6" spans="1:13">
      <c r="G6" t="s">
        <v>304</v>
      </c>
      <c r="H6" t="s">
        <v>706</v>
      </c>
      <c r="I6" s="10">
        <f>ROUND('r4_po_tunel_objekty'!D19,-3)</f>
        <v>9486000</v>
      </c>
      <c r="J6" s="10">
        <f t="shared" si="0"/>
        <v>61865000</v>
      </c>
      <c r="K6" s="11">
        <v>0.55000000000000004</v>
      </c>
      <c r="L6" s="20">
        <f t="shared" si="1"/>
        <v>27839000</v>
      </c>
    </row>
    <row r="7" spans="1:13">
      <c r="A7" s="1" t="s">
        <v>1325</v>
      </c>
      <c r="B7" t="s">
        <v>86</v>
      </c>
      <c r="C7" t="s">
        <v>87</v>
      </c>
      <c r="D7">
        <v>2.25</v>
      </c>
      <c r="G7" t="s">
        <v>306</v>
      </c>
      <c r="H7" t="s">
        <v>706</v>
      </c>
      <c r="I7" s="10">
        <f>ROUND('r4_po_tunel_objekty'!D20,-3)</f>
        <v>90000</v>
      </c>
      <c r="J7" s="10">
        <f t="shared" si="0"/>
        <v>587000</v>
      </c>
      <c r="K7" s="11">
        <v>0</v>
      </c>
      <c r="L7" s="20">
        <f t="shared" si="1"/>
        <v>587000</v>
      </c>
    </row>
    <row r="8" spans="1:13">
      <c r="B8" t="s">
        <v>457</v>
      </c>
      <c r="C8" t="s">
        <v>88</v>
      </c>
      <c r="D8" s="5">
        <f>d1_po_tunel_objekty!E25</f>
        <v>83.435566359999982</v>
      </c>
      <c r="G8" t="s">
        <v>1331</v>
      </c>
      <c r="H8" t="s">
        <v>706</v>
      </c>
      <c r="I8" s="10">
        <f>ROUND('r4_po_tunel_objekty'!D21,-3)</f>
        <v>284000</v>
      </c>
      <c r="J8" s="10">
        <f t="shared" si="0"/>
        <v>1852000</v>
      </c>
      <c r="K8" s="11">
        <v>0</v>
      </c>
      <c r="L8" s="20">
        <f t="shared" si="1"/>
        <v>1852000</v>
      </c>
    </row>
    <row r="9" spans="1:13">
      <c r="B9" t="s">
        <v>460</v>
      </c>
      <c r="C9" t="s">
        <v>88</v>
      </c>
      <c r="D9" s="5">
        <f>d1_po_tunel_objekty!E70-d1_po_tunel_objekty!E63</f>
        <v>88.547942069999991</v>
      </c>
      <c r="G9" t="s">
        <v>310</v>
      </c>
      <c r="H9" t="s">
        <v>706</v>
      </c>
      <c r="I9" s="10">
        <f>ROUND('r4_po_tunel_objekty'!D22,-3)</f>
        <v>1321000</v>
      </c>
      <c r="J9" s="10">
        <f t="shared" si="0"/>
        <v>8615000</v>
      </c>
      <c r="K9" s="11">
        <v>0</v>
      </c>
      <c r="L9" s="20">
        <f t="shared" si="1"/>
        <v>8615000</v>
      </c>
    </row>
    <row r="10" spans="1:13">
      <c r="B10" t="s">
        <v>458</v>
      </c>
      <c r="C10" t="s">
        <v>459</v>
      </c>
      <c r="D10" s="9">
        <f>D8/D7</f>
        <v>37.08247393777777</v>
      </c>
      <c r="G10" t="s">
        <v>9</v>
      </c>
      <c r="H10" t="s">
        <v>706</v>
      </c>
      <c r="I10" s="10">
        <f>ROUND(SUM('r4_po_tunel_objekty'!D23:D24),-3)</f>
        <v>296000</v>
      </c>
      <c r="J10" s="10">
        <f t="shared" si="0"/>
        <v>1930000</v>
      </c>
      <c r="K10" s="11">
        <v>0.72</v>
      </c>
      <c r="L10" s="20">
        <f t="shared" si="1"/>
        <v>540000</v>
      </c>
    </row>
    <row r="11" spans="1:13">
      <c r="G11" t="s">
        <v>13</v>
      </c>
      <c r="H11" t="s">
        <v>706</v>
      </c>
      <c r="I11" s="10">
        <v>0</v>
      </c>
      <c r="J11" s="10">
        <f t="shared" si="0"/>
        <v>0</v>
      </c>
      <c r="K11" s="11">
        <v>0.97</v>
      </c>
      <c r="L11" s="20">
        <f t="shared" si="1"/>
        <v>0</v>
      </c>
    </row>
    <row r="12" spans="1:13">
      <c r="A12" s="1" t="s">
        <v>89</v>
      </c>
      <c r="B12" t="s">
        <v>86</v>
      </c>
      <c r="C12" t="s">
        <v>87</v>
      </c>
      <c r="D12" s="3">
        <v>7.5</v>
      </c>
      <c r="G12" t="s">
        <v>85</v>
      </c>
      <c r="H12" t="s">
        <v>706</v>
      </c>
      <c r="I12" s="10">
        <f>ROUND('r4_po_tunel_objekty'!D28,-3)</f>
        <v>2845000</v>
      </c>
      <c r="J12" s="10">
        <f t="shared" si="0"/>
        <v>18554000</v>
      </c>
      <c r="K12" s="11">
        <v>0</v>
      </c>
      <c r="L12" s="20">
        <f t="shared" si="1"/>
        <v>18554000</v>
      </c>
    </row>
    <row r="13" spans="1:13">
      <c r="G13" t="s">
        <v>15</v>
      </c>
      <c r="H13" t="s">
        <v>706</v>
      </c>
      <c r="I13" s="10">
        <f>ROUND('r4_po_tunel_objekty'!D25,-3)</f>
        <v>702000</v>
      </c>
      <c r="J13" s="10">
        <f t="shared" si="0"/>
        <v>4578000</v>
      </c>
      <c r="K13" s="11">
        <v>0.25</v>
      </c>
      <c r="L13" s="20">
        <f t="shared" si="1"/>
        <v>3434000</v>
      </c>
    </row>
    <row r="14" spans="1:13">
      <c r="B14" t="s">
        <v>1335</v>
      </c>
      <c r="C14" t="s">
        <v>88</v>
      </c>
      <c r="D14" s="2">
        <f>D5*D12</f>
        <v>251.60699918466906</v>
      </c>
      <c r="G14" t="s">
        <v>16</v>
      </c>
      <c r="H14" t="s">
        <v>706</v>
      </c>
      <c r="I14" s="10">
        <f>ROUND('r4_po_tunel_objekty'!D26,-3)</f>
        <v>713000</v>
      </c>
      <c r="J14" s="10">
        <f t="shared" si="0"/>
        <v>4650000</v>
      </c>
      <c r="K14" s="11">
        <v>0</v>
      </c>
      <c r="L14" s="20">
        <f t="shared" si="1"/>
        <v>4650000</v>
      </c>
    </row>
    <row r="15" spans="1:13">
      <c r="B15" t="s">
        <v>1337</v>
      </c>
      <c r="C15" t="s">
        <v>88</v>
      </c>
      <c r="D15" s="19">
        <f>J18</f>
        <v>237.369</v>
      </c>
      <c r="G15" t="s">
        <v>17</v>
      </c>
      <c r="H15" t="s">
        <v>706</v>
      </c>
      <c r="I15" s="10">
        <f>ROUND('r4_po_tunel_objekty'!D36,-3)</f>
        <v>629000</v>
      </c>
      <c r="J15" s="10">
        <f t="shared" si="0"/>
        <v>4102000</v>
      </c>
      <c r="K15" s="11">
        <v>0</v>
      </c>
      <c r="L15" s="20">
        <f t="shared" si="1"/>
        <v>4102000</v>
      </c>
    </row>
    <row r="16" spans="1:13">
      <c r="B16" t="s">
        <v>731</v>
      </c>
      <c r="C16" t="s">
        <v>88</v>
      </c>
      <c r="D16" s="5">
        <f>SUMPRODUCT(J2:J17,K2:K17)/1000000</f>
        <v>163.43093999999999</v>
      </c>
      <c r="G16" t="s">
        <v>1339</v>
      </c>
      <c r="H16" t="s">
        <v>705</v>
      </c>
      <c r="I16" s="10">
        <f>ROUND(SUM('r4_po_tunel_objekty'!D29:D34),-3)</f>
        <v>630000</v>
      </c>
      <c r="J16" s="10">
        <f t="shared" ref="J16:J17" si="2">IF(H16="fix",ROUND(I16,-3),ROUND(I16/$D$2*$D$12,-3))</f>
        <v>630000</v>
      </c>
      <c r="K16" s="11">
        <v>0</v>
      </c>
      <c r="L16" s="20">
        <f t="shared" si="1"/>
        <v>630000</v>
      </c>
    </row>
    <row r="17" spans="2:12">
      <c r="B17" t="s">
        <v>730</v>
      </c>
      <c r="C17" t="s">
        <v>88</v>
      </c>
      <c r="D17" s="12">
        <f>L18</f>
        <v>73.938000000000002</v>
      </c>
      <c r="G17" t="s">
        <v>333</v>
      </c>
      <c r="H17" t="s">
        <v>705</v>
      </c>
      <c r="I17" s="10">
        <f>ROUND('r4_po_tunel_objekty'!D35,-3)</f>
        <v>268000</v>
      </c>
      <c r="J17" s="10">
        <f t="shared" si="2"/>
        <v>268000</v>
      </c>
      <c r="K17" s="11">
        <v>0</v>
      </c>
      <c r="L17" s="20">
        <f t="shared" si="1"/>
        <v>268000</v>
      </c>
    </row>
    <row r="18" spans="2:12">
      <c r="B18" t="s">
        <v>1348</v>
      </c>
      <c r="C18" t="s">
        <v>88</v>
      </c>
      <c r="D18" s="5">
        <f>SUM('r4_po_tunel_objekty'!D37:D55)/1000000/D2*D12</f>
        <v>55.082610361304347</v>
      </c>
      <c r="E18" t="s">
        <v>1352</v>
      </c>
      <c r="G18" s="1" t="s">
        <v>1333</v>
      </c>
      <c r="I18" s="5">
        <f>SUM(I2:I17)/1000000</f>
        <v>38.549999999999997</v>
      </c>
      <c r="J18" s="5">
        <f>SUM(J2:J17)/1000000</f>
        <v>237.369</v>
      </c>
      <c r="K18" s="11"/>
      <c r="L18" s="22">
        <f>SUM(L2:L17)/1000000</f>
        <v>73.938000000000002</v>
      </c>
    </row>
    <row r="20" spans="2:12">
      <c r="B20" t="s">
        <v>1336</v>
      </c>
      <c r="C20" t="s">
        <v>88</v>
      </c>
      <c r="D20" s="2">
        <f>D10*D12</f>
        <v>278.11855453333328</v>
      </c>
      <c r="F20" s="1" t="s">
        <v>461</v>
      </c>
      <c r="G20" s="1" t="s">
        <v>0</v>
      </c>
      <c r="H20" s="1"/>
      <c r="I20" s="1" t="s">
        <v>1</v>
      </c>
      <c r="J20" s="1" t="s">
        <v>729</v>
      </c>
      <c r="K20" s="1" t="s">
        <v>462</v>
      </c>
      <c r="L20" s="1" t="s">
        <v>1334</v>
      </c>
    </row>
    <row r="21" spans="2:12">
      <c r="B21" t="s">
        <v>1338</v>
      </c>
      <c r="C21" t="s">
        <v>88</v>
      </c>
      <c r="D21" s="2">
        <f>J33</f>
        <v>267.12</v>
      </c>
      <c r="F21" s="1" t="s">
        <v>1324</v>
      </c>
      <c r="G21" t="s">
        <v>82</v>
      </c>
      <c r="H21" t="s">
        <v>705</v>
      </c>
      <c r="I21" s="10">
        <f>ROUND(d1_po_tunel_objekty!D14,-3)</f>
        <v>1674000</v>
      </c>
      <c r="J21" s="10">
        <f>IF(H21="fix",ROUND(I21,-3),ROUND(I21/$D$7*$D$12,-3))</f>
        <v>1674000</v>
      </c>
      <c r="K21" s="11">
        <v>0</v>
      </c>
      <c r="L21" s="20">
        <f>ROUND(J21*(1-K21),-3)</f>
        <v>1674000</v>
      </c>
    </row>
    <row r="22" spans="2:12">
      <c r="B22" t="s">
        <v>1326</v>
      </c>
      <c r="C22" t="s">
        <v>88</v>
      </c>
      <c r="D22" s="2">
        <f>SUMPRODUCT(J21:J32,K21:K32)/1000000</f>
        <v>193.39105000000001</v>
      </c>
      <c r="G22" t="s">
        <v>84</v>
      </c>
      <c r="H22" t="s">
        <v>705</v>
      </c>
      <c r="I22" s="10">
        <f>ROUND(d1_po_tunel_objekty!D15,-3)</f>
        <v>2261000</v>
      </c>
      <c r="J22" s="10">
        <f t="shared" ref="J22:J32" si="3">IF(H22="fix",ROUND(I22,-3),ROUND(I22/$D$7*$D$12,-3))</f>
        <v>2261000</v>
      </c>
      <c r="K22" s="11">
        <v>0</v>
      </c>
      <c r="L22" s="20">
        <f t="shared" ref="L22:L32" si="4">ROUND(J22*(1-K22),-3)</f>
        <v>2261000</v>
      </c>
    </row>
    <row r="23" spans="2:12">
      <c r="B23" t="s">
        <v>1327</v>
      </c>
      <c r="C23" t="s">
        <v>88</v>
      </c>
      <c r="D23" s="12">
        <f>L33</f>
        <v>73.728999999999999</v>
      </c>
      <c r="G23" t="s">
        <v>300</v>
      </c>
      <c r="H23" t="s">
        <v>706</v>
      </c>
      <c r="I23" s="10">
        <f>ROUND(d1_po_tunel_objekty!D18,-3)</f>
        <v>1587000</v>
      </c>
      <c r="J23" s="10">
        <f t="shared" si="3"/>
        <v>5290000</v>
      </c>
      <c r="K23" s="11">
        <v>1</v>
      </c>
      <c r="L23" s="20">
        <f t="shared" si="4"/>
        <v>0</v>
      </c>
    </row>
    <row r="24" spans="2:12">
      <c r="B24" t="s">
        <v>1349</v>
      </c>
      <c r="C24" t="s">
        <v>88</v>
      </c>
      <c r="D24" s="2">
        <f>(SUM(d1_po_tunel_objekty!D26:D47)+SUM(d1_po_tunel_objekty!D51:D68))/1000000/D7*D12</f>
        <v>100.80537283333331</v>
      </c>
      <c r="E24" t="s">
        <v>1352</v>
      </c>
      <c r="G24" t="s">
        <v>463</v>
      </c>
      <c r="H24" t="s">
        <v>706</v>
      </c>
      <c r="I24" s="10">
        <f>ROUND(SUM(d1_po_prace!K2:K22),-3)</f>
        <v>42405000</v>
      </c>
      <c r="J24" s="10">
        <f t="shared" si="3"/>
        <v>141350000</v>
      </c>
      <c r="K24" s="11">
        <v>0.99</v>
      </c>
      <c r="L24" s="20">
        <f t="shared" si="4"/>
        <v>1414000</v>
      </c>
    </row>
    <row r="25" spans="2:12">
      <c r="G25" t="s">
        <v>464</v>
      </c>
      <c r="H25" t="s">
        <v>706</v>
      </c>
      <c r="I25" s="10">
        <f>ROUND(SUM(d1_po_prace!K23:K49),-3)</f>
        <v>23106000</v>
      </c>
      <c r="J25" s="10">
        <f t="shared" si="3"/>
        <v>77020000</v>
      </c>
      <c r="K25" s="11">
        <v>0.55000000000000004</v>
      </c>
      <c r="L25" s="20">
        <f t="shared" si="4"/>
        <v>34659000</v>
      </c>
    </row>
    <row r="26" spans="2:12">
      <c r="G26" t="s">
        <v>9</v>
      </c>
      <c r="H26" t="s">
        <v>706</v>
      </c>
      <c r="I26" s="10">
        <f>ROUND(d1_po_tunel_objekty!D20,-3)</f>
        <v>1932000</v>
      </c>
      <c r="J26" s="10">
        <f t="shared" si="3"/>
        <v>6440000</v>
      </c>
      <c r="K26" s="11">
        <v>0.72</v>
      </c>
      <c r="L26" s="20">
        <f t="shared" si="4"/>
        <v>1803000</v>
      </c>
    </row>
    <row r="27" spans="2:12">
      <c r="G27" t="s">
        <v>13</v>
      </c>
      <c r="H27" t="s">
        <v>706</v>
      </c>
      <c r="I27" s="10">
        <v>0</v>
      </c>
      <c r="J27" s="10">
        <f t="shared" si="3"/>
        <v>0</v>
      </c>
      <c r="K27" s="11">
        <v>0.97</v>
      </c>
      <c r="L27" s="20">
        <f t="shared" si="4"/>
        <v>0</v>
      </c>
    </row>
    <row r="28" spans="2:12">
      <c r="G28" t="s">
        <v>85</v>
      </c>
      <c r="H28" t="s">
        <v>706</v>
      </c>
      <c r="I28" s="10">
        <f>ROUND(d1_po_tunel_objekty!D21,-3)</f>
        <v>5016000</v>
      </c>
      <c r="J28" s="10">
        <f t="shared" si="3"/>
        <v>16720000</v>
      </c>
      <c r="K28" s="11">
        <v>0</v>
      </c>
      <c r="L28" s="20">
        <f t="shared" si="4"/>
        <v>16720000</v>
      </c>
    </row>
    <row r="29" spans="2:12">
      <c r="G29" t="s">
        <v>15</v>
      </c>
      <c r="H29" t="s">
        <v>706</v>
      </c>
      <c r="I29" s="10">
        <f>ROUND(d1_po_tunel_objekty!D22,-3)</f>
        <v>1400000</v>
      </c>
      <c r="J29" s="10">
        <f t="shared" si="3"/>
        <v>4667000</v>
      </c>
      <c r="K29" s="11">
        <v>0.25</v>
      </c>
      <c r="L29" s="20">
        <f t="shared" si="4"/>
        <v>3500000</v>
      </c>
    </row>
    <row r="30" spans="2:12">
      <c r="G30" t="s">
        <v>16</v>
      </c>
      <c r="H30" t="s">
        <v>706</v>
      </c>
      <c r="I30" s="10">
        <f>ROUND(d1_po_tunel_objekty!D24,-3)</f>
        <v>1213000</v>
      </c>
      <c r="J30" s="10">
        <f t="shared" si="3"/>
        <v>4043000</v>
      </c>
      <c r="K30" s="11">
        <v>0</v>
      </c>
      <c r="L30" s="20">
        <f t="shared" si="4"/>
        <v>4043000</v>
      </c>
    </row>
    <row r="31" spans="2:12">
      <c r="G31" t="s">
        <v>17</v>
      </c>
      <c r="H31" t="s">
        <v>706</v>
      </c>
      <c r="I31" s="10">
        <f>ROUND(d1_po_tunel_objekty!D25,-3)</f>
        <v>2067000</v>
      </c>
      <c r="J31" s="10">
        <f t="shared" si="3"/>
        <v>6890000</v>
      </c>
      <c r="K31" s="11">
        <v>0</v>
      </c>
      <c r="L31" s="20">
        <f t="shared" si="4"/>
        <v>6890000</v>
      </c>
    </row>
    <row r="32" spans="2:12">
      <c r="G32" t="s">
        <v>1332</v>
      </c>
      <c r="H32" t="s">
        <v>705</v>
      </c>
      <c r="I32" s="10">
        <f>ROUND(SUM(d1_po_tunel_objekty!D16:D17),-3)</f>
        <v>765000</v>
      </c>
      <c r="J32" s="10">
        <f t="shared" si="3"/>
        <v>765000</v>
      </c>
      <c r="K32" s="11">
        <v>0</v>
      </c>
      <c r="L32" s="20">
        <f t="shared" si="4"/>
        <v>765000</v>
      </c>
    </row>
    <row r="33" spans="6:12">
      <c r="G33" s="1" t="s">
        <v>1333</v>
      </c>
      <c r="I33" s="5">
        <f>SUM(I21:I32)/1000000</f>
        <v>83.426000000000002</v>
      </c>
      <c r="J33" s="5">
        <f>SUM(J21:J32)/1000000</f>
        <v>267.12</v>
      </c>
      <c r="K33" s="11"/>
      <c r="L33" s="21">
        <f>SUM(L21:L32)/1000000</f>
        <v>73.728999999999999</v>
      </c>
    </row>
    <row r="37" spans="6:12">
      <c r="F37" s="1"/>
      <c r="G37" s="1"/>
      <c r="H37" s="1"/>
      <c r="I37" s="1"/>
      <c r="J37" s="1"/>
      <c r="K37" s="1"/>
      <c r="L37" s="1"/>
    </row>
  </sheetData>
  <pageMargins left="0.7" right="0.7" top="0.75" bottom="0.75" header="0.3" footer="0.3"/>
  <pageSetup paperSize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D12" sqref="D12"/>
    </sheetView>
  </sheetViews>
  <sheetFormatPr defaultRowHeight="15"/>
  <cols>
    <col min="1" max="1" width="10.28515625" bestFit="1" customWidth="1"/>
    <col min="2" max="2" width="11.85546875" bestFit="1" customWidth="1"/>
    <col min="5" max="5" width="9.140625" customWidth="1"/>
    <col min="6" max="6" width="13.42578125" bestFit="1" customWidth="1"/>
    <col min="7" max="7" width="9" bestFit="1" customWidth="1"/>
    <col min="8" max="8" width="8.140625" bestFit="1" customWidth="1"/>
    <col min="9" max="9" width="14.42578125" bestFit="1" customWidth="1"/>
    <col min="10" max="10" width="8.140625" bestFit="1" customWidth="1"/>
    <col min="11" max="11" width="14.42578125" bestFit="1" customWidth="1"/>
    <col min="12" max="12" width="8.140625" bestFit="1" customWidth="1"/>
    <col min="13" max="13" width="14.42578125" bestFit="1" customWidth="1"/>
    <col min="15" max="15" width="10.28515625" bestFit="1" customWidth="1"/>
  </cols>
  <sheetData>
    <row r="1" spans="1:15">
      <c r="A1" s="1" t="s">
        <v>732</v>
      </c>
      <c r="H1" s="1" t="s">
        <v>735</v>
      </c>
      <c r="I1" s="1"/>
      <c r="J1" s="1" t="s">
        <v>736</v>
      </c>
      <c r="K1" s="1"/>
      <c r="L1" s="1" t="s">
        <v>737</v>
      </c>
      <c r="M1" s="1"/>
      <c r="O1" s="1" t="s">
        <v>1350</v>
      </c>
    </row>
    <row r="2" spans="1:15">
      <c r="A2" s="1" t="s">
        <v>456</v>
      </c>
      <c r="B2" t="s">
        <v>719</v>
      </c>
      <c r="C2" t="s">
        <v>87</v>
      </c>
      <c r="D2">
        <v>4.3</v>
      </c>
      <c r="G2" s="1" t="s">
        <v>78</v>
      </c>
      <c r="H2" s="1" t="s">
        <v>739</v>
      </c>
      <c r="I2" s="1" t="s">
        <v>738</v>
      </c>
      <c r="J2" s="1" t="s">
        <v>739</v>
      </c>
      <c r="K2" s="1" t="s">
        <v>738</v>
      </c>
      <c r="L2" s="1" t="s">
        <v>739</v>
      </c>
      <c r="M2" s="1" t="s">
        <v>738</v>
      </c>
      <c r="O2" s="1"/>
    </row>
    <row r="3" spans="1:15">
      <c r="A3" s="1"/>
      <c r="B3" t="s">
        <v>733</v>
      </c>
      <c r="C3" t="s">
        <v>87</v>
      </c>
      <c r="D3">
        <v>1.1499999999999999</v>
      </c>
      <c r="F3" s="1" t="s">
        <v>740</v>
      </c>
      <c r="G3" s="6" t="s">
        <v>88</v>
      </c>
      <c r="H3" s="2">
        <f>ocenenie_tunel!D15</f>
        <v>237.369</v>
      </c>
      <c r="I3" s="2">
        <f>ocenenie_tunel!D17</f>
        <v>73.938000000000002</v>
      </c>
      <c r="J3" s="2">
        <f>ocenenie_cesta!N31</f>
        <v>184.71600000000001</v>
      </c>
      <c r="K3" s="2">
        <f>ocenenie_cesta!O31</f>
        <v>142.87</v>
      </c>
      <c r="L3" s="12">
        <f>H3+J3</f>
        <v>422.08500000000004</v>
      </c>
      <c r="M3" s="12">
        <f>I3+K3</f>
        <v>216.80799999999999</v>
      </c>
      <c r="O3" s="2">
        <f>ocenenie_tunel!D18</f>
        <v>55.082610361304347</v>
      </c>
    </row>
    <row r="4" spans="1:15">
      <c r="A4" s="1"/>
      <c r="B4" t="s">
        <v>734</v>
      </c>
      <c r="C4" t="s">
        <v>87</v>
      </c>
      <c r="D4">
        <f>D2-D3</f>
        <v>3.15</v>
      </c>
      <c r="F4" s="1" t="s">
        <v>1328</v>
      </c>
      <c r="G4" s="6" t="s">
        <v>88</v>
      </c>
      <c r="H4" s="2">
        <f>ocenenie_tunel!D21</f>
        <v>267.12</v>
      </c>
      <c r="I4" s="2">
        <f>ocenenie_tunel!D23</f>
        <v>73.728999999999999</v>
      </c>
      <c r="J4" s="2">
        <f>ocenenie_cesta!P31</f>
        <v>211.17699999999999</v>
      </c>
      <c r="K4" s="2">
        <f>ocenenie_cesta!Q31</f>
        <v>156.19999999999999</v>
      </c>
      <c r="L4" s="12">
        <f>H4+J4</f>
        <v>478.29700000000003</v>
      </c>
      <c r="M4" s="12">
        <f>I4+K4</f>
        <v>229.92899999999997</v>
      </c>
      <c r="O4" s="2">
        <f>ocenenie_tunel!D24</f>
        <v>100.80537283333331</v>
      </c>
    </row>
    <row r="5" spans="1:15">
      <c r="B5" t="s">
        <v>742</v>
      </c>
      <c r="C5" t="s">
        <v>88</v>
      </c>
      <c r="D5">
        <v>142.9</v>
      </c>
    </row>
    <row r="6" spans="1:15">
      <c r="A6" s="1" t="s">
        <v>1325</v>
      </c>
      <c r="B6" t="s">
        <v>719</v>
      </c>
      <c r="C6" t="s">
        <v>87</v>
      </c>
      <c r="D6">
        <v>7.9</v>
      </c>
    </row>
    <row r="7" spans="1:15">
      <c r="B7" t="s">
        <v>733</v>
      </c>
      <c r="C7" t="s">
        <v>87</v>
      </c>
      <c r="D7">
        <v>2.25</v>
      </c>
    </row>
    <row r="8" spans="1:15">
      <c r="B8" t="s">
        <v>734</v>
      </c>
      <c r="C8" t="s">
        <v>87</v>
      </c>
      <c r="D8">
        <f>D6-D7</f>
        <v>5.65</v>
      </c>
    </row>
    <row r="9" spans="1:15">
      <c r="B9" t="s">
        <v>742</v>
      </c>
      <c r="C9" t="s">
        <v>88</v>
      </c>
      <c r="D9">
        <v>324</v>
      </c>
    </row>
    <row r="10" spans="1:15">
      <c r="A10" s="1" t="s">
        <v>89</v>
      </c>
      <c r="B10" t="s">
        <v>719</v>
      </c>
      <c r="C10" t="s">
        <v>87</v>
      </c>
      <c r="D10">
        <v>13.56</v>
      </c>
    </row>
    <row r="11" spans="1:15">
      <c r="A11" s="1"/>
      <c r="B11" t="s">
        <v>733</v>
      </c>
      <c r="C11" t="s">
        <v>87</v>
      </c>
      <c r="D11" s="3">
        <v>7.5</v>
      </c>
    </row>
    <row r="12" spans="1:15">
      <c r="A12" s="1"/>
      <c r="B12" t="s">
        <v>734</v>
      </c>
      <c r="C12" t="s">
        <v>87</v>
      </c>
      <c r="D12">
        <f>D10-D11</f>
        <v>6.0600000000000005</v>
      </c>
    </row>
    <row r="13" spans="1:15">
      <c r="B13" t="s">
        <v>742</v>
      </c>
      <c r="C13" t="s">
        <v>88</v>
      </c>
      <c r="D13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9</vt:i4>
      </vt:variant>
    </vt:vector>
  </HeadingPairs>
  <TitlesOfParts>
    <vt:vector size="9" baseType="lpstr">
      <vt:lpstr>r4_po_objekty</vt:lpstr>
      <vt:lpstr>r4_po_tunel_objekty</vt:lpstr>
      <vt:lpstr>d1_po_objekty</vt:lpstr>
      <vt:lpstr>d1_po_tunel_objekty</vt:lpstr>
      <vt:lpstr>d1_po_prace</vt:lpstr>
      <vt:lpstr>objekty_cesta</vt:lpstr>
      <vt:lpstr>ocenenie_cesta</vt:lpstr>
      <vt:lpstr>ocenenie_tunel</vt:lpstr>
      <vt:lpstr>sumar</vt:lpstr>
    </vt:vector>
  </TitlesOfParts>
  <Company>Ministerstvo financií SR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Vanya Peter</dc:creator>
  <cp:lastModifiedBy>Vanya Peter</cp:lastModifiedBy>
  <dcterms:created xsi:type="dcterms:W3CDTF">2019-10-23T08:50:13Z</dcterms:created>
  <dcterms:modified xsi:type="dcterms:W3CDTF">2020-02-10T09:35:44Z</dcterms:modified>
</cp:coreProperties>
</file>