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mila\Documents\ŠTÚDIA USKUČITEľNOSTI\2023\"/>
    </mc:Choice>
  </mc:AlternateContent>
  <xr:revisionPtr revIDLastSave="0" documentId="8_{86F1DFF9-04B9-4ED2-8C72-C0E879DCFC2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Ambulancie početnosť návštev" sheetId="2" r:id="rId1"/>
    <sheet name="Lôžka početnosť a kapacita " sheetId="12" r:id="rId2"/>
    <sheet name="JZS+ operačky" sheetId="10" r:id="rId3"/>
    <sheet name="SVALZ" sheetId="11" r:id="rId4"/>
  </sheets>
  <calcPr calcId="191029"/>
  <extLst>
    <ext uri="GoogleSheetsCustomDataVersion1">
      <go:sheetsCustomData xmlns:go="http://customooxmlschemas.google.com/" r:id="rId12" roundtripDataSignature="AMtx7mgs/36of9xTgXx13Y3XmJsx7y0hbw=="/>
    </ext>
  </extLst>
</workbook>
</file>

<file path=xl/calcChain.xml><?xml version="1.0" encoding="utf-8"?>
<calcChain xmlns="http://schemas.openxmlformats.org/spreadsheetml/2006/main">
  <c r="BA65" i="12" l="1"/>
  <c r="BB65" i="12"/>
  <c r="AY59" i="12"/>
  <c r="AY60" i="12"/>
  <c r="AY61" i="12"/>
  <c r="AY58" i="12"/>
  <c r="I89" i="12"/>
  <c r="H89" i="12"/>
  <c r="I78" i="12"/>
  <c r="H78" i="12"/>
  <c r="G22" i="12" l="1"/>
  <c r="C18" i="12" l="1"/>
  <c r="D18" i="12"/>
  <c r="E18" i="12"/>
  <c r="F18" i="12"/>
  <c r="I7" i="11"/>
  <c r="H7" i="11"/>
  <c r="J6" i="11"/>
  <c r="J7" i="11" s="1"/>
  <c r="I26" i="11"/>
  <c r="H26" i="11"/>
  <c r="J25" i="11"/>
  <c r="J26" i="11" s="1"/>
  <c r="K6" i="11" l="1"/>
  <c r="I7" i="2"/>
  <c r="H7" i="2"/>
  <c r="J6" i="2"/>
  <c r="I29" i="2"/>
  <c r="H29" i="2"/>
  <c r="J28" i="2"/>
  <c r="J29" i="2" s="1"/>
  <c r="J7" i="2" l="1"/>
  <c r="I47" i="11"/>
  <c r="H47" i="11"/>
  <c r="F74" i="10"/>
  <c r="G74" i="10"/>
  <c r="E74" i="10"/>
  <c r="K6" i="2"/>
  <c r="F40" i="12"/>
  <c r="E40" i="12"/>
  <c r="D40" i="12"/>
  <c r="C40" i="12"/>
  <c r="I50" i="12"/>
  <c r="L50" i="12" s="1"/>
  <c r="L6" i="2" l="1"/>
  <c r="H37" i="11"/>
  <c r="I37" i="11" s="1"/>
  <c r="H34" i="11"/>
  <c r="I34" i="11" s="1"/>
  <c r="H17" i="11"/>
  <c r="I17" i="11" s="1"/>
  <c r="H35" i="11"/>
  <c r="I35" i="11" s="1"/>
  <c r="H16" i="11"/>
  <c r="I16" i="11" s="1"/>
  <c r="H36" i="11"/>
  <c r="I36" i="11" s="1"/>
  <c r="H33" i="11"/>
  <c r="I33" i="11" s="1"/>
  <c r="H18" i="11"/>
  <c r="I18" i="11" s="1"/>
  <c r="H15" i="11"/>
  <c r="I15" i="11" s="1"/>
  <c r="H14" i="11"/>
  <c r="I14" i="11" s="1"/>
  <c r="H58" i="11"/>
  <c r="H55" i="11"/>
  <c r="H54" i="11"/>
  <c r="H56" i="11"/>
  <c r="H57" i="11"/>
  <c r="M50" i="12"/>
  <c r="N50" i="12" s="1"/>
  <c r="O50" i="12" s="1"/>
  <c r="P50" i="12" s="1"/>
  <c r="Q50" i="12" s="1"/>
  <c r="R50" i="12" s="1"/>
  <c r="S50" i="12" s="1"/>
  <c r="T50" i="12" s="1"/>
  <c r="U50" i="12" s="1"/>
  <c r="V50" i="12" s="1"/>
  <c r="W50" i="12" s="1"/>
  <c r="X50" i="12" s="1"/>
  <c r="Y50" i="12" s="1"/>
  <c r="Z50" i="12" s="1"/>
  <c r="AA50" i="12" s="1"/>
  <c r="AB50" i="12" s="1"/>
  <c r="AC50" i="12" s="1"/>
  <c r="AD50" i="12" s="1"/>
  <c r="AE50" i="12" s="1"/>
  <c r="AF50" i="12" s="1"/>
  <c r="AG50" i="12" s="1"/>
  <c r="AH50" i="12" s="1"/>
  <c r="AI50" i="12" s="1"/>
  <c r="AJ50" i="12" s="1"/>
  <c r="AK50" i="12" s="1"/>
  <c r="AL50" i="12" s="1"/>
  <c r="AM50" i="12" s="1"/>
  <c r="AN50" i="12" s="1"/>
  <c r="AO50" i="12" s="1"/>
  <c r="AP50" i="12" s="1"/>
  <c r="D30" i="12"/>
  <c r="E27" i="12"/>
  <c r="F27" i="12"/>
  <c r="D41" i="12"/>
  <c r="F30" i="12"/>
  <c r="D27" i="12"/>
  <c r="E30" i="12"/>
  <c r="F41" i="12"/>
  <c r="E41" i="12"/>
  <c r="F31" i="12" l="1"/>
  <c r="J46" i="11"/>
  <c r="K46" i="11" s="1"/>
  <c r="G59" i="11"/>
  <c r="F59" i="11"/>
  <c r="E59" i="11"/>
  <c r="D59" i="11"/>
  <c r="G38" i="11"/>
  <c r="F38" i="11"/>
  <c r="E38" i="11"/>
  <c r="D38" i="11"/>
  <c r="D19" i="11"/>
  <c r="G21" i="2"/>
  <c r="F21" i="2"/>
  <c r="E21" i="2"/>
  <c r="D21" i="2"/>
  <c r="G67" i="2"/>
  <c r="F67" i="2"/>
  <c r="E67" i="2"/>
  <c r="D67" i="2"/>
  <c r="E6" i="2" l="1"/>
  <c r="E22" i="2"/>
  <c r="F9" i="2"/>
  <c r="F6" i="2"/>
  <c r="F7" i="2" s="1"/>
  <c r="F22" i="2"/>
  <c r="E52" i="2"/>
  <c r="E68" i="2"/>
  <c r="F55" i="2"/>
  <c r="F68" i="2"/>
  <c r="G55" i="2"/>
  <c r="G68" i="2"/>
  <c r="G9" i="2"/>
  <c r="G6" i="2"/>
  <c r="G7" i="2" s="1"/>
  <c r="G22" i="2"/>
  <c r="G49" i="11"/>
  <c r="G60" i="11"/>
  <c r="E49" i="11"/>
  <c r="E60" i="11"/>
  <c r="G28" i="11"/>
  <c r="G25" i="11"/>
  <c r="G26" i="11" s="1"/>
  <c r="E28" i="11"/>
  <c r="E25" i="11"/>
  <c r="F28" i="11"/>
  <c r="F25" i="11"/>
  <c r="F26" i="11" s="1"/>
  <c r="F49" i="11"/>
  <c r="F60" i="11"/>
  <c r="G52" i="2"/>
  <c r="M6" i="2"/>
  <c r="E9" i="2"/>
  <c r="F52" i="2"/>
  <c r="J52" i="2" s="1"/>
  <c r="L52" i="2" s="1"/>
  <c r="E55" i="2"/>
  <c r="M46" i="11"/>
  <c r="N46" i="11" s="1"/>
  <c r="O46" i="11" s="1"/>
  <c r="P46" i="11" s="1"/>
  <c r="Q46" i="11" s="1"/>
  <c r="R46" i="11" s="1"/>
  <c r="S46" i="11" s="1"/>
  <c r="T46" i="11" s="1"/>
  <c r="U46" i="11" s="1"/>
  <c r="V46" i="11" s="1"/>
  <c r="W46" i="11" s="1"/>
  <c r="X46" i="11" s="1"/>
  <c r="Y46" i="11" s="1"/>
  <c r="Z46" i="11" s="1"/>
  <c r="AA46" i="11" s="1"/>
  <c r="AB46" i="11" s="1"/>
  <c r="AC46" i="11" s="1"/>
  <c r="AD46" i="11" s="1"/>
  <c r="AE46" i="11" s="1"/>
  <c r="AF46" i="11" s="1"/>
  <c r="AG46" i="11" s="1"/>
  <c r="AH46" i="11" s="1"/>
  <c r="AI46" i="11" s="1"/>
  <c r="AJ46" i="11" s="1"/>
  <c r="AK46" i="11" s="1"/>
  <c r="AL46" i="11" s="1"/>
  <c r="AM46" i="11" s="1"/>
  <c r="AN46" i="11" s="1"/>
  <c r="AO46" i="11" s="1"/>
  <c r="AP46" i="11" s="1"/>
  <c r="AQ46" i="11" s="1"/>
  <c r="E46" i="11"/>
  <c r="F46" i="11"/>
  <c r="F47" i="11" s="1"/>
  <c r="G46" i="11"/>
  <c r="G47" i="11" s="1"/>
  <c r="D43" i="2"/>
  <c r="G50" i="11" l="1"/>
  <c r="N6" i="2"/>
  <c r="G56" i="2"/>
  <c r="G10" i="2"/>
  <c r="G29" i="11"/>
  <c r="M52" i="2"/>
  <c r="N52" i="2" s="1"/>
  <c r="O52" i="2" s="1"/>
  <c r="P52" i="2" s="1"/>
  <c r="Q52" i="2" s="1"/>
  <c r="R52" i="2" s="1"/>
  <c r="S52" i="2" s="1"/>
  <c r="T52" i="2" s="1"/>
  <c r="U52" i="2" s="1"/>
  <c r="V52" i="2" s="1"/>
  <c r="W52" i="2" s="1"/>
  <c r="X52" i="2" s="1"/>
  <c r="Y52" i="2" s="1"/>
  <c r="Z52" i="2" s="1"/>
  <c r="AA52" i="2" s="1"/>
  <c r="AB52" i="2" s="1"/>
  <c r="AC52" i="2" s="1"/>
  <c r="AD52" i="2" s="1"/>
  <c r="AE52" i="2" s="1"/>
  <c r="AF52" i="2" s="1"/>
  <c r="AG52" i="2" s="1"/>
  <c r="AH52" i="2" s="1"/>
  <c r="AI52" i="2" s="1"/>
  <c r="AJ52" i="2" s="1"/>
  <c r="AK52" i="2" s="1"/>
  <c r="AL52" i="2" s="1"/>
  <c r="AM52" i="2" s="1"/>
  <c r="AN52" i="2" s="1"/>
  <c r="AO52" i="2" s="1"/>
  <c r="AP52" i="2" s="1"/>
  <c r="AQ52" i="2" s="1"/>
  <c r="K52" i="2"/>
  <c r="K25" i="11"/>
  <c r="F24" i="10"/>
  <c r="G24" i="10"/>
  <c r="E24" i="10"/>
  <c r="F51" i="10"/>
  <c r="G51" i="10"/>
  <c r="E51" i="10"/>
  <c r="F78" i="10"/>
  <c r="G78" i="10"/>
  <c r="E78" i="10"/>
  <c r="D73" i="10"/>
  <c r="G66" i="10"/>
  <c r="G59" i="10" s="1"/>
  <c r="J59" i="10" s="1"/>
  <c r="F66" i="10"/>
  <c r="E66" i="10"/>
  <c r="G34" i="10"/>
  <c r="F34" i="10"/>
  <c r="F20" i="10"/>
  <c r="G20" i="10"/>
  <c r="G11" i="10" s="1"/>
  <c r="F40" i="10"/>
  <c r="G40" i="10"/>
  <c r="E40" i="10"/>
  <c r="F13" i="10"/>
  <c r="G13" i="10"/>
  <c r="E13" i="10"/>
  <c r="D47" i="10"/>
  <c r="G8" i="10"/>
  <c r="F8" i="10"/>
  <c r="D20" i="10"/>
  <c r="O6" i="2" l="1"/>
  <c r="K59" i="10"/>
  <c r="L59" i="10" s="1"/>
  <c r="M59" i="10" s="1"/>
  <c r="N59" i="10" s="1"/>
  <c r="O59" i="10" s="1"/>
  <c r="P59" i="10" s="1"/>
  <c r="Q59" i="10" s="1"/>
  <c r="R59" i="10" s="1"/>
  <c r="S59" i="10" s="1"/>
  <c r="T59" i="10" s="1"/>
  <c r="U59" i="10" s="1"/>
  <c r="V59" i="10" s="1"/>
  <c r="W59" i="10" s="1"/>
  <c r="X59" i="10" s="1"/>
  <c r="Y59" i="10" s="1"/>
  <c r="Z59" i="10" s="1"/>
  <c r="AA59" i="10" s="1"/>
  <c r="AB59" i="10" s="1"/>
  <c r="AC59" i="10" s="1"/>
  <c r="AD59" i="10" s="1"/>
  <c r="AE59" i="10" s="1"/>
  <c r="AF59" i="10" s="1"/>
  <c r="AG59" i="10" s="1"/>
  <c r="AH59" i="10" s="1"/>
  <c r="AI59" i="10" s="1"/>
  <c r="AJ59" i="10" s="1"/>
  <c r="AK59" i="10" s="1"/>
  <c r="G67" i="10"/>
  <c r="H61" i="10" s="1"/>
  <c r="I61" i="10" s="1"/>
  <c r="J61" i="10" s="1"/>
  <c r="M25" i="11"/>
  <c r="G14" i="10"/>
  <c r="H8" i="10" s="1"/>
  <c r="I8" i="10" s="1"/>
  <c r="J8" i="10" s="1"/>
  <c r="K8" i="10" s="1"/>
  <c r="L8" i="10" s="1"/>
  <c r="M8" i="10" s="1"/>
  <c r="N8" i="10" s="1"/>
  <c r="O8" i="10" s="1"/>
  <c r="P8" i="10" s="1"/>
  <c r="Q8" i="10" s="1"/>
  <c r="R8" i="10" s="1"/>
  <c r="S8" i="10" s="1"/>
  <c r="T8" i="10" s="1"/>
  <c r="U8" i="10" s="1"/>
  <c r="G41" i="10"/>
  <c r="H34" i="10" s="1"/>
  <c r="I34" i="10" s="1"/>
  <c r="J34" i="10" s="1"/>
  <c r="K34" i="10" s="1"/>
  <c r="L34" i="10" s="1"/>
  <c r="M34" i="10" s="1"/>
  <c r="N34" i="10" s="1"/>
  <c r="O34" i="10" s="1"/>
  <c r="P34" i="10" s="1"/>
  <c r="Q34" i="10" s="1"/>
  <c r="R34" i="10" s="1"/>
  <c r="S34" i="10" s="1"/>
  <c r="T34" i="10" s="1"/>
  <c r="U34" i="10" s="1"/>
  <c r="V34" i="10" s="1"/>
  <c r="W34" i="10" s="1"/>
  <c r="X34" i="10" s="1"/>
  <c r="Y34" i="10" s="1"/>
  <c r="Z34" i="10" s="1"/>
  <c r="AA34" i="10" s="1"/>
  <c r="AB34" i="10" s="1"/>
  <c r="AC34" i="10" s="1"/>
  <c r="AD34" i="10" s="1"/>
  <c r="AE34" i="10" s="1"/>
  <c r="AF34" i="10" s="1"/>
  <c r="AG34" i="10" s="1"/>
  <c r="AH34" i="10" s="1"/>
  <c r="AI34" i="10" s="1"/>
  <c r="AJ34" i="10" s="1"/>
  <c r="AK34" i="10" s="1"/>
  <c r="AL34" i="10" s="1"/>
  <c r="AM34" i="10" s="1"/>
  <c r="AN34" i="10" s="1"/>
  <c r="AO34" i="10" s="1"/>
  <c r="AP34" i="10" s="1"/>
  <c r="AQ34" i="10" s="1"/>
  <c r="P6" i="2" l="1"/>
  <c r="L61" i="10"/>
  <c r="M61" i="10" s="1"/>
  <c r="N61" i="10" s="1"/>
  <c r="O61" i="10" s="1"/>
  <c r="P61" i="10" s="1"/>
  <c r="Q61" i="10" s="1"/>
  <c r="R61" i="10" s="1"/>
  <c r="S61" i="10" s="1"/>
  <c r="T61" i="10" s="1"/>
  <c r="U61" i="10" s="1"/>
  <c r="V61" i="10" s="1"/>
  <c r="W61" i="10" s="1"/>
  <c r="X61" i="10" s="1"/>
  <c r="Y61" i="10" s="1"/>
  <c r="Z61" i="10" s="1"/>
  <c r="AA61" i="10" s="1"/>
  <c r="AB61" i="10" s="1"/>
  <c r="AC61" i="10" s="1"/>
  <c r="AD61" i="10" s="1"/>
  <c r="AE61" i="10" s="1"/>
  <c r="AF61" i="10" s="1"/>
  <c r="AG61" i="10" s="1"/>
  <c r="AH61" i="10" s="1"/>
  <c r="AI61" i="10" s="1"/>
  <c r="AJ61" i="10" s="1"/>
  <c r="AK61" i="10" s="1"/>
  <c r="K61" i="10"/>
  <c r="V8" i="10"/>
  <c r="W8" i="10" s="1"/>
  <c r="X8" i="10" s="1"/>
  <c r="Y8" i="10" s="1"/>
  <c r="Z8" i="10" s="1"/>
  <c r="AA8" i="10" s="1"/>
  <c r="AB8" i="10" s="1"/>
  <c r="AC8" i="10" s="1"/>
  <c r="AD8" i="10" s="1"/>
  <c r="AE8" i="10" s="1"/>
  <c r="AF8" i="10" s="1"/>
  <c r="AG8" i="10" s="1"/>
  <c r="AH8" i="10" s="1"/>
  <c r="AI8" i="10" s="1"/>
  <c r="AJ8" i="10" s="1"/>
  <c r="AK8" i="10" s="1"/>
  <c r="U9" i="10"/>
  <c r="Q6" i="2" l="1"/>
  <c r="R6" i="2" l="1"/>
  <c r="S6" i="2" l="1"/>
  <c r="T6" i="2" l="1"/>
  <c r="U6" i="2" l="1"/>
  <c r="V6" i="2" l="1"/>
  <c r="W6" i="2" l="1"/>
  <c r="X6" i="2" l="1"/>
  <c r="Y6" i="2" l="1"/>
  <c r="Z6" i="2" l="1"/>
  <c r="AA6" i="2" l="1"/>
  <c r="AB6" i="2" l="1"/>
  <c r="AC6" i="2" l="1"/>
  <c r="AD6" i="2" l="1"/>
  <c r="AE6" i="2" l="1"/>
  <c r="AF6" i="2" l="1"/>
  <c r="AG6" i="2" l="1"/>
  <c r="AH6" i="2" l="1"/>
  <c r="AI6" i="2" l="1"/>
  <c r="AJ6" i="2" l="1"/>
  <c r="AK6" i="2" l="1"/>
  <c r="AL6" i="2" l="1"/>
  <c r="AM6" i="2" l="1"/>
  <c r="AN6" i="2" l="1"/>
  <c r="AO6" i="2" l="1"/>
  <c r="AP6" i="2" l="1"/>
  <c r="AQ6" i="2" l="1"/>
  <c r="BA40" i="12"/>
  <c r="BA63" i="12"/>
  <c r="AJ51" i="2"/>
  <c r="AJ27" i="2"/>
  <c r="AJ5" i="2"/>
  <c r="AJ58" i="10"/>
  <c r="AJ31" i="10"/>
  <c r="AJ5" i="10"/>
  <c r="AJ45" i="11"/>
  <c r="AJ24" i="11"/>
  <c r="AJ5" i="11"/>
  <c r="AI49" i="12"/>
  <c r="AI26" i="12"/>
  <c r="AI4" i="12"/>
  <c r="AJ4" i="12" s="1"/>
  <c r="AK4" i="12" s="1"/>
  <c r="AK51" i="2" l="1"/>
  <c r="AK27" i="2"/>
  <c r="AL27" i="2" s="1"/>
  <c r="AK5" i="2"/>
  <c r="AK58" i="10"/>
  <c r="AL58" i="10" s="1"/>
  <c r="AK31" i="10"/>
  <c r="AK5" i="10"/>
  <c r="AK45" i="11"/>
  <c r="AK24" i="11"/>
  <c r="AL24" i="11" s="1"/>
  <c r="AK5" i="11"/>
  <c r="AJ49" i="12"/>
  <c r="AK49" i="12" s="1"/>
  <c r="AJ26" i="12"/>
  <c r="AK26" i="12" s="1"/>
  <c r="AL4" i="12"/>
  <c r="AL51" i="2" l="1"/>
  <c r="AM51" i="2" s="1"/>
  <c r="AM27" i="2"/>
  <c r="AN27" i="2" s="1"/>
  <c r="AL5" i="2"/>
  <c r="AM5" i="2" s="1"/>
  <c r="AM58" i="10"/>
  <c r="AL31" i="10"/>
  <c r="AM31" i="10" s="1"/>
  <c r="AL5" i="10"/>
  <c r="AL45" i="11"/>
  <c r="AM24" i="11"/>
  <c r="AN24" i="11" s="1"/>
  <c r="AL5" i="11"/>
  <c r="AL49" i="12"/>
  <c r="AL26" i="12"/>
  <c r="AM4" i="12"/>
  <c r="AN4" i="12" s="1"/>
  <c r="AN51" i="2" l="1"/>
  <c r="AO27" i="2"/>
  <c r="AP27" i="2" s="1"/>
  <c r="AQ27" i="2" s="1"/>
  <c r="AN5" i="2"/>
  <c r="AO5" i="2" s="1"/>
  <c r="AP5" i="2" s="1"/>
  <c r="AN58" i="10"/>
  <c r="AO58" i="10" s="1"/>
  <c r="AN31" i="10"/>
  <c r="AM5" i="10"/>
  <c r="AM45" i="11"/>
  <c r="AN45" i="11" s="1"/>
  <c r="AO24" i="11"/>
  <c r="AP24" i="11" s="1"/>
  <c r="AQ24" i="11" s="1"/>
  <c r="AM5" i="11"/>
  <c r="AN5" i="11" s="1"/>
  <c r="AM49" i="12"/>
  <c r="AN49" i="12" s="1"/>
  <c r="AM26" i="12"/>
  <c r="AO4" i="12"/>
  <c r="AP4" i="12" s="1"/>
  <c r="AO31" i="10" l="1"/>
  <c r="AP31" i="10" s="1"/>
  <c r="AQ31" i="10" s="1"/>
  <c r="AN5" i="10"/>
  <c r="AO5" i="10" s="1"/>
  <c r="AO51" i="2"/>
  <c r="AP51" i="2" s="1"/>
  <c r="AQ51" i="2" s="1"/>
  <c r="AQ5" i="2"/>
  <c r="AP58" i="10"/>
  <c r="AQ58" i="10" s="1"/>
  <c r="AO45" i="11"/>
  <c r="AO5" i="11"/>
  <c r="AO49" i="12"/>
  <c r="AP49" i="12" s="1"/>
  <c r="AN26" i="12"/>
  <c r="AO26" i="12" s="1"/>
  <c r="AP5" i="10" l="1"/>
  <c r="AQ5" i="10" s="1"/>
  <c r="AP5" i="11"/>
  <c r="AQ5" i="11" s="1"/>
  <c r="AP26" i="12"/>
  <c r="AP45" i="11"/>
  <c r="AQ45" i="11" s="1"/>
  <c r="C63" i="12" l="1"/>
  <c r="BA18" i="12" l="1"/>
  <c r="F63" i="12" l="1"/>
  <c r="E63" i="12"/>
  <c r="D63" i="12"/>
  <c r="D19" i="12"/>
  <c r="D64" i="12" l="1"/>
  <c r="D50" i="12"/>
  <c r="D53" i="12"/>
  <c r="E53" i="12"/>
  <c r="E50" i="12"/>
  <c r="E64" i="12"/>
  <c r="F64" i="12"/>
  <c r="F50" i="12"/>
  <c r="F53" i="12"/>
  <c r="E8" i="12"/>
  <c r="E19" i="12"/>
  <c r="F19" i="12"/>
  <c r="D5" i="12"/>
  <c r="D8" i="12"/>
  <c r="F8" i="12"/>
  <c r="F5" i="12"/>
  <c r="E5" i="12"/>
  <c r="F54" i="12" l="1"/>
  <c r="I5" i="12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AH5" i="12" s="1"/>
  <c r="AI5" i="12" s="1"/>
  <c r="AJ5" i="12" s="1"/>
  <c r="AK5" i="12" s="1"/>
  <c r="AL5" i="12" s="1"/>
  <c r="AM5" i="12" s="1"/>
  <c r="AN5" i="12" s="1"/>
  <c r="AO5" i="12" s="1"/>
  <c r="AP5" i="12" s="1"/>
  <c r="F9" i="12"/>
  <c r="E51" i="12"/>
  <c r="E28" i="12"/>
  <c r="E6" i="12" l="1"/>
  <c r="F51" i="12"/>
  <c r="F6" i="12"/>
  <c r="F28" i="12"/>
  <c r="G19" i="11"/>
  <c r="F19" i="11"/>
  <c r="E19" i="11"/>
  <c r="E6" i="11" s="1"/>
  <c r="F6" i="11" l="1"/>
  <c r="F7" i="11" s="1"/>
  <c r="G6" i="11"/>
  <c r="G7" i="11" s="1"/>
  <c r="E9" i="11"/>
  <c r="F9" i="11"/>
  <c r="G9" i="11"/>
  <c r="G51" i="12"/>
  <c r="G28" i="12"/>
  <c r="G6" i="12"/>
  <c r="AW62" i="10"/>
  <c r="G61" i="10"/>
  <c r="F61" i="10"/>
  <c r="G17" i="12" l="1"/>
  <c r="G39" i="12"/>
  <c r="G62" i="12"/>
  <c r="L6" i="11"/>
  <c r="M6" i="11" s="1"/>
  <c r="N6" i="11" s="1"/>
  <c r="O6" i="11" s="1"/>
  <c r="P6" i="11" s="1"/>
  <c r="Q6" i="11" s="1"/>
  <c r="R6" i="11" s="1"/>
  <c r="S6" i="11" s="1"/>
  <c r="T6" i="11" s="1"/>
  <c r="U6" i="11" s="1"/>
  <c r="V6" i="11" s="1"/>
  <c r="W6" i="11" s="1"/>
  <c r="X6" i="11" s="1"/>
  <c r="Y6" i="11" s="1"/>
  <c r="Z6" i="11" s="1"/>
  <c r="AA6" i="11" s="1"/>
  <c r="AB6" i="11" s="1"/>
  <c r="AC6" i="11" s="1"/>
  <c r="AD6" i="11" s="1"/>
  <c r="AE6" i="11" s="1"/>
  <c r="AF6" i="11" s="1"/>
  <c r="AG6" i="11" s="1"/>
  <c r="AH6" i="11" s="1"/>
  <c r="AI6" i="11" s="1"/>
  <c r="AJ6" i="11" s="1"/>
  <c r="AK6" i="11" s="1"/>
  <c r="AL6" i="11" s="1"/>
  <c r="AM6" i="11" s="1"/>
  <c r="AN6" i="11" s="1"/>
  <c r="AO6" i="11" s="1"/>
  <c r="AP6" i="11" s="1"/>
  <c r="AQ6" i="11" s="1"/>
  <c r="G10" i="11"/>
  <c r="H51" i="12"/>
  <c r="H28" i="12"/>
  <c r="I27" i="12"/>
  <c r="H6" i="12"/>
  <c r="H62" i="10"/>
  <c r="H77" i="10" s="1"/>
  <c r="H35" i="10"/>
  <c r="H50" i="10" s="1"/>
  <c r="H51" i="10" s="1"/>
  <c r="H9" i="10"/>
  <c r="G73" i="10"/>
  <c r="F73" i="10"/>
  <c r="E73" i="10"/>
  <c r="G47" i="10"/>
  <c r="F47" i="10"/>
  <c r="F38" i="10" s="1"/>
  <c r="E47" i="10"/>
  <c r="E38" i="10" s="1"/>
  <c r="E20" i="10"/>
  <c r="H13" i="12" l="1"/>
  <c r="H14" i="12"/>
  <c r="H15" i="12"/>
  <c r="H16" i="12"/>
  <c r="H17" i="12"/>
  <c r="G18" i="12"/>
  <c r="H78" i="10"/>
  <c r="H79" i="10"/>
  <c r="H60" i="12"/>
  <c r="H59" i="12"/>
  <c r="H62" i="12"/>
  <c r="J27" i="12"/>
  <c r="K27" i="12"/>
  <c r="L27" i="12" s="1"/>
  <c r="M27" i="12" s="1"/>
  <c r="N27" i="12" s="1"/>
  <c r="O27" i="12" s="1"/>
  <c r="P27" i="12" s="1"/>
  <c r="Q27" i="12" s="1"/>
  <c r="R27" i="12" s="1"/>
  <c r="S27" i="12" s="1"/>
  <c r="T27" i="12" s="1"/>
  <c r="U27" i="12" s="1"/>
  <c r="V27" i="12" s="1"/>
  <c r="W27" i="12" s="1"/>
  <c r="X27" i="12" s="1"/>
  <c r="Y27" i="12" s="1"/>
  <c r="Z27" i="12" s="1"/>
  <c r="AA27" i="12" s="1"/>
  <c r="AB27" i="12" s="1"/>
  <c r="AC27" i="12" s="1"/>
  <c r="AD27" i="12" s="1"/>
  <c r="AE27" i="12" s="1"/>
  <c r="AF27" i="12" s="1"/>
  <c r="AG27" i="12" s="1"/>
  <c r="AH27" i="12" s="1"/>
  <c r="AI27" i="12" s="1"/>
  <c r="AJ27" i="12" s="1"/>
  <c r="AK27" i="12" s="1"/>
  <c r="AL27" i="12" s="1"/>
  <c r="AM27" i="12" s="1"/>
  <c r="AN27" i="12" s="1"/>
  <c r="AO27" i="12" s="1"/>
  <c r="AP27" i="12" s="1"/>
  <c r="H61" i="12"/>
  <c r="G64" i="10"/>
  <c r="G38" i="10"/>
  <c r="F64" i="10"/>
  <c r="E11" i="10"/>
  <c r="F11" i="10"/>
  <c r="G12" i="10" s="1"/>
  <c r="E64" i="10"/>
  <c r="H23" i="10"/>
  <c r="H24" i="10" s="1"/>
  <c r="G39" i="10"/>
  <c r="H37" i="12"/>
  <c r="H39" i="12"/>
  <c r="H58" i="12"/>
  <c r="H35" i="12"/>
  <c r="G40" i="12"/>
  <c r="H38" i="12"/>
  <c r="H36" i="12"/>
  <c r="I9" i="10"/>
  <c r="I51" i="12"/>
  <c r="I6" i="12"/>
  <c r="I28" i="12"/>
  <c r="G63" i="12"/>
  <c r="I62" i="10"/>
  <c r="I77" i="10" s="1"/>
  <c r="I35" i="10"/>
  <c r="I50" i="10" s="1"/>
  <c r="I51" i="10" s="1"/>
  <c r="J9" i="10"/>
  <c r="I16" i="12" l="1"/>
  <c r="I15" i="12"/>
  <c r="I14" i="12"/>
  <c r="I13" i="12"/>
  <c r="J13" i="12" s="1"/>
  <c r="I17" i="12"/>
  <c r="H18" i="12"/>
  <c r="I78" i="10"/>
  <c r="I79" i="10"/>
  <c r="I61" i="12"/>
  <c r="G65" i="12"/>
  <c r="G64" i="12"/>
  <c r="G42" i="12"/>
  <c r="G41" i="12"/>
  <c r="G65" i="10"/>
  <c r="F59" i="10" s="1"/>
  <c r="F60" i="10" s="1"/>
  <c r="G32" i="10"/>
  <c r="H33" i="10" s="1"/>
  <c r="F32" i="10"/>
  <c r="I37" i="12"/>
  <c r="I62" i="12"/>
  <c r="I58" i="12"/>
  <c r="I60" i="12"/>
  <c r="I59" i="12"/>
  <c r="I39" i="12"/>
  <c r="I38" i="12"/>
  <c r="I35" i="12"/>
  <c r="I36" i="12"/>
  <c r="J51" i="12"/>
  <c r="H63" i="12"/>
  <c r="J6" i="12"/>
  <c r="J28" i="12"/>
  <c r="H40" i="12"/>
  <c r="I23" i="10"/>
  <c r="I24" i="10" s="1"/>
  <c r="J62" i="10"/>
  <c r="J77" i="10" s="1"/>
  <c r="J35" i="10"/>
  <c r="J50" i="10" s="1"/>
  <c r="J51" i="10" s="1"/>
  <c r="K9" i="10"/>
  <c r="J15" i="12" l="1"/>
  <c r="K15" i="12" s="1"/>
  <c r="J14" i="12"/>
  <c r="K14" i="12" s="1"/>
  <c r="J16" i="12"/>
  <c r="K16" i="12" s="1"/>
  <c r="J17" i="12"/>
  <c r="I18" i="12"/>
  <c r="J78" i="10"/>
  <c r="J79" i="10"/>
  <c r="J61" i="12"/>
  <c r="H64" i="12"/>
  <c r="H65" i="12"/>
  <c r="H41" i="12"/>
  <c r="H42" i="12"/>
  <c r="I33" i="10"/>
  <c r="G60" i="10"/>
  <c r="J23" i="10"/>
  <c r="J24" i="10" s="1"/>
  <c r="J38" i="12"/>
  <c r="J39" i="12"/>
  <c r="J60" i="12"/>
  <c r="J58" i="12"/>
  <c r="J59" i="12"/>
  <c r="J62" i="12"/>
  <c r="J37" i="12"/>
  <c r="J36" i="12"/>
  <c r="J35" i="12"/>
  <c r="L28" i="12"/>
  <c r="K51" i="12"/>
  <c r="L51" i="12"/>
  <c r="K6" i="12"/>
  <c r="K13" i="12" s="1"/>
  <c r="I40" i="12"/>
  <c r="K28" i="12"/>
  <c r="I63" i="12"/>
  <c r="K62" i="10"/>
  <c r="K77" i="10" s="1"/>
  <c r="K35" i="10"/>
  <c r="K50" i="10" s="1"/>
  <c r="K51" i="10" s="1"/>
  <c r="L9" i="10"/>
  <c r="G6" i="10"/>
  <c r="F6" i="10"/>
  <c r="F7" i="10" s="1"/>
  <c r="F33" i="10"/>
  <c r="K17" i="12" l="1"/>
  <c r="J18" i="12"/>
  <c r="K78" i="10"/>
  <c r="K79" i="10"/>
  <c r="K61" i="12"/>
  <c r="L61" i="12" s="1"/>
  <c r="I57" i="11"/>
  <c r="I64" i="12"/>
  <c r="I65" i="12"/>
  <c r="I41" i="12"/>
  <c r="I42" i="12"/>
  <c r="H38" i="11"/>
  <c r="H59" i="11"/>
  <c r="I58" i="11"/>
  <c r="J32" i="10"/>
  <c r="J6" i="10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AG6" i="10" s="1"/>
  <c r="AH6" i="10" s="1"/>
  <c r="AI6" i="10" s="1"/>
  <c r="AJ6" i="10" s="1"/>
  <c r="AK6" i="10" s="1"/>
  <c r="H60" i="10"/>
  <c r="K32" i="10"/>
  <c r="L32" i="10" s="1"/>
  <c r="M32" i="10" s="1"/>
  <c r="J33" i="10"/>
  <c r="I55" i="11"/>
  <c r="I54" i="11"/>
  <c r="I56" i="11"/>
  <c r="K23" i="10"/>
  <c r="J47" i="11"/>
  <c r="K38" i="12"/>
  <c r="L38" i="12" s="1"/>
  <c r="K58" i="12"/>
  <c r="L58" i="12" s="1"/>
  <c r="K36" i="12"/>
  <c r="L36" i="12" s="1"/>
  <c r="K59" i="12"/>
  <c r="L59" i="12" s="1"/>
  <c r="K60" i="12"/>
  <c r="L60" i="12" s="1"/>
  <c r="K62" i="12"/>
  <c r="L62" i="12" s="1"/>
  <c r="K39" i="12"/>
  <c r="L39" i="12" s="1"/>
  <c r="K35" i="12"/>
  <c r="L35" i="12" s="1"/>
  <c r="K37" i="12"/>
  <c r="L37" i="12" s="1"/>
  <c r="M51" i="12"/>
  <c r="J63" i="12"/>
  <c r="J40" i="12"/>
  <c r="L6" i="12"/>
  <c r="L13" i="12" s="1"/>
  <c r="M28" i="12"/>
  <c r="L62" i="10"/>
  <c r="L77" i="10" s="1"/>
  <c r="L35" i="10"/>
  <c r="L50" i="10" s="1"/>
  <c r="L51" i="10" s="1"/>
  <c r="M9" i="10"/>
  <c r="G7" i="10"/>
  <c r="G33" i="10"/>
  <c r="L15" i="12" l="1"/>
  <c r="L14" i="12"/>
  <c r="L16" i="12"/>
  <c r="L17" i="12"/>
  <c r="K18" i="12"/>
  <c r="L78" i="10"/>
  <c r="L79" i="10"/>
  <c r="J14" i="11"/>
  <c r="J17" i="11"/>
  <c r="J16" i="11"/>
  <c r="J35" i="11"/>
  <c r="J33" i="11"/>
  <c r="J18" i="11"/>
  <c r="J36" i="11"/>
  <c r="J37" i="11"/>
  <c r="J34" i="11"/>
  <c r="J15" i="11"/>
  <c r="M61" i="12"/>
  <c r="H61" i="11"/>
  <c r="H60" i="11"/>
  <c r="J65" i="12"/>
  <c r="J64" i="12"/>
  <c r="J42" i="12"/>
  <c r="J41" i="12"/>
  <c r="H19" i="11"/>
  <c r="J56" i="11"/>
  <c r="J58" i="11"/>
  <c r="L23" i="10"/>
  <c r="L24" i="10" s="1"/>
  <c r="K24" i="10"/>
  <c r="H72" i="10"/>
  <c r="H71" i="10"/>
  <c r="I60" i="10"/>
  <c r="K33" i="10"/>
  <c r="I59" i="11"/>
  <c r="I19" i="11"/>
  <c r="J57" i="11"/>
  <c r="J55" i="11"/>
  <c r="J54" i="11"/>
  <c r="K47" i="11"/>
  <c r="M62" i="12"/>
  <c r="M60" i="12"/>
  <c r="M59" i="12"/>
  <c r="M58" i="12"/>
  <c r="M35" i="12"/>
  <c r="M39" i="12"/>
  <c r="M36" i="12"/>
  <c r="M38" i="12"/>
  <c r="M37" i="12"/>
  <c r="N51" i="12"/>
  <c r="N61" i="12" s="1"/>
  <c r="K40" i="12"/>
  <c r="N28" i="12"/>
  <c r="K63" i="12"/>
  <c r="M6" i="12"/>
  <c r="M13" i="12" s="1"/>
  <c r="K7" i="11"/>
  <c r="K26" i="11"/>
  <c r="M62" i="10"/>
  <c r="M77" i="10" s="1"/>
  <c r="M35" i="10"/>
  <c r="M50" i="10" s="1"/>
  <c r="M51" i="10" s="1"/>
  <c r="N9" i="10"/>
  <c r="H7" i="10"/>
  <c r="M16" i="12" l="1"/>
  <c r="M14" i="12"/>
  <c r="M15" i="12"/>
  <c r="M17" i="12"/>
  <c r="L18" i="12"/>
  <c r="M78" i="10"/>
  <c r="M79" i="10"/>
  <c r="I38" i="11"/>
  <c r="K34" i="11"/>
  <c r="I61" i="11"/>
  <c r="I60" i="11"/>
  <c r="K65" i="12"/>
  <c r="K64" i="12"/>
  <c r="K42" i="12"/>
  <c r="K41" i="12"/>
  <c r="N35" i="12"/>
  <c r="K58" i="11"/>
  <c r="J38" i="11"/>
  <c r="J19" i="11"/>
  <c r="K14" i="11"/>
  <c r="M23" i="10"/>
  <c r="M24" i="10" s="1"/>
  <c r="I71" i="10"/>
  <c r="I72" i="10"/>
  <c r="L33" i="10"/>
  <c r="H46" i="10"/>
  <c r="H45" i="10"/>
  <c r="H18" i="10"/>
  <c r="H19" i="10"/>
  <c r="K55" i="11"/>
  <c r="K17" i="11"/>
  <c r="J59" i="11"/>
  <c r="K18" i="11"/>
  <c r="K54" i="11"/>
  <c r="K57" i="11"/>
  <c r="K15" i="11"/>
  <c r="K37" i="11"/>
  <c r="K33" i="11"/>
  <c r="K56" i="11"/>
  <c r="O47" i="11"/>
  <c r="N47" i="11"/>
  <c r="M47" i="11"/>
  <c r="K35" i="11"/>
  <c r="K36" i="11"/>
  <c r="K16" i="11"/>
  <c r="L47" i="11"/>
  <c r="N60" i="12"/>
  <c r="N62" i="12"/>
  <c r="N59" i="12"/>
  <c r="N58" i="12"/>
  <c r="N38" i="12"/>
  <c r="N36" i="12"/>
  <c r="N39" i="12"/>
  <c r="N37" i="12"/>
  <c r="O51" i="12"/>
  <c r="O61" i="12" s="1"/>
  <c r="N6" i="12"/>
  <c r="N13" i="12" s="1"/>
  <c r="L63" i="12"/>
  <c r="L40" i="12"/>
  <c r="O28" i="12"/>
  <c r="L26" i="11"/>
  <c r="M26" i="11"/>
  <c r="N25" i="11"/>
  <c r="L7" i="11"/>
  <c r="N62" i="10"/>
  <c r="N77" i="10" s="1"/>
  <c r="N35" i="10"/>
  <c r="N50" i="10" s="1"/>
  <c r="N51" i="10" s="1"/>
  <c r="J60" i="10"/>
  <c r="O9" i="10"/>
  <c r="I7" i="10"/>
  <c r="K60" i="10"/>
  <c r="N15" i="12" l="1"/>
  <c r="N14" i="12"/>
  <c r="N16" i="12"/>
  <c r="N17" i="12"/>
  <c r="M18" i="12"/>
  <c r="N23" i="10"/>
  <c r="N24" i="10" s="1"/>
  <c r="N78" i="10"/>
  <c r="N79" i="10"/>
  <c r="L34" i="11"/>
  <c r="L58" i="11"/>
  <c r="M58" i="11" s="1"/>
  <c r="N58" i="11" s="1"/>
  <c r="O58" i="11" s="1"/>
  <c r="J60" i="11"/>
  <c r="J61" i="11"/>
  <c r="L64" i="12"/>
  <c r="L65" i="12"/>
  <c r="L41" i="12"/>
  <c r="L42" i="12"/>
  <c r="O35" i="12"/>
  <c r="M34" i="11"/>
  <c r="K38" i="11"/>
  <c r="L14" i="11"/>
  <c r="K59" i="11"/>
  <c r="K19" i="11"/>
  <c r="J72" i="10"/>
  <c r="K72" i="10" s="1"/>
  <c r="J71" i="10"/>
  <c r="K71" i="10"/>
  <c r="M33" i="10"/>
  <c r="N32" i="10"/>
  <c r="I46" i="10"/>
  <c r="H20" i="10"/>
  <c r="L56" i="11"/>
  <c r="M56" i="11" s="1"/>
  <c r="N56" i="11" s="1"/>
  <c r="O56" i="11" s="1"/>
  <c r="L57" i="11"/>
  <c r="M57" i="11" s="1"/>
  <c r="N57" i="11" s="1"/>
  <c r="O57" i="11" s="1"/>
  <c r="L17" i="11"/>
  <c r="L16" i="11"/>
  <c r="L33" i="11"/>
  <c r="M33" i="11" s="1"/>
  <c r="L54" i="11"/>
  <c r="M54" i="11" s="1"/>
  <c r="N54" i="11" s="1"/>
  <c r="O54" i="11" s="1"/>
  <c r="L36" i="11"/>
  <c r="M36" i="11" s="1"/>
  <c r="L37" i="11"/>
  <c r="M37" i="11" s="1"/>
  <c r="L18" i="11"/>
  <c r="L35" i="11"/>
  <c r="M35" i="11" s="1"/>
  <c r="L55" i="11"/>
  <c r="M55" i="11" s="1"/>
  <c r="N55" i="11" s="1"/>
  <c r="O55" i="11" s="1"/>
  <c r="L15" i="11"/>
  <c r="O58" i="12"/>
  <c r="O59" i="12"/>
  <c r="O62" i="12"/>
  <c r="O60" i="12"/>
  <c r="O38" i="12"/>
  <c r="O39" i="12"/>
  <c r="O36" i="12"/>
  <c r="O37" i="12"/>
  <c r="I45" i="10"/>
  <c r="P51" i="12"/>
  <c r="P61" i="12" s="1"/>
  <c r="P28" i="12"/>
  <c r="M63" i="12"/>
  <c r="M40" i="12"/>
  <c r="O6" i="12"/>
  <c r="O13" i="12" s="1"/>
  <c r="N26" i="11"/>
  <c r="O25" i="11"/>
  <c r="M7" i="11"/>
  <c r="P47" i="11"/>
  <c r="O62" i="10"/>
  <c r="O77" i="10" s="1"/>
  <c r="O35" i="10"/>
  <c r="O50" i="10" s="1"/>
  <c r="O51" i="10" s="1"/>
  <c r="P9" i="10"/>
  <c r="I19" i="10"/>
  <c r="H47" i="10"/>
  <c r="I18" i="10"/>
  <c r="H73" i="10"/>
  <c r="J7" i="10"/>
  <c r="M60" i="10"/>
  <c r="L60" i="10"/>
  <c r="G43" i="2"/>
  <c r="F43" i="2"/>
  <c r="E43" i="2"/>
  <c r="O16" i="12" l="1"/>
  <c r="P16" i="12" s="1"/>
  <c r="O14" i="12"/>
  <c r="O15" i="12"/>
  <c r="P15" i="12" s="1"/>
  <c r="O17" i="12"/>
  <c r="N18" i="12"/>
  <c r="E28" i="2"/>
  <c r="E44" i="2"/>
  <c r="F28" i="2"/>
  <c r="F29" i="2" s="1"/>
  <c r="F44" i="2"/>
  <c r="G28" i="2"/>
  <c r="G29" i="2" s="1"/>
  <c r="G44" i="2"/>
  <c r="O23" i="10"/>
  <c r="O24" i="10" s="1"/>
  <c r="O78" i="10"/>
  <c r="O79" i="10"/>
  <c r="H75" i="10"/>
  <c r="H74" i="10"/>
  <c r="P35" i="12"/>
  <c r="K60" i="11"/>
  <c r="K61" i="11"/>
  <c r="M64" i="12"/>
  <c r="M65" i="12"/>
  <c r="M41" i="12"/>
  <c r="M42" i="12"/>
  <c r="K28" i="2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AB28" i="2" s="1"/>
  <c r="AC28" i="2" s="1"/>
  <c r="AD28" i="2" s="1"/>
  <c r="AE28" i="2" s="1"/>
  <c r="AF28" i="2" s="1"/>
  <c r="AG28" i="2" s="1"/>
  <c r="AH28" i="2" s="1"/>
  <c r="AI28" i="2" s="1"/>
  <c r="AJ28" i="2" s="1"/>
  <c r="AK28" i="2" s="1"/>
  <c r="AL28" i="2" s="1"/>
  <c r="AM28" i="2" s="1"/>
  <c r="AN28" i="2" s="1"/>
  <c r="AO28" i="2" s="1"/>
  <c r="AP28" i="2" s="1"/>
  <c r="AQ28" i="2" s="1"/>
  <c r="F31" i="2"/>
  <c r="G31" i="2"/>
  <c r="E31" i="2"/>
  <c r="N34" i="11"/>
  <c r="M14" i="11"/>
  <c r="M15" i="11"/>
  <c r="M16" i="11"/>
  <c r="L72" i="10"/>
  <c r="M72" i="10" s="1"/>
  <c r="L71" i="10"/>
  <c r="M71" i="10" s="1"/>
  <c r="N33" i="10"/>
  <c r="O32" i="10"/>
  <c r="J45" i="10"/>
  <c r="K45" i="10" s="1"/>
  <c r="L45" i="10" s="1"/>
  <c r="J46" i="10"/>
  <c r="M18" i="11"/>
  <c r="L38" i="11"/>
  <c r="M17" i="11"/>
  <c r="L59" i="11"/>
  <c r="N33" i="11"/>
  <c r="P56" i="11"/>
  <c r="N37" i="11"/>
  <c r="P58" i="11"/>
  <c r="P55" i="11"/>
  <c r="N36" i="11"/>
  <c r="L19" i="11"/>
  <c r="N35" i="11"/>
  <c r="P54" i="11"/>
  <c r="P57" i="11"/>
  <c r="P62" i="12"/>
  <c r="P59" i="12"/>
  <c r="P60" i="12"/>
  <c r="P58" i="12"/>
  <c r="P36" i="12"/>
  <c r="P39" i="12"/>
  <c r="P38" i="12"/>
  <c r="P37" i="12"/>
  <c r="Q51" i="12"/>
  <c r="Q61" i="12" s="1"/>
  <c r="N40" i="12"/>
  <c r="P6" i="12"/>
  <c r="P13" i="12" s="1"/>
  <c r="Q28" i="12"/>
  <c r="Q35" i="12" s="1"/>
  <c r="N63" i="12"/>
  <c r="M59" i="11"/>
  <c r="Q47" i="11"/>
  <c r="N7" i="11"/>
  <c r="M38" i="11"/>
  <c r="P25" i="11"/>
  <c r="O26" i="11"/>
  <c r="P62" i="10"/>
  <c r="P77" i="10" s="1"/>
  <c r="P35" i="10"/>
  <c r="P50" i="10" s="1"/>
  <c r="P51" i="10" s="1"/>
  <c r="Q9" i="10"/>
  <c r="I20" i="10"/>
  <c r="J18" i="10"/>
  <c r="I47" i="10"/>
  <c r="I73" i="10"/>
  <c r="J19" i="10"/>
  <c r="K7" i="10"/>
  <c r="N60" i="10"/>
  <c r="P14" i="12" l="1"/>
  <c r="P17" i="12"/>
  <c r="O18" i="12"/>
  <c r="G32" i="2"/>
  <c r="P23" i="10"/>
  <c r="P24" i="10" s="1"/>
  <c r="P78" i="10"/>
  <c r="P79" i="10"/>
  <c r="I74" i="10"/>
  <c r="I75" i="10"/>
  <c r="M61" i="11"/>
  <c r="M60" i="11"/>
  <c r="L61" i="11"/>
  <c r="L60" i="11"/>
  <c r="N64" i="12"/>
  <c r="N65" i="12"/>
  <c r="N42" i="12"/>
  <c r="N41" i="12"/>
  <c r="O34" i="11"/>
  <c r="N15" i="11"/>
  <c r="M19" i="11"/>
  <c r="N17" i="11"/>
  <c r="N71" i="10"/>
  <c r="N72" i="10"/>
  <c r="P32" i="10"/>
  <c r="O33" i="10"/>
  <c r="K46" i="10"/>
  <c r="Q58" i="11"/>
  <c r="Q57" i="11"/>
  <c r="Q54" i="11"/>
  <c r="O36" i="11"/>
  <c r="Q56" i="11"/>
  <c r="O33" i="11"/>
  <c r="N16" i="11"/>
  <c r="O35" i="11"/>
  <c r="N14" i="11"/>
  <c r="O37" i="11"/>
  <c r="N18" i="11"/>
  <c r="Q55" i="11"/>
  <c r="Q60" i="12"/>
  <c r="Q59" i="12"/>
  <c r="Q62" i="12"/>
  <c r="Q58" i="12"/>
  <c r="Q39" i="12"/>
  <c r="Q38" i="12"/>
  <c r="Q36" i="12"/>
  <c r="Q37" i="12"/>
  <c r="R51" i="12"/>
  <c r="R61" i="12" s="1"/>
  <c r="Q6" i="12"/>
  <c r="Q13" i="12" s="1"/>
  <c r="O63" i="12"/>
  <c r="O40" i="12"/>
  <c r="R28" i="12"/>
  <c r="R35" i="12" s="1"/>
  <c r="N38" i="11"/>
  <c r="N59" i="11"/>
  <c r="R47" i="11"/>
  <c r="Q25" i="11"/>
  <c r="P26" i="11"/>
  <c r="O7" i="11"/>
  <c r="Q62" i="10"/>
  <c r="Q77" i="10" s="1"/>
  <c r="Q35" i="10"/>
  <c r="Q50" i="10" s="1"/>
  <c r="Q51" i="10" s="1"/>
  <c r="R9" i="10"/>
  <c r="L7" i="10"/>
  <c r="K18" i="10"/>
  <c r="J20" i="10"/>
  <c r="K19" i="10"/>
  <c r="J73" i="10"/>
  <c r="J47" i="10"/>
  <c r="O60" i="10"/>
  <c r="F53" i="2"/>
  <c r="Q16" i="12" l="1"/>
  <c r="R16" i="12" s="1"/>
  <c r="Q14" i="12"/>
  <c r="Q15" i="12"/>
  <c r="R15" i="12" s="1"/>
  <c r="Q17" i="12"/>
  <c r="P18" i="12"/>
  <c r="Q23" i="10"/>
  <c r="Q24" i="10" s="1"/>
  <c r="J74" i="10"/>
  <c r="J75" i="10"/>
  <c r="Q78" i="10"/>
  <c r="Q79" i="10"/>
  <c r="N60" i="11"/>
  <c r="N61" i="11"/>
  <c r="O65" i="12"/>
  <c r="O64" i="12"/>
  <c r="O42" i="12"/>
  <c r="O41" i="12"/>
  <c r="P34" i="11"/>
  <c r="P36" i="11"/>
  <c r="O15" i="11"/>
  <c r="O72" i="10"/>
  <c r="O71" i="10"/>
  <c r="P33" i="10"/>
  <c r="Q32" i="10"/>
  <c r="M45" i="10"/>
  <c r="N45" i="10" s="1"/>
  <c r="L46" i="10"/>
  <c r="M46" i="10" s="1"/>
  <c r="R60" i="12"/>
  <c r="R58" i="11"/>
  <c r="O14" i="11"/>
  <c r="O17" i="11"/>
  <c r="N19" i="11"/>
  <c r="R55" i="11"/>
  <c r="P35" i="11"/>
  <c r="R54" i="11"/>
  <c r="R57" i="11"/>
  <c r="O18" i="11"/>
  <c r="P33" i="11"/>
  <c r="R56" i="11"/>
  <c r="P37" i="11"/>
  <c r="O16" i="11"/>
  <c r="R58" i="12"/>
  <c r="R59" i="12"/>
  <c r="R62" i="12"/>
  <c r="R36" i="12"/>
  <c r="R39" i="12"/>
  <c r="R38" i="12"/>
  <c r="R37" i="12"/>
  <c r="S51" i="12"/>
  <c r="S61" i="12" s="1"/>
  <c r="S28" i="12"/>
  <c r="S35" i="12" s="1"/>
  <c r="R6" i="12"/>
  <c r="R13" i="12" s="1"/>
  <c r="P40" i="12"/>
  <c r="P63" i="12"/>
  <c r="S47" i="11"/>
  <c r="P7" i="11"/>
  <c r="O59" i="11"/>
  <c r="O38" i="11"/>
  <c r="R25" i="11"/>
  <c r="Q26" i="11"/>
  <c r="R62" i="10"/>
  <c r="R77" i="10" s="1"/>
  <c r="R35" i="10"/>
  <c r="R50" i="10" s="1"/>
  <c r="R51" i="10" s="1"/>
  <c r="L19" i="10"/>
  <c r="S9" i="10"/>
  <c r="L18" i="10"/>
  <c r="K20" i="10"/>
  <c r="K73" i="10"/>
  <c r="K47" i="10"/>
  <c r="M7" i="10"/>
  <c r="P60" i="10"/>
  <c r="P72" i="10" s="1"/>
  <c r="G53" i="2"/>
  <c r="G76" i="12" l="1"/>
  <c r="J76" i="12" s="1"/>
  <c r="G87" i="12"/>
  <c r="J87" i="12" s="1"/>
  <c r="AW61" i="12"/>
  <c r="R14" i="12"/>
  <c r="R17" i="12"/>
  <c r="Q18" i="12"/>
  <c r="R23" i="10"/>
  <c r="R24" i="10" s="1"/>
  <c r="R78" i="10"/>
  <c r="R79" i="10"/>
  <c r="K75" i="10"/>
  <c r="K74" i="10"/>
  <c r="O60" i="11"/>
  <c r="O61" i="11"/>
  <c r="P64" i="12"/>
  <c r="P65" i="12"/>
  <c r="P41" i="12"/>
  <c r="P42" i="12"/>
  <c r="S60" i="12"/>
  <c r="P15" i="11"/>
  <c r="Q36" i="11"/>
  <c r="P16" i="11"/>
  <c r="P18" i="11"/>
  <c r="S58" i="11"/>
  <c r="P71" i="10"/>
  <c r="R32" i="10"/>
  <c r="Q33" i="10"/>
  <c r="N46" i="10"/>
  <c r="S55" i="11"/>
  <c r="S56" i="11"/>
  <c r="P14" i="11"/>
  <c r="Q37" i="11"/>
  <c r="S57" i="11"/>
  <c r="Q34" i="11"/>
  <c r="O19" i="11"/>
  <c r="S54" i="11"/>
  <c r="P17" i="11"/>
  <c r="Q33" i="11"/>
  <c r="Q35" i="11"/>
  <c r="S62" i="12"/>
  <c r="S58" i="12"/>
  <c r="S59" i="12"/>
  <c r="S38" i="12"/>
  <c r="S39" i="12"/>
  <c r="S36" i="12"/>
  <c r="S37" i="12"/>
  <c r="T51" i="12"/>
  <c r="T61" i="12" s="1"/>
  <c r="Q40" i="12"/>
  <c r="Q63" i="12"/>
  <c r="S6" i="12"/>
  <c r="S13" i="12" s="1"/>
  <c r="T28" i="12"/>
  <c r="T35" i="12" s="1"/>
  <c r="S25" i="11"/>
  <c r="R26" i="11"/>
  <c r="P59" i="11"/>
  <c r="Q7" i="11"/>
  <c r="T47" i="11"/>
  <c r="P38" i="11"/>
  <c r="S62" i="10"/>
  <c r="S77" i="10" s="1"/>
  <c r="S35" i="10"/>
  <c r="S50" i="10" s="1"/>
  <c r="S51" i="10" s="1"/>
  <c r="T9" i="10"/>
  <c r="M19" i="10"/>
  <c r="L47" i="10"/>
  <c r="M47" i="10"/>
  <c r="L73" i="10"/>
  <c r="N7" i="10"/>
  <c r="M18" i="10"/>
  <c r="L20" i="10"/>
  <c r="O45" i="10"/>
  <c r="Q60" i="10"/>
  <c r="Q71" i="10" s="1"/>
  <c r="G74" i="12" l="1"/>
  <c r="J74" i="12" s="1"/>
  <c r="G85" i="12"/>
  <c r="J85" i="12" s="1"/>
  <c r="AW59" i="12"/>
  <c r="G84" i="12"/>
  <c r="G73" i="12"/>
  <c r="AW58" i="12"/>
  <c r="S16" i="12"/>
  <c r="T16" i="12" s="1"/>
  <c r="S14" i="12"/>
  <c r="G75" i="12"/>
  <c r="J75" i="12" s="1"/>
  <c r="G86" i="12"/>
  <c r="J86" i="12" s="1"/>
  <c r="AW60" i="12"/>
  <c r="S15" i="12"/>
  <c r="S17" i="12"/>
  <c r="R18" i="12"/>
  <c r="S23" i="10"/>
  <c r="S24" i="10" s="1"/>
  <c r="S78" i="10"/>
  <c r="S79" i="10"/>
  <c r="L75" i="10"/>
  <c r="L74" i="10"/>
  <c r="BB59" i="12"/>
  <c r="BB60" i="12"/>
  <c r="BB61" i="12"/>
  <c r="Q15" i="11"/>
  <c r="P61" i="11"/>
  <c r="P60" i="11"/>
  <c r="Q64" i="12"/>
  <c r="Q65" i="12"/>
  <c r="Q41" i="12"/>
  <c r="Q42" i="12"/>
  <c r="T60" i="12"/>
  <c r="T56" i="11"/>
  <c r="R36" i="11"/>
  <c r="T55" i="11"/>
  <c r="P19" i="11"/>
  <c r="Q72" i="10"/>
  <c r="S32" i="10"/>
  <c r="R33" i="10"/>
  <c r="O46" i="10"/>
  <c r="AZ40" i="12"/>
  <c r="T58" i="11"/>
  <c r="T54" i="11"/>
  <c r="T57" i="11"/>
  <c r="Q18" i="11"/>
  <c r="R35" i="11"/>
  <c r="R33" i="11"/>
  <c r="R37" i="11"/>
  <c r="Q16" i="11"/>
  <c r="Q14" i="11"/>
  <c r="Q17" i="11"/>
  <c r="R34" i="11"/>
  <c r="T58" i="12"/>
  <c r="T62" i="12"/>
  <c r="T59" i="12"/>
  <c r="T36" i="12"/>
  <c r="T39" i="12"/>
  <c r="T38" i="12"/>
  <c r="T37" i="12"/>
  <c r="U51" i="12"/>
  <c r="U61" i="12" s="1"/>
  <c r="U28" i="12"/>
  <c r="U35" i="12" s="1"/>
  <c r="T6" i="12"/>
  <c r="T13" i="12" s="1"/>
  <c r="R63" i="12"/>
  <c r="R40" i="12"/>
  <c r="Q59" i="11"/>
  <c r="S26" i="11"/>
  <c r="T25" i="11"/>
  <c r="Q38" i="11"/>
  <c r="R7" i="11"/>
  <c r="U47" i="11"/>
  <c r="T62" i="10"/>
  <c r="T77" i="10" s="1"/>
  <c r="V9" i="10"/>
  <c r="T35" i="10"/>
  <c r="T50" i="10" s="1"/>
  <c r="T51" i="10" s="1"/>
  <c r="O7" i="10"/>
  <c r="N18" i="10"/>
  <c r="M20" i="10"/>
  <c r="M73" i="10"/>
  <c r="N19" i="10"/>
  <c r="AL59" i="10"/>
  <c r="AM59" i="10" s="1"/>
  <c r="AN59" i="10" s="1"/>
  <c r="AO59" i="10" s="1"/>
  <c r="AP59" i="10" s="1"/>
  <c r="AQ59" i="10" s="1"/>
  <c r="R60" i="10"/>
  <c r="R71" i="10" s="1"/>
  <c r="P45" i="10"/>
  <c r="I53" i="2"/>
  <c r="H53" i="2"/>
  <c r="J53" i="2"/>
  <c r="J73" i="12" l="1"/>
  <c r="J78" i="12" s="1"/>
  <c r="G78" i="12"/>
  <c r="T15" i="12"/>
  <c r="T14" i="12"/>
  <c r="J84" i="12"/>
  <c r="J89" i="12" s="1"/>
  <c r="G89" i="12"/>
  <c r="T17" i="12"/>
  <c r="S18" i="12"/>
  <c r="H20" i="2"/>
  <c r="I20" i="2" s="1"/>
  <c r="J20" i="2" s="1"/>
  <c r="H17" i="2"/>
  <c r="I17" i="2" s="1"/>
  <c r="J17" i="2" s="1"/>
  <c r="H14" i="2"/>
  <c r="I14" i="2" s="1"/>
  <c r="J14" i="2" s="1"/>
  <c r="H40" i="2"/>
  <c r="I40" i="2" s="1"/>
  <c r="J40" i="2" s="1"/>
  <c r="H16" i="2"/>
  <c r="I16" i="2" s="1"/>
  <c r="J16" i="2" s="1"/>
  <c r="H42" i="2"/>
  <c r="I42" i="2" s="1"/>
  <c r="J42" i="2" s="1"/>
  <c r="H19" i="2"/>
  <c r="I19" i="2" s="1"/>
  <c r="J19" i="2" s="1"/>
  <c r="H15" i="2"/>
  <c r="I15" i="2" s="1"/>
  <c r="J15" i="2" s="1"/>
  <c r="H39" i="2"/>
  <c r="I39" i="2" s="1"/>
  <c r="J39" i="2" s="1"/>
  <c r="H36" i="2"/>
  <c r="H18" i="2"/>
  <c r="I18" i="2" s="1"/>
  <c r="J18" i="2" s="1"/>
  <c r="H41" i="2"/>
  <c r="I41" i="2" s="1"/>
  <c r="J41" i="2" s="1"/>
  <c r="H38" i="2"/>
  <c r="I38" i="2" s="1"/>
  <c r="J38" i="2" s="1"/>
  <c r="H37" i="2"/>
  <c r="I37" i="2" s="1"/>
  <c r="J37" i="2" s="1"/>
  <c r="T23" i="10"/>
  <c r="M74" i="10"/>
  <c r="M75" i="10"/>
  <c r="T78" i="10"/>
  <c r="T79" i="10"/>
  <c r="R15" i="11"/>
  <c r="H61" i="2"/>
  <c r="H65" i="2"/>
  <c r="H62" i="2"/>
  <c r="I62" i="2" s="1"/>
  <c r="J62" i="2" s="1"/>
  <c r="H66" i="2"/>
  <c r="I66" i="2" s="1"/>
  <c r="J66" i="2" s="1"/>
  <c r="H64" i="2"/>
  <c r="I64" i="2" s="1"/>
  <c r="J64" i="2" s="1"/>
  <c r="H63" i="2"/>
  <c r="I63" i="2" s="1"/>
  <c r="J63" i="2" s="1"/>
  <c r="H60" i="2"/>
  <c r="Q61" i="11"/>
  <c r="Q60" i="11"/>
  <c r="R64" i="12"/>
  <c r="R65" i="12"/>
  <c r="R42" i="12"/>
  <c r="R41" i="12"/>
  <c r="U60" i="12"/>
  <c r="BB40" i="12"/>
  <c r="S36" i="11"/>
  <c r="S34" i="11"/>
  <c r="U54" i="11"/>
  <c r="Q19" i="11"/>
  <c r="I61" i="2"/>
  <c r="J61" i="2" s="1"/>
  <c r="I65" i="2"/>
  <c r="J65" i="2" s="1"/>
  <c r="T24" i="10"/>
  <c r="R72" i="10"/>
  <c r="T32" i="10"/>
  <c r="S33" i="10"/>
  <c r="P46" i="10"/>
  <c r="S35" i="11"/>
  <c r="S37" i="11"/>
  <c r="S33" i="11"/>
  <c r="R16" i="11"/>
  <c r="U58" i="11"/>
  <c r="U57" i="11"/>
  <c r="U56" i="11"/>
  <c r="R17" i="11"/>
  <c r="U55" i="11"/>
  <c r="R14" i="11"/>
  <c r="R18" i="11"/>
  <c r="U59" i="12"/>
  <c r="U62" i="12"/>
  <c r="U58" i="12"/>
  <c r="U38" i="12"/>
  <c r="U36" i="12"/>
  <c r="U39" i="12"/>
  <c r="U37" i="12"/>
  <c r="V51" i="12"/>
  <c r="V61" i="12" s="1"/>
  <c r="V28" i="12"/>
  <c r="V35" i="12" s="1"/>
  <c r="S63" i="12"/>
  <c r="U6" i="12"/>
  <c r="U13" i="12" s="1"/>
  <c r="S40" i="12"/>
  <c r="R38" i="11"/>
  <c r="V47" i="11"/>
  <c r="T26" i="11"/>
  <c r="U25" i="11"/>
  <c r="R59" i="11"/>
  <c r="S7" i="11"/>
  <c r="U35" i="10"/>
  <c r="U50" i="10" s="1"/>
  <c r="U51" i="10" s="1"/>
  <c r="W9" i="10"/>
  <c r="U62" i="10"/>
  <c r="U77" i="10" s="1"/>
  <c r="U23" i="10"/>
  <c r="U24" i="10" s="1"/>
  <c r="N20" i="10"/>
  <c r="O18" i="10"/>
  <c r="P7" i="10"/>
  <c r="N47" i="10"/>
  <c r="O19" i="10"/>
  <c r="N73" i="10"/>
  <c r="Q45" i="10"/>
  <c r="S60" i="10"/>
  <c r="S71" i="10" s="1"/>
  <c r="K7" i="2"/>
  <c r="K53" i="2"/>
  <c r="K29" i="2"/>
  <c r="U16" i="12" l="1"/>
  <c r="V16" i="12" s="1"/>
  <c r="U14" i="12"/>
  <c r="V14" i="12" s="1"/>
  <c r="U15" i="12"/>
  <c r="V15" i="12" s="1"/>
  <c r="U17" i="12"/>
  <c r="T18" i="12"/>
  <c r="K15" i="2"/>
  <c r="I36" i="2"/>
  <c r="J36" i="2" s="1"/>
  <c r="H43" i="2"/>
  <c r="N74" i="10"/>
  <c r="N75" i="10"/>
  <c r="U78" i="10"/>
  <c r="U79" i="10"/>
  <c r="S15" i="11"/>
  <c r="R60" i="11"/>
  <c r="R61" i="11"/>
  <c r="K20" i="2"/>
  <c r="K17" i="2"/>
  <c r="K16" i="2"/>
  <c r="K14" i="2"/>
  <c r="K18" i="2"/>
  <c r="S65" i="12"/>
  <c r="S64" i="12"/>
  <c r="S42" i="12"/>
  <c r="S41" i="12"/>
  <c r="V60" i="12"/>
  <c r="H67" i="2"/>
  <c r="I60" i="2"/>
  <c r="J60" i="2" s="1"/>
  <c r="J67" i="2" s="1"/>
  <c r="K19" i="2"/>
  <c r="T36" i="11"/>
  <c r="V54" i="11"/>
  <c r="R19" i="11"/>
  <c r="K63" i="2"/>
  <c r="K65" i="2"/>
  <c r="K62" i="2"/>
  <c r="K61" i="2"/>
  <c r="K64" i="2"/>
  <c r="K66" i="2"/>
  <c r="K37" i="2"/>
  <c r="K38" i="2"/>
  <c r="K41" i="2"/>
  <c r="K42" i="2"/>
  <c r="K39" i="2"/>
  <c r="K36" i="2"/>
  <c r="K40" i="2"/>
  <c r="S72" i="10"/>
  <c r="U32" i="10"/>
  <c r="U33" i="10" s="1"/>
  <c r="T33" i="10"/>
  <c r="Q46" i="10"/>
  <c r="S17" i="11"/>
  <c r="S16" i="11"/>
  <c r="S18" i="11"/>
  <c r="S14" i="11"/>
  <c r="T35" i="11"/>
  <c r="T37" i="11"/>
  <c r="T33" i="11"/>
  <c r="T34" i="11"/>
  <c r="V57" i="11"/>
  <c r="V55" i="11"/>
  <c r="V56" i="11"/>
  <c r="V58" i="11"/>
  <c r="BB18" i="12"/>
  <c r="AZ18" i="12"/>
  <c r="V59" i="12"/>
  <c r="V58" i="12"/>
  <c r="V62" i="12"/>
  <c r="V38" i="12"/>
  <c r="V39" i="12"/>
  <c r="V36" i="12"/>
  <c r="V37" i="12"/>
  <c r="W51" i="12"/>
  <c r="W61" i="12" s="1"/>
  <c r="W28" i="12"/>
  <c r="W35" i="12" s="1"/>
  <c r="V6" i="12"/>
  <c r="V13" i="12" s="1"/>
  <c r="T40" i="12"/>
  <c r="T63" i="12"/>
  <c r="W47" i="11"/>
  <c r="S59" i="11"/>
  <c r="U26" i="11"/>
  <c r="U36" i="11" s="1"/>
  <c r="V25" i="11"/>
  <c r="W25" i="11" s="1"/>
  <c r="X25" i="11" s="1"/>
  <c r="Y25" i="11" s="1"/>
  <c r="Z25" i="11" s="1"/>
  <c r="AA25" i="11" s="1"/>
  <c r="AB25" i="11" s="1"/>
  <c r="AC25" i="11" s="1"/>
  <c r="AD25" i="11" s="1"/>
  <c r="AE25" i="11" s="1"/>
  <c r="AF25" i="11" s="1"/>
  <c r="AG25" i="11" s="1"/>
  <c r="AH25" i="11" s="1"/>
  <c r="AI25" i="11" s="1"/>
  <c r="AJ25" i="11" s="1"/>
  <c r="AK25" i="11" s="1"/>
  <c r="AL25" i="11" s="1"/>
  <c r="AM25" i="11" s="1"/>
  <c r="AN25" i="11" s="1"/>
  <c r="AO25" i="11" s="1"/>
  <c r="AP25" i="11" s="1"/>
  <c r="AQ25" i="11" s="1"/>
  <c r="T7" i="11"/>
  <c r="S38" i="11"/>
  <c r="V35" i="10"/>
  <c r="V50" i="10" s="1"/>
  <c r="V51" i="10" s="1"/>
  <c r="V62" i="10"/>
  <c r="V77" i="10" s="1"/>
  <c r="X9" i="10"/>
  <c r="V23" i="10"/>
  <c r="V24" i="10" s="1"/>
  <c r="O20" i="10"/>
  <c r="P18" i="10"/>
  <c r="O73" i="10"/>
  <c r="Q7" i="10"/>
  <c r="P19" i="10"/>
  <c r="O47" i="10"/>
  <c r="T60" i="10"/>
  <c r="T71" i="10" s="1"/>
  <c r="R45" i="10"/>
  <c r="L7" i="2"/>
  <c r="L15" i="2" s="1"/>
  <c r="J43" i="2"/>
  <c r="L53" i="2"/>
  <c r="L29" i="2"/>
  <c r="V17" i="12" l="1"/>
  <c r="U18" i="12"/>
  <c r="I43" i="2"/>
  <c r="H44" i="2"/>
  <c r="H45" i="2"/>
  <c r="O75" i="10"/>
  <c r="O74" i="10"/>
  <c r="V78" i="10"/>
  <c r="V79" i="10"/>
  <c r="J44" i="2"/>
  <c r="J45" i="2"/>
  <c r="I44" i="2"/>
  <c r="I45" i="2"/>
  <c r="K60" i="2"/>
  <c r="L60" i="2" s="1"/>
  <c r="I67" i="2"/>
  <c r="I68" i="2" s="1"/>
  <c r="H68" i="2"/>
  <c r="H69" i="2"/>
  <c r="J69" i="2"/>
  <c r="W54" i="11"/>
  <c r="S60" i="11"/>
  <c r="S61" i="11"/>
  <c r="L16" i="2"/>
  <c r="L17" i="2"/>
  <c r="T64" i="12"/>
  <c r="T65" i="12"/>
  <c r="T41" i="12"/>
  <c r="T42" i="12"/>
  <c r="W60" i="12"/>
  <c r="L18" i="2"/>
  <c r="L20" i="2"/>
  <c r="L19" i="2"/>
  <c r="L14" i="2"/>
  <c r="T16" i="11"/>
  <c r="S19" i="11"/>
  <c r="L66" i="2"/>
  <c r="L62" i="2"/>
  <c r="L65" i="2"/>
  <c r="L64" i="2"/>
  <c r="L61" i="2"/>
  <c r="L63" i="2"/>
  <c r="L41" i="2"/>
  <c r="L36" i="2"/>
  <c r="L38" i="2"/>
  <c r="L42" i="2"/>
  <c r="L40" i="2"/>
  <c r="L39" i="2"/>
  <c r="L37" i="2"/>
  <c r="T72" i="10"/>
  <c r="V32" i="10"/>
  <c r="V33" i="10" s="1"/>
  <c r="R46" i="10"/>
  <c r="W57" i="11"/>
  <c r="U33" i="11"/>
  <c r="U35" i="11"/>
  <c r="W58" i="11"/>
  <c r="T17" i="11"/>
  <c r="T18" i="11"/>
  <c r="T15" i="11"/>
  <c r="W56" i="11"/>
  <c r="T14" i="11"/>
  <c r="U37" i="11"/>
  <c r="W55" i="11"/>
  <c r="U34" i="11"/>
  <c r="W59" i="12"/>
  <c r="W62" i="12"/>
  <c r="W58" i="12"/>
  <c r="W38" i="12"/>
  <c r="W36" i="12"/>
  <c r="W39" i="12"/>
  <c r="W37" i="12"/>
  <c r="X51" i="12"/>
  <c r="X61" i="12" s="1"/>
  <c r="X28" i="12"/>
  <c r="X35" i="12" s="1"/>
  <c r="U40" i="12"/>
  <c r="U63" i="12"/>
  <c r="W6" i="12"/>
  <c r="W13" i="12" s="1"/>
  <c r="T59" i="11"/>
  <c r="X47" i="11"/>
  <c r="T38" i="11"/>
  <c r="U7" i="11"/>
  <c r="V26" i="11"/>
  <c r="V36" i="11" s="1"/>
  <c r="W35" i="10"/>
  <c r="W50" i="10" s="1"/>
  <c r="W51" i="10" s="1"/>
  <c r="Y9" i="10"/>
  <c r="W62" i="10"/>
  <c r="W77" i="10" s="1"/>
  <c r="W23" i="10"/>
  <c r="W24" i="10" s="1"/>
  <c r="R7" i="10"/>
  <c r="P47" i="10"/>
  <c r="P73" i="10"/>
  <c r="P20" i="10"/>
  <c r="Q18" i="10"/>
  <c r="Q19" i="10"/>
  <c r="S45" i="10"/>
  <c r="U60" i="10"/>
  <c r="U71" i="10" s="1"/>
  <c r="M7" i="2"/>
  <c r="M15" i="2" s="1"/>
  <c r="K43" i="2"/>
  <c r="M53" i="2"/>
  <c r="M29" i="2"/>
  <c r="W16" i="12" l="1"/>
  <c r="X16" i="12" s="1"/>
  <c r="W14" i="12"/>
  <c r="X14" i="12" s="1"/>
  <c r="W15" i="12"/>
  <c r="X15" i="12" s="1"/>
  <c r="W17" i="12"/>
  <c r="V18" i="12"/>
  <c r="K67" i="2"/>
  <c r="P75" i="10"/>
  <c r="P74" i="10"/>
  <c r="W78" i="10"/>
  <c r="W79" i="10"/>
  <c r="M18" i="2"/>
  <c r="K44" i="2"/>
  <c r="K45" i="2"/>
  <c r="I69" i="2"/>
  <c r="J68" i="2"/>
  <c r="K68" i="2"/>
  <c r="K69" i="2"/>
  <c r="T60" i="11"/>
  <c r="T61" i="11"/>
  <c r="U64" i="12"/>
  <c r="U65" i="12"/>
  <c r="U41" i="12"/>
  <c r="U42" i="12"/>
  <c r="X60" i="12"/>
  <c r="M14" i="2"/>
  <c r="M17" i="2"/>
  <c r="L67" i="2"/>
  <c r="M19" i="2"/>
  <c r="M16" i="2"/>
  <c r="M20" i="2"/>
  <c r="U16" i="11"/>
  <c r="T19" i="11"/>
  <c r="X57" i="11"/>
  <c r="M65" i="2"/>
  <c r="M63" i="2"/>
  <c r="M62" i="2"/>
  <c r="M61" i="2"/>
  <c r="M66" i="2"/>
  <c r="M64" i="2"/>
  <c r="M60" i="2"/>
  <c r="M38" i="2"/>
  <c r="M37" i="2"/>
  <c r="M42" i="2"/>
  <c r="M39" i="2"/>
  <c r="M36" i="2"/>
  <c r="M40" i="2"/>
  <c r="M41" i="2"/>
  <c r="U72" i="10"/>
  <c r="W32" i="10"/>
  <c r="W33" i="10" s="1"/>
  <c r="S46" i="10"/>
  <c r="X58" i="11"/>
  <c r="X56" i="11"/>
  <c r="U15" i="11"/>
  <c r="V35" i="11"/>
  <c r="X54" i="11"/>
  <c r="V34" i="11"/>
  <c r="V37" i="11"/>
  <c r="U18" i="11"/>
  <c r="V33" i="11"/>
  <c r="X55" i="11"/>
  <c r="U14" i="11"/>
  <c r="U17" i="11"/>
  <c r="X62" i="12"/>
  <c r="X58" i="12"/>
  <c r="X59" i="12"/>
  <c r="X39" i="12"/>
  <c r="X36" i="12"/>
  <c r="X38" i="12"/>
  <c r="X37" i="12"/>
  <c r="Y51" i="12"/>
  <c r="Y61" i="12" s="1"/>
  <c r="Y28" i="12"/>
  <c r="Y35" i="12" s="1"/>
  <c r="X6" i="12"/>
  <c r="X13" i="12" s="1"/>
  <c r="V63" i="12"/>
  <c r="V40" i="12"/>
  <c r="Y47" i="11"/>
  <c r="U59" i="11"/>
  <c r="V7" i="11"/>
  <c r="W26" i="11"/>
  <c r="W36" i="11" s="1"/>
  <c r="U38" i="11"/>
  <c r="X35" i="10"/>
  <c r="X50" i="10" s="1"/>
  <c r="X51" i="10" s="1"/>
  <c r="X62" i="10"/>
  <c r="X77" i="10" s="1"/>
  <c r="Z9" i="10"/>
  <c r="X23" i="10"/>
  <c r="X24" i="10" s="1"/>
  <c r="Q47" i="10"/>
  <c r="Q20" i="10"/>
  <c r="R18" i="10"/>
  <c r="S7" i="10"/>
  <c r="R19" i="10"/>
  <c r="Q73" i="10"/>
  <c r="T45" i="10"/>
  <c r="V60" i="10"/>
  <c r="V71" i="10" s="1"/>
  <c r="N7" i="2"/>
  <c r="N15" i="2" s="1"/>
  <c r="L43" i="2"/>
  <c r="N53" i="2"/>
  <c r="N29" i="2"/>
  <c r="X17" i="12" l="1"/>
  <c r="W18" i="12"/>
  <c r="N38" i="2"/>
  <c r="Q74" i="10"/>
  <c r="Q75" i="10"/>
  <c r="X78" i="10"/>
  <c r="X79" i="10"/>
  <c r="L44" i="2"/>
  <c r="L45" i="2"/>
  <c r="L68" i="2"/>
  <c r="L69" i="2"/>
  <c r="U61" i="11"/>
  <c r="U60" i="11"/>
  <c r="N19" i="2"/>
  <c r="V65" i="12"/>
  <c r="V64" i="12"/>
  <c r="V42" i="12"/>
  <c r="V41" i="12"/>
  <c r="Y60" i="12"/>
  <c r="N20" i="2"/>
  <c r="N17" i="2"/>
  <c r="N16" i="2"/>
  <c r="N14" i="2"/>
  <c r="N18" i="2"/>
  <c r="V16" i="11"/>
  <c r="N61" i="2"/>
  <c r="N60" i="2"/>
  <c r="N62" i="2"/>
  <c r="N63" i="2"/>
  <c r="N64" i="2"/>
  <c r="N66" i="2"/>
  <c r="N65" i="2"/>
  <c r="N39" i="2"/>
  <c r="N41" i="2"/>
  <c r="N37" i="2"/>
  <c r="N40" i="2"/>
  <c r="N36" i="2"/>
  <c r="N42" i="2"/>
  <c r="V72" i="10"/>
  <c r="X32" i="10"/>
  <c r="X33" i="10" s="1"/>
  <c r="Y56" i="11"/>
  <c r="V17" i="11"/>
  <c r="V14" i="11"/>
  <c r="V18" i="11"/>
  <c r="Y54" i="11"/>
  <c r="Y58" i="11"/>
  <c r="Y55" i="11"/>
  <c r="W37" i="11"/>
  <c r="W35" i="11"/>
  <c r="Y57" i="11"/>
  <c r="W33" i="11"/>
  <c r="W34" i="11"/>
  <c r="U19" i="11"/>
  <c r="V15" i="11"/>
  <c r="Y59" i="12"/>
  <c r="Y62" i="12"/>
  <c r="Y58" i="12"/>
  <c r="Y38" i="12"/>
  <c r="Y39" i="12"/>
  <c r="Y36" i="12"/>
  <c r="Y37" i="12"/>
  <c r="T46" i="10"/>
  <c r="Z51" i="12"/>
  <c r="Z61" i="12" s="1"/>
  <c r="W40" i="12"/>
  <c r="Z28" i="12"/>
  <c r="Z35" i="12" s="1"/>
  <c r="W63" i="12"/>
  <c r="Y6" i="12"/>
  <c r="Y13" i="12" s="1"/>
  <c r="Z47" i="11"/>
  <c r="V38" i="11"/>
  <c r="X26" i="11"/>
  <c r="X36" i="11" s="1"/>
  <c r="W7" i="11"/>
  <c r="V59" i="11"/>
  <c r="Y35" i="10"/>
  <c r="Y50" i="10" s="1"/>
  <c r="Y51" i="10" s="1"/>
  <c r="AA9" i="10"/>
  <c r="Y62" i="10"/>
  <c r="Y77" i="10" s="1"/>
  <c r="Y23" i="10"/>
  <c r="Y24" i="10" s="1"/>
  <c r="S19" i="10"/>
  <c r="S18" i="10"/>
  <c r="R20" i="10"/>
  <c r="R73" i="10"/>
  <c r="R47" i="10"/>
  <c r="T7" i="10"/>
  <c r="W60" i="10"/>
  <c r="W71" i="10" s="1"/>
  <c r="U45" i="10"/>
  <c r="M67" i="2"/>
  <c r="O7" i="2"/>
  <c r="O15" i="2" s="1"/>
  <c r="M43" i="2"/>
  <c r="O53" i="2"/>
  <c r="O61" i="2" s="1"/>
  <c r="O29" i="2"/>
  <c r="O38" i="2" s="1"/>
  <c r="Y16" i="12" l="1"/>
  <c r="Y14" i="12"/>
  <c r="Y15" i="12"/>
  <c r="Y17" i="12"/>
  <c r="X18" i="12"/>
  <c r="R74" i="10"/>
  <c r="R75" i="10"/>
  <c r="Y78" i="10"/>
  <c r="Y79" i="10"/>
  <c r="M44" i="2"/>
  <c r="M45" i="2"/>
  <c r="M69" i="2"/>
  <c r="M68" i="2"/>
  <c r="V60" i="11"/>
  <c r="V61" i="11"/>
  <c r="W65" i="12"/>
  <c r="W64" i="12"/>
  <c r="W42" i="12"/>
  <c r="W41" i="12"/>
  <c r="Z60" i="12"/>
  <c r="O16" i="2"/>
  <c r="O62" i="2"/>
  <c r="O19" i="2"/>
  <c r="O17" i="2"/>
  <c r="O18" i="2"/>
  <c r="O20" i="2"/>
  <c r="O14" i="2"/>
  <c r="W18" i="11"/>
  <c r="W14" i="11"/>
  <c r="Z56" i="11"/>
  <c r="O65" i="2"/>
  <c r="O63" i="2"/>
  <c r="O66" i="2"/>
  <c r="O60" i="2"/>
  <c r="O64" i="2"/>
  <c r="O37" i="2"/>
  <c r="O39" i="2"/>
  <c r="O41" i="2"/>
  <c r="O42" i="2"/>
  <c r="O36" i="2"/>
  <c r="O40" i="2"/>
  <c r="W72" i="10"/>
  <c r="Y32" i="10"/>
  <c r="Y33" i="10" s="1"/>
  <c r="W17" i="11"/>
  <c r="W16" i="11"/>
  <c r="W15" i="11"/>
  <c r="X34" i="11"/>
  <c r="X35" i="11"/>
  <c r="Z55" i="11"/>
  <c r="Z57" i="11"/>
  <c r="Z58" i="11"/>
  <c r="Z54" i="11"/>
  <c r="V19" i="11"/>
  <c r="X33" i="11"/>
  <c r="X37" i="11"/>
  <c r="Z58" i="12"/>
  <c r="Z59" i="12"/>
  <c r="Z62" i="12"/>
  <c r="Z39" i="12"/>
  <c r="Z36" i="12"/>
  <c r="Z38" i="12"/>
  <c r="Z37" i="12"/>
  <c r="U46" i="10"/>
  <c r="AA51" i="12"/>
  <c r="AA60" i="12" s="1"/>
  <c r="AA28" i="12"/>
  <c r="AA35" i="12" s="1"/>
  <c r="Z6" i="12"/>
  <c r="Z13" i="12" s="1"/>
  <c r="X63" i="12"/>
  <c r="X40" i="12"/>
  <c r="X7" i="11"/>
  <c r="W38" i="11"/>
  <c r="AA47" i="11"/>
  <c r="W59" i="11"/>
  <c r="Y26" i="11"/>
  <c r="Z35" i="10"/>
  <c r="Z50" i="10" s="1"/>
  <c r="Z51" i="10" s="1"/>
  <c r="Z62" i="10"/>
  <c r="Z77" i="10" s="1"/>
  <c r="AB9" i="10"/>
  <c r="Z23" i="10"/>
  <c r="Z24" i="10" s="1"/>
  <c r="T19" i="10"/>
  <c r="S73" i="10"/>
  <c r="S47" i="10"/>
  <c r="T18" i="10"/>
  <c r="S20" i="10"/>
  <c r="U7" i="10"/>
  <c r="V45" i="10"/>
  <c r="X60" i="10"/>
  <c r="X71" i="10" s="1"/>
  <c r="N67" i="2"/>
  <c r="P7" i="2"/>
  <c r="P15" i="2" s="1"/>
  <c r="N43" i="2"/>
  <c r="P53" i="2"/>
  <c r="P61" i="2" s="1"/>
  <c r="P29" i="2"/>
  <c r="P38" i="2" s="1"/>
  <c r="Z15" i="12" l="1"/>
  <c r="Z14" i="12"/>
  <c r="Z16" i="12"/>
  <c r="Z17" i="12"/>
  <c r="Y18" i="12"/>
  <c r="S75" i="10"/>
  <c r="S74" i="10"/>
  <c r="Z78" i="10"/>
  <c r="Z79" i="10"/>
  <c r="N45" i="2"/>
  <c r="N44" i="2"/>
  <c r="N68" i="2"/>
  <c r="N69" i="2"/>
  <c r="W60" i="11"/>
  <c r="W61" i="11"/>
  <c r="X64" i="12"/>
  <c r="X65" i="12"/>
  <c r="AA61" i="12"/>
  <c r="X41" i="12"/>
  <c r="X42" i="12"/>
  <c r="P14" i="2"/>
  <c r="P19" i="2"/>
  <c r="P20" i="2"/>
  <c r="P18" i="2"/>
  <c r="P16" i="2"/>
  <c r="P17" i="2"/>
  <c r="Y34" i="11"/>
  <c r="W19" i="11"/>
  <c r="AA56" i="11"/>
  <c r="X17" i="11"/>
  <c r="P66" i="2"/>
  <c r="P64" i="2"/>
  <c r="P63" i="2"/>
  <c r="P62" i="2"/>
  <c r="P65" i="2"/>
  <c r="P60" i="2"/>
  <c r="P36" i="2"/>
  <c r="P42" i="2"/>
  <c r="P39" i="2"/>
  <c r="P40" i="2"/>
  <c r="P41" i="2"/>
  <c r="P37" i="2"/>
  <c r="X72" i="10"/>
  <c r="Z32" i="10"/>
  <c r="Z33" i="10" s="1"/>
  <c r="X15" i="11"/>
  <c r="X18" i="11"/>
  <c r="X14" i="11"/>
  <c r="AA57" i="11"/>
  <c r="Y37" i="11"/>
  <c r="Y33" i="11"/>
  <c r="Y35" i="11"/>
  <c r="Y36" i="11"/>
  <c r="AA54" i="11"/>
  <c r="AA55" i="11"/>
  <c r="X16" i="11"/>
  <c r="AA58" i="11"/>
  <c r="AA38" i="12"/>
  <c r="V46" i="10"/>
  <c r="AA62" i="12"/>
  <c r="AA59" i="12"/>
  <c r="AA58" i="12"/>
  <c r="AA36" i="12"/>
  <c r="AA39" i="12"/>
  <c r="AA37" i="12"/>
  <c r="AB51" i="12"/>
  <c r="AB60" i="12" s="1"/>
  <c r="AA6" i="12"/>
  <c r="AA13" i="12" s="1"/>
  <c r="Y40" i="12"/>
  <c r="AB28" i="12"/>
  <c r="AB35" i="12" s="1"/>
  <c r="Y63" i="12"/>
  <c r="X38" i="11"/>
  <c r="Z26" i="11"/>
  <c r="X59" i="11"/>
  <c r="AB47" i="11"/>
  <c r="Y7" i="11"/>
  <c r="AA35" i="10"/>
  <c r="AA50" i="10" s="1"/>
  <c r="AA51" i="10" s="1"/>
  <c r="AC9" i="10"/>
  <c r="AA62" i="10"/>
  <c r="AA77" i="10" s="1"/>
  <c r="AA23" i="10"/>
  <c r="AA24" i="10" s="1"/>
  <c r="U19" i="10"/>
  <c r="U18" i="10"/>
  <c r="T20" i="10"/>
  <c r="T25" i="10" s="1"/>
  <c r="T47" i="10"/>
  <c r="T73" i="10"/>
  <c r="V7" i="10"/>
  <c r="Y60" i="10"/>
  <c r="Y71" i="10" s="1"/>
  <c r="W45" i="10"/>
  <c r="Q7" i="2"/>
  <c r="Q15" i="2" s="1"/>
  <c r="O67" i="2"/>
  <c r="O43" i="2"/>
  <c r="Q53" i="2"/>
  <c r="Q61" i="2" s="1"/>
  <c r="Q29" i="2"/>
  <c r="Q38" i="2" s="1"/>
  <c r="AA16" i="12" l="1"/>
  <c r="AA14" i="12"/>
  <c r="AA15" i="12"/>
  <c r="AA17" i="12"/>
  <c r="Z18" i="12"/>
  <c r="AA78" i="10"/>
  <c r="AA79" i="10"/>
  <c r="T75" i="10"/>
  <c r="T74" i="10"/>
  <c r="T80" i="10"/>
  <c r="AW59" i="10" s="1"/>
  <c r="Q20" i="2"/>
  <c r="O44" i="2"/>
  <c r="O45" i="2"/>
  <c r="O68" i="2"/>
  <c r="O69" i="2"/>
  <c r="X61" i="11"/>
  <c r="X60" i="11"/>
  <c r="Q17" i="2"/>
  <c r="Q19" i="2"/>
  <c r="Y64" i="12"/>
  <c r="Y65" i="12"/>
  <c r="AB61" i="12"/>
  <c r="Y41" i="12"/>
  <c r="Y42" i="12"/>
  <c r="Q16" i="2"/>
  <c r="Q14" i="2"/>
  <c r="Q18" i="2"/>
  <c r="Z34" i="11"/>
  <c r="AB56" i="11"/>
  <c r="X19" i="11"/>
  <c r="Y15" i="11"/>
  <c r="Y16" i="11"/>
  <c r="Y18" i="11"/>
  <c r="Q63" i="2"/>
  <c r="Q60" i="2"/>
  <c r="Q64" i="2"/>
  <c r="Q65" i="2"/>
  <c r="Q66" i="2"/>
  <c r="Q62" i="2"/>
  <c r="Q40" i="2"/>
  <c r="Q37" i="2"/>
  <c r="Q39" i="2"/>
  <c r="Q36" i="2"/>
  <c r="Q42" i="2"/>
  <c r="Q41" i="2"/>
  <c r="Y72" i="10"/>
  <c r="AA32" i="10"/>
  <c r="AB54" i="11"/>
  <c r="Z35" i="11"/>
  <c r="AB57" i="11"/>
  <c r="AB58" i="11"/>
  <c r="Z33" i="11"/>
  <c r="Y17" i="11"/>
  <c r="Z36" i="11"/>
  <c r="Z37" i="11"/>
  <c r="AB55" i="11"/>
  <c r="Y14" i="11"/>
  <c r="AW63" i="10"/>
  <c r="AW65" i="10" s="1"/>
  <c r="T52" i="10"/>
  <c r="AB59" i="12"/>
  <c r="AB58" i="12"/>
  <c r="AB62" i="12"/>
  <c r="AB36" i="12"/>
  <c r="AB39" i="12"/>
  <c r="AB38" i="12"/>
  <c r="AB37" i="12"/>
  <c r="W46" i="10"/>
  <c r="AC51" i="12"/>
  <c r="AC60" i="12" s="1"/>
  <c r="AB6" i="12"/>
  <c r="AB13" i="12" s="1"/>
  <c r="AC28" i="12"/>
  <c r="AC35" i="12" s="1"/>
  <c r="Z40" i="12"/>
  <c r="Z63" i="12"/>
  <c r="Z7" i="11"/>
  <c r="Y59" i="11"/>
  <c r="AA26" i="11"/>
  <c r="AC47" i="11"/>
  <c r="Y38" i="11"/>
  <c r="AB35" i="10"/>
  <c r="AB50" i="10" s="1"/>
  <c r="AB51" i="10" s="1"/>
  <c r="AB62" i="10"/>
  <c r="AB77" i="10" s="1"/>
  <c r="AD9" i="10"/>
  <c r="AB23" i="10"/>
  <c r="AB24" i="10" s="1"/>
  <c r="U73" i="10"/>
  <c r="V18" i="10"/>
  <c r="U20" i="10"/>
  <c r="V19" i="10"/>
  <c r="W7" i="10"/>
  <c r="U47" i="10"/>
  <c r="X45" i="10"/>
  <c r="Z60" i="10"/>
  <c r="Z72" i="10" s="1"/>
  <c r="P67" i="2"/>
  <c r="R7" i="2"/>
  <c r="R15" i="2" s="1"/>
  <c r="P43" i="2"/>
  <c r="R53" i="2"/>
  <c r="R61" i="2" s="1"/>
  <c r="R29" i="2"/>
  <c r="R38" i="2" s="1"/>
  <c r="AB15" i="12" l="1"/>
  <c r="AB14" i="12"/>
  <c r="AB16" i="12"/>
  <c r="AB17" i="12"/>
  <c r="AA18" i="12"/>
  <c r="AB78" i="10"/>
  <c r="AB79" i="10"/>
  <c r="U74" i="10"/>
  <c r="U75" i="10"/>
  <c r="P44" i="2"/>
  <c r="P45" i="2"/>
  <c r="P69" i="2"/>
  <c r="P68" i="2"/>
  <c r="AC61" i="12"/>
  <c r="Y61" i="11"/>
  <c r="Y60" i="11"/>
  <c r="R19" i="2"/>
  <c r="R18" i="2"/>
  <c r="R17" i="2"/>
  <c r="R14" i="2"/>
  <c r="R20" i="2"/>
  <c r="Z64" i="12"/>
  <c r="Z65" i="12"/>
  <c r="Z42" i="12"/>
  <c r="Z41" i="12"/>
  <c r="R16" i="2"/>
  <c r="AA34" i="11"/>
  <c r="AA33" i="11"/>
  <c r="AC54" i="11"/>
  <c r="Z15" i="11"/>
  <c r="R64" i="2"/>
  <c r="R62" i="2"/>
  <c r="R60" i="2"/>
  <c r="R66" i="2"/>
  <c r="R63" i="2"/>
  <c r="R65" i="2"/>
  <c r="R39" i="2"/>
  <c r="R41" i="2"/>
  <c r="R37" i="2"/>
  <c r="R42" i="2"/>
  <c r="R40" i="2"/>
  <c r="R36" i="2"/>
  <c r="Z71" i="10"/>
  <c r="AB32" i="10"/>
  <c r="AA33" i="10"/>
  <c r="AA36" i="11"/>
  <c r="AA35" i="11"/>
  <c r="Z14" i="11"/>
  <c r="Z16" i="11"/>
  <c r="Z18" i="11"/>
  <c r="AC56" i="11"/>
  <c r="AC55" i="11"/>
  <c r="AC58" i="11"/>
  <c r="Y19" i="11"/>
  <c r="AA37" i="11"/>
  <c r="Z17" i="11"/>
  <c r="AC57" i="11"/>
  <c r="AC62" i="12"/>
  <c r="AC58" i="12"/>
  <c r="AC59" i="12"/>
  <c r="AC37" i="12"/>
  <c r="AC39" i="12"/>
  <c r="AC38" i="12"/>
  <c r="AC36" i="12"/>
  <c r="X46" i="10"/>
  <c r="AD51" i="12"/>
  <c r="AD61" i="12" s="1"/>
  <c r="AA63" i="12"/>
  <c r="AA40" i="12"/>
  <c r="AD28" i="12"/>
  <c r="AD35" i="12" s="1"/>
  <c r="AC6" i="12"/>
  <c r="AC13" i="12" s="1"/>
  <c r="AB26" i="11"/>
  <c r="Z38" i="11"/>
  <c r="AD47" i="11"/>
  <c r="Z59" i="11"/>
  <c r="AA7" i="11"/>
  <c r="AC35" i="10"/>
  <c r="AC50" i="10" s="1"/>
  <c r="AC51" i="10" s="1"/>
  <c r="AE9" i="10"/>
  <c r="AC62" i="10"/>
  <c r="AC77" i="10" s="1"/>
  <c r="W19" i="10"/>
  <c r="V20" i="10"/>
  <c r="W18" i="10"/>
  <c r="V73" i="10"/>
  <c r="V47" i="10"/>
  <c r="X7" i="10"/>
  <c r="AA60" i="10"/>
  <c r="AA72" i="10" s="1"/>
  <c r="Y45" i="10"/>
  <c r="Q67" i="2"/>
  <c r="S7" i="2"/>
  <c r="S15" i="2" s="1"/>
  <c r="Q43" i="2"/>
  <c r="S53" i="2"/>
  <c r="S61" i="2" s="1"/>
  <c r="S29" i="2"/>
  <c r="S38" i="2" s="1"/>
  <c r="AC16" i="12" l="1"/>
  <c r="AD16" i="12" s="1"/>
  <c r="AC14" i="12"/>
  <c r="AD14" i="12" s="1"/>
  <c r="AC15" i="12"/>
  <c r="AD15" i="12" s="1"/>
  <c r="AC17" i="12"/>
  <c r="AB18" i="12"/>
  <c r="V74" i="10"/>
  <c r="V75" i="10"/>
  <c r="AC78" i="10"/>
  <c r="AC79" i="10"/>
  <c r="S17" i="2"/>
  <c r="Q44" i="2"/>
  <c r="Q45" i="2"/>
  <c r="Q69" i="2"/>
  <c r="Q68" i="2"/>
  <c r="Z60" i="11"/>
  <c r="Z61" i="11"/>
  <c r="S14" i="2"/>
  <c r="S16" i="2"/>
  <c r="S19" i="2"/>
  <c r="S18" i="2"/>
  <c r="AA65" i="12"/>
  <c r="AA64" i="12"/>
  <c r="AA42" i="12"/>
  <c r="AA41" i="12"/>
  <c r="AD62" i="12"/>
  <c r="S20" i="2"/>
  <c r="AD54" i="11"/>
  <c r="AB33" i="11"/>
  <c r="AA15" i="11"/>
  <c r="S65" i="2"/>
  <c r="S60" i="2"/>
  <c r="S62" i="2"/>
  <c r="S64" i="2"/>
  <c r="S66" i="2"/>
  <c r="S63" i="2"/>
  <c r="S37" i="2"/>
  <c r="S36" i="2"/>
  <c r="S41" i="2"/>
  <c r="S39" i="2"/>
  <c r="S40" i="2"/>
  <c r="S42" i="2"/>
  <c r="AA71" i="10"/>
  <c r="AB33" i="10"/>
  <c r="AC32" i="10"/>
  <c r="AA18" i="11"/>
  <c r="AB35" i="11"/>
  <c r="AD58" i="11"/>
  <c r="AA17" i="11"/>
  <c r="AD55" i="11"/>
  <c r="AA16" i="11"/>
  <c r="AB34" i="11"/>
  <c r="AD57" i="11"/>
  <c r="AB37" i="11"/>
  <c r="AB36" i="11"/>
  <c r="AA14" i="11"/>
  <c r="Z19" i="11"/>
  <c r="AD56" i="11"/>
  <c r="AD59" i="12"/>
  <c r="AD58" i="12"/>
  <c r="AD60" i="12"/>
  <c r="AD38" i="12"/>
  <c r="AD39" i="12"/>
  <c r="AD37" i="12"/>
  <c r="AD36" i="12"/>
  <c r="Y46" i="10"/>
  <c r="AE51" i="12"/>
  <c r="AE61" i="12" s="1"/>
  <c r="AB63" i="12"/>
  <c r="AD6" i="12"/>
  <c r="AD13" i="12" s="1"/>
  <c r="AE28" i="12"/>
  <c r="AE35" i="12" s="1"/>
  <c r="AB40" i="12"/>
  <c r="AA59" i="11"/>
  <c r="AA38" i="11"/>
  <c r="AB7" i="11"/>
  <c r="AC26" i="11"/>
  <c r="AE47" i="11"/>
  <c r="AD35" i="10"/>
  <c r="AD50" i="10" s="1"/>
  <c r="AD51" i="10" s="1"/>
  <c r="AD62" i="10"/>
  <c r="AD77" i="10" s="1"/>
  <c r="AF9" i="10"/>
  <c r="AC23" i="10"/>
  <c r="AC24" i="10" s="1"/>
  <c r="Y7" i="10"/>
  <c r="W73" i="10"/>
  <c r="W47" i="10"/>
  <c r="W20" i="10"/>
  <c r="X18" i="10"/>
  <c r="X19" i="10"/>
  <c r="AB60" i="10"/>
  <c r="AB72" i="10" s="1"/>
  <c r="Z45" i="10"/>
  <c r="R67" i="2"/>
  <c r="T7" i="2"/>
  <c r="T15" i="2" s="1"/>
  <c r="R43" i="2"/>
  <c r="T53" i="2"/>
  <c r="T61" i="2" s="1"/>
  <c r="T29" i="2"/>
  <c r="T38" i="2" s="1"/>
  <c r="AD17" i="12" l="1"/>
  <c r="AC18" i="12"/>
  <c r="W75" i="10"/>
  <c r="W74" i="10"/>
  <c r="AD78" i="10"/>
  <c r="AD79" i="10"/>
  <c r="R45" i="2"/>
  <c r="R44" i="2"/>
  <c r="R68" i="2"/>
  <c r="R69" i="2"/>
  <c r="AA60" i="11"/>
  <c r="AA61" i="11"/>
  <c r="AB64" i="12"/>
  <c r="AB65" i="12"/>
  <c r="AB41" i="12"/>
  <c r="AB42" i="12"/>
  <c r="AE62" i="12"/>
  <c r="T16" i="2"/>
  <c r="T20" i="2"/>
  <c r="T18" i="2"/>
  <c r="T19" i="2"/>
  <c r="T17" i="2"/>
  <c r="T14" i="2"/>
  <c r="AE54" i="11"/>
  <c r="AC33" i="11"/>
  <c r="AB15" i="11"/>
  <c r="T62" i="2"/>
  <c r="T63" i="2"/>
  <c r="T60" i="2"/>
  <c r="T66" i="2"/>
  <c r="T65" i="2"/>
  <c r="T64" i="2"/>
  <c r="T39" i="2"/>
  <c r="T42" i="2"/>
  <c r="T36" i="2"/>
  <c r="T40" i="2"/>
  <c r="T37" i="2"/>
  <c r="T41" i="2"/>
  <c r="AB71" i="10"/>
  <c r="AC33" i="10"/>
  <c r="AD32" i="10"/>
  <c r="AE56" i="11"/>
  <c r="AE55" i="11"/>
  <c r="AB18" i="11"/>
  <c r="AC37" i="11"/>
  <c r="AE57" i="11"/>
  <c r="AB17" i="11"/>
  <c r="AA19" i="11"/>
  <c r="AB14" i="11"/>
  <c r="AC34" i="11"/>
  <c r="AE58" i="11"/>
  <c r="AC36" i="11"/>
  <c r="AB16" i="11"/>
  <c r="AC35" i="11"/>
  <c r="AE58" i="12"/>
  <c r="AE59" i="12"/>
  <c r="AE60" i="12"/>
  <c r="AE37" i="12"/>
  <c r="AE39" i="12"/>
  <c r="AE38" i="12"/>
  <c r="AE36" i="12"/>
  <c r="Z46" i="10"/>
  <c r="AF51" i="12"/>
  <c r="AF61" i="12" s="1"/>
  <c r="AE6" i="12"/>
  <c r="AE13" i="12" s="1"/>
  <c r="AF28" i="12"/>
  <c r="AF35" i="12" s="1"/>
  <c r="AC40" i="12"/>
  <c r="AC63" i="12"/>
  <c r="AF47" i="11"/>
  <c r="AC7" i="11"/>
  <c r="AB38" i="11"/>
  <c r="AD26" i="11"/>
  <c r="AB59" i="11"/>
  <c r="AE35" i="10"/>
  <c r="AE50" i="10" s="1"/>
  <c r="AE51" i="10" s="1"/>
  <c r="AG9" i="10"/>
  <c r="AE62" i="10"/>
  <c r="AE77" i="10" s="1"/>
  <c r="AD23" i="10"/>
  <c r="AD24" i="10" s="1"/>
  <c r="Y19" i="10"/>
  <c r="Y18" i="10"/>
  <c r="X20" i="10"/>
  <c r="X73" i="10"/>
  <c r="Z7" i="10"/>
  <c r="X47" i="10"/>
  <c r="AA45" i="10"/>
  <c r="AC60" i="10"/>
  <c r="AC72" i="10" s="1"/>
  <c r="S67" i="2"/>
  <c r="U7" i="2"/>
  <c r="U15" i="2" s="1"/>
  <c r="S43" i="2"/>
  <c r="U53" i="2"/>
  <c r="U61" i="2" s="1"/>
  <c r="U29" i="2"/>
  <c r="U38" i="2" s="1"/>
  <c r="AE16" i="12" l="1"/>
  <c r="AF16" i="12" s="1"/>
  <c r="AE14" i="12"/>
  <c r="AF14" i="12" s="1"/>
  <c r="AE15" i="12"/>
  <c r="AF15" i="12" s="1"/>
  <c r="AE17" i="12"/>
  <c r="AD18" i="12"/>
  <c r="X75" i="10"/>
  <c r="X74" i="10"/>
  <c r="AE78" i="10"/>
  <c r="AE79" i="10"/>
  <c r="S44" i="2"/>
  <c r="S45" i="2"/>
  <c r="S69" i="2"/>
  <c r="S68" i="2"/>
  <c r="AB61" i="11"/>
  <c r="AB60" i="11"/>
  <c r="U14" i="2"/>
  <c r="AC64" i="12"/>
  <c r="AC65" i="12"/>
  <c r="AC41" i="12"/>
  <c r="AC42" i="12"/>
  <c r="AF62" i="12"/>
  <c r="U18" i="2"/>
  <c r="U20" i="2"/>
  <c r="U17" i="2"/>
  <c r="U16" i="2"/>
  <c r="U19" i="2"/>
  <c r="AF54" i="11"/>
  <c r="AD33" i="11"/>
  <c r="AC18" i="11"/>
  <c r="AB19" i="11"/>
  <c r="U60" i="2"/>
  <c r="U64" i="2"/>
  <c r="U63" i="2"/>
  <c r="U65" i="2"/>
  <c r="U62" i="2"/>
  <c r="U66" i="2"/>
  <c r="U36" i="2"/>
  <c r="U41" i="2"/>
  <c r="U42" i="2"/>
  <c r="U37" i="2"/>
  <c r="U39" i="2"/>
  <c r="U40" i="2"/>
  <c r="AC71" i="10"/>
  <c r="AE32" i="10"/>
  <c r="AD33" i="10"/>
  <c r="AD37" i="11"/>
  <c r="AC17" i="11"/>
  <c r="AD35" i="11"/>
  <c r="AD34" i="11"/>
  <c r="AF57" i="11"/>
  <c r="AF56" i="11"/>
  <c r="AC16" i="11"/>
  <c r="AC14" i="11"/>
  <c r="AD36" i="11"/>
  <c r="AC15" i="11"/>
  <c r="AF58" i="11"/>
  <c r="AF55" i="11"/>
  <c r="AF58" i="12"/>
  <c r="AF59" i="12"/>
  <c r="AF60" i="12"/>
  <c r="AF38" i="12"/>
  <c r="AF37" i="12"/>
  <c r="AF39" i="12"/>
  <c r="AF36" i="12"/>
  <c r="AA46" i="10"/>
  <c r="AG51" i="12"/>
  <c r="AG61" i="12" s="1"/>
  <c r="AD40" i="12"/>
  <c r="AF6" i="12"/>
  <c r="AF13" i="12" s="1"/>
  <c r="AD63" i="12"/>
  <c r="AG28" i="12"/>
  <c r="AG35" i="12" s="1"/>
  <c r="AD7" i="11"/>
  <c r="AC59" i="11"/>
  <c r="AE26" i="11"/>
  <c r="AC38" i="11"/>
  <c r="AG47" i="11"/>
  <c r="AF35" i="10"/>
  <c r="AF50" i="10" s="1"/>
  <c r="AF51" i="10" s="1"/>
  <c r="AF62" i="10"/>
  <c r="AF77" i="10" s="1"/>
  <c r="AH9" i="10"/>
  <c r="AE23" i="10"/>
  <c r="AE24" i="10" s="1"/>
  <c r="AA7" i="10"/>
  <c r="Y73" i="10"/>
  <c r="Y47" i="10"/>
  <c r="Y20" i="10"/>
  <c r="Z18" i="10"/>
  <c r="Z19" i="10"/>
  <c r="AD60" i="10"/>
  <c r="AD72" i="10" s="1"/>
  <c r="AB45" i="10"/>
  <c r="T67" i="2"/>
  <c r="V7" i="2"/>
  <c r="V15" i="2" s="1"/>
  <c r="T43" i="2"/>
  <c r="V53" i="2"/>
  <c r="V61" i="2" s="1"/>
  <c r="V29" i="2"/>
  <c r="V38" i="2" s="1"/>
  <c r="AF17" i="12" l="1"/>
  <c r="AE18" i="12"/>
  <c r="Y74" i="10"/>
  <c r="Y75" i="10"/>
  <c r="AF78" i="10"/>
  <c r="AF79" i="10"/>
  <c r="T44" i="2"/>
  <c r="T45" i="2"/>
  <c r="T68" i="2"/>
  <c r="T69" i="2"/>
  <c r="AC61" i="11"/>
  <c r="AC60" i="11"/>
  <c r="AG54" i="11"/>
  <c r="V18" i="2"/>
  <c r="AD64" i="12"/>
  <c r="AD65" i="12"/>
  <c r="AD42" i="12"/>
  <c r="AD41" i="12"/>
  <c r="AG62" i="12"/>
  <c r="V14" i="2"/>
  <c r="V19" i="2"/>
  <c r="V20" i="2"/>
  <c r="V16" i="2"/>
  <c r="V17" i="2"/>
  <c r="AE35" i="11"/>
  <c r="AG56" i="11"/>
  <c r="AC19" i="11"/>
  <c r="V64" i="2"/>
  <c r="V66" i="2"/>
  <c r="V62" i="2"/>
  <c r="V60" i="2"/>
  <c r="V63" i="2"/>
  <c r="V65" i="2"/>
  <c r="V42" i="2"/>
  <c r="V40" i="2"/>
  <c r="V41" i="2"/>
  <c r="V39" i="2"/>
  <c r="V36" i="2"/>
  <c r="V37" i="2"/>
  <c r="AD71" i="10"/>
  <c r="AF32" i="10"/>
  <c r="AE33" i="10"/>
  <c r="AD17" i="11"/>
  <c r="AG57" i="11"/>
  <c r="AE37" i="11"/>
  <c r="AG55" i="11"/>
  <c r="AE36" i="11"/>
  <c r="AD14" i="11"/>
  <c r="AE33" i="11"/>
  <c r="AD18" i="11"/>
  <c r="AG58" i="11"/>
  <c r="AD16" i="11"/>
  <c r="AD15" i="11"/>
  <c r="AE34" i="11"/>
  <c r="AF23" i="10"/>
  <c r="AG59" i="12"/>
  <c r="AG58" i="12"/>
  <c r="AG60" i="12"/>
  <c r="AG38" i="12"/>
  <c r="AG37" i="12"/>
  <c r="AG39" i="12"/>
  <c r="AG36" i="12"/>
  <c r="AB46" i="10"/>
  <c r="AH51" i="12"/>
  <c r="AH61" i="12" s="1"/>
  <c r="AE40" i="12"/>
  <c r="AG6" i="12"/>
  <c r="AG13" i="12" s="1"/>
  <c r="AH28" i="12"/>
  <c r="AH35" i="12" s="1"/>
  <c r="AE63" i="12"/>
  <c r="AH47" i="11"/>
  <c r="AD59" i="11"/>
  <c r="AD38" i="11"/>
  <c r="AE7" i="11"/>
  <c r="AF26" i="11"/>
  <c r="AG35" i="10"/>
  <c r="AG50" i="10" s="1"/>
  <c r="AG51" i="10" s="1"/>
  <c r="AI9" i="10"/>
  <c r="AG62" i="10"/>
  <c r="AG77" i="10" s="1"/>
  <c r="Z73" i="10"/>
  <c r="AB7" i="10"/>
  <c r="Z20" i="10"/>
  <c r="AA18" i="10"/>
  <c r="AA19" i="10"/>
  <c r="Z47" i="10"/>
  <c r="AE60" i="10"/>
  <c r="AE72" i="10" s="1"/>
  <c r="AC45" i="10"/>
  <c r="W7" i="2"/>
  <c r="W15" i="2" s="1"/>
  <c r="U67" i="2"/>
  <c r="U43" i="2"/>
  <c r="W53" i="2"/>
  <c r="W61" i="2" s="1"/>
  <c r="W29" i="2"/>
  <c r="W38" i="2" s="1"/>
  <c r="AG16" i="12" l="1"/>
  <c r="AG14" i="12"/>
  <c r="AG15" i="12"/>
  <c r="AG17" i="12"/>
  <c r="AF18" i="12"/>
  <c r="AG78" i="10"/>
  <c r="AG79" i="10"/>
  <c r="Z74" i="10"/>
  <c r="Z75" i="10"/>
  <c r="U44" i="2"/>
  <c r="U45" i="2"/>
  <c r="U69" i="2"/>
  <c r="U68" i="2"/>
  <c r="AD60" i="11"/>
  <c r="AD61" i="11"/>
  <c r="W17" i="2"/>
  <c r="W19" i="2"/>
  <c r="W14" i="2"/>
  <c r="W16" i="2"/>
  <c r="W20" i="2"/>
  <c r="AE65" i="12"/>
  <c r="AE64" i="12"/>
  <c r="AH62" i="12"/>
  <c r="AE42" i="12"/>
  <c r="AE41" i="12"/>
  <c r="W18" i="2"/>
  <c r="AF35" i="11"/>
  <c r="AH56" i="11"/>
  <c r="AD19" i="11"/>
  <c r="AE17" i="11"/>
  <c r="W62" i="2"/>
  <c r="W66" i="2"/>
  <c r="W64" i="2"/>
  <c r="W63" i="2"/>
  <c r="W65" i="2"/>
  <c r="W60" i="2"/>
  <c r="W41" i="2"/>
  <c r="W37" i="2"/>
  <c r="W40" i="2"/>
  <c r="W36" i="2"/>
  <c r="W42" i="2"/>
  <c r="W39" i="2"/>
  <c r="AG23" i="10"/>
  <c r="AG24" i="10" s="1"/>
  <c r="AF24" i="10"/>
  <c r="AE71" i="10"/>
  <c r="AF33" i="10"/>
  <c r="AG32" i="10"/>
  <c r="AH58" i="11"/>
  <c r="AF37" i="11"/>
  <c r="AH54" i="11"/>
  <c r="AF34" i="11"/>
  <c r="AH57" i="11"/>
  <c r="AF36" i="11"/>
  <c r="AH55" i="11"/>
  <c r="AE14" i="11"/>
  <c r="AE15" i="11"/>
  <c r="AE18" i="11"/>
  <c r="AE16" i="11"/>
  <c r="AF33" i="11"/>
  <c r="AH58" i="12"/>
  <c r="AH59" i="12"/>
  <c r="AH60" i="12"/>
  <c r="AH39" i="12"/>
  <c r="AH37" i="12"/>
  <c r="AH38" i="12"/>
  <c r="AH36" i="12"/>
  <c r="AC46" i="10"/>
  <c r="AI51" i="12"/>
  <c r="AI61" i="12" s="1"/>
  <c r="AH6" i="12"/>
  <c r="AH13" i="12" s="1"/>
  <c r="AF63" i="12"/>
  <c r="AF40" i="12"/>
  <c r="AI28" i="12"/>
  <c r="AI35" i="12" s="1"/>
  <c r="AG26" i="11"/>
  <c r="AE38" i="11"/>
  <c r="AI47" i="11"/>
  <c r="AE59" i="11"/>
  <c r="AF7" i="11"/>
  <c r="AH35" i="10"/>
  <c r="AH50" i="10" s="1"/>
  <c r="AH51" i="10" s="1"/>
  <c r="AH62" i="10"/>
  <c r="AH77" i="10" s="1"/>
  <c r="AJ9" i="10"/>
  <c r="AA20" i="10"/>
  <c r="AB18" i="10"/>
  <c r="AA73" i="10"/>
  <c r="AA47" i="10"/>
  <c r="AC7" i="10"/>
  <c r="AB19" i="10"/>
  <c r="AD45" i="10"/>
  <c r="AF60" i="10"/>
  <c r="AF72" i="10" s="1"/>
  <c r="X7" i="2"/>
  <c r="X15" i="2" s="1"/>
  <c r="V67" i="2"/>
  <c r="V43" i="2"/>
  <c r="X53" i="2"/>
  <c r="X61" i="2" s="1"/>
  <c r="X29" i="2"/>
  <c r="X38" i="2" s="1"/>
  <c r="AH15" i="12" l="1"/>
  <c r="AI15" i="12" s="1"/>
  <c r="AH14" i="12"/>
  <c r="AH16" i="12"/>
  <c r="AH17" i="12"/>
  <c r="AG18" i="12"/>
  <c r="AA75" i="10"/>
  <c r="AA74" i="10"/>
  <c r="AH78" i="10"/>
  <c r="AH79" i="10"/>
  <c r="V45" i="2"/>
  <c r="V44" i="2"/>
  <c r="V68" i="2"/>
  <c r="V69" i="2"/>
  <c r="AG35" i="11"/>
  <c r="AE60" i="11"/>
  <c r="AE61" i="11"/>
  <c r="AF64" i="12"/>
  <c r="AF65" i="12"/>
  <c r="AF41" i="12"/>
  <c r="AF42" i="12"/>
  <c r="X19" i="2"/>
  <c r="X18" i="2"/>
  <c r="X17" i="2"/>
  <c r="X20" i="2"/>
  <c r="X14" i="2"/>
  <c r="X16" i="2"/>
  <c r="AG33" i="11"/>
  <c r="AI54" i="11"/>
  <c r="AF17" i="11"/>
  <c r="AE19" i="11"/>
  <c r="X66" i="2"/>
  <c r="X63" i="2"/>
  <c r="X60" i="2"/>
  <c r="X65" i="2"/>
  <c r="X64" i="2"/>
  <c r="X62" i="2"/>
  <c r="X39" i="2"/>
  <c r="X40" i="2"/>
  <c r="X37" i="2"/>
  <c r="X41" i="2"/>
  <c r="X42" i="2"/>
  <c r="X36" i="2"/>
  <c r="AF71" i="10"/>
  <c r="AG33" i="10"/>
  <c r="AH32" i="10"/>
  <c r="AC19" i="10"/>
  <c r="AI57" i="11"/>
  <c r="AI58" i="11"/>
  <c r="AI55" i="11"/>
  <c r="AF18" i="11"/>
  <c r="AG34" i="11"/>
  <c r="AI56" i="11"/>
  <c r="AF16" i="11"/>
  <c r="AF15" i="11"/>
  <c r="AG37" i="11"/>
  <c r="AG36" i="11"/>
  <c r="AF14" i="11"/>
  <c r="AI60" i="12"/>
  <c r="AI59" i="12"/>
  <c r="AI62" i="12"/>
  <c r="AI58" i="12"/>
  <c r="AI38" i="12"/>
  <c r="AI37" i="12"/>
  <c r="AI39" i="12"/>
  <c r="AI36" i="12"/>
  <c r="AD46" i="10"/>
  <c r="AJ51" i="12"/>
  <c r="AJ61" i="12" s="1"/>
  <c r="AG40" i="12"/>
  <c r="AI6" i="12"/>
  <c r="AI13" i="12" s="1"/>
  <c r="AJ28" i="12"/>
  <c r="AJ35" i="12" s="1"/>
  <c r="AG63" i="12"/>
  <c r="AF59" i="11"/>
  <c r="AH26" i="11"/>
  <c r="AG7" i="11"/>
  <c r="AJ47" i="11"/>
  <c r="AF38" i="11"/>
  <c r="AI35" i="10"/>
  <c r="AI50" i="10" s="1"/>
  <c r="AI51" i="10" s="1"/>
  <c r="AL8" i="10"/>
  <c r="AK9" i="10"/>
  <c r="AI62" i="10"/>
  <c r="AI77" i="10" s="1"/>
  <c r="AH23" i="10"/>
  <c r="AH24" i="10" s="1"/>
  <c r="AB73" i="10"/>
  <c r="AB20" i="10"/>
  <c r="AC18" i="10"/>
  <c r="AD7" i="10"/>
  <c r="AB47" i="10"/>
  <c r="AG60" i="10"/>
  <c r="AG72" i="10" s="1"/>
  <c r="AE45" i="10"/>
  <c r="W67" i="2"/>
  <c r="Y7" i="2"/>
  <c r="Y15" i="2" s="1"/>
  <c r="W43" i="2"/>
  <c r="Y53" i="2"/>
  <c r="Y61" i="2" s="1"/>
  <c r="Y29" i="2"/>
  <c r="AH35" i="11" l="1"/>
  <c r="AI16" i="12"/>
  <c r="AI14" i="12"/>
  <c r="AI17" i="12"/>
  <c r="AH18" i="12"/>
  <c r="AI78" i="10"/>
  <c r="AI79" i="10"/>
  <c r="AB75" i="10"/>
  <c r="AB74" i="10"/>
  <c r="W44" i="2"/>
  <c r="W45" i="2"/>
  <c r="W68" i="2"/>
  <c r="W69" i="2"/>
  <c r="AF61" i="11"/>
  <c r="AF60" i="11"/>
  <c r="Y19" i="2"/>
  <c r="AG64" i="12"/>
  <c r="AG65" i="12"/>
  <c r="AG41" i="12"/>
  <c r="AG42" i="12"/>
  <c r="Y17" i="2"/>
  <c r="Y16" i="2"/>
  <c r="Y18" i="2"/>
  <c r="Y14" i="2"/>
  <c r="Y20" i="2"/>
  <c r="AH33" i="11"/>
  <c r="AG17" i="11"/>
  <c r="AG15" i="11"/>
  <c r="Y64" i="2"/>
  <c r="Y62" i="2"/>
  <c r="Y65" i="2"/>
  <c r="Y63" i="2"/>
  <c r="Y60" i="2"/>
  <c r="Y66" i="2"/>
  <c r="Y40" i="2"/>
  <c r="Y39" i="2"/>
  <c r="Y36" i="2"/>
  <c r="Y38" i="2"/>
  <c r="Y37" i="2"/>
  <c r="Y41" i="2"/>
  <c r="Y42" i="2"/>
  <c r="AG71" i="10"/>
  <c r="AH33" i="10"/>
  <c r="AI32" i="10"/>
  <c r="AJ58" i="11"/>
  <c r="AH36" i="11"/>
  <c r="AH34" i="11"/>
  <c r="AJ55" i="11"/>
  <c r="AG14" i="11"/>
  <c r="AG16" i="11"/>
  <c r="AG18" i="11"/>
  <c r="AJ54" i="11"/>
  <c r="AF19" i="11"/>
  <c r="AJ57" i="11"/>
  <c r="AH37" i="11"/>
  <c r="AJ56" i="11"/>
  <c r="AJ58" i="12"/>
  <c r="AJ60" i="12"/>
  <c r="AJ62" i="12"/>
  <c r="AJ59" i="12"/>
  <c r="AJ39" i="12"/>
  <c r="AJ37" i="12"/>
  <c r="AJ38" i="12"/>
  <c r="AJ36" i="12"/>
  <c r="AE46" i="10"/>
  <c r="AK51" i="12"/>
  <c r="AK61" i="12" s="1"/>
  <c r="AK28" i="12"/>
  <c r="AH63" i="12"/>
  <c r="AJ6" i="12"/>
  <c r="AJ13" i="12" s="1"/>
  <c r="AH40" i="12"/>
  <c r="AG59" i="11"/>
  <c r="AK47" i="11"/>
  <c r="AG38" i="11"/>
  <c r="AI26" i="11"/>
  <c r="AH7" i="11"/>
  <c r="AJ35" i="10"/>
  <c r="AJ50" i="10" s="1"/>
  <c r="AJ51" i="10" s="1"/>
  <c r="AJ62" i="10"/>
  <c r="AJ77" i="10" s="1"/>
  <c r="AL9" i="10"/>
  <c r="AM8" i="10"/>
  <c r="AI23" i="10"/>
  <c r="AI24" i="10" s="1"/>
  <c r="AC47" i="10"/>
  <c r="AE7" i="10"/>
  <c r="AC73" i="10"/>
  <c r="AC20" i="10"/>
  <c r="AD18" i="10"/>
  <c r="AD19" i="10"/>
  <c r="AH60" i="10"/>
  <c r="AH72" i="10" s="1"/>
  <c r="AF45" i="10"/>
  <c r="X67" i="2"/>
  <c r="Z7" i="2"/>
  <c r="Z15" i="2" s="1"/>
  <c r="X43" i="2"/>
  <c r="Z53" i="2"/>
  <c r="Z61" i="2" s="1"/>
  <c r="Z29" i="2"/>
  <c r="AJ15" i="12" l="1"/>
  <c r="AK15" i="12" s="1"/>
  <c r="AJ14" i="12"/>
  <c r="AJ16" i="12"/>
  <c r="AK16" i="12" s="1"/>
  <c r="AJ17" i="12"/>
  <c r="AI18" i="12"/>
  <c r="AJ78" i="10"/>
  <c r="AJ79" i="10"/>
  <c r="AC74" i="10"/>
  <c r="AC75" i="10"/>
  <c r="X44" i="2"/>
  <c r="X45" i="2"/>
  <c r="X68" i="2"/>
  <c r="X69" i="2"/>
  <c r="AG61" i="11"/>
  <c r="AG60" i="11"/>
  <c r="Z18" i="2"/>
  <c r="Z17" i="2"/>
  <c r="AH64" i="12"/>
  <c r="AH65" i="12"/>
  <c r="AH42" i="12"/>
  <c r="AH41" i="12"/>
  <c r="Z20" i="2"/>
  <c r="Z16" i="2"/>
  <c r="Z14" i="2"/>
  <c r="Z19" i="2"/>
  <c r="AH17" i="11"/>
  <c r="AI34" i="11"/>
  <c r="AI36" i="11"/>
  <c r="AK58" i="11"/>
  <c r="Z65" i="2"/>
  <c r="Z66" i="2"/>
  <c r="Z62" i="2"/>
  <c r="Z60" i="2"/>
  <c r="Z64" i="2"/>
  <c r="Z63" i="2"/>
  <c r="Z40" i="2"/>
  <c r="Z39" i="2"/>
  <c r="Z42" i="2"/>
  <c r="Z38" i="2"/>
  <c r="Z36" i="2"/>
  <c r="Z41" i="2"/>
  <c r="Z37" i="2"/>
  <c r="AH71" i="10"/>
  <c r="AJ32" i="10"/>
  <c r="AI33" i="10"/>
  <c r="AK56" i="11"/>
  <c r="AH16" i="11"/>
  <c r="AH15" i="11"/>
  <c r="AI37" i="11"/>
  <c r="AH14" i="11"/>
  <c r="AI35" i="11"/>
  <c r="AG19" i="11"/>
  <c r="AI33" i="11"/>
  <c r="AK54" i="11"/>
  <c r="AK55" i="11"/>
  <c r="AK57" i="11"/>
  <c r="AH18" i="11"/>
  <c r="AJ23" i="10"/>
  <c r="AJ24" i="10" s="1"/>
  <c r="AK60" i="12"/>
  <c r="AK62" i="12"/>
  <c r="AK58" i="12"/>
  <c r="AK59" i="12"/>
  <c r="AF46" i="10"/>
  <c r="AL51" i="12"/>
  <c r="AL61" i="12" s="1"/>
  <c r="AI40" i="12"/>
  <c r="AK6" i="12"/>
  <c r="AK39" i="12" s="1"/>
  <c r="AL28" i="12"/>
  <c r="AI63" i="12"/>
  <c r="AI7" i="11"/>
  <c r="AH59" i="11"/>
  <c r="AJ26" i="11"/>
  <c r="AH38" i="11"/>
  <c r="AL47" i="11"/>
  <c r="AK35" i="10"/>
  <c r="AK50" i="10" s="1"/>
  <c r="AK51" i="10" s="1"/>
  <c r="AN8" i="10"/>
  <c r="AM9" i="10"/>
  <c r="AL61" i="10"/>
  <c r="AM61" i="10" s="1"/>
  <c r="AN61" i="10" s="1"/>
  <c r="AO61" i="10" s="1"/>
  <c r="AP61" i="10" s="1"/>
  <c r="AQ61" i="10" s="1"/>
  <c r="AK62" i="10"/>
  <c r="AK77" i="10" s="1"/>
  <c r="AE19" i="10"/>
  <c r="AF7" i="10"/>
  <c r="AD47" i="10"/>
  <c r="AD73" i="10"/>
  <c r="AD20" i="10"/>
  <c r="AE18" i="10"/>
  <c r="AG45" i="10"/>
  <c r="AI60" i="10"/>
  <c r="AI72" i="10" s="1"/>
  <c r="AA7" i="2"/>
  <c r="AA15" i="2" s="1"/>
  <c r="Y67" i="2"/>
  <c r="Y43" i="2"/>
  <c r="AA53" i="2"/>
  <c r="AA61" i="2" s="1"/>
  <c r="AA29" i="2"/>
  <c r="AJ36" i="11" l="1"/>
  <c r="AK14" i="12"/>
  <c r="AK13" i="12"/>
  <c r="AK17" i="12"/>
  <c r="AJ18" i="12"/>
  <c r="AA40" i="2"/>
  <c r="AD74" i="10"/>
  <c r="AD75" i="10"/>
  <c r="AK78" i="10"/>
  <c r="AK79" i="10"/>
  <c r="AA18" i="2"/>
  <c r="Y44" i="2"/>
  <c r="Y45" i="2"/>
  <c r="Y69" i="2"/>
  <c r="Y68" i="2"/>
  <c r="AI17" i="11"/>
  <c r="AH60" i="11"/>
  <c r="AH61" i="11"/>
  <c r="AI65" i="12"/>
  <c r="AI64" i="12"/>
  <c r="AI42" i="12"/>
  <c r="AI41" i="12"/>
  <c r="AA16" i="2"/>
  <c r="AA19" i="2"/>
  <c r="AA20" i="2"/>
  <c r="AA14" i="2"/>
  <c r="AA17" i="2"/>
  <c r="AL58" i="11"/>
  <c r="AI18" i="11"/>
  <c r="AI14" i="11"/>
  <c r="AA62" i="2"/>
  <c r="AA63" i="2"/>
  <c r="AA66" i="2"/>
  <c r="AA64" i="2"/>
  <c r="AA65" i="2"/>
  <c r="AA60" i="2"/>
  <c r="AA38" i="2"/>
  <c r="AA39" i="2"/>
  <c r="AA37" i="2"/>
  <c r="AA42" i="2"/>
  <c r="AA41" i="2"/>
  <c r="AA36" i="2"/>
  <c r="AI71" i="10"/>
  <c r="AK32" i="10"/>
  <c r="AK33" i="10" s="1"/>
  <c r="AJ33" i="10"/>
  <c r="AI16" i="11"/>
  <c r="AJ33" i="11"/>
  <c r="AL57" i="11"/>
  <c r="AJ37" i="11"/>
  <c r="AJ34" i="11"/>
  <c r="AH19" i="11"/>
  <c r="AL55" i="11"/>
  <c r="AL56" i="11"/>
  <c r="AL54" i="11"/>
  <c r="AJ35" i="11"/>
  <c r="AI15" i="11"/>
  <c r="AK23" i="10"/>
  <c r="AK24" i="10" s="1"/>
  <c r="AL58" i="12"/>
  <c r="AL62" i="12"/>
  <c r="AL60" i="12"/>
  <c r="AL59" i="12"/>
  <c r="AG46" i="10"/>
  <c r="AK38" i="12"/>
  <c r="AK36" i="12"/>
  <c r="AK37" i="12"/>
  <c r="AM51" i="12"/>
  <c r="AM61" i="12" s="1"/>
  <c r="AJ40" i="12"/>
  <c r="AK35" i="12"/>
  <c r="AL6" i="12"/>
  <c r="AL16" i="12" s="1"/>
  <c r="AJ63" i="12"/>
  <c r="AM28" i="12"/>
  <c r="AI59" i="11"/>
  <c r="AI38" i="11"/>
  <c r="AJ7" i="11"/>
  <c r="AM47" i="11"/>
  <c r="AK26" i="11"/>
  <c r="AK36" i="11" s="1"/>
  <c r="AL35" i="10"/>
  <c r="AL50" i="10" s="1"/>
  <c r="AL51" i="10" s="1"/>
  <c r="AL62" i="10"/>
  <c r="AL77" i="10" s="1"/>
  <c r="AO8" i="10"/>
  <c r="AN9" i="10"/>
  <c r="AF18" i="10"/>
  <c r="AE20" i="10"/>
  <c r="AG7" i="10"/>
  <c r="AE73" i="10"/>
  <c r="AF19" i="10"/>
  <c r="AE47" i="10"/>
  <c r="AH45" i="10"/>
  <c r="AJ60" i="10"/>
  <c r="AJ72" i="10" s="1"/>
  <c r="Z67" i="2"/>
  <c r="AB7" i="2"/>
  <c r="AB15" i="2" s="1"/>
  <c r="Z43" i="2"/>
  <c r="AB53" i="2"/>
  <c r="AB61" i="2" s="1"/>
  <c r="AB29" i="2"/>
  <c r="AB40" i="2" s="1"/>
  <c r="AL13" i="12" l="1"/>
  <c r="AM13" i="12" s="1"/>
  <c r="AL15" i="12"/>
  <c r="AM15" i="12" s="1"/>
  <c r="AL14" i="12"/>
  <c r="AM14" i="12" s="1"/>
  <c r="AL17" i="12"/>
  <c r="AK18" i="12"/>
  <c r="AE75" i="10"/>
  <c r="AE74" i="10"/>
  <c r="AL78" i="10"/>
  <c r="AL79" i="10"/>
  <c r="Z45" i="2"/>
  <c r="Z44" i="2"/>
  <c r="Z68" i="2"/>
  <c r="Z69" i="2"/>
  <c r="AI60" i="11"/>
  <c r="AI61" i="11"/>
  <c r="AJ64" i="12"/>
  <c r="AJ65" i="12"/>
  <c r="AJ41" i="12"/>
  <c r="AJ42" i="12"/>
  <c r="AB20" i="2"/>
  <c r="AB17" i="2"/>
  <c r="AB19" i="2"/>
  <c r="AB16" i="2"/>
  <c r="AB14" i="2"/>
  <c r="AB18" i="2"/>
  <c r="AM58" i="11"/>
  <c r="AK33" i="11"/>
  <c r="AK37" i="11"/>
  <c r="AK35" i="11"/>
  <c r="AJ16" i="11"/>
  <c r="AB66" i="2"/>
  <c r="AB60" i="2"/>
  <c r="AB63" i="2"/>
  <c r="AB62" i="2"/>
  <c r="AB65" i="2"/>
  <c r="AB64" i="2"/>
  <c r="AB37" i="2"/>
  <c r="AB36" i="2"/>
  <c r="AB39" i="2"/>
  <c r="AB41" i="2"/>
  <c r="AB38" i="2"/>
  <c r="AB42" i="2"/>
  <c r="AJ71" i="10"/>
  <c r="AJ15" i="11"/>
  <c r="AM55" i="11"/>
  <c r="AJ18" i="11"/>
  <c r="AM57" i="11"/>
  <c r="AJ17" i="11"/>
  <c r="AI19" i="11"/>
  <c r="AM54" i="11"/>
  <c r="AJ14" i="11"/>
  <c r="AM56" i="11"/>
  <c r="AK34" i="11"/>
  <c r="AL23" i="10"/>
  <c r="AH46" i="10"/>
  <c r="AM58" i="12"/>
  <c r="AM60" i="12"/>
  <c r="AM62" i="12"/>
  <c r="AM59" i="12"/>
  <c r="AL36" i="12"/>
  <c r="AN51" i="12"/>
  <c r="AN61" i="12" s="1"/>
  <c r="AK40" i="12"/>
  <c r="AL35" i="12"/>
  <c r="AM6" i="12"/>
  <c r="AM16" i="12" s="1"/>
  <c r="AK63" i="12"/>
  <c r="AL38" i="12"/>
  <c r="AL39" i="12"/>
  <c r="AN28" i="12"/>
  <c r="AL37" i="12"/>
  <c r="AJ38" i="11"/>
  <c r="AK7" i="11"/>
  <c r="AJ59" i="11"/>
  <c r="AL26" i="11"/>
  <c r="AN47" i="11"/>
  <c r="AM35" i="10"/>
  <c r="AM50" i="10" s="1"/>
  <c r="AM51" i="10" s="1"/>
  <c r="AO9" i="10"/>
  <c r="AP8" i="10"/>
  <c r="AM62" i="10"/>
  <c r="AM77" i="10" s="1"/>
  <c r="AG19" i="10"/>
  <c r="AF73" i="10"/>
  <c r="AF47" i="10"/>
  <c r="AH7" i="10"/>
  <c r="AG18" i="10"/>
  <c r="AF20" i="10"/>
  <c r="AK60" i="10"/>
  <c r="AK72" i="10" s="1"/>
  <c r="AA67" i="2"/>
  <c r="AC7" i="2"/>
  <c r="AC15" i="2" s="1"/>
  <c r="AA43" i="2"/>
  <c r="AC53" i="2"/>
  <c r="AC61" i="2" s="1"/>
  <c r="AC29" i="2"/>
  <c r="AC40" i="2" s="1"/>
  <c r="AM17" i="12" l="1"/>
  <c r="AL18" i="12"/>
  <c r="AF75" i="10"/>
  <c r="AF74" i="10"/>
  <c r="AM78" i="10"/>
  <c r="AM79" i="10"/>
  <c r="AA44" i="2"/>
  <c r="AA45" i="2"/>
  <c r="AA69" i="2"/>
  <c r="AA68" i="2"/>
  <c r="AJ60" i="11"/>
  <c r="AJ61" i="11"/>
  <c r="AC20" i="2"/>
  <c r="AK64" i="12"/>
  <c r="AK65" i="12"/>
  <c r="AK41" i="12"/>
  <c r="AK42" i="12"/>
  <c r="AC19" i="2"/>
  <c r="AC18" i="2"/>
  <c r="AC17" i="2"/>
  <c r="AC14" i="2"/>
  <c r="AC16" i="2"/>
  <c r="AN58" i="11"/>
  <c r="AL37" i="11"/>
  <c r="AL34" i="11"/>
  <c r="AK16" i="11"/>
  <c r="AC63" i="2"/>
  <c r="AC64" i="2"/>
  <c r="AC60" i="2"/>
  <c r="AC65" i="2"/>
  <c r="AC66" i="2"/>
  <c r="AC62" i="2"/>
  <c r="AC36" i="2"/>
  <c r="AC39" i="2"/>
  <c r="AC38" i="2"/>
  <c r="AC42" i="2"/>
  <c r="AC41" i="2"/>
  <c r="AC37" i="2"/>
  <c r="AM23" i="10"/>
  <c r="AM24" i="10" s="1"/>
  <c r="AL24" i="10"/>
  <c r="AK71" i="10"/>
  <c r="AN54" i="11"/>
  <c r="AK18" i="11"/>
  <c r="AK15" i="11"/>
  <c r="AN57" i="11"/>
  <c r="AN55" i="11"/>
  <c r="AN56" i="11"/>
  <c r="AL35" i="11"/>
  <c r="AL36" i="11"/>
  <c r="AL33" i="11"/>
  <c r="AJ19" i="11"/>
  <c r="AK14" i="11"/>
  <c r="AK17" i="11"/>
  <c r="AI46" i="10"/>
  <c r="AN62" i="12"/>
  <c r="AN60" i="12"/>
  <c r="AN58" i="12"/>
  <c r="AN59" i="12"/>
  <c r="AI45" i="10"/>
  <c r="AM36" i="12"/>
  <c r="AP51" i="12"/>
  <c r="AO51" i="12"/>
  <c r="AO61" i="12" s="1"/>
  <c r="AL63" i="12"/>
  <c r="AM37" i="12"/>
  <c r="AM35" i="12"/>
  <c r="AL40" i="12"/>
  <c r="AP28" i="12"/>
  <c r="AO28" i="12"/>
  <c r="AM39" i="12"/>
  <c r="AM38" i="12"/>
  <c r="AN6" i="12"/>
  <c r="AN16" i="12" s="1"/>
  <c r="AM26" i="11"/>
  <c r="AO47" i="11"/>
  <c r="AK59" i="11"/>
  <c r="AK38" i="11"/>
  <c r="AL7" i="11"/>
  <c r="AN35" i="10"/>
  <c r="AN50" i="10" s="1"/>
  <c r="AN51" i="10" s="1"/>
  <c r="AQ8" i="10"/>
  <c r="AQ9" i="10" s="1"/>
  <c r="AP9" i="10"/>
  <c r="AN62" i="10"/>
  <c r="AN77" i="10" s="1"/>
  <c r="AG73" i="10"/>
  <c r="AI7" i="10"/>
  <c r="AH19" i="10"/>
  <c r="AG20" i="10"/>
  <c r="AH18" i="10"/>
  <c r="AG47" i="10"/>
  <c r="AL60" i="10"/>
  <c r="AD7" i="2"/>
  <c r="AD15" i="2" s="1"/>
  <c r="AB67" i="2"/>
  <c r="AB43" i="2"/>
  <c r="AD53" i="2"/>
  <c r="AD61" i="2" s="1"/>
  <c r="AD29" i="2"/>
  <c r="AD40" i="2" s="1"/>
  <c r="AO16" i="12" l="1"/>
  <c r="AP16" i="12" s="1"/>
  <c r="AN13" i="12"/>
  <c r="AN15" i="12"/>
  <c r="AN14" i="12"/>
  <c r="AN17" i="12"/>
  <c r="AM18" i="12"/>
  <c r="AG74" i="10"/>
  <c r="AG75" i="10"/>
  <c r="AN78" i="10"/>
  <c r="AN79" i="10"/>
  <c r="AB44" i="2"/>
  <c r="AB45" i="2"/>
  <c r="AP61" i="12"/>
  <c r="AB68" i="2"/>
  <c r="AB69" i="2"/>
  <c r="AO58" i="11"/>
  <c r="AK61" i="11"/>
  <c r="AK60" i="11"/>
  <c r="AD19" i="2"/>
  <c r="AD17" i="2"/>
  <c r="AL64" i="12"/>
  <c r="AL65" i="12"/>
  <c r="AL42" i="12"/>
  <c r="AL41" i="12"/>
  <c r="AD16" i="2"/>
  <c r="AD18" i="2"/>
  <c r="AD36" i="2"/>
  <c r="AD14" i="2"/>
  <c r="AD20" i="2"/>
  <c r="AM34" i="11"/>
  <c r="AM35" i="11"/>
  <c r="AL18" i="11"/>
  <c r="AD60" i="2"/>
  <c r="AD62" i="2"/>
  <c r="AD66" i="2"/>
  <c r="AD63" i="2"/>
  <c r="AD64" i="2"/>
  <c r="AD65" i="2"/>
  <c r="AD38" i="2"/>
  <c r="AD39" i="2"/>
  <c r="AD42" i="2"/>
  <c r="AD37" i="2"/>
  <c r="AD41" i="2"/>
  <c r="AL71" i="10"/>
  <c r="AJ46" i="10"/>
  <c r="AO56" i="11"/>
  <c r="AO54" i="11"/>
  <c r="AO55" i="11"/>
  <c r="AL14" i="11"/>
  <c r="AM33" i="11"/>
  <c r="AL16" i="11"/>
  <c r="AM37" i="11"/>
  <c r="AL17" i="11"/>
  <c r="AL15" i="11"/>
  <c r="AK19" i="11"/>
  <c r="AM36" i="11"/>
  <c r="AO57" i="11"/>
  <c r="AI19" i="10"/>
  <c r="AO60" i="12"/>
  <c r="AP60" i="12" s="1"/>
  <c r="AO62" i="12"/>
  <c r="AP62" i="12" s="1"/>
  <c r="AO58" i="12"/>
  <c r="AP58" i="12" s="1"/>
  <c r="AO59" i="12"/>
  <c r="AP59" i="12" s="1"/>
  <c r="AJ45" i="10"/>
  <c r="AN36" i="12"/>
  <c r="AO6" i="12"/>
  <c r="AP6" i="12"/>
  <c r="AM63" i="12"/>
  <c r="AN35" i="12"/>
  <c r="AM40" i="12"/>
  <c r="AN39" i="12"/>
  <c r="AN37" i="12"/>
  <c r="AN38" i="12"/>
  <c r="AL38" i="11"/>
  <c r="AN26" i="11"/>
  <c r="AP47" i="11"/>
  <c r="AQ47" i="11"/>
  <c r="AM7" i="11"/>
  <c r="AL59" i="11"/>
  <c r="AO35" i="10"/>
  <c r="AO50" i="10" s="1"/>
  <c r="AO51" i="10" s="1"/>
  <c r="AO62" i="10"/>
  <c r="AO77" i="10" s="1"/>
  <c r="AN23" i="10"/>
  <c r="AN24" i="10" s="1"/>
  <c r="AI18" i="10"/>
  <c r="AH20" i="10"/>
  <c r="AJ7" i="10"/>
  <c r="AH47" i="10"/>
  <c r="AH73" i="10"/>
  <c r="AL32" i="10"/>
  <c r="AM60" i="10"/>
  <c r="AE7" i="2"/>
  <c r="AE15" i="2" s="1"/>
  <c r="AC67" i="2"/>
  <c r="AC43" i="2"/>
  <c r="AE53" i="2"/>
  <c r="AE61" i="2" s="1"/>
  <c r="AE29" i="2"/>
  <c r="AE40" i="2" s="1"/>
  <c r="AO14" i="12" l="1"/>
  <c r="AP14" i="12" s="1"/>
  <c r="AO15" i="12"/>
  <c r="AP15" i="12" s="1"/>
  <c r="AO13" i="12"/>
  <c r="AP13" i="12" s="1"/>
  <c r="AO17" i="12"/>
  <c r="AN18" i="12"/>
  <c r="AE17" i="2"/>
  <c r="AH74" i="10"/>
  <c r="AH75" i="10"/>
  <c r="AO78" i="10"/>
  <c r="AO79" i="10"/>
  <c r="AC44" i="2"/>
  <c r="AC45" i="2"/>
  <c r="AC69" i="2"/>
  <c r="AC68" i="2"/>
  <c r="AL60" i="11"/>
  <c r="AL61" i="11"/>
  <c r="AE18" i="2"/>
  <c r="AE20" i="2"/>
  <c r="AM65" i="12"/>
  <c r="AM64" i="12"/>
  <c r="AM42" i="12"/>
  <c r="AM41" i="12"/>
  <c r="AE14" i="2"/>
  <c r="AE16" i="2"/>
  <c r="AE19" i="2"/>
  <c r="AP54" i="11"/>
  <c r="AQ54" i="11" s="1"/>
  <c r="AN34" i="11"/>
  <c r="AM18" i="11"/>
  <c r="AE66" i="2"/>
  <c r="AE65" i="2"/>
  <c r="AE62" i="2"/>
  <c r="AE64" i="2"/>
  <c r="AE60" i="2"/>
  <c r="AE63" i="2"/>
  <c r="AE39" i="2"/>
  <c r="AE41" i="2"/>
  <c r="AE38" i="2"/>
  <c r="AE36" i="2"/>
  <c r="AE42" i="2"/>
  <c r="AE37" i="2"/>
  <c r="AM71" i="10"/>
  <c r="AK46" i="10"/>
  <c r="AP58" i="11"/>
  <c r="AQ58" i="11" s="1"/>
  <c r="AM15" i="11"/>
  <c r="AP56" i="11"/>
  <c r="AQ56" i="11" s="1"/>
  <c r="AP57" i="11"/>
  <c r="AQ57" i="11" s="1"/>
  <c r="AN35" i="11"/>
  <c r="AN36" i="11"/>
  <c r="AM17" i="11"/>
  <c r="AN33" i="11"/>
  <c r="AL19" i="11"/>
  <c r="AN37" i="11"/>
  <c r="AM14" i="11"/>
  <c r="AP55" i="11"/>
  <c r="AQ55" i="11" s="1"/>
  <c r="AM16" i="11"/>
  <c r="AO23" i="10"/>
  <c r="AO24" i="10" s="1"/>
  <c r="AO39" i="12"/>
  <c r="AP39" i="12" s="1"/>
  <c r="AK45" i="10"/>
  <c r="AO38" i="12"/>
  <c r="AP38" i="12" s="1"/>
  <c r="AO35" i="12"/>
  <c r="AN40" i="12"/>
  <c r="AO36" i="12"/>
  <c r="AP36" i="12" s="1"/>
  <c r="AO37" i="12"/>
  <c r="AP37" i="12" s="1"/>
  <c r="AN63" i="12"/>
  <c r="AM38" i="11"/>
  <c r="AN7" i="11"/>
  <c r="AO26" i="11"/>
  <c r="AM59" i="11"/>
  <c r="AQ35" i="10"/>
  <c r="AP35" i="10"/>
  <c r="AP50" i="10" s="1"/>
  <c r="AP51" i="10" s="1"/>
  <c r="AP62" i="10"/>
  <c r="AP77" i="10" s="1"/>
  <c r="AQ62" i="10"/>
  <c r="AJ19" i="10"/>
  <c r="AI20" i="10"/>
  <c r="AJ18" i="10"/>
  <c r="AI47" i="10"/>
  <c r="AI73" i="10"/>
  <c r="AK7" i="10"/>
  <c r="AL6" i="10"/>
  <c r="AN60" i="10"/>
  <c r="AL33" i="10"/>
  <c r="AM32" i="10"/>
  <c r="AD67" i="2"/>
  <c r="AF7" i="2"/>
  <c r="AF15" i="2" s="1"/>
  <c r="AD43" i="2"/>
  <c r="AF53" i="2"/>
  <c r="AF61" i="2" s="1"/>
  <c r="AF29" i="2"/>
  <c r="AF40" i="2" s="1"/>
  <c r="AP17" i="12" l="1"/>
  <c r="AP18" i="12" s="1"/>
  <c r="AO18" i="12"/>
  <c r="AI75" i="10"/>
  <c r="AI74" i="10"/>
  <c r="AN71" i="10"/>
  <c r="AP78" i="10"/>
  <c r="AP79" i="10"/>
  <c r="AF18" i="2"/>
  <c r="AD45" i="2"/>
  <c r="AD44" i="2"/>
  <c r="AD68" i="2"/>
  <c r="AD69" i="2"/>
  <c r="AM60" i="11"/>
  <c r="AM61" i="11"/>
  <c r="AF14" i="2"/>
  <c r="AN64" i="12"/>
  <c r="AN65" i="12"/>
  <c r="AN41" i="12"/>
  <c r="AN42" i="12"/>
  <c r="AF19" i="2"/>
  <c r="AF20" i="2"/>
  <c r="AF17" i="2"/>
  <c r="AF16" i="2"/>
  <c r="AN18" i="11"/>
  <c r="AO34" i="11"/>
  <c r="AF62" i="2"/>
  <c r="AF63" i="2"/>
  <c r="AF65" i="2"/>
  <c r="AF60" i="2"/>
  <c r="AF66" i="2"/>
  <c r="AF64" i="2"/>
  <c r="AF36" i="2"/>
  <c r="AF38" i="2"/>
  <c r="AF37" i="2"/>
  <c r="AF41" i="2"/>
  <c r="AF42" i="2"/>
  <c r="AF39" i="2"/>
  <c r="AQ50" i="10"/>
  <c r="AQ51" i="10" s="1"/>
  <c r="AQ77" i="10"/>
  <c r="AL46" i="10"/>
  <c r="AN16" i="11"/>
  <c r="AO35" i="11"/>
  <c r="AO33" i="11"/>
  <c r="AN15" i="11"/>
  <c r="AN14" i="11"/>
  <c r="AN17" i="11"/>
  <c r="AM19" i="11"/>
  <c r="AO37" i="11"/>
  <c r="AO36" i="11"/>
  <c r="AL45" i="10"/>
  <c r="AO40" i="12"/>
  <c r="AP35" i="12"/>
  <c r="AP40" i="12" s="1"/>
  <c r="AO63" i="12"/>
  <c r="AP63" i="12"/>
  <c r="AO7" i="11"/>
  <c r="AP26" i="11"/>
  <c r="AQ26" i="11"/>
  <c r="AN59" i="11"/>
  <c r="AN38" i="11"/>
  <c r="AP23" i="10"/>
  <c r="AP24" i="10" s="1"/>
  <c r="AJ47" i="10"/>
  <c r="AK18" i="10"/>
  <c r="AJ20" i="10"/>
  <c r="AL7" i="10"/>
  <c r="AM6" i="10"/>
  <c r="AK19" i="10"/>
  <c r="AJ73" i="10"/>
  <c r="AN32" i="10"/>
  <c r="AM33" i="10"/>
  <c r="AO60" i="10"/>
  <c r="AE67" i="2"/>
  <c r="AG7" i="2"/>
  <c r="AG15" i="2" s="1"/>
  <c r="AE43" i="2"/>
  <c r="AG53" i="2"/>
  <c r="AG61" i="2" s="1"/>
  <c r="AG29" i="2"/>
  <c r="AO71" i="10" l="1"/>
  <c r="AJ75" i="10"/>
  <c r="AJ74" i="10"/>
  <c r="AQ78" i="10"/>
  <c r="AQ79" i="10"/>
  <c r="AG14" i="2"/>
  <c r="AE44" i="2"/>
  <c r="AE45" i="2"/>
  <c r="AE68" i="2"/>
  <c r="AE69" i="2"/>
  <c r="AO18" i="11"/>
  <c r="AN61" i="11"/>
  <c r="AN60" i="11"/>
  <c r="AP64" i="12"/>
  <c r="AP65" i="12"/>
  <c r="AO64" i="12"/>
  <c r="AO65" i="12"/>
  <c r="AP42" i="12"/>
  <c r="AP41" i="12"/>
  <c r="AO41" i="12"/>
  <c r="AO42" i="12"/>
  <c r="AG20" i="2"/>
  <c r="AG16" i="2"/>
  <c r="AG19" i="2"/>
  <c r="AG17" i="2"/>
  <c r="AG18" i="2"/>
  <c r="AP34" i="11"/>
  <c r="AQ34" i="11" s="1"/>
  <c r="AP35" i="11"/>
  <c r="AQ35" i="11" s="1"/>
  <c r="AG60" i="2"/>
  <c r="AG65" i="2"/>
  <c r="AG63" i="2"/>
  <c r="AG64" i="2"/>
  <c r="AG66" i="2"/>
  <c r="AG62" i="2"/>
  <c r="AG36" i="2"/>
  <c r="AG41" i="2"/>
  <c r="AG38" i="2"/>
  <c r="AG40" i="2"/>
  <c r="AG37" i="2"/>
  <c r="AG39" i="2"/>
  <c r="AG42" i="2"/>
  <c r="AM46" i="10"/>
  <c r="AM45" i="10"/>
  <c r="AO17" i="11"/>
  <c r="AP36" i="11"/>
  <c r="AQ36" i="11" s="1"/>
  <c r="AP37" i="11"/>
  <c r="AQ37" i="11" s="1"/>
  <c r="AO16" i="11"/>
  <c r="AO14" i="11"/>
  <c r="AO15" i="11"/>
  <c r="AN19" i="11"/>
  <c r="AP33" i="11"/>
  <c r="AQ33" i="11" s="1"/>
  <c r="AQ23" i="10"/>
  <c r="AQ24" i="10" s="1"/>
  <c r="AO59" i="11"/>
  <c r="AO38" i="11"/>
  <c r="AQ7" i="11"/>
  <c r="AP7" i="11"/>
  <c r="AL19" i="10"/>
  <c r="AL72" i="10"/>
  <c r="AK73" i="10"/>
  <c r="AL18" i="10"/>
  <c r="AK20" i="10"/>
  <c r="AK47" i="10"/>
  <c r="AM7" i="10"/>
  <c r="AN6" i="10"/>
  <c r="AN33" i="10"/>
  <c r="AN46" i="10" s="1"/>
  <c r="AO32" i="10"/>
  <c r="AQ60" i="10"/>
  <c r="AP60" i="10"/>
  <c r="AP71" i="10" s="1"/>
  <c r="AH7" i="2"/>
  <c r="AH15" i="2" s="1"/>
  <c r="AF67" i="2"/>
  <c r="AF43" i="2"/>
  <c r="AH53" i="2"/>
  <c r="AH29" i="2"/>
  <c r="AK74" i="10" l="1"/>
  <c r="AK75" i="10"/>
  <c r="AF44" i="2"/>
  <c r="AF45" i="2"/>
  <c r="AF68" i="2"/>
  <c r="AF69" i="2"/>
  <c r="AP18" i="11"/>
  <c r="AQ18" i="11" s="1"/>
  <c r="AO61" i="11"/>
  <c r="AO60" i="11"/>
  <c r="AH19" i="2"/>
  <c r="AH20" i="2"/>
  <c r="AH18" i="2"/>
  <c r="AH16" i="2"/>
  <c r="AH17" i="2"/>
  <c r="AH14" i="2"/>
  <c r="AH64" i="2"/>
  <c r="AH60" i="2"/>
  <c r="AH61" i="2"/>
  <c r="AH63" i="2"/>
  <c r="AH62" i="2"/>
  <c r="AH66" i="2"/>
  <c r="AH65" i="2"/>
  <c r="AH36" i="2"/>
  <c r="AH42" i="2"/>
  <c r="AH37" i="2"/>
  <c r="AH40" i="2"/>
  <c r="AH38" i="2"/>
  <c r="AH39" i="2"/>
  <c r="AH41" i="2"/>
  <c r="AP16" i="11"/>
  <c r="AQ16" i="11" s="1"/>
  <c r="AP15" i="11"/>
  <c r="AQ15" i="11" s="1"/>
  <c r="AP14" i="11"/>
  <c r="AQ14" i="11" s="1"/>
  <c r="AO19" i="11"/>
  <c r="AP17" i="11"/>
  <c r="AQ17" i="11" s="1"/>
  <c r="AQ71" i="10"/>
  <c r="AN45" i="10"/>
  <c r="AP59" i="11"/>
  <c r="AP38" i="11"/>
  <c r="AL20" i="10"/>
  <c r="AM18" i="10"/>
  <c r="AL73" i="10"/>
  <c r="AN7" i="10"/>
  <c r="AO6" i="10"/>
  <c r="AM72" i="10"/>
  <c r="AL47" i="10"/>
  <c r="AM19" i="10"/>
  <c r="AO33" i="10"/>
  <c r="AO46" i="10" s="1"/>
  <c r="AP32" i="10"/>
  <c r="AI7" i="2"/>
  <c r="AI15" i="2" s="1"/>
  <c r="AG67" i="2"/>
  <c r="AG43" i="2"/>
  <c r="AI53" i="2"/>
  <c r="AI29" i="2"/>
  <c r="AL74" i="10" l="1"/>
  <c r="AL75" i="10"/>
  <c r="AG45" i="2"/>
  <c r="AG44" i="2"/>
  <c r="AG69" i="2"/>
  <c r="AG68" i="2"/>
  <c r="AP60" i="11"/>
  <c r="AP61" i="11"/>
  <c r="AI14" i="2"/>
  <c r="AI19" i="2"/>
  <c r="AI16" i="2"/>
  <c r="AI18" i="2"/>
  <c r="AI17" i="2"/>
  <c r="AI20" i="2"/>
  <c r="AI60" i="2"/>
  <c r="AI63" i="2"/>
  <c r="AI65" i="2"/>
  <c r="AI61" i="2"/>
  <c r="AI66" i="2"/>
  <c r="AI64" i="2"/>
  <c r="AI62" i="2"/>
  <c r="AI42" i="2"/>
  <c r="AI36" i="2"/>
  <c r="AI37" i="2"/>
  <c r="AI38" i="2"/>
  <c r="AI41" i="2"/>
  <c r="AI40" i="2"/>
  <c r="AI39" i="2"/>
  <c r="AP19" i="11"/>
  <c r="AO45" i="10"/>
  <c r="AQ59" i="11"/>
  <c r="AQ19" i="11"/>
  <c r="AQ38" i="11"/>
  <c r="AO7" i="10"/>
  <c r="AP6" i="10"/>
  <c r="AM47" i="10"/>
  <c r="AM73" i="10"/>
  <c r="AN19" i="10"/>
  <c r="AM20" i="10"/>
  <c r="AN18" i="10"/>
  <c r="AN72" i="10"/>
  <c r="AP33" i="10"/>
  <c r="AP46" i="10" s="1"/>
  <c r="AQ32" i="10"/>
  <c r="AQ33" i="10" s="1"/>
  <c r="AH67" i="2"/>
  <c r="AJ7" i="2"/>
  <c r="AJ15" i="2" s="1"/>
  <c r="AH43" i="2"/>
  <c r="AJ53" i="2"/>
  <c r="AJ60" i="2" s="1"/>
  <c r="AJ29" i="2"/>
  <c r="AM75" i="10" l="1"/>
  <c r="AM74" i="10"/>
  <c r="AH45" i="2"/>
  <c r="AH44" i="2"/>
  <c r="AH68" i="2"/>
  <c r="AH69" i="2"/>
  <c r="AQ60" i="11"/>
  <c r="AQ61" i="11"/>
  <c r="AJ18" i="2"/>
  <c r="AJ20" i="2"/>
  <c r="AJ14" i="2"/>
  <c r="AJ17" i="2"/>
  <c r="AJ16" i="2"/>
  <c r="AJ64" i="2"/>
  <c r="AJ19" i="2"/>
  <c r="AJ66" i="2"/>
  <c r="AJ62" i="2"/>
  <c r="AJ65" i="2"/>
  <c r="AJ61" i="2"/>
  <c r="AJ63" i="2"/>
  <c r="AJ37" i="2"/>
  <c r="AJ36" i="2"/>
  <c r="AJ39" i="2"/>
  <c r="AJ38" i="2"/>
  <c r="AJ40" i="2"/>
  <c r="AJ42" i="2"/>
  <c r="AJ41" i="2"/>
  <c r="AQ46" i="10"/>
  <c r="AP45" i="10"/>
  <c r="AQ45" i="10" s="1"/>
  <c r="AO19" i="10"/>
  <c r="AQ6" i="10"/>
  <c r="AQ7" i="10" s="1"/>
  <c r="AP7" i="10"/>
  <c r="AO72" i="10"/>
  <c r="AN47" i="10"/>
  <c r="AO18" i="10"/>
  <c r="AN20" i="10"/>
  <c r="AN73" i="10"/>
  <c r="AI67" i="2"/>
  <c r="AK7" i="2"/>
  <c r="AK15" i="2" s="1"/>
  <c r="AI43" i="2"/>
  <c r="AK53" i="2"/>
  <c r="AK60" i="2" s="1"/>
  <c r="AK29" i="2"/>
  <c r="AK37" i="2" s="1"/>
  <c r="AN75" i="10" l="1"/>
  <c r="AN74" i="10"/>
  <c r="AI44" i="2"/>
  <c r="AI45" i="2"/>
  <c r="AI69" i="2"/>
  <c r="AI68" i="2"/>
  <c r="AK18" i="2"/>
  <c r="AK14" i="2"/>
  <c r="AK20" i="2"/>
  <c r="AK19" i="2"/>
  <c r="AK16" i="2"/>
  <c r="AK17" i="2"/>
  <c r="AK61" i="2"/>
  <c r="AK65" i="2"/>
  <c r="AK63" i="2"/>
  <c r="AK66" i="2"/>
  <c r="AK62" i="2"/>
  <c r="AK64" i="2"/>
  <c r="AK38" i="2"/>
  <c r="AK39" i="2"/>
  <c r="AK36" i="2"/>
  <c r="AK41" i="2"/>
  <c r="AK42" i="2"/>
  <c r="AK40" i="2"/>
  <c r="AP72" i="10"/>
  <c r="AQ72" i="10" s="1"/>
  <c r="AO73" i="10"/>
  <c r="AP18" i="10"/>
  <c r="AO20" i="10"/>
  <c r="AP19" i="10"/>
  <c r="AQ19" i="10" s="1"/>
  <c r="AO47" i="10"/>
  <c r="AL7" i="2"/>
  <c r="AL15" i="2" s="1"/>
  <c r="AJ67" i="2"/>
  <c r="AJ43" i="2"/>
  <c r="AL53" i="2"/>
  <c r="AL60" i="2" s="1"/>
  <c r="AL29" i="2"/>
  <c r="AL37" i="2" s="1"/>
  <c r="AO74" i="10" l="1"/>
  <c r="AO75" i="10"/>
  <c r="AJ44" i="2"/>
  <c r="AJ45" i="2"/>
  <c r="AJ68" i="2"/>
  <c r="AJ69" i="2"/>
  <c r="AL18" i="2"/>
  <c r="AL14" i="2"/>
  <c r="AL17" i="2"/>
  <c r="AL20" i="2"/>
  <c r="AL16" i="2"/>
  <c r="AL19" i="2"/>
  <c r="AL63" i="2"/>
  <c r="AL62" i="2"/>
  <c r="AL64" i="2"/>
  <c r="AL65" i="2"/>
  <c r="AL61" i="2"/>
  <c r="AL66" i="2"/>
  <c r="AL36" i="2"/>
  <c r="AL40" i="2"/>
  <c r="AL39" i="2"/>
  <c r="AL42" i="2"/>
  <c r="AL38" i="2"/>
  <c r="AL41" i="2"/>
  <c r="AQ18" i="10"/>
  <c r="AQ20" i="10" s="1"/>
  <c r="AP20" i="10"/>
  <c r="AP73" i="10"/>
  <c r="AQ73" i="10"/>
  <c r="AP47" i="10"/>
  <c r="AQ47" i="10"/>
  <c r="AK67" i="2"/>
  <c r="AM7" i="2"/>
  <c r="AM15" i="2" s="1"/>
  <c r="AK43" i="2"/>
  <c r="AM53" i="2"/>
  <c r="AM60" i="2" s="1"/>
  <c r="AM29" i="2"/>
  <c r="AM37" i="2" s="1"/>
  <c r="AQ75" i="10" l="1"/>
  <c r="AQ74" i="10"/>
  <c r="AP74" i="10"/>
  <c r="AP75" i="10"/>
  <c r="AK44" i="2"/>
  <c r="AK45" i="2"/>
  <c r="AK69" i="2"/>
  <c r="AK68" i="2"/>
  <c r="AM20" i="2"/>
  <c r="AM18" i="2"/>
  <c r="AM19" i="2"/>
  <c r="AM17" i="2"/>
  <c r="AM16" i="2"/>
  <c r="AM14" i="2"/>
  <c r="AM65" i="2"/>
  <c r="AM66" i="2"/>
  <c r="AM64" i="2"/>
  <c r="AM61" i="2"/>
  <c r="AM63" i="2"/>
  <c r="AM62" i="2"/>
  <c r="AM41" i="2"/>
  <c r="AM40" i="2"/>
  <c r="AM39" i="2"/>
  <c r="AM36" i="2"/>
  <c r="AM38" i="2"/>
  <c r="AM42" i="2"/>
  <c r="AN7" i="2"/>
  <c r="AN15" i="2" s="1"/>
  <c r="AL67" i="2"/>
  <c r="AL43" i="2"/>
  <c r="AN53" i="2"/>
  <c r="AN60" i="2" s="1"/>
  <c r="AN29" i="2"/>
  <c r="AN37" i="2" s="1"/>
  <c r="AL45" i="2" l="1"/>
  <c r="AL44" i="2"/>
  <c r="AL68" i="2"/>
  <c r="AL69" i="2"/>
  <c r="AN17" i="2"/>
  <c r="AN18" i="2"/>
  <c r="AN14" i="2"/>
  <c r="AN19" i="2"/>
  <c r="AN16" i="2"/>
  <c r="AN20" i="2"/>
  <c r="AN64" i="2"/>
  <c r="AN62" i="2"/>
  <c r="AN65" i="2"/>
  <c r="AN66" i="2"/>
  <c r="AN63" i="2"/>
  <c r="AN61" i="2"/>
  <c r="AN40" i="2"/>
  <c r="AN38" i="2"/>
  <c r="AN36" i="2"/>
  <c r="AN42" i="2"/>
  <c r="AN39" i="2"/>
  <c r="AN41" i="2"/>
  <c r="AO7" i="2"/>
  <c r="AO15" i="2" s="1"/>
  <c r="AM67" i="2"/>
  <c r="AM43" i="2"/>
  <c r="AO53" i="2"/>
  <c r="AO60" i="2" s="1"/>
  <c r="AO29" i="2"/>
  <c r="AO37" i="2" s="1"/>
  <c r="AM44" i="2" l="1"/>
  <c r="AM45" i="2"/>
  <c r="AM68" i="2"/>
  <c r="AM69" i="2"/>
  <c r="AO18" i="2"/>
  <c r="AO20" i="2"/>
  <c r="AO14" i="2"/>
  <c r="AO17" i="2"/>
  <c r="AO16" i="2"/>
  <c r="AO19" i="2"/>
  <c r="AO65" i="2"/>
  <c r="AO61" i="2"/>
  <c r="AO62" i="2"/>
  <c r="AO63" i="2"/>
  <c r="AO64" i="2"/>
  <c r="AO66" i="2"/>
  <c r="AO36" i="2"/>
  <c r="AO41" i="2"/>
  <c r="AO39" i="2"/>
  <c r="AO38" i="2"/>
  <c r="AO40" i="2"/>
  <c r="AO42" i="2"/>
  <c r="AN67" i="2"/>
  <c r="AP7" i="2"/>
  <c r="AP15" i="2" s="1"/>
  <c r="AQ7" i="2"/>
  <c r="AN43" i="2"/>
  <c r="AP53" i="2"/>
  <c r="AQ53" i="2"/>
  <c r="AQ29" i="2"/>
  <c r="AP29" i="2"/>
  <c r="AP37" i="2" s="1"/>
  <c r="AQ37" i="2" s="1"/>
  <c r="AP16" i="2" l="1"/>
  <c r="AQ16" i="2" s="1"/>
  <c r="AN44" i="2"/>
  <c r="AN45" i="2"/>
  <c r="AN68" i="2"/>
  <c r="AN69" i="2"/>
  <c r="AP18" i="2"/>
  <c r="AQ18" i="2" s="1"/>
  <c r="AP19" i="2"/>
  <c r="AQ19" i="2" s="1"/>
  <c r="AP14" i="2"/>
  <c r="AQ14" i="2" s="1"/>
  <c r="AP20" i="2"/>
  <c r="AQ20" i="2" s="1"/>
  <c r="AQ15" i="2"/>
  <c r="AP17" i="2"/>
  <c r="AQ17" i="2" s="1"/>
  <c r="AP65" i="2"/>
  <c r="AQ65" i="2" s="1"/>
  <c r="AP60" i="2"/>
  <c r="AQ60" i="2" s="1"/>
  <c r="AP62" i="2"/>
  <c r="AQ62" i="2" s="1"/>
  <c r="AP66" i="2"/>
  <c r="AQ66" i="2" s="1"/>
  <c r="AP61" i="2"/>
  <c r="AQ61" i="2" s="1"/>
  <c r="AP64" i="2"/>
  <c r="AQ64" i="2" s="1"/>
  <c r="AP63" i="2"/>
  <c r="AQ63" i="2" s="1"/>
  <c r="AP38" i="2"/>
  <c r="AQ38" i="2" s="1"/>
  <c r="AP39" i="2"/>
  <c r="AQ39" i="2" s="1"/>
  <c r="AP42" i="2"/>
  <c r="AQ42" i="2" s="1"/>
  <c r="AP41" i="2"/>
  <c r="AQ41" i="2" s="1"/>
  <c r="AP40" i="2"/>
  <c r="AQ40" i="2" s="1"/>
  <c r="AP36" i="2"/>
  <c r="AQ36" i="2" s="1"/>
  <c r="AO67" i="2"/>
  <c r="AO43" i="2"/>
  <c r="AO45" i="2" l="1"/>
  <c r="AO44" i="2"/>
  <c r="AO69" i="2"/>
  <c r="AO68" i="2"/>
  <c r="AP67" i="2"/>
  <c r="AQ67" i="2"/>
  <c r="AP43" i="2"/>
  <c r="AQ43" i="2"/>
  <c r="AQ44" i="2" l="1"/>
  <c r="AQ45" i="2"/>
  <c r="AP45" i="2"/>
  <c r="AP44" i="2"/>
  <c r="AQ69" i="2"/>
  <c r="AQ68" i="2"/>
  <c r="AP68" i="2"/>
  <c r="AP69" i="2"/>
  <c r="AM21" i="2"/>
  <c r="Y21" i="2"/>
  <c r="AK21" i="2"/>
  <c r="P21" i="2"/>
  <c r="K21" i="2"/>
  <c r="AN21" i="2"/>
  <c r="N21" i="2"/>
  <c r="V21" i="2"/>
  <c r="AD21" i="2"/>
  <c r="AL21" i="2"/>
  <c r="W21" i="2"/>
  <c r="H21" i="2"/>
  <c r="M21" i="2"/>
  <c r="AB21" i="2"/>
  <c r="AF21" i="2"/>
  <c r="X21" i="2"/>
  <c r="T21" i="2"/>
  <c r="Q21" i="2"/>
  <c r="AG21" i="2"/>
  <c r="L21" i="2"/>
  <c r="J21" i="2"/>
  <c r="R21" i="2"/>
  <c r="Z21" i="2"/>
  <c r="AC21" i="2"/>
  <c r="AI21" i="2"/>
  <c r="S21" i="2"/>
  <c r="AA21" i="2"/>
  <c r="AJ21" i="2"/>
  <c r="AE21" i="2"/>
  <c r="U21" i="2"/>
  <c r="O21" i="2"/>
  <c r="AH21" i="2"/>
  <c r="I21" i="2"/>
  <c r="AO21" i="2"/>
  <c r="H23" i="2" l="1"/>
  <c r="H22" i="2"/>
  <c r="I22" i="2"/>
  <c r="I23" i="2"/>
  <c r="J22" i="2"/>
  <c r="J23" i="2"/>
  <c r="AJ22" i="2"/>
  <c r="AJ23" i="2"/>
  <c r="L22" i="2"/>
  <c r="L23" i="2"/>
  <c r="V23" i="2"/>
  <c r="V22" i="2"/>
  <c r="AO22" i="2"/>
  <c r="AO23" i="2"/>
  <c r="AA23" i="2"/>
  <c r="AA22" i="2"/>
  <c r="Z23" i="2"/>
  <c r="Z22" i="2"/>
  <c r="AG22" i="2"/>
  <c r="AG23" i="2"/>
  <c r="AF22" i="2"/>
  <c r="AF23" i="2"/>
  <c r="W23" i="2"/>
  <c r="W22" i="2"/>
  <c r="N23" i="2"/>
  <c r="N22" i="2"/>
  <c r="AK22" i="2"/>
  <c r="AK23" i="2"/>
  <c r="U22" i="2"/>
  <c r="U23" i="2"/>
  <c r="S23" i="2"/>
  <c r="S22" i="2"/>
  <c r="R23" i="2"/>
  <c r="R22" i="2"/>
  <c r="Q22" i="2"/>
  <c r="Q23" i="2"/>
  <c r="AB22" i="2"/>
  <c r="AB23" i="2"/>
  <c r="AL23" i="2"/>
  <c r="AL22" i="2"/>
  <c r="AN22" i="2"/>
  <c r="AN23" i="2"/>
  <c r="Y22" i="2"/>
  <c r="Y23" i="2"/>
  <c r="O23" i="2"/>
  <c r="O22" i="2"/>
  <c r="AC22" i="2"/>
  <c r="AC23" i="2"/>
  <c r="X22" i="2"/>
  <c r="X23" i="2"/>
  <c r="P22" i="2"/>
  <c r="P23" i="2"/>
  <c r="AH23" i="2"/>
  <c r="AH22" i="2"/>
  <c r="AE23" i="2"/>
  <c r="AE22" i="2"/>
  <c r="AI23" i="2"/>
  <c r="AI22" i="2"/>
  <c r="T22" i="2"/>
  <c r="T23" i="2"/>
  <c r="M22" i="2"/>
  <c r="M23" i="2"/>
  <c r="AD23" i="2"/>
  <c r="AD22" i="2"/>
  <c r="K23" i="2"/>
  <c r="K22" i="2"/>
  <c r="AM23" i="2"/>
  <c r="AM22" i="2"/>
  <c r="AP21" i="2" l="1"/>
  <c r="AQ21" i="2"/>
  <c r="AQ23" i="2" l="1"/>
  <c r="AQ22" i="2"/>
  <c r="AP23" i="2"/>
  <c r="AP22" i="2"/>
  <c r="G20" i="12" l="1"/>
  <c r="G19" i="12"/>
  <c r="H20" i="12" l="1"/>
  <c r="H19" i="12"/>
  <c r="I19" i="12"/>
  <c r="I20" i="12"/>
  <c r="J19" i="12" l="1"/>
  <c r="J20" i="12"/>
  <c r="K20" i="12" l="1"/>
  <c r="K19" i="12"/>
  <c r="L20" i="12" l="1"/>
  <c r="L19" i="12"/>
  <c r="M19" i="12" l="1"/>
  <c r="M20" i="12"/>
  <c r="N19" i="12" l="1"/>
  <c r="N20" i="12"/>
  <c r="O19" i="12" l="1"/>
  <c r="O20" i="12"/>
  <c r="P20" i="12" l="1"/>
  <c r="P19" i="12"/>
  <c r="Q19" i="12" l="1"/>
  <c r="Q20" i="12"/>
  <c r="R19" i="12" l="1"/>
  <c r="R20" i="12"/>
  <c r="S20" i="12" l="1"/>
  <c r="S19" i="12"/>
  <c r="T20" i="12" l="1"/>
  <c r="T19" i="12"/>
  <c r="U19" i="12" l="1"/>
  <c r="U20" i="12"/>
  <c r="V19" i="12" l="1"/>
  <c r="V20" i="12"/>
  <c r="W20" i="12" l="1"/>
  <c r="W19" i="12"/>
  <c r="X20" i="12" l="1"/>
  <c r="X19" i="12"/>
  <c r="Y19" i="12" l="1"/>
  <c r="Y20" i="12"/>
  <c r="Z19" i="12" l="1"/>
  <c r="Z20" i="12"/>
  <c r="AA20" i="12" l="1"/>
  <c r="AA19" i="12"/>
  <c r="AB20" i="12" l="1"/>
  <c r="AB19" i="12"/>
  <c r="AC19" i="12" l="1"/>
  <c r="AC20" i="12"/>
  <c r="AD19" i="12" l="1"/>
  <c r="AD20" i="12"/>
  <c r="AE20" i="12" l="1"/>
  <c r="AE19" i="12"/>
  <c r="AF20" i="12" l="1"/>
  <c r="AF19" i="12"/>
  <c r="AG19" i="12" l="1"/>
  <c r="AG20" i="12"/>
  <c r="AH19" i="12" l="1"/>
  <c r="AH20" i="12"/>
  <c r="AI19" i="12" l="1"/>
  <c r="AI20" i="12"/>
  <c r="AJ20" i="12" l="1"/>
  <c r="AJ19" i="12"/>
  <c r="AK19" i="12" l="1"/>
  <c r="AK20" i="12"/>
  <c r="AL19" i="12" l="1"/>
  <c r="AL20" i="12"/>
  <c r="AM20" i="12" l="1"/>
  <c r="AM19" i="12"/>
  <c r="AN20" i="12" l="1"/>
  <c r="AN19" i="12"/>
  <c r="AO19" i="12" l="1"/>
  <c r="AO20" i="12"/>
  <c r="AP19" i="12"/>
  <c r="AP20" i="12"/>
  <c r="AZ63" i="12"/>
  <c r="AZ65" i="12" s="1"/>
  <c r="BB58" i="12" l="1"/>
  <c r="BB63" i="12" s="1"/>
</calcChain>
</file>

<file path=xl/sharedStrings.xml><?xml version="1.0" encoding="utf-8"?>
<sst xmlns="http://schemas.openxmlformats.org/spreadsheetml/2006/main" count="413" uniqueCount="113">
  <si>
    <t>VARIANT 1</t>
  </si>
  <si>
    <t>Celkový nárast</t>
  </si>
  <si>
    <t>Názov odbornosti</t>
  </si>
  <si>
    <t>Odbornosť</t>
  </si>
  <si>
    <t>009</t>
  </si>
  <si>
    <t>014</t>
  </si>
  <si>
    <t>019</t>
  </si>
  <si>
    <t>025</t>
  </si>
  <si>
    <t>043</t>
  </si>
  <si>
    <t>046</t>
  </si>
  <si>
    <t>144</t>
  </si>
  <si>
    <t>Spolu:</t>
  </si>
  <si>
    <t>VARIANT 2</t>
  </si>
  <si>
    <t>VARIANT 3</t>
  </si>
  <si>
    <t>Spolu</t>
  </si>
  <si>
    <t xml:space="preserve">Gynekológia a pôrodníctvo </t>
  </si>
  <si>
    <t>Názov ambulancie</t>
  </si>
  <si>
    <t>Gynekologická ambulancia 1+2 bez JZS</t>
  </si>
  <si>
    <t>Radiačná onkológia</t>
  </si>
  <si>
    <t>Otorinolaryngológia</t>
  </si>
  <si>
    <t>ORL ambulancie bez JZS</t>
  </si>
  <si>
    <t>Klinická onkológia</t>
  </si>
  <si>
    <t>Klinická onkológia vrátane ÚPS</t>
  </si>
  <si>
    <t>radiačná onkológia vrátane ÚPS</t>
  </si>
  <si>
    <t>Algeziologická ambulancia</t>
  </si>
  <si>
    <t>OAIM ambulancia</t>
  </si>
  <si>
    <t>Ambulancia klinickej psychológie</t>
  </si>
  <si>
    <t>EXISTUJÚCI STAV</t>
  </si>
  <si>
    <t>Demografický nárast</t>
  </si>
  <si>
    <t>Medzročný nárast</t>
  </si>
  <si>
    <t xml:space="preserve">Primerný nárast </t>
  </si>
  <si>
    <t>Algeziológia</t>
  </si>
  <si>
    <t>Anesteziológia</t>
  </si>
  <si>
    <t>Klinická psychológia</t>
  </si>
  <si>
    <t>PRÍSTAVBA A REKONŠTRUKCIA</t>
  </si>
  <si>
    <t>Rok ukončenia investície</t>
  </si>
  <si>
    <t>JZS</t>
  </si>
  <si>
    <t xml:space="preserve">Operačné sály </t>
  </si>
  <si>
    <t>Celkový nárast JZS</t>
  </si>
  <si>
    <t>Celkový nárast operačky</t>
  </si>
  <si>
    <t>Operačné sály - presun JZS 5%</t>
  </si>
  <si>
    <t>Počítajú sa pracovné dni - podľa slovenského prac. kalendára</t>
  </si>
  <si>
    <t>Predpokladaný priemerný počet zákroov/deň x ročné dni prevádzky.</t>
  </si>
  <si>
    <t>Celkový počet ročných prípadov vydelený plánovanými ročnými prípadmi na OR.</t>
  </si>
  <si>
    <t>Priemerný počet dní na operácie</t>
  </si>
  <si>
    <t>Faktor efektívnosti využitia</t>
  </si>
  <si>
    <t>Celkový počet operácií/rok</t>
  </si>
  <si>
    <t>Primerný počet prípadov na všetky operačné sály/deň</t>
  </si>
  <si>
    <t>Počíta sa spolu JZS a veľké operácie - spoločný trakt</t>
  </si>
  <si>
    <t>Vrátane JZS</t>
  </si>
  <si>
    <t>Primerný ročný počet zákrokov/sál</t>
  </si>
  <si>
    <t>Potreba operačných sál pri 100% využití</t>
  </si>
  <si>
    <t xml:space="preserve">Celkový počet operačných sál </t>
  </si>
  <si>
    <t>Odporúča sa 75 - 85%, kalkulujeme s priemerom</t>
  </si>
  <si>
    <t>Variant 3</t>
  </si>
  <si>
    <t>Rádiológia</t>
  </si>
  <si>
    <t>023</t>
  </si>
  <si>
    <t>Mamografia</t>
  </si>
  <si>
    <t>RTG</t>
  </si>
  <si>
    <t>187</t>
  </si>
  <si>
    <t>USG (všetky vrátane USG kardio)</t>
  </si>
  <si>
    <t>576</t>
  </si>
  <si>
    <t>CT pracovisko</t>
  </si>
  <si>
    <t>Počítačová tomografia</t>
  </si>
  <si>
    <t>Onkológia v gynekológii</t>
  </si>
  <si>
    <t>ORL Oddelenie</t>
  </si>
  <si>
    <t>OAIM</t>
  </si>
  <si>
    <t>Názov oddelenia</t>
  </si>
  <si>
    <t>ALOS</t>
  </si>
  <si>
    <t>Obložnosť</t>
  </si>
  <si>
    <t>počet dní</t>
  </si>
  <si>
    <t xml:space="preserve">OAIM úroveň 4 (20% kapacity) </t>
  </si>
  <si>
    <t>Gynekologické oddelenie</t>
  </si>
  <si>
    <t>Počet lôžok/výpočet</t>
  </si>
  <si>
    <t>Skutočný počet</t>
  </si>
  <si>
    <t>Rozdiel</t>
  </si>
  <si>
    <t xml:space="preserve">Paliatíva </t>
  </si>
  <si>
    <t>Demografický nárast KSK</t>
  </si>
  <si>
    <t xml:space="preserve">rok 2035 </t>
  </si>
  <si>
    <t xml:space="preserve">Primerná obložnosť </t>
  </si>
  <si>
    <t xml:space="preserve">Primerný ALOS </t>
  </si>
  <si>
    <t xml:space="preserve">Spolu vrátane paliativa </t>
  </si>
  <si>
    <t xml:space="preserve"> </t>
  </si>
  <si>
    <t xml:space="preserve">podklad pre medziročnú zmenu operačky </t>
  </si>
  <si>
    <t xml:space="preserve">podklad pre medziročnú zmenu JZS  </t>
  </si>
  <si>
    <t>Medzročný nárastt operačky</t>
  </si>
  <si>
    <t xml:space="preserve">Primerný nárast operačky </t>
  </si>
  <si>
    <t>009 Gynekológia a pôrodníctvo JZS</t>
  </si>
  <si>
    <t xml:space="preserve">014 Otorinolaryngológia. JZS </t>
  </si>
  <si>
    <t>Funkčná diagnostika</t>
  </si>
  <si>
    <t xml:space="preserve">Ukončené hospitalizácie </t>
  </si>
  <si>
    <t>medziročný rast</t>
  </si>
  <si>
    <t>kumulatívny rast voči roku 2022</t>
  </si>
  <si>
    <t xml:space="preserve">LIMITOVANÉ ÚRAVY EXISTUJÚCICH PAMIATKOVO CHRÁNENÝCH PRIESTOROV </t>
  </si>
  <si>
    <t xml:space="preserve">Primerný ALOS 2022 </t>
  </si>
  <si>
    <t>Primerný ALOS 2035 (-2% voči 2022)</t>
  </si>
  <si>
    <t>Základný nárast</t>
  </si>
  <si>
    <t xml:space="preserve">VOU </t>
  </si>
  <si>
    <t>Základný nárast operačky</t>
  </si>
  <si>
    <t>Základný nárast JZS</t>
  </si>
  <si>
    <t xml:space="preserve">Rok ukončenia investície </t>
  </si>
  <si>
    <t xml:space="preserve"> ALOS 2022 </t>
  </si>
  <si>
    <t xml:space="preserve"> ALOS 2035 </t>
  </si>
  <si>
    <t xml:space="preserve">Počet lôžok určené výpočtom </t>
  </si>
  <si>
    <t>Rezerva -  infekční</t>
  </si>
  <si>
    <t xml:space="preserve">Rezerva -  ÚPS </t>
  </si>
  <si>
    <t xml:space="preserve">Projektovaný počet lôžok </t>
  </si>
  <si>
    <t>N/A</t>
  </si>
  <si>
    <t xml:space="preserve">Priemerná obložnosť </t>
  </si>
  <si>
    <t xml:space="preserve">Optimálny stav lôžok v roku 2035 pri obložnosti 85 % </t>
  </si>
  <si>
    <t xml:space="preserve">Paliatívna starostlivosť </t>
  </si>
  <si>
    <t xml:space="preserve">Rozdiel = rezerva infekční + UPS </t>
  </si>
  <si>
    <t xml:space="preserve">Primerná obložnosť  bez rezervy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</si>
</sst>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 * #,##0.00_)\ _€_ ;_ * \(#,##0.00\)\ _€_ ;_ * &quot;-&quot;??_)\ _€_ ;_ @_ "/>
    <numFmt numFmtId="165" formatCode="000"/>
    <numFmt numFmtId="166" formatCode="0.000%"/>
    <numFmt numFmtId="167" formatCode="_(* #,##0_);_(* \(#,##0\);_(* &quot;-&quot;_);_(@_)"/>
    <numFmt numFmtId="168" formatCode="0.0"/>
    <numFmt numFmtId="169" formatCode="_(* #,##0.0_);_(* \(#,##0.0\);_(* &quot;-&quot;?_);_(@_)"/>
    <numFmt numFmtId="170" formatCode="#,##0.0"/>
    <numFmt numFmtId="171" formatCode="_ * #,##0_)\ _€_ ;_ * \(#,##0\)\ _€_ ;_ * &quot;-&quot;??_)\ _€_ ;_ @_ "/>
    <numFmt numFmtId="172" formatCode="0.0%"/>
  </numFmts>
  <fonts count="52" x14ac:knownFonts="1">
    <font>
      <sz val="10"/>
      <color rgb="FF000000"/>
      <name val="Calibri"/>
      <scheme val="minor"/>
    </font>
    <font>
      <sz val="10"/>
      <name val="Calibri"/>
      <family val="2"/>
    </font>
    <font>
      <b/>
      <i/>
      <sz val="12"/>
      <color theme="1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Times New Roman"/>
      <family val="1"/>
    </font>
    <font>
      <b/>
      <i/>
      <sz val="18"/>
      <color theme="1"/>
      <name val="Calibri"/>
      <family val="2"/>
    </font>
    <font>
      <b/>
      <sz val="18"/>
      <color theme="1"/>
      <name val="Calibri"/>
      <family val="2"/>
    </font>
    <font>
      <i/>
      <sz val="11"/>
      <color theme="1"/>
      <name val="Calibri"/>
      <family val="2"/>
    </font>
    <font>
      <b/>
      <i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8"/>
      <color theme="1"/>
      <name val="Calibri"/>
      <family val="2"/>
      <scheme val="maj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indexed="12"/>
      <name val="Arial"/>
      <family val="2"/>
    </font>
    <font>
      <b/>
      <sz val="14"/>
      <color rgb="FF000000"/>
      <name val="Calibri"/>
      <family val="2"/>
      <scheme val="minor"/>
    </font>
    <font>
      <sz val="10"/>
      <name val="Arial CE"/>
      <charset val="238"/>
    </font>
    <font>
      <sz val="10"/>
      <color indexed="8"/>
      <name val="Arial"/>
      <family val="2"/>
      <charset val="238"/>
    </font>
    <font>
      <i/>
      <sz val="11"/>
      <color theme="1"/>
      <name val="Times New Roman"/>
      <family val="1"/>
    </font>
    <font>
      <sz val="12"/>
      <color indexed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0000"/>
      <name val="Times New Roman"/>
      <family val="1"/>
    </font>
    <font>
      <b/>
      <sz val="12"/>
      <color theme="1"/>
      <name val="Calibri"/>
      <family val="2"/>
      <charset val="238"/>
      <scheme val="minor"/>
    </font>
    <font>
      <i/>
      <sz val="10"/>
      <color rgb="FF000000"/>
      <name val="Calibri"/>
      <family val="2"/>
      <scheme val="minor"/>
    </font>
    <font>
      <i/>
      <sz val="10"/>
      <color theme="1"/>
      <name val="Calibri"/>
      <family val="2"/>
      <charset val="238"/>
    </font>
    <font>
      <b/>
      <i/>
      <sz val="10"/>
      <color theme="1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b/>
      <i/>
      <sz val="11"/>
      <color theme="1"/>
      <name val="Times New Roman"/>
      <family val="1"/>
      <charset val="238"/>
    </font>
    <font>
      <sz val="11"/>
      <color rgb="FFFF0000"/>
      <name val="Calibri"/>
      <family val="2"/>
      <scheme val="minor"/>
    </font>
    <font>
      <i/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0"/>
      <color rgb="FFFF0000"/>
      <name val="Arial"/>
      <family val="2"/>
      <charset val="238"/>
    </font>
    <font>
      <sz val="11"/>
      <color rgb="FFFF0000"/>
      <name val="Times New Roman"/>
      <family val="1"/>
      <charset val="238"/>
    </font>
  </fonts>
  <fills count="23">
    <fill>
      <patternFill patternType="none"/>
    </fill>
    <fill>
      <patternFill patternType="gray125"/>
    </fill>
    <fill>
      <patternFill patternType="solid">
        <fgColor theme="8" tint="0.39997558519241921"/>
        <bgColor rgb="FFE7E6E6"/>
      </patternFill>
    </fill>
    <fill>
      <patternFill patternType="solid">
        <fgColor theme="8" tint="0.39997558519241921"/>
        <bgColor rgb="FFFBE4D5"/>
      </patternFill>
    </fill>
    <fill>
      <patternFill patternType="solid">
        <fgColor theme="8" tint="0.39997558519241921"/>
        <bgColor rgb="FFDEEAF6"/>
      </patternFill>
    </fill>
    <fill>
      <patternFill patternType="solid">
        <fgColor theme="8" tint="0.39997558519241921"/>
        <bgColor rgb="FFFEF2CB"/>
      </patternFill>
    </fill>
    <fill>
      <patternFill patternType="solid">
        <fgColor theme="8" tint="0.39997558519241921"/>
        <bgColor theme="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rgb="FFFEF2CB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theme="0"/>
      </patternFill>
    </fill>
    <fill>
      <patternFill patternType="solid">
        <fgColor rgb="FFDDEBF7"/>
        <bgColor rgb="FFFEF2CB"/>
      </patternFill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E7E6E6"/>
      </patternFill>
    </fill>
    <fill>
      <patternFill patternType="solid">
        <fgColor theme="4" tint="0.59999389629810485"/>
        <bgColor rgb="FFFBE4D5"/>
      </patternFill>
    </fill>
    <fill>
      <patternFill patternType="solid">
        <fgColor theme="4" tint="0.59999389629810485"/>
        <bgColor theme="0"/>
      </patternFill>
    </fill>
    <fill>
      <patternFill patternType="solid">
        <fgColor theme="4" tint="0.59999389629810485"/>
        <bgColor rgb="FFDEEAF6"/>
      </patternFill>
    </fill>
    <fill>
      <patternFill patternType="solid">
        <fgColor theme="4" tint="0.59999389629810485"/>
        <bgColor rgb="FFFEF2CB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1" fillId="0" borderId="0" applyFont="0" applyFill="0" applyBorder="0" applyAlignment="0" applyProtection="0"/>
    <xf numFmtId="9" fontId="24" fillId="0" borderId="4" applyFont="0" applyFill="0" applyBorder="0" applyAlignment="0" applyProtection="0"/>
    <xf numFmtId="9" fontId="25" fillId="0" borderId="0" applyFont="0" applyFill="0" applyBorder="0" applyAlignment="0" applyProtection="0"/>
    <xf numFmtId="0" fontId="24" fillId="0" borderId="4"/>
    <xf numFmtId="0" fontId="30" fillId="0" borderId="4"/>
  </cellStyleXfs>
  <cellXfs count="267">
    <xf numFmtId="0" fontId="0" fillId="0" borderId="0" xfId="0"/>
    <xf numFmtId="165" fontId="2" fillId="0" borderId="0" xfId="0" applyNumberFormat="1" applyFont="1"/>
    <xf numFmtId="0" fontId="3" fillId="0" borderId="0" xfId="0" applyFont="1"/>
    <xf numFmtId="0" fontId="4" fillId="0" borderId="0" xfId="0" applyFont="1"/>
    <xf numFmtId="165" fontId="5" fillId="0" borderId="0" xfId="0" applyNumberFormat="1" applyFont="1"/>
    <xf numFmtId="0" fontId="6" fillId="0" borderId="0" xfId="0" applyFont="1"/>
    <xf numFmtId="165" fontId="7" fillId="0" borderId="0" xfId="0" applyNumberFormat="1" applyFont="1"/>
    <xf numFmtId="0" fontId="4" fillId="0" borderId="0" xfId="0" applyFont="1" applyAlignment="1">
      <alignment horizontal="right"/>
    </xf>
    <xf numFmtId="166" fontId="4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3" fontId="10" fillId="0" borderId="0" xfId="0" applyNumberFormat="1" applyFont="1"/>
    <xf numFmtId="49" fontId="13" fillId="0" borderId="9" xfId="0" applyNumberFormat="1" applyFont="1" applyBorder="1" applyAlignment="1">
      <alignment horizontal="center"/>
    </xf>
    <xf numFmtId="0" fontId="14" fillId="0" borderId="9" xfId="0" applyFont="1" applyBorder="1"/>
    <xf numFmtId="0" fontId="13" fillId="0" borderId="9" xfId="0" quotePrefix="1" applyFont="1" applyBorder="1" applyAlignment="1">
      <alignment horizontal="left"/>
    </xf>
    <xf numFmtId="165" fontId="17" fillId="0" borderId="0" xfId="0" applyNumberFormat="1" applyFont="1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right"/>
    </xf>
    <xf numFmtId="166" fontId="20" fillId="0" borderId="0" xfId="0" applyNumberFormat="1" applyFont="1"/>
    <xf numFmtId="166" fontId="18" fillId="0" borderId="0" xfId="0" applyNumberFormat="1" applyFont="1"/>
    <xf numFmtId="166" fontId="21" fillId="0" borderId="1" xfId="0" applyNumberFormat="1" applyFont="1" applyBorder="1"/>
    <xf numFmtId="166" fontId="18" fillId="0" borderId="1" xfId="0" applyNumberFormat="1" applyFont="1" applyBorder="1"/>
    <xf numFmtId="0" fontId="13" fillId="0" borderId="0" xfId="0" applyFont="1"/>
    <xf numFmtId="0" fontId="14" fillId="0" borderId="0" xfId="0" applyFont="1"/>
    <xf numFmtId="3" fontId="14" fillId="0" borderId="9" xfId="0" applyNumberFormat="1" applyFont="1" applyBorder="1" applyAlignment="1">
      <alignment horizontal="center"/>
    </xf>
    <xf numFmtId="3" fontId="13" fillId="0" borderId="9" xfId="0" applyNumberFormat="1" applyFont="1" applyBorder="1"/>
    <xf numFmtId="0" fontId="15" fillId="0" borderId="0" xfId="0" applyFont="1"/>
    <xf numFmtId="0" fontId="16" fillId="7" borderId="7" xfId="0" applyFont="1" applyFill="1" applyBorder="1"/>
    <xf numFmtId="3" fontId="15" fillId="7" borderId="3" xfId="0" applyNumberFormat="1" applyFont="1" applyFill="1" applyBorder="1"/>
    <xf numFmtId="0" fontId="18" fillId="9" borderId="0" xfId="0" applyFont="1" applyFill="1"/>
    <xf numFmtId="166" fontId="18" fillId="9" borderId="0" xfId="0" applyNumberFormat="1" applyFont="1" applyFill="1"/>
    <xf numFmtId="0" fontId="1" fillId="0" borderId="4" xfId="0" applyFont="1" applyBorder="1"/>
    <xf numFmtId="0" fontId="0" fillId="0" borderId="4" xfId="0" applyBorder="1"/>
    <xf numFmtId="0" fontId="22" fillId="0" borderId="0" xfId="0" applyFont="1"/>
    <xf numFmtId="165" fontId="22" fillId="0" borderId="0" xfId="0" applyNumberFormat="1" applyFont="1"/>
    <xf numFmtId="165" fontId="6" fillId="0" borderId="0" xfId="0" applyNumberFormat="1" applyFont="1"/>
    <xf numFmtId="166" fontId="20" fillId="9" borderId="12" xfId="0" applyNumberFormat="1" applyFont="1" applyFill="1" applyBorder="1"/>
    <xf numFmtId="166" fontId="18" fillId="0" borderId="0" xfId="0" applyNumberFormat="1" applyFont="1" applyAlignment="1">
      <alignment horizontal="center" wrapText="1"/>
    </xf>
    <xf numFmtId="0" fontId="8" fillId="0" borderId="4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3" fillId="0" borderId="4" xfId="0" applyFont="1" applyBorder="1"/>
    <xf numFmtId="49" fontId="13" fillId="0" borderId="4" xfId="0" applyNumberFormat="1" applyFont="1" applyBorder="1" applyAlignment="1">
      <alignment horizontal="center"/>
    </xf>
    <xf numFmtId="0" fontId="14" fillId="0" borderId="4" xfId="0" applyFont="1" applyBorder="1"/>
    <xf numFmtId="0" fontId="13" fillId="0" borderId="4" xfId="0" quotePrefix="1" applyFont="1" applyBorder="1" applyAlignment="1">
      <alignment horizontal="left"/>
    </xf>
    <xf numFmtId="0" fontId="15" fillId="0" borderId="4" xfId="0" applyFont="1" applyBorder="1"/>
    <xf numFmtId="0" fontId="10" fillId="0" borderId="4" xfId="0" applyFont="1" applyBorder="1"/>
    <xf numFmtId="0" fontId="4" fillId="0" borderId="4" xfId="0" applyFont="1" applyBorder="1"/>
    <xf numFmtId="0" fontId="18" fillId="0" borderId="4" xfId="0" applyFont="1" applyBorder="1"/>
    <xf numFmtId="3" fontId="10" fillId="0" borderId="9" xfId="0" applyNumberFormat="1" applyFont="1" applyBorder="1"/>
    <xf numFmtId="0" fontId="12" fillId="9" borderId="9" xfId="0" applyFont="1" applyFill="1" applyBorder="1" applyAlignment="1">
      <alignment horizontal="center"/>
    </xf>
    <xf numFmtId="0" fontId="18" fillId="12" borderId="0" xfId="0" applyFont="1" applyFill="1" applyAlignment="1">
      <alignment horizontal="right"/>
    </xf>
    <xf numFmtId="166" fontId="18" fillId="12" borderId="0" xfId="0" applyNumberFormat="1" applyFont="1" applyFill="1"/>
    <xf numFmtId="166" fontId="9" fillId="0" borderId="0" xfId="0" applyNumberFormat="1" applyFont="1"/>
    <xf numFmtId="166" fontId="26" fillId="0" borderId="0" xfId="0" applyNumberFormat="1" applyFont="1"/>
    <xf numFmtId="0" fontId="11" fillId="0" borderId="0" xfId="0" applyFont="1"/>
    <xf numFmtId="0" fontId="0" fillId="0" borderId="9" xfId="0" applyBorder="1"/>
    <xf numFmtId="0" fontId="24" fillId="0" borderId="0" xfId="0" applyFont="1" applyAlignment="1" applyProtection="1">
      <alignment vertical="center"/>
      <protection hidden="1"/>
    </xf>
    <xf numFmtId="167" fontId="24" fillId="11" borderId="9" xfId="4" applyNumberFormat="1" applyFill="1" applyBorder="1" applyAlignment="1" applyProtection="1">
      <alignment vertical="center"/>
      <protection locked="0"/>
    </xf>
    <xf numFmtId="9" fontId="24" fillId="11" borderId="9" xfId="3" applyFont="1" applyFill="1" applyBorder="1" applyAlignment="1" applyProtection="1">
      <alignment vertical="center"/>
      <protection locked="0"/>
    </xf>
    <xf numFmtId="170" fontId="24" fillId="0" borderId="0" xfId="0" applyNumberFormat="1" applyFont="1" applyAlignment="1" applyProtection="1">
      <alignment vertical="center"/>
      <protection hidden="1"/>
    </xf>
    <xf numFmtId="0" fontId="28" fillId="0" borderId="0" xfId="0" quotePrefix="1" applyFont="1" applyAlignment="1" applyProtection="1">
      <alignment horizontal="left" vertical="center"/>
      <protection hidden="1"/>
    </xf>
    <xf numFmtId="0" fontId="24" fillId="0" borderId="9" xfId="0" applyFont="1" applyBorder="1" applyAlignment="1" applyProtection="1">
      <alignment vertical="center"/>
      <protection hidden="1"/>
    </xf>
    <xf numFmtId="167" fontId="24" fillId="0" borderId="9" xfId="0" applyNumberFormat="1" applyFont="1" applyBorder="1" applyAlignment="1" applyProtection="1">
      <alignment vertical="center"/>
      <protection hidden="1"/>
    </xf>
    <xf numFmtId="169" fontId="24" fillId="0" borderId="9" xfId="0" applyNumberFormat="1" applyFont="1" applyBorder="1" applyAlignment="1" applyProtection="1">
      <alignment vertical="center"/>
      <protection hidden="1"/>
    </xf>
    <xf numFmtId="0" fontId="26" fillId="0" borderId="0" xfId="0" applyFont="1" applyAlignment="1">
      <alignment horizontal="right"/>
    </xf>
    <xf numFmtId="0" fontId="12" fillId="0" borderId="0" xfId="0" applyFont="1"/>
    <xf numFmtId="0" fontId="23" fillId="10" borderId="9" xfId="0" applyFont="1" applyFill="1" applyBorder="1" applyAlignment="1" applyProtection="1">
      <alignment vertical="center"/>
      <protection hidden="1"/>
    </xf>
    <xf numFmtId="169" fontId="23" fillId="10" borderId="9" xfId="0" applyNumberFormat="1" applyFont="1" applyFill="1" applyBorder="1" applyAlignment="1" applyProtection="1">
      <alignment horizontal="right" vertical="center"/>
      <protection hidden="1"/>
    </xf>
    <xf numFmtId="3" fontId="24" fillId="10" borderId="9" xfId="0" applyNumberFormat="1" applyFont="1" applyFill="1" applyBorder="1" applyAlignment="1" applyProtection="1">
      <alignment vertical="center"/>
      <protection hidden="1"/>
    </xf>
    <xf numFmtId="170" fontId="24" fillId="10" borderId="9" xfId="0" applyNumberFormat="1" applyFont="1" applyFill="1" applyBorder="1" applyAlignment="1" applyProtection="1">
      <alignment vertical="center"/>
      <protection hidden="1"/>
    </xf>
    <xf numFmtId="0" fontId="29" fillId="0" borderId="0" xfId="0" applyFont="1"/>
    <xf numFmtId="0" fontId="0" fillId="10" borderId="9" xfId="0" applyFill="1" applyBorder="1"/>
    <xf numFmtId="3" fontId="14" fillId="0" borderId="9" xfId="0" applyNumberFormat="1" applyFont="1" applyBorder="1" applyAlignment="1">
      <alignment horizontal="right"/>
    </xf>
    <xf numFmtId="3" fontId="13" fillId="0" borderId="9" xfId="0" applyNumberFormat="1" applyFont="1" applyBorder="1" applyAlignment="1">
      <alignment horizontal="right"/>
    </xf>
    <xf numFmtId="0" fontId="31" fillId="0" borderId="9" xfId="5" applyFont="1" applyBorder="1" applyAlignment="1">
      <alignment wrapText="1"/>
    </xf>
    <xf numFmtId="3" fontId="10" fillId="0" borderId="0" xfId="0" applyNumberFormat="1" applyFont="1" applyAlignment="1">
      <alignment horizontal="center" wrapText="1"/>
    </xf>
    <xf numFmtId="0" fontId="32" fillId="0" borderId="0" xfId="0" applyFont="1"/>
    <xf numFmtId="0" fontId="13" fillId="0" borderId="9" xfId="0" applyFont="1" applyBorder="1"/>
    <xf numFmtId="9" fontId="13" fillId="0" borderId="9" xfId="0" applyNumberFormat="1" applyFont="1" applyBorder="1"/>
    <xf numFmtId="1" fontId="13" fillId="0" borderId="9" xfId="0" applyNumberFormat="1" applyFont="1" applyBorder="1"/>
    <xf numFmtId="2" fontId="15" fillId="0" borderId="9" xfId="0" applyNumberFormat="1" applyFont="1" applyBorder="1"/>
    <xf numFmtId="0" fontId="15" fillId="0" borderId="9" xfId="0" applyFont="1" applyBorder="1"/>
    <xf numFmtId="2" fontId="34" fillId="0" borderId="9" xfId="0" applyNumberFormat="1" applyFont="1" applyBorder="1"/>
    <xf numFmtId="0" fontId="13" fillId="0" borderId="4" xfId="0" applyFont="1" applyBorder="1" applyAlignment="1">
      <alignment horizontal="center" wrapText="1"/>
    </xf>
    <xf numFmtId="0" fontId="36" fillId="0" borderId="0" xfId="0" applyFont="1"/>
    <xf numFmtId="166" fontId="37" fillId="0" borderId="0" xfId="0" applyNumberFormat="1" applyFont="1"/>
    <xf numFmtId="166" fontId="36" fillId="0" borderId="0" xfId="0" applyNumberFormat="1" applyFont="1"/>
    <xf numFmtId="3" fontId="40" fillId="0" borderId="0" xfId="0" applyNumberFormat="1" applyFont="1"/>
    <xf numFmtId="0" fontId="15" fillId="0" borderId="2" xfId="0" applyFont="1" applyBorder="1" applyAlignment="1">
      <alignment vertical="center"/>
    </xf>
    <xf numFmtId="171" fontId="0" fillId="0" borderId="0" xfId="0" applyNumberFormat="1"/>
    <xf numFmtId="39" fontId="13" fillId="0" borderId="9" xfId="1" applyNumberFormat="1" applyFont="1" applyBorder="1"/>
    <xf numFmtId="39" fontId="0" fillId="0" borderId="0" xfId="0" applyNumberFormat="1"/>
    <xf numFmtId="3" fontId="13" fillId="0" borderId="4" xfId="0" applyNumberFormat="1" applyFont="1" applyBorder="1"/>
    <xf numFmtId="0" fontId="11" fillId="0" borderId="9" xfId="0" applyFont="1" applyBorder="1"/>
    <xf numFmtId="0" fontId="15" fillId="14" borderId="9" xfId="0" applyFont="1" applyFill="1" applyBorder="1" applyAlignment="1">
      <alignment horizontal="center" vertical="center" wrapText="1"/>
    </xf>
    <xf numFmtId="0" fontId="13" fillId="10" borderId="9" xfId="0" applyFont="1" applyFill="1" applyBorder="1" applyAlignment="1">
      <alignment horizontal="center" vertical="center" wrapText="1"/>
    </xf>
    <xf numFmtId="0" fontId="13" fillId="10" borderId="9" xfId="0" applyFont="1" applyFill="1" applyBorder="1" applyAlignment="1">
      <alignment horizontal="center" vertical="center"/>
    </xf>
    <xf numFmtId="0" fontId="33" fillId="0" borderId="9" xfId="5" applyFont="1" applyBorder="1" applyAlignment="1">
      <alignment wrapText="1"/>
    </xf>
    <xf numFmtId="0" fontId="13" fillId="14" borderId="9" xfId="0" applyFont="1" applyFill="1" applyBorder="1" applyAlignment="1">
      <alignment vertical="center"/>
    </xf>
    <xf numFmtId="0" fontId="13" fillId="10" borderId="9" xfId="0" applyFont="1" applyFill="1" applyBorder="1"/>
    <xf numFmtId="0" fontId="14" fillId="10" borderId="9" xfId="0" applyFont="1" applyFill="1" applyBorder="1"/>
    <xf numFmtId="2" fontId="13" fillId="10" borderId="9" xfId="0" applyNumberFormat="1" applyFont="1" applyFill="1" applyBorder="1"/>
    <xf numFmtId="37" fontId="13" fillId="0" borderId="9" xfId="1" applyNumberFormat="1" applyFont="1" applyBorder="1"/>
    <xf numFmtId="10" fontId="13" fillId="17" borderId="9" xfId="0" applyNumberFormat="1" applyFont="1" applyFill="1" applyBorder="1"/>
    <xf numFmtId="0" fontId="15" fillId="0" borderId="9" xfId="0" applyFont="1" applyBorder="1" applyAlignment="1">
      <alignment horizontal="center" vertical="center"/>
    </xf>
    <xf numFmtId="0" fontId="15" fillId="0" borderId="9" xfId="0" applyFont="1" applyBorder="1" applyAlignment="1">
      <alignment vertical="center"/>
    </xf>
    <xf numFmtId="165" fontId="7" fillId="0" borderId="4" xfId="0" applyNumberFormat="1" applyFont="1" applyBorder="1"/>
    <xf numFmtId="0" fontId="4" fillId="0" borderId="4" xfId="0" applyFont="1" applyBorder="1" applyAlignment="1">
      <alignment horizontal="left"/>
    </xf>
    <xf numFmtId="0" fontId="16" fillId="0" borderId="9" xfId="0" applyFont="1" applyBorder="1" applyAlignment="1">
      <alignment horizontal="center" vertical="center"/>
    </xf>
    <xf numFmtId="0" fontId="15" fillId="3" borderId="9" xfId="0" applyFont="1" applyFill="1" applyBorder="1" applyAlignment="1">
      <alignment horizontal="center" vertical="center"/>
    </xf>
    <xf numFmtId="0" fontId="15" fillId="6" borderId="9" xfId="0" applyFont="1" applyFill="1" applyBorder="1" applyAlignment="1">
      <alignment horizontal="center" vertical="center" wrapText="1"/>
    </xf>
    <xf numFmtId="0" fontId="15" fillId="4" borderId="9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3" fontId="13" fillId="9" borderId="9" xfId="0" applyNumberFormat="1" applyFont="1" applyFill="1" applyBorder="1"/>
    <xf numFmtId="3" fontId="38" fillId="0" borderId="9" xfId="0" applyNumberFormat="1" applyFont="1" applyBorder="1"/>
    <xf numFmtId="0" fontId="16" fillId="7" borderId="9" xfId="0" applyFont="1" applyFill="1" applyBorder="1"/>
    <xf numFmtId="3" fontId="15" fillId="7" borderId="9" xfId="0" applyNumberFormat="1" applyFont="1" applyFill="1" applyBorder="1"/>
    <xf numFmtId="3" fontId="15" fillId="9" borderId="9" xfId="0" applyNumberFormat="1" applyFont="1" applyFill="1" applyBorder="1"/>
    <xf numFmtId="0" fontId="15" fillId="15" borderId="9" xfId="0" applyFont="1" applyFill="1" applyBorder="1" applyAlignment="1">
      <alignment horizontal="center" vertical="center"/>
    </xf>
    <xf numFmtId="3" fontId="13" fillId="16" borderId="9" xfId="0" applyNumberFormat="1" applyFont="1" applyFill="1" applyBorder="1" applyAlignment="1">
      <alignment horizontal="right"/>
    </xf>
    <xf numFmtId="10" fontId="4" fillId="0" borderId="0" xfId="0" applyNumberFormat="1" applyFont="1"/>
    <xf numFmtId="3" fontId="15" fillId="17" borderId="9" xfId="0" applyNumberFormat="1" applyFont="1" applyFill="1" applyBorder="1"/>
    <xf numFmtId="3" fontId="15" fillId="17" borderId="3" xfId="0" applyNumberFormat="1" applyFont="1" applyFill="1" applyBorder="1"/>
    <xf numFmtId="3" fontId="0" fillId="0" borderId="0" xfId="0" applyNumberFormat="1"/>
    <xf numFmtId="3" fontId="13" fillId="16" borderId="9" xfId="0" applyNumberFormat="1" applyFont="1" applyFill="1" applyBorder="1"/>
    <xf numFmtId="3" fontId="15" fillId="16" borderId="9" xfId="0" applyNumberFormat="1" applyFont="1" applyFill="1" applyBorder="1"/>
    <xf numFmtId="166" fontId="36" fillId="12" borderId="0" xfId="0" applyNumberFormat="1" applyFont="1" applyFill="1"/>
    <xf numFmtId="166" fontId="20" fillId="0" borderId="4" xfId="0" applyNumberFormat="1" applyFont="1" applyBorder="1"/>
    <xf numFmtId="166" fontId="18" fillId="0" borderId="4" xfId="0" applyNumberFormat="1" applyFont="1" applyBorder="1"/>
    <xf numFmtId="0" fontId="42" fillId="0" borderId="0" xfId="0" applyFont="1"/>
    <xf numFmtId="0" fontId="43" fillId="0" borderId="0" xfId="0" applyFont="1"/>
    <xf numFmtId="0" fontId="44" fillId="0" borderId="0" xfId="0" applyFont="1"/>
    <xf numFmtId="10" fontId="44" fillId="0" borderId="0" xfId="0" applyNumberFormat="1" applyFont="1"/>
    <xf numFmtId="0" fontId="46" fillId="0" borderId="0" xfId="0" applyFont="1"/>
    <xf numFmtId="0" fontId="18" fillId="16" borderId="0" xfId="0" applyFont="1" applyFill="1"/>
    <xf numFmtId="166" fontId="20" fillId="16" borderId="0" xfId="0" applyNumberFormat="1" applyFont="1" applyFill="1"/>
    <xf numFmtId="166" fontId="18" fillId="16" borderId="0" xfId="0" applyNumberFormat="1" applyFont="1" applyFill="1"/>
    <xf numFmtId="0" fontId="18" fillId="16" borderId="11" xfId="0" applyFont="1" applyFill="1" applyBorder="1"/>
    <xf numFmtId="166" fontId="20" fillId="16" borderId="12" xfId="0" applyNumberFormat="1" applyFont="1" applyFill="1" applyBorder="1"/>
    <xf numFmtId="166" fontId="18" fillId="16" borderId="13" xfId="0" applyNumberFormat="1" applyFont="1" applyFill="1" applyBorder="1"/>
    <xf numFmtId="9" fontId="42" fillId="0" borderId="0" xfId="0" applyNumberFormat="1" applyFont="1"/>
    <xf numFmtId="166" fontId="26" fillId="0" borderId="0" xfId="0" applyNumberFormat="1" applyFont="1" applyAlignment="1">
      <alignment horizontal="center"/>
    </xf>
    <xf numFmtId="10" fontId="10" fillId="0" borderId="0" xfId="0" applyNumberFormat="1" applyFont="1"/>
    <xf numFmtId="0" fontId="12" fillId="0" borderId="4" xfId="0" applyFont="1" applyBorder="1"/>
    <xf numFmtId="0" fontId="15" fillId="18" borderId="9" xfId="0" applyFont="1" applyFill="1" applyBorder="1" applyAlignment="1">
      <alignment horizontal="center" vertical="center"/>
    </xf>
    <xf numFmtId="0" fontId="15" fillId="19" borderId="9" xfId="0" applyFont="1" applyFill="1" applyBorder="1" applyAlignment="1">
      <alignment horizontal="center" vertical="center"/>
    </xf>
    <xf numFmtId="0" fontId="15" fillId="20" borderId="9" xfId="0" applyFont="1" applyFill="1" applyBorder="1" applyAlignment="1">
      <alignment horizontal="center" vertical="center" wrapText="1"/>
    </xf>
    <xf numFmtId="0" fontId="15" fillId="21" borderId="9" xfId="0" applyFont="1" applyFill="1" applyBorder="1" applyAlignment="1">
      <alignment horizontal="center" vertical="center"/>
    </xf>
    <xf numFmtId="0" fontId="15" fillId="22" borderId="9" xfId="0" applyFont="1" applyFill="1" applyBorder="1" applyAlignment="1">
      <alignment horizontal="center" vertical="center"/>
    </xf>
    <xf numFmtId="167" fontId="23" fillId="11" borderId="9" xfId="0" applyNumberFormat="1" applyFont="1" applyFill="1" applyBorder="1" applyAlignment="1" applyProtection="1">
      <alignment vertical="center"/>
      <protection locked="0"/>
    </xf>
    <xf numFmtId="39" fontId="24" fillId="11" borderId="9" xfId="4" applyNumberFormat="1" applyFill="1" applyBorder="1" applyAlignment="1" applyProtection="1">
      <alignment vertical="center"/>
      <protection locked="0"/>
    </xf>
    <xf numFmtId="166" fontId="47" fillId="0" borderId="0" xfId="0" applyNumberFormat="1" applyFont="1"/>
    <xf numFmtId="0" fontId="4" fillId="0" borderId="4" xfId="0" applyFont="1" applyBorder="1" applyAlignment="1">
      <alignment horizontal="center" wrapText="1"/>
    </xf>
    <xf numFmtId="0" fontId="18" fillId="9" borderId="4" xfId="0" applyFont="1" applyFill="1" applyBorder="1"/>
    <xf numFmtId="166" fontId="20" fillId="9" borderId="4" xfId="0" applyNumberFormat="1" applyFont="1" applyFill="1" applyBorder="1"/>
    <xf numFmtId="166" fontId="18" fillId="9" borderId="4" xfId="0" applyNumberFormat="1" applyFont="1" applyFill="1" applyBorder="1"/>
    <xf numFmtId="9" fontId="4" fillId="0" borderId="0" xfId="0" applyNumberFormat="1" applyFont="1"/>
    <xf numFmtId="166" fontId="36" fillId="0" borderId="4" xfId="0" applyNumberFormat="1" applyFont="1" applyBorder="1"/>
    <xf numFmtId="0" fontId="18" fillId="16" borderId="4" xfId="0" applyFont="1" applyFill="1" applyBorder="1"/>
    <xf numFmtId="166" fontId="20" fillId="16" borderId="4" xfId="0" applyNumberFormat="1" applyFont="1" applyFill="1" applyBorder="1"/>
    <xf numFmtId="166" fontId="18" fillId="16" borderId="4" xfId="0" applyNumberFormat="1" applyFont="1" applyFill="1" applyBorder="1"/>
    <xf numFmtId="164" fontId="0" fillId="0" borderId="0" xfId="0" applyNumberFormat="1"/>
    <xf numFmtId="0" fontId="11" fillId="0" borderId="4" xfId="0" applyFont="1" applyBorder="1"/>
    <xf numFmtId="0" fontId="42" fillId="0" borderId="4" xfId="0" applyFont="1" applyBorder="1"/>
    <xf numFmtId="9" fontId="42" fillId="0" borderId="4" xfId="0" applyNumberFormat="1" applyFont="1" applyBorder="1"/>
    <xf numFmtId="0" fontId="43" fillId="0" borderId="4" xfId="0" applyFont="1" applyBorder="1"/>
    <xf numFmtId="0" fontId="44" fillId="0" borderId="4" xfId="0" applyFont="1" applyBorder="1"/>
    <xf numFmtId="0" fontId="44" fillId="0" borderId="4" xfId="0" applyFont="1" applyBorder="1" applyAlignment="1">
      <alignment horizontal="center" wrapText="1"/>
    </xf>
    <xf numFmtId="10" fontId="44" fillId="0" borderId="4" xfId="0" applyNumberFormat="1" applyFont="1" applyBorder="1"/>
    <xf numFmtId="166" fontId="18" fillId="12" borderId="4" xfId="0" applyNumberFormat="1" applyFont="1" applyFill="1" applyBorder="1"/>
    <xf numFmtId="3" fontId="15" fillId="17" borderId="8" xfId="0" applyNumberFormat="1" applyFont="1" applyFill="1" applyBorder="1"/>
    <xf numFmtId="9" fontId="44" fillId="0" borderId="4" xfId="0" applyNumberFormat="1" applyFont="1" applyBorder="1" applyAlignment="1">
      <alignment horizontal="center" wrapText="1"/>
    </xf>
    <xf numFmtId="3" fontId="9" fillId="17" borderId="8" xfId="0" applyNumberFormat="1" applyFont="1" applyFill="1" applyBorder="1"/>
    <xf numFmtId="3" fontId="26" fillId="17" borderId="13" xfId="0" applyNumberFormat="1" applyFont="1" applyFill="1" applyBorder="1"/>
    <xf numFmtId="10" fontId="4" fillId="0" borderId="4" xfId="0" applyNumberFormat="1" applyFont="1" applyBorder="1"/>
    <xf numFmtId="0" fontId="15" fillId="0" borderId="4" xfId="0" applyFont="1" applyBorder="1" applyAlignment="1">
      <alignment vertical="center" wrapText="1"/>
    </xf>
    <xf numFmtId="0" fontId="13" fillId="0" borderId="4" xfId="0" applyFont="1" applyBorder="1" applyAlignment="1">
      <alignment wrapText="1"/>
    </xf>
    <xf numFmtId="0" fontId="14" fillId="0" borderId="4" xfId="0" applyFont="1" applyBorder="1" applyAlignment="1">
      <alignment wrapText="1"/>
    </xf>
    <xf numFmtId="164" fontId="13" fillId="0" borderId="4" xfId="1" applyFont="1" applyFill="1" applyBorder="1"/>
    <xf numFmtId="0" fontId="27" fillId="0" borderId="4" xfId="0" applyFont="1" applyBorder="1"/>
    <xf numFmtId="0" fontId="16" fillId="0" borderId="4" xfId="4" applyFont="1" applyAlignment="1" applyProtection="1">
      <alignment vertical="center"/>
      <protection hidden="1"/>
    </xf>
    <xf numFmtId="166" fontId="20" fillId="0" borderId="12" xfId="0" applyNumberFormat="1" applyFont="1" applyBorder="1"/>
    <xf numFmtId="0" fontId="31" fillId="0" borderId="4" xfId="5" applyFont="1" applyAlignment="1">
      <alignment wrapText="1"/>
    </xf>
    <xf numFmtId="10" fontId="40" fillId="0" borderId="0" xfId="0" applyNumberFormat="1" applyFont="1"/>
    <xf numFmtId="10" fontId="48" fillId="0" borderId="0" xfId="0" applyNumberFormat="1" applyFont="1"/>
    <xf numFmtId="10" fontId="49" fillId="0" borderId="0" xfId="0" applyNumberFormat="1" applyFont="1"/>
    <xf numFmtId="0" fontId="19" fillId="0" borderId="4" xfId="0" applyFont="1" applyBorder="1"/>
    <xf numFmtId="0" fontId="15" fillId="0" borderId="4" xfId="0" applyFont="1" applyBorder="1" applyAlignment="1">
      <alignment vertical="center"/>
    </xf>
    <xf numFmtId="3" fontId="40" fillId="0" borderId="4" xfId="0" applyNumberFormat="1" applyFont="1" applyBorder="1"/>
    <xf numFmtId="0" fontId="50" fillId="0" borderId="4" xfId="5" applyFont="1" applyAlignment="1">
      <alignment wrapText="1"/>
    </xf>
    <xf numFmtId="3" fontId="51" fillId="0" borderId="4" xfId="0" applyNumberFormat="1" applyFont="1" applyBorder="1"/>
    <xf numFmtId="10" fontId="51" fillId="0" borderId="4" xfId="0" applyNumberFormat="1" applyFont="1" applyBorder="1"/>
    <xf numFmtId="0" fontId="51" fillId="0" borderId="4" xfId="0" applyFont="1" applyBorder="1" applyAlignment="1">
      <alignment horizontal="left"/>
    </xf>
    <xf numFmtId="0" fontId="51" fillId="0" borderId="4" xfId="0" applyFont="1" applyBorder="1"/>
    <xf numFmtId="3" fontId="51" fillId="9" borderId="4" xfId="0" applyNumberFormat="1" applyFont="1" applyFill="1" applyBorder="1"/>
    <xf numFmtId="10" fontId="40" fillId="0" borderId="4" xfId="0" applyNumberFormat="1" applyFont="1" applyBorder="1"/>
    <xf numFmtId="10" fontId="40" fillId="9" borderId="4" xfId="0" applyNumberFormat="1" applyFont="1" applyFill="1" applyBorder="1"/>
    <xf numFmtId="166" fontId="18" fillId="0" borderId="0" xfId="0" applyNumberFormat="1" applyFont="1" applyAlignment="1">
      <alignment horizontal="center"/>
    </xf>
    <xf numFmtId="9" fontId="10" fillId="0" borderId="0" xfId="0" applyNumberFormat="1" applyFont="1"/>
    <xf numFmtId="9" fontId="4" fillId="0" borderId="4" xfId="0" applyNumberFormat="1" applyFont="1" applyBorder="1"/>
    <xf numFmtId="0" fontId="16" fillId="0" borderId="9" xfId="0" applyFont="1" applyBorder="1"/>
    <xf numFmtId="0" fontId="15" fillId="7" borderId="9" xfId="0" applyFont="1" applyFill="1" applyBorder="1"/>
    <xf numFmtId="0" fontId="16" fillId="7" borderId="9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10" fillId="0" borderId="9" xfId="0" applyFont="1" applyBorder="1" applyAlignment="1">
      <alignment horizontal="left"/>
    </xf>
    <xf numFmtId="0" fontId="10" fillId="0" borderId="9" xfId="0" applyFont="1" applyBorder="1"/>
    <xf numFmtId="0" fontId="40" fillId="0" borderId="9" xfId="0" applyFont="1" applyBorder="1"/>
    <xf numFmtId="0" fontId="13" fillId="0" borderId="9" xfId="0" applyFont="1" applyBorder="1" applyAlignment="1">
      <alignment horizontal="center"/>
    </xf>
    <xf numFmtId="3" fontId="40" fillId="0" borderId="9" xfId="0" applyNumberFormat="1" applyFont="1" applyBorder="1"/>
    <xf numFmtId="3" fontId="15" fillId="13" borderId="9" xfId="0" applyNumberFormat="1" applyFont="1" applyFill="1" applyBorder="1"/>
    <xf numFmtId="0" fontId="12" fillId="0" borderId="9" xfId="0" applyFont="1" applyBorder="1" applyAlignment="1">
      <alignment horizontal="center"/>
    </xf>
    <xf numFmtId="3" fontId="45" fillId="13" borderId="9" xfId="0" applyNumberFormat="1" applyFont="1" applyFill="1" applyBorder="1"/>
    <xf numFmtId="3" fontId="18" fillId="13" borderId="9" xfId="0" applyNumberFormat="1" applyFont="1" applyFill="1" applyBorder="1"/>
    <xf numFmtId="3" fontId="41" fillId="13" borderId="9" xfId="0" applyNumberFormat="1" applyFont="1" applyFill="1" applyBorder="1"/>
    <xf numFmtId="3" fontId="41" fillId="9" borderId="9" xfId="0" applyNumberFormat="1" applyFont="1" applyFill="1" applyBorder="1"/>
    <xf numFmtId="0" fontId="4" fillId="0" borderId="4" xfId="0" applyFont="1" applyBorder="1" applyAlignment="1">
      <alignment wrapText="1"/>
    </xf>
    <xf numFmtId="172" fontId="4" fillId="0" borderId="0" xfId="0" applyNumberFormat="1" applyFont="1"/>
    <xf numFmtId="10" fontId="13" fillId="0" borderId="9" xfId="0" applyNumberFormat="1" applyFont="1" applyBorder="1"/>
    <xf numFmtId="39" fontId="13" fillId="0" borderId="9" xfId="0" applyNumberFormat="1" applyFont="1" applyBorder="1"/>
    <xf numFmtId="0" fontId="13" fillId="0" borderId="9" xfId="0" applyFont="1" applyBorder="1" applyAlignment="1">
      <alignment horizontal="right"/>
    </xf>
    <xf numFmtId="2" fontId="34" fillId="0" borderId="4" xfId="0" applyNumberFormat="1" applyFont="1" applyBorder="1"/>
    <xf numFmtId="0" fontId="13" fillId="14" borderId="9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4" fontId="13" fillId="0" borderId="9" xfId="0" applyNumberFormat="1" applyFont="1" applyBorder="1"/>
    <xf numFmtId="2" fontId="13" fillId="0" borderId="9" xfId="0" applyNumberFormat="1" applyFont="1" applyBorder="1"/>
    <xf numFmtId="0" fontId="29" fillId="0" borderId="4" xfId="0" applyFont="1" applyBorder="1"/>
    <xf numFmtId="0" fontId="24" fillId="0" borderId="4" xfId="0" applyFont="1" applyBorder="1" applyAlignment="1" applyProtection="1">
      <alignment vertical="center"/>
      <protection hidden="1"/>
    </xf>
    <xf numFmtId="167" fontId="24" fillId="0" borderId="4" xfId="0" applyNumberFormat="1" applyFont="1" applyBorder="1" applyAlignment="1" applyProtection="1">
      <alignment vertical="center"/>
      <protection locked="0"/>
    </xf>
    <xf numFmtId="169" fontId="24" fillId="0" borderId="4" xfId="4" applyNumberFormat="1" applyAlignment="1" applyProtection="1">
      <alignment vertical="center"/>
      <protection locked="0"/>
    </xf>
    <xf numFmtId="167" fontId="24" fillId="0" borderId="4" xfId="4" applyNumberFormat="1" applyAlignment="1" applyProtection="1">
      <alignment vertical="center"/>
      <protection locked="0"/>
    </xf>
    <xf numFmtId="167" fontId="24" fillId="0" borderId="4" xfId="0" applyNumberFormat="1" applyFont="1" applyBorder="1" applyAlignment="1" applyProtection="1">
      <alignment vertical="center"/>
      <protection hidden="1"/>
    </xf>
    <xf numFmtId="169" fontId="24" fillId="0" borderId="4" xfId="0" applyNumberFormat="1" applyFont="1" applyBorder="1" applyAlignment="1" applyProtection="1">
      <alignment vertical="center"/>
      <protection hidden="1"/>
    </xf>
    <xf numFmtId="9" fontId="24" fillId="0" borderId="4" xfId="3" applyFont="1" applyFill="1" applyBorder="1" applyAlignment="1" applyProtection="1">
      <alignment vertical="center"/>
      <protection locked="0"/>
    </xf>
    <xf numFmtId="0" fontId="23" fillId="0" borderId="4" xfId="0" applyFont="1" applyBorder="1" applyAlignment="1" applyProtection="1">
      <alignment vertical="center"/>
      <protection hidden="1"/>
    </xf>
    <xf numFmtId="169" fontId="23" fillId="0" borderId="4" xfId="0" applyNumberFormat="1" applyFont="1" applyBorder="1" applyAlignment="1" applyProtection="1">
      <alignment horizontal="right" vertical="center"/>
      <protection hidden="1"/>
    </xf>
    <xf numFmtId="3" fontId="24" fillId="0" borderId="4" xfId="0" applyNumberFormat="1" applyFont="1" applyBorder="1" applyAlignment="1" applyProtection="1">
      <alignment vertical="center"/>
      <protection hidden="1"/>
    </xf>
    <xf numFmtId="170" fontId="24" fillId="0" borderId="4" xfId="0" applyNumberFormat="1" applyFont="1" applyBorder="1" applyAlignment="1" applyProtection="1">
      <alignment vertical="center"/>
      <protection hidden="1"/>
    </xf>
    <xf numFmtId="168" fontId="24" fillId="0" borderId="4" xfId="0" applyNumberFormat="1" applyFont="1" applyBorder="1" applyAlignment="1" applyProtection="1">
      <alignment vertical="center"/>
      <protection hidden="1"/>
    </xf>
    <xf numFmtId="0" fontId="28" fillId="0" borderId="4" xfId="0" quotePrefix="1" applyFont="1" applyBorder="1" applyAlignment="1" applyProtection="1">
      <alignment horizontal="left" vertical="center"/>
      <protection hidden="1"/>
    </xf>
    <xf numFmtId="167" fontId="23" fillId="0" borderId="4" xfId="0" applyNumberFormat="1" applyFont="1" applyBorder="1" applyAlignment="1" applyProtection="1">
      <alignment horizontal="right" vertical="center"/>
      <protection hidden="1"/>
    </xf>
    <xf numFmtId="0" fontId="38" fillId="0" borderId="4" xfId="0" applyFont="1" applyBorder="1"/>
    <xf numFmtId="3" fontId="38" fillId="0" borderId="4" xfId="0" applyNumberFormat="1" applyFont="1" applyBorder="1"/>
    <xf numFmtId="164" fontId="38" fillId="0" borderId="4" xfId="1" applyFont="1" applyFill="1" applyBorder="1"/>
    <xf numFmtId="0" fontId="39" fillId="0" borderId="4" xfId="0" applyFont="1" applyBorder="1"/>
    <xf numFmtId="9" fontId="4" fillId="0" borderId="4" xfId="0" applyNumberFormat="1" applyFont="1" applyBorder="1" applyAlignment="1">
      <alignment horizontal="center" wrapText="1"/>
    </xf>
    <xf numFmtId="0" fontId="15" fillId="7" borderId="5" xfId="0" applyFont="1" applyFill="1" applyBorder="1" applyAlignment="1">
      <alignment horizontal="left"/>
    </xf>
    <xf numFmtId="0" fontId="16" fillId="7" borderId="6" xfId="0" applyFont="1" applyFill="1" applyBorder="1"/>
    <xf numFmtId="0" fontId="15" fillId="0" borderId="4" xfId="0" applyFont="1" applyBorder="1" applyAlignment="1">
      <alignment horizontal="left"/>
    </xf>
    <xf numFmtId="0" fontId="15" fillId="7" borderId="9" xfId="0" applyFont="1" applyFill="1" applyBorder="1" applyAlignment="1">
      <alignment horizontal="left"/>
    </xf>
    <xf numFmtId="0" fontId="16" fillId="7" borderId="9" xfId="0" applyFont="1" applyFill="1" applyBorder="1"/>
    <xf numFmtId="0" fontId="16" fillId="0" borderId="4" xfId="0" applyFont="1" applyBorder="1"/>
    <xf numFmtId="0" fontId="11" fillId="0" borderId="4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10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15" xfId="0" applyFont="1" applyBorder="1" applyAlignment="1">
      <alignment horizontal="left"/>
    </xf>
    <xf numFmtId="0" fontId="13" fillId="0" borderId="10" xfId="0" applyFont="1" applyBorder="1" applyAlignment="1">
      <alignment horizontal="left"/>
    </xf>
    <xf numFmtId="0" fontId="13" fillId="0" borderId="15" xfId="0" applyFont="1" applyBorder="1" applyAlignment="1">
      <alignment horizontal="left"/>
    </xf>
    <xf numFmtId="0" fontId="13" fillId="0" borderId="10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3" fillId="0" borderId="4" xfId="0" applyFont="1" applyBorder="1" applyAlignment="1">
      <alignment horizontal="center" wrapText="1"/>
    </xf>
  </cellXfs>
  <cellStyles count="6">
    <cellStyle name="Čiarka" xfId="1" builtinId="3"/>
    <cellStyle name="Normal 2" xfId="4" xr:uid="{F5093DAE-C245-254A-B301-067B6786AD2A}"/>
    <cellStyle name="Normálna" xfId="0" builtinId="0"/>
    <cellStyle name="Normálna 2" xfId="5" xr:uid="{C40089CC-03C7-194A-B9B1-3DCC407CF36D}"/>
    <cellStyle name="Percent 3" xfId="2" xr:uid="{DEE18822-D350-7449-BC29-81B227DEFE8D}"/>
    <cellStyle name="Percentá" xfId="3" builtinId="5"/>
  </cellStyles>
  <dxfs count="0"/>
  <tableStyles count="0" defaultTableStyle="TableStyleMedium2" defaultPivotStyle="PivotStyleLight16"/>
  <colors>
    <mruColors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A720"/>
  <sheetViews>
    <sheetView topLeftCell="A31" workbookViewId="0">
      <selection activeCell="J56" sqref="J56"/>
    </sheetView>
  </sheetViews>
  <sheetFormatPr defaultColWidth="14.42578125" defaultRowHeight="15" customHeight="1" x14ac:dyDescent="0.2"/>
  <cols>
    <col min="1" max="1" width="27" customWidth="1"/>
    <col min="2" max="2" width="56.140625" customWidth="1"/>
    <col min="3" max="3" width="46.85546875" customWidth="1"/>
    <col min="4" max="7" width="9.5703125" customWidth="1"/>
    <col min="8" max="8" width="11.140625" customWidth="1"/>
    <col min="9" max="10" width="9.5703125" customWidth="1"/>
    <col min="11" max="11" width="11.140625" customWidth="1"/>
    <col min="12" max="43" width="9.5703125" customWidth="1"/>
    <col min="44" max="44" width="9.140625" customWidth="1"/>
    <col min="45" max="45" width="27.140625" customWidth="1"/>
    <col min="46" max="46" width="34.140625" customWidth="1"/>
    <col min="47" max="47" width="18" customWidth="1"/>
    <col min="48" max="48" width="20" customWidth="1"/>
    <col min="49" max="49" width="23.140625" customWidth="1"/>
    <col min="50" max="50" width="16.5703125" customWidth="1"/>
    <col min="51" max="51" width="27.140625" customWidth="1"/>
  </cols>
  <sheetData>
    <row r="1" spans="1:53" ht="15.75" x14ac:dyDescent="0.25">
      <c r="A1" s="1"/>
      <c r="B1" s="2"/>
      <c r="C1" s="2"/>
      <c r="D1" s="2"/>
      <c r="E1" s="2"/>
      <c r="F1" s="2"/>
      <c r="G1" s="2"/>
      <c r="H1" s="2"/>
      <c r="I1" s="3"/>
      <c r="J1" s="48"/>
      <c r="K1" s="219"/>
      <c r="L1" s="48"/>
      <c r="M1" s="48"/>
      <c r="N1" s="48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 spans="1:53" ht="46.5" x14ac:dyDescent="0.35">
      <c r="A2" s="37" t="s">
        <v>0</v>
      </c>
      <c r="B2" s="5" t="s">
        <v>27</v>
      </c>
      <c r="C2" s="5" t="s">
        <v>82</v>
      </c>
      <c r="D2" s="2"/>
      <c r="E2" s="2"/>
      <c r="F2" s="2"/>
      <c r="G2" s="2"/>
      <c r="H2" s="2"/>
      <c r="I2" s="3"/>
      <c r="J2" s="48"/>
      <c r="K2" s="219" t="s">
        <v>100</v>
      </c>
      <c r="L2" s="48"/>
      <c r="M2" s="156"/>
      <c r="N2" s="48"/>
      <c r="O2" s="124"/>
      <c r="P2" s="3"/>
      <c r="Q2" s="3"/>
      <c r="R2" s="3"/>
      <c r="S2" s="3"/>
      <c r="T2" s="3"/>
      <c r="U2" s="3"/>
      <c r="V2" s="3"/>
      <c r="W2" s="3"/>
      <c r="X2" s="3"/>
      <c r="Y2" s="124"/>
      <c r="Z2" s="3"/>
      <c r="AA2" s="3"/>
      <c r="AB2" s="3"/>
      <c r="AC2" s="3"/>
      <c r="AD2" s="3"/>
      <c r="AE2" s="3"/>
      <c r="AF2" s="3"/>
      <c r="AG2" s="3"/>
      <c r="AH2" s="3"/>
      <c r="AI2" s="124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</row>
    <row r="3" spans="1:53" ht="24" thickBot="1" x14ac:dyDescent="0.4">
      <c r="A3" s="37"/>
      <c r="B3" s="5"/>
      <c r="C3" s="5"/>
      <c r="D3" s="2"/>
      <c r="E3" s="2"/>
      <c r="F3" s="2"/>
      <c r="G3" s="2"/>
      <c r="H3" s="2"/>
      <c r="I3" s="3"/>
      <c r="J3" s="48"/>
      <c r="K3" s="160">
        <v>-0.02</v>
      </c>
      <c r="L3" s="160">
        <v>-0.01</v>
      </c>
      <c r="M3" s="156"/>
      <c r="N3" s="48"/>
      <c r="O3" s="124"/>
      <c r="P3" s="3"/>
      <c r="Q3" s="3"/>
      <c r="R3" s="3"/>
      <c r="S3" s="3"/>
      <c r="T3" s="3"/>
      <c r="U3" s="3"/>
      <c r="V3" s="3"/>
      <c r="W3" s="3"/>
      <c r="X3" s="3"/>
      <c r="Y3" s="124"/>
      <c r="Z3" s="3"/>
      <c r="AA3" s="3"/>
      <c r="AB3" s="3"/>
      <c r="AC3" s="3"/>
      <c r="AD3" s="3"/>
      <c r="AE3" s="3"/>
      <c r="AF3" s="3"/>
      <c r="AG3" s="3"/>
      <c r="AH3" s="3"/>
      <c r="AI3" s="124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</row>
    <row r="4" spans="1:53" s="18" customFormat="1" ht="15" customHeight="1" x14ac:dyDescent="0.25">
      <c r="A4" s="16"/>
      <c r="B4" s="17"/>
      <c r="C4" s="17"/>
      <c r="D4" s="17"/>
      <c r="E4" s="17">
        <v>2020</v>
      </c>
      <c r="F4" s="17">
        <v>2021</v>
      </c>
      <c r="G4" s="17">
        <v>2022</v>
      </c>
      <c r="H4" s="17">
        <v>2023</v>
      </c>
      <c r="I4" s="17">
        <v>2024</v>
      </c>
      <c r="J4" s="49">
        <v>2025</v>
      </c>
      <c r="K4" s="49">
        <v>2026</v>
      </c>
      <c r="L4" s="49">
        <v>2027</v>
      </c>
      <c r="M4" s="49">
        <v>2028</v>
      </c>
      <c r="N4" s="49">
        <v>2029</v>
      </c>
      <c r="O4" s="17">
        <v>2030</v>
      </c>
      <c r="P4" s="17">
        <v>2031</v>
      </c>
      <c r="Q4" s="17">
        <v>2032</v>
      </c>
      <c r="R4" s="17">
        <v>2033</v>
      </c>
      <c r="S4" s="17">
        <v>2034</v>
      </c>
      <c r="T4" s="141">
        <v>2035</v>
      </c>
      <c r="U4" s="17">
        <v>2036</v>
      </c>
      <c r="V4" s="17">
        <v>2037</v>
      </c>
      <c r="W4" s="17">
        <v>2038</v>
      </c>
      <c r="X4" s="17">
        <v>2039</v>
      </c>
      <c r="Y4" s="17">
        <v>2040</v>
      </c>
      <c r="Z4" s="17">
        <v>2041</v>
      </c>
      <c r="AA4" s="17">
        <v>2042</v>
      </c>
      <c r="AB4" s="17">
        <v>2043</v>
      </c>
      <c r="AC4" s="17">
        <v>2044</v>
      </c>
      <c r="AD4" s="17">
        <v>2045</v>
      </c>
      <c r="AE4" s="17">
        <v>2046</v>
      </c>
      <c r="AF4" s="17">
        <v>2047</v>
      </c>
      <c r="AG4" s="17">
        <v>2048</v>
      </c>
      <c r="AH4" s="17">
        <v>2049</v>
      </c>
      <c r="AI4" s="17">
        <v>2050</v>
      </c>
      <c r="AJ4" s="17">
        <v>2051</v>
      </c>
      <c r="AK4" s="17">
        <v>2052</v>
      </c>
      <c r="AL4" s="86">
        <v>2053</v>
      </c>
      <c r="AM4" s="86">
        <v>2054</v>
      </c>
      <c r="AN4" s="86">
        <v>2055</v>
      </c>
      <c r="AO4" s="86">
        <v>2056</v>
      </c>
      <c r="AP4" s="86">
        <v>2057</v>
      </c>
      <c r="AQ4" s="86">
        <v>2057</v>
      </c>
      <c r="AR4" s="17"/>
      <c r="AS4" s="17"/>
      <c r="AT4" s="17"/>
      <c r="AU4" s="40"/>
      <c r="AV4" s="33"/>
      <c r="AW4" s="33"/>
      <c r="AX4" s="33"/>
      <c r="AY4" s="33"/>
    </row>
    <row r="5" spans="1:53" s="18" customFormat="1" x14ac:dyDescent="0.25">
      <c r="A5" s="16"/>
      <c r="B5" s="19" t="s">
        <v>77</v>
      </c>
      <c r="C5" s="19"/>
      <c r="D5" s="20"/>
      <c r="E5" s="20"/>
      <c r="F5" s="20">
        <v>1.485267048770611E-3</v>
      </c>
      <c r="G5" s="20">
        <v>1.2526974710702632E-3</v>
      </c>
      <c r="H5" s="20">
        <v>1.0061275530952596E-3</v>
      </c>
      <c r="I5" s="20">
        <v>7.6160232183108967E-4</v>
      </c>
      <c r="J5" s="131">
        <v>5.4128206879000551E-4</v>
      </c>
      <c r="K5" s="131">
        <v>3.5114668625468859E-4</v>
      </c>
      <c r="L5" s="131">
        <v>1.8481445373064176E-4</v>
      </c>
      <c r="M5" s="131">
        <v>2.3562589057224415E-5</v>
      </c>
      <c r="N5" s="131">
        <v>-1.1781016937384425E-4</v>
      </c>
      <c r="O5" s="20">
        <v>-2.4929088525549314E-4</v>
      </c>
      <c r="P5" s="20">
        <v>-4.0318278694828624E-4</v>
      </c>
      <c r="Q5" s="20">
        <v>-5.3986231649338912E-4</v>
      </c>
      <c r="R5" s="20">
        <v>-6.8419497197402812E-4</v>
      </c>
      <c r="S5" s="20">
        <v>-8.0022366499954423E-4</v>
      </c>
      <c r="T5" s="142">
        <v>-9.2770953986354154E-4</v>
      </c>
      <c r="U5" s="20">
        <v>-1.044331173721158E-3</v>
      </c>
      <c r="V5" s="20">
        <v>-1.1413675976206239E-3</v>
      </c>
      <c r="W5" s="20">
        <v>-1.2424684704913647E-3</v>
      </c>
      <c r="X5" s="20">
        <v>-1.3276977994939321E-3</v>
      </c>
      <c r="Y5" s="20">
        <v>-1.4420232849865489E-3</v>
      </c>
      <c r="Z5" s="20">
        <v>-1.521759278974133E-3</v>
      </c>
      <c r="AA5" s="20">
        <v>-1.6043592409963336E-3</v>
      </c>
      <c r="AB5" s="20">
        <v>-1.7149878631628201E-3</v>
      </c>
      <c r="AC5" s="20">
        <v>-1.7984819251937179E-3</v>
      </c>
      <c r="AD5" s="20">
        <v>-1.8950235144301608E-3</v>
      </c>
      <c r="AE5" s="20">
        <v>-1.9352548611909492E-3</v>
      </c>
      <c r="AF5" s="20">
        <v>-2.0086192166764993E-3</v>
      </c>
      <c r="AG5" s="20">
        <v>-2.0671952599086163E-3</v>
      </c>
      <c r="AH5" s="20">
        <v>-2.124852899687113E-3</v>
      </c>
      <c r="AI5" s="20">
        <v>-2.1917815197540769E-3</v>
      </c>
      <c r="AJ5" s="20">
        <f>AVERAGE(AG5:AI5)</f>
        <v>-2.1279432264499354E-3</v>
      </c>
      <c r="AK5" s="20">
        <f t="shared" ref="AK5:AQ5" si="0">AVERAGE(AH5:AJ5)</f>
        <v>-2.1481925486303752E-3</v>
      </c>
      <c r="AL5" s="87">
        <f t="shared" si="0"/>
        <v>-2.1559724316114626E-3</v>
      </c>
      <c r="AM5" s="87">
        <f t="shared" si="0"/>
        <v>-2.1440360688972579E-3</v>
      </c>
      <c r="AN5" s="87">
        <f t="shared" si="0"/>
        <v>-2.1494003497130321E-3</v>
      </c>
      <c r="AO5" s="87">
        <f t="shared" si="0"/>
        <v>-2.1498029500739177E-3</v>
      </c>
      <c r="AP5" s="87">
        <f t="shared" si="0"/>
        <v>-2.1477464562280695E-3</v>
      </c>
      <c r="AQ5" s="87">
        <f t="shared" si="0"/>
        <v>-2.1489832520050068E-3</v>
      </c>
      <c r="AR5" s="17"/>
      <c r="AS5" s="17"/>
      <c r="AT5" s="17"/>
      <c r="AU5" s="33"/>
      <c r="AV5" s="34"/>
      <c r="AW5" s="34"/>
      <c r="AX5" s="34"/>
      <c r="AY5" s="33"/>
    </row>
    <row r="6" spans="1:53" s="18" customFormat="1" x14ac:dyDescent="0.25">
      <c r="A6" s="16"/>
      <c r="B6" s="19" t="s">
        <v>96</v>
      </c>
      <c r="C6" s="19"/>
      <c r="D6" s="21"/>
      <c r="E6" s="132">
        <f>(E21-D21)/D21</f>
        <v>1.8266071691266612E-2</v>
      </c>
      <c r="F6" s="132">
        <f t="shared" ref="F6" si="1">(F21-E21)/E21</f>
        <v>2.6670840255873123E-2</v>
      </c>
      <c r="G6" s="132">
        <f t="shared" ref="G6" si="2">(G21-F21)/F21</f>
        <v>9.5062384689952775E-2</v>
      </c>
      <c r="H6" s="132">
        <v>0</v>
      </c>
      <c r="I6" s="132">
        <v>0.03</v>
      </c>
      <c r="J6" s="132">
        <f t="shared" ref="J6" si="3">I6*0.9</f>
        <v>2.7E-2</v>
      </c>
      <c r="K6" s="132">
        <f>J6*0.9-2%</f>
        <v>4.2999999999999983E-3</v>
      </c>
      <c r="L6" s="132">
        <f>K6*0.9-1%</f>
        <v>-6.1300000000000018E-3</v>
      </c>
      <c r="M6" s="132">
        <f>L6*0.9</f>
        <v>-5.5170000000000019E-3</v>
      </c>
      <c r="N6" s="132">
        <f t="shared" ref="N6:AQ6" si="4">M6*0.9</f>
        <v>-4.9653000000000015E-3</v>
      </c>
      <c r="O6" s="21">
        <f t="shared" si="4"/>
        <v>-4.4687700000000012E-3</v>
      </c>
      <c r="P6" s="21">
        <f t="shared" si="4"/>
        <v>-4.0218930000000012E-3</v>
      </c>
      <c r="Q6" s="21">
        <f t="shared" si="4"/>
        <v>-3.6197037000000013E-3</v>
      </c>
      <c r="R6" s="21">
        <f t="shared" si="4"/>
        <v>-3.2577333300000014E-3</v>
      </c>
      <c r="S6" s="21">
        <f t="shared" si="4"/>
        <v>-2.9319599970000013E-3</v>
      </c>
      <c r="T6" s="140">
        <f t="shared" si="4"/>
        <v>-2.6387639973000014E-3</v>
      </c>
      <c r="U6" s="21">
        <f t="shared" si="4"/>
        <v>-2.3748875975700013E-3</v>
      </c>
      <c r="V6" s="21">
        <f t="shared" si="4"/>
        <v>-2.1373988378130013E-3</v>
      </c>
      <c r="W6" s="21">
        <f t="shared" si="4"/>
        <v>-1.9236589540317013E-3</v>
      </c>
      <c r="X6" s="21">
        <f t="shared" si="4"/>
        <v>-1.7312930586285311E-3</v>
      </c>
      <c r="Y6" s="21">
        <f t="shared" si="4"/>
        <v>-1.5581637527656781E-3</v>
      </c>
      <c r="Z6" s="21">
        <f t="shared" si="4"/>
        <v>-1.4023473774891103E-3</v>
      </c>
      <c r="AA6" s="21">
        <f t="shared" si="4"/>
        <v>-1.2621126397401993E-3</v>
      </c>
      <c r="AB6" s="21">
        <f t="shared" si="4"/>
        <v>-1.1359013757661794E-3</v>
      </c>
      <c r="AC6" s="21">
        <f t="shared" si="4"/>
        <v>-1.0223112381895615E-3</v>
      </c>
      <c r="AD6" s="21">
        <f t="shared" si="4"/>
        <v>-9.2008011437060542E-4</v>
      </c>
      <c r="AE6" s="21">
        <f t="shared" si="4"/>
        <v>-8.2807210293354494E-4</v>
      </c>
      <c r="AF6" s="21">
        <f t="shared" si="4"/>
        <v>-7.4526489264019043E-4</v>
      </c>
      <c r="AG6" s="21">
        <f t="shared" si="4"/>
        <v>-6.7073840337617137E-4</v>
      </c>
      <c r="AH6" s="21">
        <f t="shared" si="4"/>
        <v>-6.0366456303855421E-4</v>
      </c>
      <c r="AI6" s="21">
        <f t="shared" si="4"/>
        <v>-5.4329810673469877E-4</v>
      </c>
      <c r="AJ6" s="21">
        <f t="shared" si="4"/>
        <v>-4.8896829606122892E-4</v>
      </c>
      <c r="AK6" s="21">
        <f t="shared" si="4"/>
        <v>-4.4007146645510604E-4</v>
      </c>
      <c r="AL6" s="88">
        <f t="shared" si="4"/>
        <v>-3.9606431980959543E-4</v>
      </c>
      <c r="AM6" s="88">
        <f t="shared" si="4"/>
        <v>-3.5645788782863588E-4</v>
      </c>
      <c r="AN6" s="88">
        <f t="shared" si="4"/>
        <v>-3.2081209904577231E-4</v>
      </c>
      <c r="AO6" s="88">
        <f t="shared" si="4"/>
        <v>-2.8873088914119509E-4</v>
      </c>
      <c r="AP6" s="88">
        <f t="shared" si="4"/>
        <v>-2.5985780022707558E-4</v>
      </c>
      <c r="AQ6" s="88">
        <f t="shared" si="4"/>
        <v>-2.3387202020436803E-4</v>
      </c>
      <c r="AR6" s="17"/>
      <c r="AS6" s="17"/>
      <c r="AT6" s="17"/>
      <c r="AU6" s="33"/>
      <c r="AV6" s="34"/>
      <c r="AW6" s="34"/>
      <c r="AX6" s="34"/>
      <c r="AY6" s="33"/>
    </row>
    <row r="7" spans="1:53" s="18" customFormat="1" ht="15.75" thickBot="1" x14ac:dyDescent="0.3">
      <c r="A7" s="16"/>
      <c r="B7" s="19" t="s">
        <v>1</v>
      </c>
      <c r="C7" s="19"/>
      <c r="D7" s="21"/>
      <c r="E7" s="132"/>
      <c r="F7" s="132">
        <f t="shared" ref="F7:J7" si="5">F5+F6</f>
        <v>2.8156107304643734E-2</v>
      </c>
      <c r="G7" s="132">
        <f t="shared" si="5"/>
        <v>9.6315082161023038E-2</v>
      </c>
      <c r="H7" s="132">
        <f t="shared" si="5"/>
        <v>1.0061275530952596E-3</v>
      </c>
      <c r="I7" s="132">
        <f t="shared" si="5"/>
        <v>3.0761602321831089E-2</v>
      </c>
      <c r="J7" s="132">
        <f t="shared" si="5"/>
        <v>2.7541282068790005E-2</v>
      </c>
      <c r="K7" s="132">
        <f t="shared" ref="K7:AQ7" si="6">K5+K6</f>
        <v>4.6511466862546869E-3</v>
      </c>
      <c r="L7" s="132">
        <f t="shared" si="6"/>
        <v>-5.94518554626936E-3</v>
      </c>
      <c r="M7" s="132">
        <f t="shared" si="6"/>
        <v>-5.4934374109427775E-3</v>
      </c>
      <c r="N7" s="132">
        <f t="shared" si="6"/>
        <v>-5.0831101693738457E-3</v>
      </c>
      <c r="O7" s="21">
        <f t="shared" si="6"/>
        <v>-4.7180608852554944E-3</v>
      </c>
      <c r="P7" s="21">
        <f t="shared" si="6"/>
        <v>-4.4250757869482875E-3</v>
      </c>
      <c r="Q7" s="21">
        <f t="shared" si="6"/>
        <v>-4.1595660164933899E-3</v>
      </c>
      <c r="R7" s="21">
        <f t="shared" si="6"/>
        <v>-3.9419283019740299E-3</v>
      </c>
      <c r="S7" s="21">
        <f t="shared" si="6"/>
        <v>-3.7321836619995455E-3</v>
      </c>
      <c r="T7" s="143">
        <f t="shared" si="6"/>
        <v>-3.5664735371635429E-3</v>
      </c>
      <c r="U7" s="21">
        <f t="shared" si="6"/>
        <v>-3.4192187712911593E-3</v>
      </c>
      <c r="V7" s="21">
        <f t="shared" si="6"/>
        <v>-3.2787664354336252E-3</v>
      </c>
      <c r="W7" s="21">
        <f t="shared" si="6"/>
        <v>-3.1661274245230659E-3</v>
      </c>
      <c r="X7" s="21">
        <f t="shared" si="6"/>
        <v>-3.058990858122463E-3</v>
      </c>
      <c r="Y7" s="21">
        <f t="shared" si="6"/>
        <v>-3.0001870377522272E-3</v>
      </c>
      <c r="Z7" s="21">
        <f t="shared" si="6"/>
        <v>-2.9241066564632432E-3</v>
      </c>
      <c r="AA7" s="21">
        <f t="shared" si="6"/>
        <v>-2.866471880736533E-3</v>
      </c>
      <c r="AB7" s="21">
        <f t="shared" si="6"/>
        <v>-2.8508892389289995E-3</v>
      </c>
      <c r="AC7" s="21">
        <f t="shared" si="6"/>
        <v>-2.8207931633832794E-3</v>
      </c>
      <c r="AD7" s="21">
        <f t="shared" si="6"/>
        <v>-2.815103628800766E-3</v>
      </c>
      <c r="AE7" s="21">
        <f t="shared" si="6"/>
        <v>-2.7633269641244942E-3</v>
      </c>
      <c r="AF7" s="21">
        <f t="shared" si="6"/>
        <v>-2.7538841093166897E-3</v>
      </c>
      <c r="AG7" s="21">
        <f t="shared" si="6"/>
        <v>-2.7379336632847879E-3</v>
      </c>
      <c r="AH7" s="21">
        <f t="shared" si="6"/>
        <v>-2.7285174627256674E-3</v>
      </c>
      <c r="AI7" s="21">
        <f t="shared" si="6"/>
        <v>-2.7350796264887754E-3</v>
      </c>
      <c r="AJ7" s="21">
        <f t="shared" si="6"/>
        <v>-2.6169115225111641E-3</v>
      </c>
      <c r="AK7" s="21">
        <f t="shared" si="6"/>
        <v>-2.5882640150854813E-3</v>
      </c>
      <c r="AL7" s="88">
        <f t="shared" si="6"/>
        <v>-2.5520367514210579E-3</v>
      </c>
      <c r="AM7" s="88">
        <f t="shared" si="6"/>
        <v>-2.5004939567258937E-3</v>
      </c>
      <c r="AN7" s="88">
        <f t="shared" si="6"/>
        <v>-2.4702124487588043E-3</v>
      </c>
      <c r="AO7" s="88">
        <f t="shared" si="6"/>
        <v>-2.4385338392151129E-3</v>
      </c>
      <c r="AP7" s="88">
        <f t="shared" si="6"/>
        <v>-2.4076042564551451E-3</v>
      </c>
      <c r="AQ7" s="88">
        <f t="shared" si="6"/>
        <v>-2.382855272209375E-3</v>
      </c>
      <c r="AR7" s="17"/>
      <c r="AS7" s="17"/>
      <c r="AT7" s="17"/>
      <c r="AU7" s="33"/>
      <c r="AV7" s="34"/>
      <c r="AW7" s="34"/>
      <c r="AX7" s="34"/>
      <c r="AY7" s="33"/>
    </row>
    <row r="8" spans="1:53" s="18" customFormat="1" x14ac:dyDescent="0.25">
      <c r="A8" s="16"/>
      <c r="B8" s="19"/>
      <c r="C8" s="19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17"/>
      <c r="AS8" s="49"/>
      <c r="AT8" s="49"/>
      <c r="AU8" s="33"/>
      <c r="AV8" s="34"/>
      <c r="AW8" s="34"/>
      <c r="AX8" s="34"/>
      <c r="AY8" s="33"/>
      <c r="AZ8" s="190"/>
      <c r="BA8" s="190"/>
    </row>
    <row r="9" spans="1:53" s="18" customFormat="1" x14ac:dyDescent="0.25">
      <c r="A9" s="16"/>
      <c r="B9" s="19" t="s">
        <v>29</v>
      </c>
      <c r="C9" s="19"/>
      <c r="D9" s="21"/>
      <c r="E9" s="21">
        <f>(E21-D21)/D21</f>
        <v>1.8266071691266612E-2</v>
      </c>
      <c r="F9" s="21">
        <f t="shared" ref="F9:G9" si="7">(F21-E21)/E21</f>
        <v>2.6670840255873123E-2</v>
      </c>
      <c r="G9" s="21">
        <f t="shared" si="7"/>
        <v>9.5062384689952775E-2</v>
      </c>
      <c r="H9" s="21">
        <v>0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17"/>
      <c r="AS9" s="49"/>
      <c r="AT9" s="49"/>
      <c r="AU9" s="33"/>
      <c r="AV9" s="34"/>
      <c r="AW9" s="34"/>
      <c r="AX9" s="34"/>
      <c r="AY9" s="33"/>
      <c r="AZ9" s="190"/>
      <c r="BA9" s="190"/>
    </row>
    <row r="10" spans="1:53" s="18" customFormat="1" x14ac:dyDescent="0.25">
      <c r="A10" s="16"/>
      <c r="B10" s="19" t="s">
        <v>30</v>
      </c>
      <c r="C10" s="19"/>
      <c r="D10" s="21"/>
      <c r="E10" s="21"/>
      <c r="F10" s="21"/>
      <c r="G10" s="21">
        <f>AVERAGE(E9:G9)</f>
        <v>4.6666432212364169E-2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17"/>
      <c r="AS10" s="49"/>
      <c r="AT10" s="49"/>
      <c r="AU10" s="33"/>
      <c r="AV10" s="34"/>
      <c r="AW10" s="34"/>
      <c r="AX10" s="34"/>
      <c r="AY10" s="33"/>
      <c r="AZ10" s="190"/>
      <c r="BA10" s="190"/>
    </row>
    <row r="11" spans="1:53" x14ac:dyDescent="0.25">
      <c r="A11" s="6"/>
      <c r="B11" s="7"/>
      <c r="C11" s="7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3"/>
      <c r="AS11" s="48"/>
      <c r="AT11" s="48"/>
      <c r="AU11" s="33"/>
      <c r="AV11" s="34"/>
      <c r="AW11" s="34"/>
      <c r="AX11" s="34"/>
      <c r="AY11" s="33"/>
      <c r="AZ11" s="34"/>
      <c r="BA11" s="34"/>
    </row>
    <row r="12" spans="1:53" ht="12" customHeight="1" x14ac:dyDescent="0.25">
      <c r="A12" s="108"/>
      <c r="B12" s="109"/>
      <c r="C12" s="109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3"/>
      <c r="AS12" s="48"/>
      <c r="AT12" s="48"/>
      <c r="AU12" s="33"/>
      <c r="AV12" s="33"/>
      <c r="AW12" s="33"/>
      <c r="AX12" s="42"/>
      <c r="AY12" s="33"/>
      <c r="AZ12" s="34"/>
      <c r="BA12" s="34"/>
    </row>
    <row r="13" spans="1:53" s="25" customFormat="1" ht="20.25" customHeight="1" x14ac:dyDescent="0.25">
      <c r="A13" s="106" t="s">
        <v>3</v>
      </c>
      <c r="B13" s="107" t="s">
        <v>2</v>
      </c>
      <c r="C13" s="110" t="s">
        <v>16</v>
      </c>
      <c r="D13" s="111">
        <v>2019</v>
      </c>
      <c r="E13" s="111">
        <v>2020</v>
      </c>
      <c r="F13" s="112">
        <v>2021</v>
      </c>
      <c r="G13" s="113">
        <v>2022</v>
      </c>
      <c r="H13" s="114">
        <v>2023</v>
      </c>
      <c r="I13" s="111">
        <v>2024</v>
      </c>
      <c r="J13" s="113">
        <v>2025</v>
      </c>
      <c r="K13" s="115">
        <v>2026</v>
      </c>
      <c r="L13" s="114">
        <v>2027</v>
      </c>
      <c r="M13" s="111">
        <v>2028</v>
      </c>
      <c r="N13" s="112">
        <v>2029</v>
      </c>
      <c r="O13" s="113">
        <v>2030</v>
      </c>
      <c r="P13" s="115">
        <v>2031</v>
      </c>
      <c r="Q13" s="114">
        <v>2032</v>
      </c>
      <c r="R13" s="111">
        <v>2033</v>
      </c>
      <c r="S13" s="113">
        <v>2034</v>
      </c>
      <c r="T13" s="122">
        <v>2035</v>
      </c>
      <c r="U13" s="114">
        <v>2036</v>
      </c>
      <c r="V13" s="111">
        <v>2037</v>
      </c>
      <c r="W13" s="112">
        <v>2038</v>
      </c>
      <c r="X13" s="113">
        <v>2039</v>
      </c>
      <c r="Y13" s="115">
        <v>2040</v>
      </c>
      <c r="Z13" s="114">
        <v>2041</v>
      </c>
      <c r="AA13" s="111">
        <v>2042</v>
      </c>
      <c r="AB13" s="113">
        <v>2043</v>
      </c>
      <c r="AC13" s="115">
        <v>2044</v>
      </c>
      <c r="AD13" s="114">
        <v>2045</v>
      </c>
      <c r="AE13" s="111">
        <v>2046</v>
      </c>
      <c r="AF13" s="112">
        <v>2047</v>
      </c>
      <c r="AG13" s="113">
        <v>2048</v>
      </c>
      <c r="AH13" s="115">
        <v>2049</v>
      </c>
      <c r="AI13" s="114">
        <v>2050</v>
      </c>
      <c r="AJ13" s="111">
        <v>2051</v>
      </c>
      <c r="AK13" s="113">
        <v>2052</v>
      </c>
      <c r="AL13" s="113">
        <v>2053</v>
      </c>
      <c r="AM13" s="113">
        <v>2054</v>
      </c>
      <c r="AN13" s="113">
        <v>2055</v>
      </c>
      <c r="AO13" s="113">
        <v>2056</v>
      </c>
      <c r="AP13" s="113">
        <v>2057</v>
      </c>
      <c r="AQ13" s="113">
        <v>2057</v>
      </c>
      <c r="AR13" s="24"/>
      <c r="AS13" s="41"/>
      <c r="AT13" s="191"/>
      <c r="AU13" s="180"/>
      <c r="AV13" s="180"/>
      <c r="AW13" s="180"/>
      <c r="AX13" s="42"/>
      <c r="AY13" s="42"/>
      <c r="AZ13" s="44"/>
      <c r="BA13" s="44"/>
    </row>
    <row r="14" spans="1:53" s="25" customFormat="1" ht="15.75" x14ac:dyDescent="0.25">
      <c r="A14" s="13" t="s">
        <v>4</v>
      </c>
      <c r="B14" s="14" t="s">
        <v>15</v>
      </c>
      <c r="C14" s="14" t="s">
        <v>17</v>
      </c>
      <c r="D14" s="74">
        <v>12436</v>
      </c>
      <c r="E14" s="74">
        <v>12212</v>
      </c>
      <c r="F14" s="74">
        <v>12434</v>
      </c>
      <c r="G14" s="74">
        <v>15379</v>
      </c>
      <c r="H14" s="75">
        <f>G14*(1+H$53)</f>
        <v>15394.473235639052</v>
      </c>
      <c r="I14" s="75">
        <f>H14*(1+I$53)</f>
        <v>15868.031899267853</v>
      </c>
      <c r="J14" s="75">
        <f t="shared" ref="J14:J20" si="8">I14*(1+J$53)</f>
        <v>16305.057841682144</v>
      </c>
      <c r="K14" s="75">
        <f t="shared" ref="K14:AQ14" si="9">J14*(1+K$7)</f>
        <v>16380.895057431675</v>
      </c>
      <c r="L14" s="75">
        <f t="shared" si="9"/>
        <v>16283.507596901278</v>
      </c>
      <c r="M14" s="75">
        <f t="shared" si="9"/>
        <v>16194.05516708709</v>
      </c>
      <c r="N14" s="75">
        <f t="shared" si="9"/>
        <v>16111.73900058387</v>
      </c>
      <c r="O14" s="75">
        <f t="shared" si="9"/>
        <v>16035.722835011769</v>
      </c>
      <c r="P14" s="75">
        <f t="shared" si="9"/>
        <v>15964.763546168346</v>
      </c>
      <c r="Q14" s="75">
        <f t="shared" si="9"/>
        <v>15898.357058260352</v>
      </c>
      <c r="R14" s="75">
        <f t="shared" si="9"/>
        <v>15835.686874617506</v>
      </c>
      <c r="S14" s="75">
        <f t="shared" si="9"/>
        <v>15776.585182787518</v>
      </c>
      <c r="T14" s="123">
        <f t="shared" si="9"/>
        <v>15720.3184092263</v>
      </c>
      <c r="U14" s="75">
        <f t="shared" si="9"/>
        <v>15666.5672014308</v>
      </c>
      <c r="V14" s="75">
        <f t="shared" si="9"/>
        <v>15615.200186732283</v>
      </c>
      <c r="W14" s="75">
        <f t="shared" si="9"/>
        <v>15565.760473181654</v>
      </c>
      <c r="X14" s="75">
        <f t="shared" si="9"/>
        <v>15518.144954194468</v>
      </c>
      <c r="Y14" s="75">
        <f t="shared" si="9"/>
        <v>15471.587616852934</v>
      </c>
      <c r="Z14" s="75">
        <f t="shared" si="9"/>
        <v>15426.34704451644</v>
      </c>
      <c r="AA14" s="75">
        <f t="shared" si="9"/>
        <v>15382.127854490851</v>
      </c>
      <c r="AB14" s="75">
        <f t="shared" si="9"/>
        <v>15338.275111718654</v>
      </c>
      <c r="AC14" s="75">
        <f t="shared" si="9"/>
        <v>15295.009010145428</v>
      </c>
      <c r="AD14" s="75">
        <f t="shared" si="9"/>
        <v>15251.951974778427</v>
      </c>
      <c r="AE14" s="75">
        <f t="shared" si="9"/>
        <v>15209.80584463099</v>
      </c>
      <c r="AF14" s="75">
        <f t="shared" si="9"/>
        <v>15167.919802009668</v>
      </c>
      <c r="AG14" s="75">
        <f t="shared" si="9"/>
        <v>15126.391043781741</v>
      </c>
      <c r="AH14" s="75">
        <f t="shared" si="9"/>
        <v>15085.118421670766</v>
      </c>
      <c r="AI14" s="75">
        <f t="shared" si="9"/>
        <v>15043.859421612484</v>
      </c>
      <c r="AJ14" s="75">
        <f t="shared" si="9"/>
        <v>15004.490972549027</v>
      </c>
      <c r="AK14" s="75">
        <f t="shared" si="9"/>
        <v>14965.655388500103</v>
      </c>
      <c r="AL14" s="75">
        <f t="shared" si="9"/>
        <v>14927.462485939548</v>
      </c>
      <c r="AM14" s="75">
        <f t="shared" si="9"/>
        <v>14890.136456204204</v>
      </c>
      <c r="AN14" s="75">
        <f t="shared" si="9"/>
        <v>14853.35465576637</v>
      </c>
      <c r="AO14" s="75">
        <f t="shared" si="9"/>
        <v>14817.134247812421</v>
      </c>
      <c r="AP14" s="75">
        <f t="shared" si="9"/>
        <v>14781.46045232892</v>
      </c>
      <c r="AQ14" s="75">
        <f t="shared" si="9"/>
        <v>14746.238371359133</v>
      </c>
      <c r="AR14" s="24"/>
      <c r="AS14" s="43"/>
      <c r="AT14" s="44"/>
      <c r="AU14" s="42"/>
      <c r="AV14" s="42"/>
      <c r="AW14" s="42"/>
      <c r="AX14" s="42"/>
      <c r="AY14" s="42"/>
      <c r="AZ14" s="44"/>
      <c r="BA14" s="44"/>
    </row>
    <row r="15" spans="1:53" s="25" customFormat="1" ht="15.75" x14ac:dyDescent="0.25">
      <c r="A15" s="13" t="s">
        <v>5</v>
      </c>
      <c r="B15" s="14" t="s">
        <v>19</v>
      </c>
      <c r="C15" s="14" t="s">
        <v>20</v>
      </c>
      <c r="D15" s="74">
        <v>16592</v>
      </c>
      <c r="E15" s="74">
        <v>12752</v>
      </c>
      <c r="F15" s="74">
        <v>13651</v>
      </c>
      <c r="G15" s="74">
        <v>17289</v>
      </c>
      <c r="H15" s="75">
        <f t="shared" ref="H15:H20" si="10">G15*(1+H$53)</f>
        <v>17306.394939265465</v>
      </c>
      <c r="I15" s="75">
        <f t="shared" ref="I15:I20" si="11">H15*(1+I$53)</f>
        <v>17838.7673780117</v>
      </c>
      <c r="J15" s="75">
        <f t="shared" si="8"/>
        <v>18330.069902129049</v>
      </c>
      <c r="K15" s="75">
        <f t="shared" ref="K15:AQ15" si="12">J15*(1+K$7)</f>
        <v>18415.325746013154</v>
      </c>
      <c r="L15" s="75">
        <f t="shared" si="12"/>
        <v>18305.843217558115</v>
      </c>
      <c r="M15" s="75">
        <f t="shared" si="12"/>
        <v>18205.281213587929</v>
      </c>
      <c r="N15" s="75">
        <f t="shared" si="12"/>
        <v>18112.74176351483</v>
      </c>
      <c r="O15" s="75">
        <f t="shared" si="12"/>
        <v>18027.284745075656</v>
      </c>
      <c r="P15" s="75">
        <f t="shared" si="12"/>
        <v>17947.512643845799</v>
      </c>
      <c r="Q15" s="75">
        <f t="shared" si="12"/>
        <v>17872.858780171875</v>
      </c>
      <c r="R15" s="75">
        <f t="shared" si="12"/>
        <v>17802.40525230913</v>
      </c>
      <c r="S15" s="75">
        <f t="shared" si="12"/>
        <v>17735.963406282168</v>
      </c>
      <c r="T15" s="123">
        <f t="shared" si="12"/>
        <v>17672.708562137563</v>
      </c>
      <c r="U15" s="75">
        <f t="shared" si="12"/>
        <v>17612.281705282345</v>
      </c>
      <c r="V15" s="75">
        <f t="shared" si="12"/>
        <v>17554.535147175662</v>
      </c>
      <c r="W15" s="75">
        <f t="shared" si="12"/>
        <v>17498.955252021435</v>
      </c>
      <c r="X15" s="75">
        <f t="shared" si="12"/>
        <v>17445.426107878808</v>
      </c>
      <c r="Y15" s="75">
        <f t="shared" si="12"/>
        <v>17393.086566601887</v>
      </c>
      <c r="Z15" s="75">
        <f t="shared" si="12"/>
        <v>17342.227326396045</v>
      </c>
      <c r="AA15" s="75">
        <f t="shared" si="12"/>
        <v>17292.51631941559</v>
      </c>
      <c r="AB15" s="75">
        <f t="shared" si="12"/>
        <v>17243.217270726564</v>
      </c>
      <c r="AC15" s="75">
        <f t="shared" si="12"/>
        <v>17194.577721334565</v>
      </c>
      <c r="AD15" s="75">
        <f t="shared" si="12"/>
        <v>17146.17320319554</v>
      </c>
      <c r="AE15" s="75">
        <f t="shared" si="12"/>
        <v>17098.792720451602</v>
      </c>
      <c r="AF15" s="75">
        <f t="shared" si="12"/>
        <v>17051.704626890252</v>
      </c>
      <c r="AG15" s="75">
        <f t="shared" si="12"/>
        <v>17005.0181907759</v>
      </c>
      <c r="AH15" s="75">
        <f t="shared" si="12"/>
        <v>16958.6197016884</v>
      </c>
      <c r="AI15" s="75">
        <f t="shared" si="12"/>
        <v>16912.236526448942</v>
      </c>
      <c r="AJ15" s="75">
        <f t="shared" si="12"/>
        <v>16867.978699811443</v>
      </c>
      <c r="AK15" s="75">
        <f t="shared" si="12"/>
        <v>16824.319917535493</v>
      </c>
      <c r="AL15" s="75">
        <f t="shared" si="12"/>
        <v>16781.383634788279</v>
      </c>
      <c r="AM15" s="75">
        <f t="shared" si="12"/>
        <v>16739.421886423992</v>
      </c>
      <c r="AN15" s="75">
        <f t="shared" si="12"/>
        <v>16698.071958095123</v>
      </c>
      <c r="AO15" s="75">
        <f t="shared" si="12"/>
        <v>16657.35314457566</v>
      </c>
      <c r="AP15" s="75">
        <f t="shared" si="12"/>
        <v>16617.248830243501</v>
      </c>
      <c r="AQ15" s="75">
        <f t="shared" si="12"/>
        <v>16577.652331258741</v>
      </c>
      <c r="AR15" s="24"/>
      <c r="AS15" s="43"/>
      <c r="AT15" s="44"/>
      <c r="AU15" s="42"/>
      <c r="AV15" s="42"/>
      <c r="AW15" s="42"/>
      <c r="AX15" s="42"/>
      <c r="AY15" s="42"/>
      <c r="AZ15" s="44"/>
      <c r="BA15" s="44"/>
    </row>
    <row r="16" spans="1:53" s="25" customFormat="1" ht="15.75" x14ac:dyDescent="0.25">
      <c r="A16" s="13" t="s">
        <v>6</v>
      </c>
      <c r="B16" s="15" t="s">
        <v>21</v>
      </c>
      <c r="C16" s="15" t="s">
        <v>22</v>
      </c>
      <c r="D16" s="75">
        <v>55360</v>
      </c>
      <c r="E16" s="74">
        <v>62564</v>
      </c>
      <c r="F16" s="74">
        <v>63790</v>
      </c>
      <c r="G16" s="74">
        <v>68193</v>
      </c>
      <c r="H16" s="75">
        <f t="shared" si="10"/>
        <v>68261.610856228232</v>
      </c>
      <c r="I16" s="75">
        <f t="shared" si="11"/>
        <v>70361.447383235107</v>
      </c>
      <c r="J16" s="75">
        <f t="shared" si="8"/>
        <v>72299.291852385111</v>
      </c>
      <c r="K16" s="75">
        <f t="shared" ref="K16:AQ16" si="13">J16*(1+K$7)</f>
        <v>72635.566464102885</v>
      </c>
      <c r="L16" s="75">
        <f t="shared" si="13"/>
        <v>72203.734544215418</v>
      </c>
      <c r="M16" s="75">
        <f t="shared" si="13"/>
        <v>71807.087847660441</v>
      </c>
      <c r="N16" s="75">
        <f t="shared" si="13"/>
        <v>71442.084509188877</v>
      </c>
      <c r="O16" s="75">
        <f t="shared" si="13"/>
        <v>71105.016404704947</v>
      </c>
      <c r="P16" s="75">
        <f t="shared" si="13"/>
        <v>70790.371318281934</v>
      </c>
      <c r="Q16" s="75">
        <f t="shared" si="13"/>
        <v>70495.914095451459</v>
      </c>
      <c r="R16" s="75">
        <f t="shared" si="13"/>
        <v>70218.024256505072</v>
      </c>
      <c r="S16" s="75">
        <f t="shared" si="13"/>
        <v>69955.957693597054</v>
      </c>
      <c r="T16" s="123">
        <f t="shared" si="13"/>
        <v>69706.461621715905</v>
      </c>
      <c r="U16" s="75">
        <f t="shared" si="13"/>
        <v>69468.119979658644</v>
      </c>
      <c r="V16" s="75">
        <f t="shared" si="13"/>
        <v>69240.350239536667</v>
      </c>
      <c r="W16" s="75">
        <f t="shared" si="13"/>
        <v>69021.126467759692</v>
      </c>
      <c r="X16" s="75">
        <f t="shared" si="13"/>
        <v>68809.991472877504</v>
      </c>
      <c r="Y16" s="75">
        <f t="shared" si="13"/>
        <v>68603.548628392746</v>
      </c>
      <c r="Z16" s="75">
        <f t="shared" si="13"/>
        <v>68402.944535191462</v>
      </c>
      <c r="AA16" s="75">
        <f t="shared" si="13"/>
        <v>68206.869418121758</v>
      </c>
      <c r="AB16" s="75">
        <f t="shared" si="13"/>
        <v>68012.419188076601</v>
      </c>
      <c r="AC16" s="75">
        <f t="shared" si="13"/>
        <v>67820.570221005721</v>
      </c>
      <c r="AD16" s="75">
        <f t="shared" si="13"/>
        <v>67629.648287669232</v>
      </c>
      <c r="AE16" s="75">
        <f t="shared" si="13"/>
        <v>67442.765456981651</v>
      </c>
      <c r="AF16" s="75">
        <f t="shared" si="13"/>
        <v>67257.035896901303</v>
      </c>
      <c r="AG16" s="75">
        <f t="shared" si="13"/>
        <v>67072.890594226425</v>
      </c>
      <c r="AH16" s="75">
        <f t="shared" si="13"/>
        <v>66889.881040964596</v>
      </c>
      <c r="AI16" s="75">
        <f t="shared" si="13"/>
        <v>66706.931890111198</v>
      </c>
      <c r="AJ16" s="75">
        <f t="shared" si="13"/>
        <v>66532.365751416597</v>
      </c>
      <c r="AK16" s="75">
        <f t="shared" si="13"/>
        <v>66360.1624233037</v>
      </c>
      <c r="AL16" s="75">
        <f t="shared" si="13"/>
        <v>66190.808849969166</v>
      </c>
      <c r="AM16" s="75">
        <f t="shared" si="13"/>
        <v>66025.299132449014</v>
      </c>
      <c r="AN16" s="75">
        <f t="shared" si="13"/>
        <v>65862.20261659901</v>
      </c>
      <c r="AO16" s="75">
        <f t="shared" si="13"/>
        <v>65701.595406793189</v>
      </c>
      <c r="AP16" s="75">
        <f t="shared" si="13"/>
        <v>65543.411966035899</v>
      </c>
      <c r="AQ16" s="75">
        <f t="shared" si="13"/>
        <v>65387.231501274036</v>
      </c>
      <c r="AR16" s="24"/>
      <c r="AS16" s="43"/>
      <c r="AT16" s="45"/>
      <c r="AU16" s="42"/>
      <c r="AV16" s="42"/>
      <c r="AW16" s="42"/>
      <c r="AX16" s="42"/>
      <c r="AY16" s="42"/>
      <c r="AZ16" s="44"/>
      <c r="BA16" s="44"/>
    </row>
    <row r="17" spans="1:53" s="25" customFormat="1" ht="15.75" x14ac:dyDescent="0.25">
      <c r="A17" s="13" t="s">
        <v>8</v>
      </c>
      <c r="B17" s="15" t="s">
        <v>18</v>
      </c>
      <c r="C17" s="15" t="s">
        <v>23</v>
      </c>
      <c r="D17" s="75">
        <v>31771</v>
      </c>
      <c r="E17" s="75">
        <v>32403</v>
      </c>
      <c r="F17" s="75">
        <v>33754</v>
      </c>
      <c r="G17" s="75">
        <v>34169</v>
      </c>
      <c r="H17" s="75">
        <f t="shared" si="10"/>
        <v>34203.378372361709</v>
      </c>
      <c r="I17" s="75">
        <f t="shared" si="11"/>
        <v>35255.529095915423</v>
      </c>
      <c r="J17" s="75">
        <f t="shared" si="8"/>
        <v>36226.51156723046</v>
      </c>
      <c r="K17" s="75">
        <f t="shared" ref="K17:AQ17" si="14">J17*(1+K$7)</f>
        <v>36395.006386460947</v>
      </c>
      <c r="L17" s="75">
        <f t="shared" si="14"/>
        <v>36178.63132053578</v>
      </c>
      <c r="M17" s="75">
        <f t="shared" si="14"/>
        <v>35979.886273762844</v>
      </c>
      <c r="N17" s="75">
        <f t="shared" si="14"/>
        <v>35796.99654795177</v>
      </c>
      <c r="O17" s="75">
        <f t="shared" si="14"/>
        <v>35628.10413872925</v>
      </c>
      <c r="P17" s="75">
        <f t="shared" si="14"/>
        <v>35470.447077770084</v>
      </c>
      <c r="Q17" s="75">
        <f t="shared" si="14"/>
        <v>35322.905411515567</v>
      </c>
      <c r="R17" s="75">
        <f t="shared" si="14"/>
        <v>35183.665050965959</v>
      </c>
      <c r="S17" s="75">
        <f t="shared" si="14"/>
        <v>35052.353151093477</v>
      </c>
      <c r="T17" s="123">
        <f t="shared" si="14"/>
        <v>34927.339861164794</v>
      </c>
      <c r="U17" s="75">
        <f t="shared" si="14"/>
        <v>34807.915645080233</v>
      </c>
      <c r="V17" s="75">
        <f t="shared" si="14"/>
        <v>34693.788619575738</v>
      </c>
      <c r="W17" s="75">
        <f t="shared" si="14"/>
        <v>34583.943663966696</v>
      </c>
      <c r="X17" s="75">
        <f t="shared" si="14"/>
        <v>34478.151696460802</v>
      </c>
      <c r="Y17" s="75">
        <f t="shared" si="14"/>
        <v>34374.710792655424</v>
      </c>
      <c r="Z17" s="75">
        <f t="shared" si="14"/>
        <v>34274.195472012623</v>
      </c>
      <c r="AA17" s="75">
        <f t="shared" si="14"/>
        <v>34175.94945445723</v>
      </c>
      <c r="AB17" s="75">
        <f t="shared" si="14"/>
        <v>34078.517607927337</v>
      </c>
      <c r="AC17" s="75">
        <f t="shared" si="14"/>
        <v>33982.389158440659</v>
      </c>
      <c r="AD17" s="75">
        <f t="shared" si="14"/>
        <v>33886.725211405414</v>
      </c>
      <c r="AE17" s="75">
        <f t="shared" si="14"/>
        <v>33793.085109902859</v>
      </c>
      <c r="AF17" s="75">
        <f t="shared" si="14"/>
        <v>33700.022869813911</v>
      </c>
      <c r="AG17" s="75">
        <f t="shared" si="14"/>
        <v>33607.754442745179</v>
      </c>
      <c r="AH17" s="75">
        <f t="shared" si="14"/>
        <v>33516.055097865152</v>
      </c>
      <c r="AI17" s="75">
        <f t="shared" si="14"/>
        <v>33424.386018406709</v>
      </c>
      <c r="AJ17" s="75">
        <f t="shared" si="14"/>
        <v>33336.91735750228</v>
      </c>
      <c r="AK17" s="75">
        <f t="shared" si="14"/>
        <v>33250.632613931979</v>
      </c>
      <c r="AL17" s="75">
        <f t="shared" si="14"/>
        <v>33165.775777493225</v>
      </c>
      <c r="AM17" s="75">
        <f t="shared" si="14"/>
        <v>33082.844955591478</v>
      </c>
      <c r="AN17" s="75">
        <f t="shared" si="14"/>
        <v>33001.123300141822</v>
      </c>
      <c r="AO17" s="75">
        <f t="shared" si="14"/>
        <v>32920.648944242319</v>
      </c>
      <c r="AP17" s="75">
        <f t="shared" si="14"/>
        <v>32841.389049718899</v>
      </c>
      <c r="AQ17" s="75">
        <f t="shared" si="14"/>
        <v>32763.132772675097</v>
      </c>
      <c r="AR17" s="24"/>
      <c r="AS17" s="43"/>
      <c r="AT17" s="45"/>
      <c r="AU17" s="42"/>
      <c r="AV17" s="42"/>
      <c r="AW17" s="42"/>
      <c r="AX17" s="42"/>
      <c r="AY17" s="42"/>
      <c r="AZ17" s="44"/>
      <c r="BA17" s="44"/>
    </row>
    <row r="18" spans="1:53" s="25" customFormat="1" ht="15.75" x14ac:dyDescent="0.25">
      <c r="A18" s="13" t="s">
        <v>9</v>
      </c>
      <c r="B18" s="14" t="s">
        <v>31</v>
      </c>
      <c r="C18" s="14" t="s">
        <v>24</v>
      </c>
      <c r="D18" s="75">
        <v>1075</v>
      </c>
      <c r="E18" s="75">
        <v>946</v>
      </c>
      <c r="F18" s="75">
        <v>934</v>
      </c>
      <c r="G18" s="75">
        <v>851</v>
      </c>
      <c r="H18" s="75">
        <f t="shared" si="10"/>
        <v>851.85621454768409</v>
      </c>
      <c r="I18" s="75">
        <f t="shared" si="11"/>
        <v>878.0606766549804</v>
      </c>
      <c r="J18" s="75">
        <f t="shared" si="8"/>
        <v>902.24359342424771</v>
      </c>
      <c r="K18" s="75">
        <f t="shared" ref="K18:AQ18" si="15">J18*(1+K$7)</f>
        <v>906.44006072399736</v>
      </c>
      <c r="L18" s="75">
        <f t="shared" si="15"/>
        <v>901.05110637642156</v>
      </c>
      <c r="M18" s="75">
        <f t="shared" si="15"/>
        <v>896.10123851948197</v>
      </c>
      <c r="N18" s="75">
        <f t="shared" si="15"/>
        <v>891.54625720117508</v>
      </c>
      <c r="O18" s="75">
        <f t="shared" si="15"/>
        <v>887.33988767767823</v>
      </c>
      <c r="P18" s="75">
        <f t="shared" si="15"/>
        <v>883.41334142592234</v>
      </c>
      <c r="Q18" s="75">
        <f t="shared" si="15"/>
        <v>879.73872531241022</v>
      </c>
      <c r="R18" s="75">
        <f t="shared" si="15"/>
        <v>876.27085833275862</v>
      </c>
      <c r="S18" s="75">
        <f t="shared" si="15"/>
        <v>873.00045455180282</v>
      </c>
      <c r="T18" s="123">
        <f t="shared" si="15"/>
        <v>869.88692153271211</v>
      </c>
      <c r="U18" s="75">
        <f t="shared" si="15"/>
        <v>866.9125878417068</v>
      </c>
      <c r="V18" s="75">
        <f t="shared" si="15"/>
        <v>864.07018394623651</v>
      </c>
      <c r="W18" s="75">
        <f t="shared" si="15"/>
        <v>861.33442764013171</v>
      </c>
      <c r="X18" s="75">
        <f t="shared" si="15"/>
        <v>858.69961350019446</v>
      </c>
      <c r="Y18" s="75">
        <f t="shared" si="15"/>
        <v>856.12335405044837</v>
      </c>
      <c r="Z18" s="75">
        <f t="shared" si="15"/>
        <v>853.61995805211586</v>
      </c>
      <c r="AA18" s="75">
        <f t="shared" si="15"/>
        <v>851.17308044552396</v>
      </c>
      <c r="AB18" s="75">
        <f t="shared" si="15"/>
        <v>848.74648027001581</v>
      </c>
      <c r="AC18" s="75">
        <f t="shared" si="15"/>
        <v>846.35234200102457</v>
      </c>
      <c r="AD18" s="75">
        <f t="shared" si="15"/>
        <v>843.96977245181347</v>
      </c>
      <c r="AE18" s="75">
        <f t="shared" si="15"/>
        <v>841.63760802269132</v>
      </c>
      <c r="AF18" s="75">
        <f t="shared" si="15"/>
        <v>839.31983558815432</v>
      </c>
      <c r="AG18" s="75">
        <f t="shared" si="15"/>
        <v>837.02183355603484</v>
      </c>
      <c r="AH18" s="75">
        <f t="shared" si="15"/>
        <v>834.73800486649452</v>
      </c>
      <c r="AI18" s="75">
        <f t="shared" si="15"/>
        <v>832.45492995592826</v>
      </c>
      <c r="AJ18" s="75">
        <f t="shared" si="15"/>
        <v>830.27646905775532</v>
      </c>
      <c r="AK18" s="75">
        <f t="shared" si="15"/>
        <v>828.12749435032083</v>
      </c>
      <c r="AL18" s="75">
        <f t="shared" si="15"/>
        <v>826.01408254987666</v>
      </c>
      <c r="AM18" s="75">
        <f t="shared" si="15"/>
        <v>823.94863932829014</v>
      </c>
      <c r="AN18" s="75">
        <f t="shared" si="15"/>
        <v>821.91331114228353</v>
      </c>
      <c r="AO18" s="75">
        <f t="shared" si="15"/>
        <v>819.90904772016177</v>
      </c>
      <c r="AP18" s="75">
        <f t="shared" si="15"/>
        <v>817.9350312069646</v>
      </c>
      <c r="AQ18" s="75">
        <f t="shared" si="15"/>
        <v>815.9860104055283</v>
      </c>
      <c r="AR18" s="24"/>
      <c r="AS18" s="43"/>
      <c r="AT18" s="44"/>
      <c r="AU18" s="42"/>
      <c r="AV18" s="42"/>
      <c r="AW18" s="42"/>
      <c r="AX18" s="42"/>
      <c r="AY18" s="42"/>
      <c r="AZ18" s="44"/>
      <c r="BA18" s="44"/>
    </row>
    <row r="19" spans="1:53" s="25" customFormat="1" ht="15.75" x14ac:dyDescent="0.25">
      <c r="A19" s="13" t="s">
        <v>7</v>
      </c>
      <c r="B19" s="14" t="s">
        <v>32</v>
      </c>
      <c r="C19" s="14" t="s">
        <v>25</v>
      </c>
      <c r="D19" s="75">
        <v>4614</v>
      </c>
      <c r="E19" s="75">
        <v>3222</v>
      </c>
      <c r="F19" s="75">
        <v>2909</v>
      </c>
      <c r="G19" s="75">
        <v>3791</v>
      </c>
      <c r="H19" s="75">
        <f t="shared" si="10"/>
        <v>3794.8142295537841</v>
      </c>
      <c r="I19" s="75">
        <f t="shared" si="11"/>
        <v>3911.5487957685436</v>
      </c>
      <c r="J19" s="75">
        <f t="shared" si="8"/>
        <v>4019.2778644786408</v>
      </c>
      <c r="K19" s="75">
        <f t="shared" ref="K19:AQ19" si="16">J19*(1+K$7)</f>
        <v>4037.9721153991472</v>
      </c>
      <c r="L19" s="75">
        <f t="shared" si="16"/>
        <v>4013.9656219424378</v>
      </c>
      <c r="M19" s="75">
        <f t="shared" si="16"/>
        <v>3991.9151530286213</v>
      </c>
      <c r="N19" s="75">
        <f t="shared" si="16"/>
        <v>3971.6238085189843</v>
      </c>
      <c r="O19" s="75">
        <f t="shared" si="16"/>
        <v>3952.8854455770615</v>
      </c>
      <c r="P19" s="75">
        <f t="shared" si="16"/>
        <v>3935.3936279032582</v>
      </c>
      <c r="Q19" s="75">
        <f t="shared" si="16"/>
        <v>3919.0240983071071</v>
      </c>
      <c r="R19" s="75">
        <f t="shared" si="16"/>
        <v>3903.5755862978722</v>
      </c>
      <c r="S19" s="75">
        <f t="shared" si="16"/>
        <v>3889.0067252713111</v>
      </c>
      <c r="T19" s="123">
        <f t="shared" si="16"/>
        <v>3875.1366856997797</v>
      </c>
      <c r="U19" s="75">
        <f t="shared" si="16"/>
        <v>3861.886745602716</v>
      </c>
      <c r="V19" s="75">
        <f t="shared" si="16"/>
        <v>3849.2245209637877</v>
      </c>
      <c r="W19" s="75">
        <f t="shared" si="16"/>
        <v>3837.0373856448177</v>
      </c>
      <c r="X19" s="75">
        <f t="shared" si="16"/>
        <v>3825.2999233598562</v>
      </c>
      <c r="Y19" s="75">
        <f t="shared" si="16"/>
        <v>3813.8233081142776</v>
      </c>
      <c r="Z19" s="75">
        <f t="shared" si="16"/>
        <v>3802.671281992446</v>
      </c>
      <c r="AA19" s="75">
        <f t="shared" si="16"/>
        <v>3791.7710316909302</v>
      </c>
      <c r="AB19" s="75">
        <f t="shared" si="16"/>
        <v>3780.9611124601997</v>
      </c>
      <c r="AC19" s="75">
        <f t="shared" si="16"/>
        <v>3770.2958032031543</v>
      </c>
      <c r="AD19" s="75">
        <f t="shared" si="16"/>
        <v>3759.6820298059047</v>
      </c>
      <c r="AE19" s="75">
        <f t="shared" si="16"/>
        <v>3749.2927990764078</v>
      </c>
      <c r="AF19" s="75">
        <f t="shared" si="16"/>
        <v>3738.9676812158559</v>
      </c>
      <c r="AG19" s="75">
        <f t="shared" si="16"/>
        <v>3728.730635735521</v>
      </c>
      <c r="AH19" s="75">
        <f t="shared" si="16"/>
        <v>3718.5567290821168</v>
      </c>
      <c r="AI19" s="75">
        <f t="shared" si="16"/>
        <v>3708.3861803324617</v>
      </c>
      <c r="AJ19" s="75">
        <f t="shared" si="16"/>
        <v>3698.6816618072285</v>
      </c>
      <c r="AK19" s="75">
        <f t="shared" si="16"/>
        <v>3689.1084971587161</v>
      </c>
      <c r="AL19" s="75">
        <f t="shared" si="16"/>
        <v>3679.6937566939873</v>
      </c>
      <c r="AM19" s="75">
        <f t="shared" si="16"/>
        <v>3670.4927046927719</v>
      </c>
      <c r="AN19" s="75">
        <f t="shared" si="16"/>
        <v>3661.4258079205615</v>
      </c>
      <c r="AO19" s="75">
        <f t="shared" si="16"/>
        <v>3652.4972971881716</v>
      </c>
      <c r="AP19" s="75">
        <f t="shared" si="16"/>
        <v>3643.7035291487705</v>
      </c>
      <c r="AQ19" s="75">
        <f t="shared" si="16"/>
        <v>3635.0211109839702</v>
      </c>
      <c r="AR19" s="24"/>
      <c r="AS19" s="43"/>
      <c r="AT19" s="44"/>
      <c r="AU19" s="42"/>
      <c r="AV19" s="42"/>
      <c r="AW19" s="42"/>
      <c r="AX19" s="42"/>
      <c r="AY19" s="42"/>
      <c r="AZ19" s="44"/>
      <c r="BA19" s="44"/>
    </row>
    <row r="20" spans="1:53" s="25" customFormat="1" ht="15.75" x14ac:dyDescent="0.25">
      <c r="A20" s="13" t="s">
        <v>10</v>
      </c>
      <c r="B20" s="14" t="s">
        <v>33</v>
      </c>
      <c r="C20" s="14" t="s">
        <v>26</v>
      </c>
      <c r="D20" s="75">
        <v>510</v>
      </c>
      <c r="E20" s="75">
        <v>494</v>
      </c>
      <c r="F20" s="75">
        <v>444</v>
      </c>
      <c r="G20" s="75">
        <v>404</v>
      </c>
      <c r="H20" s="75">
        <f t="shared" si="10"/>
        <v>404.4064755314505</v>
      </c>
      <c r="I20" s="75">
        <f t="shared" si="11"/>
        <v>416.84666670812231</v>
      </c>
      <c r="J20" s="75">
        <f t="shared" si="8"/>
        <v>428.3271583353656</v>
      </c>
      <c r="K20" s="75">
        <f t="shared" ref="K20:AQ20" si="17">J20*(1+K$7)</f>
        <v>430.31937077849</v>
      </c>
      <c r="L20" s="75">
        <f t="shared" si="17"/>
        <v>427.761042275058</v>
      </c>
      <c r="M20" s="75">
        <f t="shared" si="17"/>
        <v>425.41116376248033</v>
      </c>
      <c r="N20" s="75">
        <f t="shared" si="17"/>
        <v>423.2487519497941</v>
      </c>
      <c r="O20" s="75">
        <f t="shared" si="17"/>
        <v>421.25183856848656</v>
      </c>
      <c r="P20" s="75">
        <f t="shared" si="17"/>
        <v>419.38776725742969</v>
      </c>
      <c r="Q20" s="75">
        <f t="shared" si="17"/>
        <v>417.64329615301267</v>
      </c>
      <c r="R20" s="75">
        <f t="shared" si="17"/>
        <v>415.99697622377738</v>
      </c>
      <c r="S20" s="75">
        <f t="shared" si="17"/>
        <v>414.44439910567377</v>
      </c>
      <c r="T20" s="123">
        <f t="shared" si="17"/>
        <v>412.96629412363774</v>
      </c>
      <c r="U20" s="75">
        <f t="shared" si="17"/>
        <v>411.55427201885965</v>
      </c>
      <c r="V20" s="75">
        <f t="shared" si="17"/>
        <v>410.20488168540487</v>
      </c>
      <c r="W20" s="75">
        <f t="shared" si="17"/>
        <v>408.9061207598275</v>
      </c>
      <c r="X20" s="75">
        <f t="shared" si="17"/>
        <v>407.65528067459286</v>
      </c>
      <c r="Y20" s="75">
        <f t="shared" si="17"/>
        <v>406.4322385856417</v>
      </c>
      <c r="Z20" s="75">
        <f t="shared" si="17"/>
        <v>405.24378737139216</v>
      </c>
      <c r="AA20" s="75">
        <f t="shared" si="17"/>
        <v>404.08216745004887</v>
      </c>
      <c r="AB20" s="75">
        <f t="shared" si="17"/>
        <v>402.93017394722244</v>
      </c>
      <c r="AC20" s="75">
        <f t="shared" si="17"/>
        <v>401.79359126723131</v>
      </c>
      <c r="AD20" s="75">
        <f t="shared" si="17"/>
        <v>400.66250067042603</v>
      </c>
      <c r="AE20" s="75">
        <f t="shared" si="17"/>
        <v>399.5553391788099</v>
      </c>
      <c r="AF20" s="75">
        <f t="shared" si="17"/>
        <v>398.45501007945273</v>
      </c>
      <c r="AG20" s="75">
        <f t="shared" si="17"/>
        <v>397.3640666940517</v>
      </c>
      <c r="AH20" s="75">
        <f t="shared" si="17"/>
        <v>396.27985189901733</v>
      </c>
      <c r="AI20" s="75">
        <f t="shared" si="17"/>
        <v>395.19599494970032</v>
      </c>
      <c r="AJ20" s="75">
        <f t="shared" si="17"/>
        <v>394.16180199686619</v>
      </c>
      <c r="AK20" s="75">
        <f t="shared" si="17"/>
        <v>393.14160718863644</v>
      </c>
      <c r="AL20" s="75">
        <f t="shared" si="17"/>
        <v>392.13829535857832</v>
      </c>
      <c r="AM20" s="75">
        <f t="shared" si="17"/>
        <v>391.15775592083338</v>
      </c>
      <c r="AN20" s="75">
        <f t="shared" si="17"/>
        <v>390.19151316272917</v>
      </c>
      <c r="AO20" s="75">
        <f t="shared" si="17"/>
        <v>389.24001795410732</v>
      </c>
      <c r="AP20" s="75">
        <f t="shared" si="17"/>
        <v>388.30288203009832</v>
      </c>
      <c r="AQ20" s="75">
        <f t="shared" si="17"/>
        <v>387.3776124604388</v>
      </c>
      <c r="AR20" s="24"/>
      <c r="AS20" s="43"/>
      <c r="AT20" s="44"/>
      <c r="AU20" s="42"/>
      <c r="AV20" s="42"/>
      <c r="AW20" s="42"/>
      <c r="AX20" s="42"/>
      <c r="AY20" s="42"/>
      <c r="AZ20" s="44"/>
      <c r="BA20" s="44"/>
    </row>
    <row r="21" spans="1:53" s="25" customFormat="1" ht="16.5" customHeight="1" x14ac:dyDescent="0.25">
      <c r="A21" s="252" t="s">
        <v>11</v>
      </c>
      <c r="B21" s="253"/>
      <c r="C21" s="119"/>
      <c r="D21" s="120">
        <f>SUM(D14:D20)</f>
        <v>122358</v>
      </c>
      <c r="E21" s="120">
        <f t="shared" ref="E21:G21" si="18">SUM(E14:E20)</f>
        <v>124593</v>
      </c>
      <c r="F21" s="120">
        <f t="shared" si="18"/>
        <v>127916</v>
      </c>
      <c r="G21" s="120">
        <f t="shared" si="18"/>
        <v>140076</v>
      </c>
      <c r="H21" s="120">
        <f t="shared" ref="H21:AQ21" si="19">SUM(H14:H20)</f>
        <v>140216.93432312741</v>
      </c>
      <c r="I21" s="120">
        <f t="shared" si="19"/>
        <v>144530.23189556174</v>
      </c>
      <c r="J21" s="120">
        <f t="shared" si="19"/>
        <v>148510.779779665</v>
      </c>
      <c r="K21" s="120">
        <f t="shared" si="19"/>
        <v>149201.52520091028</v>
      </c>
      <c r="L21" s="120">
        <f t="shared" si="19"/>
        <v>148314.49444980454</v>
      </c>
      <c r="M21" s="120">
        <f t="shared" si="19"/>
        <v>147499.73805740889</v>
      </c>
      <c r="N21" s="120">
        <f t="shared" si="19"/>
        <v>146749.9806389093</v>
      </c>
      <c r="O21" s="120">
        <f t="shared" si="19"/>
        <v>146057.60529534487</v>
      </c>
      <c r="P21" s="120">
        <f t="shared" si="19"/>
        <v>145411.28932265277</v>
      </c>
      <c r="Q21" s="120">
        <f t="shared" si="19"/>
        <v>144806.44146517178</v>
      </c>
      <c r="R21" s="120">
        <f t="shared" si="19"/>
        <v>144235.62485525207</v>
      </c>
      <c r="S21" s="120">
        <f t="shared" si="19"/>
        <v>143697.31101268902</v>
      </c>
      <c r="T21" s="125">
        <f t="shared" si="19"/>
        <v>143184.8183556007</v>
      </c>
      <c r="U21" s="120">
        <f t="shared" si="19"/>
        <v>142695.23813691532</v>
      </c>
      <c r="V21" s="120">
        <f t="shared" si="19"/>
        <v>142227.37377961577</v>
      </c>
      <c r="W21" s="120">
        <f t="shared" si="19"/>
        <v>141777.06379097427</v>
      </c>
      <c r="X21" s="120">
        <f t="shared" si="19"/>
        <v>141343.36904894622</v>
      </c>
      <c r="Y21" s="120">
        <f t="shared" si="19"/>
        <v>140919.31250525336</v>
      </c>
      <c r="Z21" s="120">
        <f t="shared" si="19"/>
        <v>140507.24940553252</v>
      </c>
      <c r="AA21" s="120">
        <f t="shared" si="19"/>
        <v>140104.48932607195</v>
      </c>
      <c r="AB21" s="120">
        <f t="shared" si="19"/>
        <v>139705.0669451266</v>
      </c>
      <c r="AC21" s="120">
        <f t="shared" si="19"/>
        <v>139310.98784739777</v>
      </c>
      <c r="AD21" s="120">
        <f t="shared" si="19"/>
        <v>138918.81297997673</v>
      </c>
      <c r="AE21" s="120">
        <f t="shared" si="19"/>
        <v>138534.934878245</v>
      </c>
      <c r="AF21" s="120">
        <f t="shared" si="19"/>
        <v>138153.42572249859</v>
      </c>
      <c r="AG21" s="120">
        <f t="shared" si="19"/>
        <v>137775.17080751486</v>
      </c>
      <c r="AH21" s="120">
        <f t="shared" si="19"/>
        <v>137399.24884803651</v>
      </c>
      <c r="AI21" s="120">
        <f t="shared" si="19"/>
        <v>137023.45096181741</v>
      </c>
      <c r="AJ21" s="120">
        <f t="shared" si="19"/>
        <v>136664.87271414121</v>
      </c>
      <c r="AK21" s="120">
        <f t="shared" si="19"/>
        <v>136311.14794196896</v>
      </c>
      <c r="AL21" s="120">
        <f t="shared" si="19"/>
        <v>135963.27688279265</v>
      </c>
      <c r="AM21" s="120">
        <f t="shared" si="19"/>
        <v>135623.3015306106</v>
      </c>
      <c r="AN21" s="120">
        <f t="shared" si="19"/>
        <v>135288.28316282789</v>
      </c>
      <c r="AO21" s="120">
        <f t="shared" si="19"/>
        <v>134958.37810628605</v>
      </c>
      <c r="AP21" s="120">
        <f t="shared" si="19"/>
        <v>134633.45174071306</v>
      </c>
      <c r="AQ21" s="120">
        <f t="shared" si="19"/>
        <v>134312.63971041693</v>
      </c>
      <c r="AR21" s="28"/>
      <c r="AS21" s="251"/>
      <c r="AT21" s="254"/>
      <c r="AU21" s="42"/>
      <c r="AV21" s="42"/>
      <c r="AW21" s="42"/>
      <c r="AX21" s="46"/>
      <c r="AY21" s="46"/>
      <c r="AZ21" s="44"/>
      <c r="BA21" s="44"/>
    </row>
    <row r="22" spans="1:53" ht="15.75" customHeight="1" x14ac:dyDescent="0.25">
      <c r="A22" s="10"/>
      <c r="B22" s="11"/>
      <c r="C22" s="186" t="s">
        <v>91</v>
      </c>
      <c r="D22" s="21"/>
      <c r="E22" s="155">
        <f>(E21-D21)/D21</f>
        <v>1.8266071691266612E-2</v>
      </c>
      <c r="F22" s="155">
        <f t="shared" ref="F22:AQ22" si="20">(F21-E21)/E21</f>
        <v>2.6670840255873123E-2</v>
      </c>
      <c r="G22" s="155">
        <f t="shared" si="20"/>
        <v>9.5062384689952775E-2</v>
      </c>
      <c r="H22" s="155">
        <f t="shared" si="20"/>
        <v>1.0061275530955382E-3</v>
      </c>
      <c r="I22" s="155">
        <f t="shared" si="20"/>
        <v>3.0761602321830898E-2</v>
      </c>
      <c r="J22" s="155">
        <f t="shared" si="20"/>
        <v>2.7541282068789759E-2</v>
      </c>
      <c r="K22" s="155">
        <f t="shared" si="20"/>
        <v>4.6511466862546756E-3</v>
      </c>
      <c r="L22" s="155">
        <f t="shared" si="20"/>
        <v>-5.9451855462690365E-3</v>
      </c>
      <c r="M22" s="155">
        <f t="shared" si="20"/>
        <v>-5.4934374109429562E-3</v>
      </c>
      <c r="N22" s="155">
        <f t="shared" si="20"/>
        <v>-5.0831101693738223E-3</v>
      </c>
      <c r="O22" s="155">
        <f t="shared" si="20"/>
        <v>-4.7180608852554467E-3</v>
      </c>
      <c r="P22" s="155">
        <f t="shared" si="20"/>
        <v>-4.4250757869484228E-3</v>
      </c>
      <c r="Q22" s="155">
        <f t="shared" si="20"/>
        <v>-4.1595660164933249E-3</v>
      </c>
      <c r="R22" s="155">
        <f t="shared" si="20"/>
        <v>-3.9419283019740655E-3</v>
      </c>
      <c r="S22" s="155">
        <f t="shared" si="20"/>
        <v>-3.7321836619993967E-3</v>
      </c>
      <c r="T22" s="155">
        <f t="shared" si="20"/>
        <v>-3.5664735371636167E-3</v>
      </c>
      <c r="U22" s="155">
        <f t="shared" si="20"/>
        <v>-3.4192187712911493E-3</v>
      </c>
      <c r="V22" s="155">
        <f t="shared" si="20"/>
        <v>-3.2787664354337908E-3</v>
      </c>
      <c r="W22" s="155">
        <f t="shared" si="20"/>
        <v>-3.1661274245228265E-3</v>
      </c>
      <c r="X22" s="155">
        <f t="shared" si="20"/>
        <v>-3.0589908581225545E-3</v>
      </c>
      <c r="Y22" s="155">
        <f t="shared" si="20"/>
        <v>-3.0001870377520954E-3</v>
      </c>
      <c r="Z22" s="155">
        <f t="shared" si="20"/>
        <v>-2.9241066564632445E-3</v>
      </c>
      <c r="AA22" s="155">
        <f t="shared" si="20"/>
        <v>-2.8664718807363469E-3</v>
      </c>
      <c r="AB22" s="155">
        <f t="shared" si="20"/>
        <v>-2.850889238929091E-3</v>
      </c>
      <c r="AC22" s="155">
        <f t="shared" si="20"/>
        <v>-2.8207931633833548E-3</v>
      </c>
      <c r="AD22" s="155">
        <f t="shared" si="20"/>
        <v>-2.8151036288008415E-3</v>
      </c>
      <c r="AE22" s="155">
        <f t="shared" si="20"/>
        <v>-2.7633269641244968E-3</v>
      </c>
      <c r="AF22" s="155">
        <f t="shared" si="20"/>
        <v>-2.7538841093165635E-3</v>
      </c>
      <c r="AG22" s="155">
        <f t="shared" si="20"/>
        <v>-2.7379336632846812E-3</v>
      </c>
      <c r="AH22" s="155">
        <f t="shared" si="20"/>
        <v>-2.7285174627259142E-3</v>
      </c>
      <c r="AI22" s="155">
        <f t="shared" si="20"/>
        <v>-2.7350796264886479E-3</v>
      </c>
      <c r="AJ22" s="155">
        <f t="shared" si="20"/>
        <v>-2.6169115225109642E-3</v>
      </c>
      <c r="AK22" s="155">
        <f t="shared" si="20"/>
        <v>-2.5882640150855034E-3</v>
      </c>
      <c r="AL22" s="155">
        <f t="shared" si="20"/>
        <v>-2.552036751421136E-3</v>
      </c>
      <c r="AM22" s="155">
        <f t="shared" si="20"/>
        <v>-2.500493956725751E-3</v>
      </c>
      <c r="AN22" s="155">
        <f t="shared" si="20"/>
        <v>-2.4702124487589335E-3</v>
      </c>
      <c r="AO22" s="155">
        <f t="shared" si="20"/>
        <v>-2.4385338392149043E-3</v>
      </c>
      <c r="AP22" s="155">
        <f t="shared" si="20"/>
        <v>-2.4076042564552275E-3</v>
      </c>
      <c r="AQ22" s="155">
        <f t="shared" si="20"/>
        <v>-2.3828552722095818E-3</v>
      </c>
      <c r="AR22" s="9"/>
      <c r="AS22" s="47"/>
      <c r="AT22" s="47"/>
      <c r="AU22" s="47"/>
      <c r="AV22" s="47"/>
      <c r="AW22" s="47"/>
      <c r="AX22" s="47"/>
      <c r="AY22" s="47"/>
      <c r="AZ22" s="34"/>
      <c r="BA22" s="34"/>
    </row>
    <row r="23" spans="1:53" ht="15.75" customHeight="1" x14ac:dyDescent="0.25">
      <c r="A23" s="10"/>
      <c r="B23" s="11"/>
      <c r="C23" s="11" t="s">
        <v>92</v>
      </c>
      <c r="D23" s="12"/>
      <c r="E23" s="12"/>
      <c r="F23" s="12"/>
      <c r="G23" s="21"/>
      <c r="H23" s="187">
        <f>(H21-$G21)/$G21</f>
        <v>1.0061275530955382E-3</v>
      </c>
      <c r="I23" s="187">
        <f t="shared" ref="I23:AQ23" si="21">(I21-$G21)/$G21</f>
        <v>3.1798679970599798E-2</v>
      </c>
      <c r="J23" s="187">
        <f t="shared" si="21"/>
        <v>6.0215738453875019E-2</v>
      </c>
      <c r="K23" s="187">
        <f>(K21-$G21)/$G21</f>
        <v>6.5146957372499814E-2</v>
      </c>
      <c r="L23" s="187">
        <f t="shared" si="21"/>
        <v>5.8814461076876386E-2</v>
      </c>
      <c r="M23" s="187">
        <f t="shared" si="21"/>
        <v>5.299793010514927E-2</v>
      </c>
      <c r="N23" s="187">
        <f t="shared" si="21"/>
        <v>4.7645425618302199E-2</v>
      </c>
      <c r="O23" s="187">
        <f t="shared" si="21"/>
        <v>4.2702570714075697E-2</v>
      </c>
      <c r="P23" s="187">
        <f t="shared" si="21"/>
        <v>3.8088532815419962E-2</v>
      </c>
      <c r="Q23" s="187">
        <f t="shared" si="21"/>
        <v>3.3770535032209524E-2</v>
      </c>
      <c r="R23" s="187">
        <f t="shared" si="21"/>
        <v>2.9695485702419186E-2</v>
      </c>
      <c r="S23" s="187">
        <f t="shared" si="21"/>
        <v>2.5852473033846086E-2</v>
      </c>
      <c r="T23" s="187">
        <f t="shared" si="21"/>
        <v>2.2193797335737019E-2</v>
      </c>
      <c r="U23" s="187">
        <f t="shared" si="21"/>
        <v>1.8698693115989286E-2</v>
      </c>
      <c r="V23" s="187">
        <f t="shared" si="21"/>
        <v>1.5358618033180314E-2</v>
      </c>
      <c r="W23" s="187">
        <f t="shared" si="21"/>
        <v>1.2143863266899865E-2</v>
      </c>
      <c r="X23" s="187">
        <f t="shared" si="21"/>
        <v>9.0477244420615732E-3</v>
      </c>
      <c r="Y23" s="187">
        <f t="shared" si="21"/>
        <v>6.0203925387172525E-3</v>
      </c>
      <c r="Z23" s="187">
        <f t="shared" si="21"/>
        <v>3.0786816123570229E-3</v>
      </c>
      <c r="AA23" s="187">
        <f t="shared" si="21"/>
        <v>2.0338477734911452E-4</v>
      </c>
      <c r="AB23" s="187">
        <f t="shared" si="21"/>
        <v>-2.6480842890530833E-3</v>
      </c>
      <c r="AC23" s="187">
        <f t="shared" si="21"/>
        <v>-5.4614077543778143E-3</v>
      </c>
      <c r="AD23" s="187">
        <f t="shared" si="21"/>
        <v>-8.2611369543909453E-3</v>
      </c>
      <c r="AE23" s="187">
        <f t="shared" si="21"/>
        <v>-1.1001635696015049E-2</v>
      </c>
      <c r="AF23" s="187">
        <f t="shared" si="21"/>
        <v>-1.3725222575611866E-2</v>
      </c>
      <c r="AG23" s="187">
        <f t="shared" si="21"/>
        <v>-1.6425577489970703E-2</v>
      </c>
      <c r="AH23" s="187">
        <f t="shared" si="21"/>
        <v>-1.9109277477679876E-2</v>
      </c>
      <c r="AI23" s="187">
        <f t="shared" si="21"/>
        <v>-2.1792091708662403E-2</v>
      </c>
      <c r="AJ23" s="187">
        <f t="shared" si="21"/>
        <v>-2.4351975255281353E-2</v>
      </c>
      <c r="AK23" s="187">
        <f t="shared" si="21"/>
        <v>-2.6877209929117359E-2</v>
      </c>
      <c r="AL23" s="187">
        <f t="shared" si="21"/>
        <v>-2.9360655053023727E-2</v>
      </c>
      <c r="AM23" s="187">
        <f t="shared" si="21"/>
        <v>-3.1787732869223886E-2</v>
      </c>
      <c r="AN23" s="187">
        <f t="shared" si="21"/>
        <v>-3.4179422864531434E-2</v>
      </c>
      <c r="AO23" s="187">
        <f t="shared" si="21"/>
        <v>-3.6534609024486346E-2</v>
      </c>
      <c r="AP23" s="187">
        <f t="shared" si="21"/>
        <v>-3.8854252400746289E-2</v>
      </c>
      <c r="AQ23" s="187">
        <f t="shared" si="21"/>
        <v>-4.1144523612774993E-2</v>
      </c>
      <c r="AR23" s="9"/>
      <c r="AS23" s="47"/>
      <c r="AT23" s="47"/>
      <c r="AU23" s="47"/>
      <c r="AV23" s="47"/>
      <c r="AW23" s="47"/>
      <c r="AX23" s="47"/>
      <c r="AY23" s="47"/>
      <c r="AZ23" s="34"/>
      <c r="BA23" s="34"/>
    </row>
    <row r="24" spans="1:53" ht="6.95" customHeight="1" x14ac:dyDescent="0.25">
      <c r="A24" s="10"/>
      <c r="B24" s="11"/>
      <c r="C24" s="11"/>
      <c r="D24" s="12"/>
      <c r="E24" s="12"/>
      <c r="F24" s="12"/>
      <c r="G24" s="12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47"/>
      <c r="AT24" s="47"/>
      <c r="AU24" s="47"/>
      <c r="AV24" s="47"/>
      <c r="AW24" s="47"/>
      <c r="AX24" s="47"/>
      <c r="AY24" s="47"/>
      <c r="AZ24" s="34"/>
      <c r="BA24" s="34"/>
    </row>
    <row r="25" spans="1:53" ht="27.95" customHeight="1" x14ac:dyDescent="0.35">
      <c r="A25" s="36" t="s">
        <v>12</v>
      </c>
      <c r="B25" s="35" t="s">
        <v>93</v>
      </c>
      <c r="C25" s="5"/>
      <c r="D25" s="2"/>
      <c r="E25" s="2"/>
      <c r="F25" s="2"/>
      <c r="G25" s="2"/>
      <c r="H25" s="2">
        <v>600</v>
      </c>
      <c r="I25" s="3"/>
      <c r="J25" s="3"/>
      <c r="K25" s="160">
        <v>0</v>
      </c>
      <c r="L25" s="160">
        <v>0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48"/>
      <c r="AT25" s="48"/>
      <c r="AU25" s="48"/>
      <c r="AV25" s="48"/>
      <c r="AW25" s="48"/>
      <c r="AX25" s="48"/>
      <c r="AY25" s="48"/>
      <c r="AZ25" s="34"/>
      <c r="BA25" s="34"/>
    </row>
    <row r="26" spans="1:53" ht="15.75" customHeight="1" x14ac:dyDescent="0.25">
      <c r="A26" s="16"/>
      <c r="B26" s="17"/>
      <c r="C26" s="17"/>
      <c r="D26" s="17"/>
      <c r="E26" s="17">
        <v>2020</v>
      </c>
      <c r="F26" s="17">
        <v>2021</v>
      </c>
      <c r="G26" s="17">
        <v>2022</v>
      </c>
      <c r="H26" s="17">
        <v>2023</v>
      </c>
      <c r="I26" s="49">
        <v>2024</v>
      </c>
      <c r="J26" s="49">
        <v>2025</v>
      </c>
      <c r="K26" s="49">
        <v>2026</v>
      </c>
      <c r="L26" s="49">
        <v>2027</v>
      </c>
      <c r="M26" s="49">
        <v>2028</v>
      </c>
      <c r="N26" s="49">
        <v>2029</v>
      </c>
      <c r="O26" s="49">
        <v>2030</v>
      </c>
      <c r="P26" s="49">
        <v>2031</v>
      </c>
      <c r="Q26" s="49">
        <v>2032</v>
      </c>
      <c r="R26" s="49">
        <v>2033</v>
      </c>
      <c r="S26" s="49">
        <v>2034</v>
      </c>
      <c r="T26" s="162">
        <v>2035</v>
      </c>
      <c r="U26" s="49">
        <v>2036</v>
      </c>
      <c r="V26" s="49">
        <v>2037</v>
      </c>
      <c r="W26" s="49">
        <v>2038</v>
      </c>
      <c r="X26" s="49">
        <v>2039</v>
      </c>
      <c r="Y26" s="49">
        <v>2040</v>
      </c>
      <c r="Z26" s="49">
        <v>2041</v>
      </c>
      <c r="AA26" s="49">
        <v>2042</v>
      </c>
      <c r="AB26" s="17">
        <v>2043</v>
      </c>
      <c r="AC26" s="17">
        <v>2044</v>
      </c>
      <c r="AD26" s="17">
        <v>2045</v>
      </c>
      <c r="AE26" s="17">
        <v>2046</v>
      </c>
      <c r="AF26" s="17">
        <v>2047</v>
      </c>
      <c r="AG26" s="17">
        <v>2048</v>
      </c>
      <c r="AH26" s="17">
        <v>2049</v>
      </c>
      <c r="AI26" s="17">
        <v>2050</v>
      </c>
      <c r="AJ26" s="17">
        <v>2051</v>
      </c>
      <c r="AK26" s="17">
        <v>2052</v>
      </c>
      <c r="AL26" s="86">
        <v>2053</v>
      </c>
      <c r="AM26" s="86">
        <v>2054</v>
      </c>
      <c r="AN26" s="86">
        <v>2055</v>
      </c>
      <c r="AO26" s="86">
        <v>2056</v>
      </c>
      <c r="AP26" s="86">
        <v>2057</v>
      </c>
      <c r="AQ26" s="86">
        <v>2057</v>
      </c>
      <c r="AR26" s="17"/>
      <c r="AS26" s="49"/>
      <c r="AT26" s="49"/>
      <c r="AU26" s="40"/>
      <c r="AV26" s="33"/>
      <c r="AW26" s="33"/>
      <c r="AX26" s="33"/>
      <c r="AY26" s="33"/>
      <c r="AZ26" s="34"/>
      <c r="BA26" s="34"/>
    </row>
    <row r="27" spans="1:53" ht="15.75" customHeight="1" x14ac:dyDescent="0.25">
      <c r="A27" s="16"/>
      <c r="B27" s="19" t="s">
        <v>77</v>
      </c>
      <c r="C27" s="19"/>
      <c r="D27" s="20"/>
      <c r="E27" s="20"/>
      <c r="F27" s="20">
        <v>1.485267048770611E-3</v>
      </c>
      <c r="G27" s="20">
        <v>1.2526974710702632E-3</v>
      </c>
      <c r="H27" s="20">
        <v>1.0061275530952596E-3</v>
      </c>
      <c r="I27" s="131">
        <v>7.6160232183108967E-4</v>
      </c>
      <c r="J27" s="131">
        <v>5.4128206879000551E-4</v>
      </c>
      <c r="K27" s="131">
        <v>3.5114668625468859E-4</v>
      </c>
      <c r="L27" s="131">
        <v>1.8481445373064176E-4</v>
      </c>
      <c r="M27" s="131">
        <v>2.3562589057224415E-5</v>
      </c>
      <c r="N27" s="131">
        <v>-1.1781016937384425E-4</v>
      </c>
      <c r="O27" s="131">
        <v>-2.4929088525549314E-4</v>
      </c>
      <c r="P27" s="131">
        <v>-4.0318278694828624E-4</v>
      </c>
      <c r="Q27" s="131">
        <v>-5.3986231649338912E-4</v>
      </c>
      <c r="R27" s="131">
        <v>-6.8419497197402812E-4</v>
      </c>
      <c r="S27" s="131">
        <v>-8.0022366499954423E-4</v>
      </c>
      <c r="T27" s="163">
        <v>-9.2770953986354154E-4</v>
      </c>
      <c r="U27" s="131">
        <v>-1.044331173721158E-3</v>
      </c>
      <c r="V27" s="131">
        <v>-1.1413675976206239E-3</v>
      </c>
      <c r="W27" s="131">
        <v>-1.2424684704913647E-3</v>
      </c>
      <c r="X27" s="131">
        <v>-1.3276977994939321E-3</v>
      </c>
      <c r="Y27" s="131">
        <v>-1.4420232849865489E-3</v>
      </c>
      <c r="Z27" s="131">
        <v>-1.521759278974133E-3</v>
      </c>
      <c r="AA27" s="131">
        <v>-1.6043592409963336E-3</v>
      </c>
      <c r="AB27" s="20">
        <v>-1.7149878631628201E-3</v>
      </c>
      <c r="AC27" s="20">
        <v>-1.7984819251937179E-3</v>
      </c>
      <c r="AD27" s="20">
        <v>-1.8950235144301608E-3</v>
      </c>
      <c r="AE27" s="20">
        <v>-1.9352548611909492E-3</v>
      </c>
      <c r="AF27" s="20">
        <v>-2.0086192166764993E-3</v>
      </c>
      <c r="AG27" s="20">
        <v>-2.0671952599086163E-3</v>
      </c>
      <c r="AH27" s="20">
        <v>-2.124852899687113E-3</v>
      </c>
      <c r="AI27" s="20">
        <v>-2.1917815197540769E-3</v>
      </c>
      <c r="AJ27" s="20">
        <f>AVERAGE(AG27:AI27)</f>
        <v>-2.1279432264499354E-3</v>
      </c>
      <c r="AK27" s="20">
        <f t="shared" ref="AK27:AQ27" si="22">AVERAGE(AH27:AJ27)</f>
        <v>-2.1481925486303752E-3</v>
      </c>
      <c r="AL27" s="87">
        <f t="shared" si="22"/>
        <v>-2.1559724316114626E-3</v>
      </c>
      <c r="AM27" s="87">
        <f t="shared" si="22"/>
        <v>-2.1440360688972579E-3</v>
      </c>
      <c r="AN27" s="87">
        <f t="shared" si="22"/>
        <v>-2.1494003497130321E-3</v>
      </c>
      <c r="AO27" s="87">
        <f t="shared" si="22"/>
        <v>-2.1498029500739177E-3</v>
      </c>
      <c r="AP27" s="87">
        <f t="shared" si="22"/>
        <v>-2.1477464562280695E-3</v>
      </c>
      <c r="AQ27" s="87">
        <f t="shared" si="22"/>
        <v>-2.1489832520050068E-3</v>
      </c>
      <c r="AR27" s="17"/>
      <c r="AS27" s="49"/>
      <c r="AT27" s="49"/>
      <c r="AU27" s="33"/>
      <c r="AV27" s="34"/>
      <c r="AW27" s="34"/>
      <c r="AX27" s="34"/>
      <c r="AY27" s="33"/>
      <c r="AZ27" s="34"/>
      <c r="BA27" s="34"/>
    </row>
    <row r="28" spans="1:53" ht="15.75" customHeight="1" x14ac:dyDescent="0.25">
      <c r="A28" s="16"/>
      <c r="B28" s="19" t="s">
        <v>96</v>
      </c>
      <c r="C28" s="19"/>
      <c r="D28" s="21"/>
      <c r="E28" s="132">
        <f>(E43-D43)/D43</f>
        <v>1.8266071691266612E-2</v>
      </c>
      <c r="F28" s="132">
        <f t="shared" ref="F28" si="23">(F43-E43)/E43</f>
        <v>2.6670840255873123E-2</v>
      </c>
      <c r="G28" s="132">
        <f t="shared" ref="G28" si="24">(G43-F43)/F43</f>
        <v>9.5062384689952775E-2</v>
      </c>
      <c r="H28" s="132">
        <v>0</v>
      </c>
      <c r="I28" s="132">
        <v>0.03</v>
      </c>
      <c r="J28" s="132">
        <f t="shared" ref="J28" si="25">I28*0.9</f>
        <v>2.7E-2</v>
      </c>
      <c r="K28" s="132">
        <f t="shared" ref="K28" si="26">J28*0.9</f>
        <v>2.4299999999999999E-2</v>
      </c>
      <c r="L28" s="132">
        <f t="shared" ref="L28" si="27">K28*0.9</f>
        <v>2.1870000000000001E-2</v>
      </c>
      <c r="M28" s="132">
        <f t="shared" ref="M28" si="28">L28*0.9</f>
        <v>1.9683000000000003E-2</v>
      </c>
      <c r="N28" s="132">
        <f t="shared" ref="N28" si="29">M28*0.9</f>
        <v>1.7714700000000003E-2</v>
      </c>
      <c r="O28" s="132">
        <f t="shared" ref="O28" si="30">N28*0.9</f>
        <v>1.5943230000000003E-2</v>
      </c>
      <c r="P28" s="132">
        <f t="shared" ref="P28" si="31">O28*0.9</f>
        <v>1.4348907000000003E-2</v>
      </c>
      <c r="Q28" s="132">
        <f t="shared" ref="Q28" si="32">P28*0.9</f>
        <v>1.2914016300000003E-2</v>
      </c>
      <c r="R28" s="132">
        <f t="shared" ref="R28" si="33">Q28*0.9</f>
        <v>1.1622614670000003E-2</v>
      </c>
      <c r="S28" s="132">
        <f t="shared" ref="S28" si="34">R28*0.9</f>
        <v>1.0460353203000003E-2</v>
      </c>
      <c r="T28" s="164">
        <f t="shared" ref="T28" si="35">S28*0.9</f>
        <v>9.4143178827000018E-3</v>
      </c>
      <c r="U28" s="132">
        <f t="shared" ref="U28" si="36">T28*0.9</f>
        <v>8.4728860944300027E-3</v>
      </c>
      <c r="V28" s="132">
        <f t="shared" ref="V28" si="37">U28*0.9</f>
        <v>7.6255974849870024E-3</v>
      </c>
      <c r="W28" s="132">
        <f t="shared" ref="W28" si="38">V28*0.9</f>
        <v>6.8630377364883024E-3</v>
      </c>
      <c r="X28" s="132">
        <f t="shared" ref="X28" si="39">W28*0.9</f>
        <v>6.1767339628394724E-3</v>
      </c>
      <c r="Y28" s="132">
        <f t="shared" ref="Y28" si="40">X28*0.9</f>
        <v>5.5590605665555249E-3</v>
      </c>
      <c r="Z28" s="132">
        <f t="shared" ref="Z28" si="41">Y28*0.9</f>
        <v>5.0031545098999722E-3</v>
      </c>
      <c r="AA28" s="132">
        <f t="shared" ref="AA28" si="42">Z28*0.9</f>
        <v>4.5028390589099748E-3</v>
      </c>
      <c r="AB28" s="132">
        <f t="shared" ref="AB28" si="43">AA28*0.9</f>
        <v>4.052555153018977E-3</v>
      </c>
      <c r="AC28" s="132">
        <f t="shared" ref="AC28" si="44">AB28*0.9</f>
        <v>3.6472996377170793E-3</v>
      </c>
      <c r="AD28" s="132">
        <f t="shared" ref="AD28" si="45">AC28*0.9</f>
        <v>3.2825696739453717E-3</v>
      </c>
      <c r="AE28" s="132">
        <f t="shared" ref="AE28" si="46">AD28*0.9</f>
        <v>2.9543127065508345E-3</v>
      </c>
      <c r="AF28" s="132">
        <f t="shared" ref="AF28" si="47">AE28*0.9</f>
        <v>2.658881435895751E-3</v>
      </c>
      <c r="AG28" s="132">
        <f t="shared" ref="AG28" si="48">AF28*0.9</f>
        <v>2.3929932923061762E-3</v>
      </c>
      <c r="AH28" s="132">
        <f t="shared" ref="AH28" si="49">AG28*0.9</f>
        <v>2.1536939630755585E-3</v>
      </c>
      <c r="AI28" s="132">
        <f t="shared" ref="AI28" si="50">AH28*0.9</f>
        <v>1.9383245667680027E-3</v>
      </c>
      <c r="AJ28" s="132">
        <f t="shared" ref="AJ28" si="51">AI28*0.9</f>
        <v>1.7444921100912025E-3</v>
      </c>
      <c r="AK28" s="132">
        <f t="shared" ref="AK28" si="52">AJ28*0.9</f>
        <v>1.5700428990820822E-3</v>
      </c>
      <c r="AL28" s="161">
        <f t="shared" ref="AL28" si="53">AK28*0.9</f>
        <v>1.413038609173874E-3</v>
      </c>
      <c r="AM28" s="161">
        <f t="shared" ref="AM28" si="54">AL28*0.9</f>
        <v>1.2717347482564866E-3</v>
      </c>
      <c r="AN28" s="161">
        <f t="shared" ref="AN28" si="55">AM28*0.9</f>
        <v>1.144561273430838E-3</v>
      </c>
      <c r="AO28" s="161">
        <f t="shared" ref="AO28" si="56">AN28*0.9</f>
        <v>1.0301051460877542E-3</v>
      </c>
      <c r="AP28" s="161">
        <f t="shared" ref="AP28" si="57">AO28*0.9</f>
        <v>9.2709463147897886E-4</v>
      </c>
      <c r="AQ28" s="161">
        <f t="shared" ref="AQ28" si="58">AP28*0.9</f>
        <v>8.3438516833108094E-4</v>
      </c>
      <c r="AR28" s="17"/>
      <c r="AS28" s="17"/>
      <c r="AT28" s="17"/>
      <c r="AU28" s="33"/>
      <c r="AV28" s="34"/>
      <c r="AW28" s="34"/>
      <c r="AX28" s="34"/>
      <c r="AY28" s="33"/>
    </row>
    <row r="29" spans="1:53" ht="15.75" customHeight="1" x14ac:dyDescent="0.25">
      <c r="A29" s="16"/>
      <c r="B29" s="19" t="s">
        <v>1</v>
      </c>
      <c r="C29" s="19"/>
      <c r="D29" s="21"/>
      <c r="E29" s="132"/>
      <c r="F29" s="132">
        <f t="shared" ref="F29:J29" si="59">F27+F28</f>
        <v>2.8156107304643734E-2</v>
      </c>
      <c r="G29" s="132">
        <f t="shared" si="59"/>
        <v>9.6315082161023038E-2</v>
      </c>
      <c r="H29" s="132">
        <f t="shared" si="59"/>
        <v>1.0061275530952596E-3</v>
      </c>
      <c r="I29" s="132">
        <f t="shared" si="59"/>
        <v>3.0761602321831089E-2</v>
      </c>
      <c r="J29" s="132">
        <f t="shared" si="59"/>
        <v>2.7541282068790005E-2</v>
      </c>
      <c r="K29" s="132">
        <f t="shared" ref="K29:AQ29" si="60">K27+K28</f>
        <v>2.4651146686254687E-2</v>
      </c>
      <c r="L29" s="132">
        <f t="shared" si="60"/>
        <v>2.2054814453730642E-2</v>
      </c>
      <c r="M29" s="132">
        <f t="shared" si="60"/>
        <v>1.9706562589057227E-2</v>
      </c>
      <c r="N29" s="132">
        <f t="shared" si="60"/>
        <v>1.7596889830626159E-2</v>
      </c>
      <c r="O29" s="132">
        <f t="shared" si="60"/>
        <v>1.569393911474451E-2</v>
      </c>
      <c r="P29" s="132">
        <f t="shared" si="60"/>
        <v>1.3945724213051717E-2</v>
      </c>
      <c r="Q29" s="132">
        <f t="shared" si="60"/>
        <v>1.2374153983506614E-2</v>
      </c>
      <c r="R29" s="132">
        <f t="shared" si="60"/>
        <v>1.0938419698025975E-2</v>
      </c>
      <c r="S29" s="132">
        <f t="shared" si="60"/>
        <v>9.6601295380004584E-3</v>
      </c>
      <c r="T29" s="164">
        <f t="shared" si="60"/>
        <v>8.4866083428364603E-3</v>
      </c>
      <c r="U29" s="132">
        <f t="shared" si="60"/>
        <v>7.4285549207088446E-3</v>
      </c>
      <c r="V29" s="132">
        <f t="shared" si="60"/>
        <v>6.4842298873663785E-3</v>
      </c>
      <c r="W29" s="132">
        <f t="shared" si="60"/>
        <v>5.6205692659969378E-3</v>
      </c>
      <c r="X29" s="132">
        <f t="shared" si="60"/>
        <v>4.8490361633455404E-3</v>
      </c>
      <c r="Y29" s="132">
        <f t="shared" si="60"/>
        <v>4.1170372815689761E-3</v>
      </c>
      <c r="Z29" s="132">
        <f t="shared" si="60"/>
        <v>3.4813952309258392E-3</v>
      </c>
      <c r="AA29" s="132">
        <f t="shared" si="60"/>
        <v>2.8984798179136411E-3</v>
      </c>
      <c r="AB29" s="21">
        <f t="shared" si="60"/>
        <v>2.3375672898561569E-3</v>
      </c>
      <c r="AC29" s="21">
        <f t="shared" si="60"/>
        <v>1.8488177125233615E-3</v>
      </c>
      <c r="AD29" s="21">
        <f t="shared" si="60"/>
        <v>1.3875461595152109E-3</v>
      </c>
      <c r="AE29" s="21">
        <f t="shared" si="60"/>
        <v>1.0190578453598853E-3</v>
      </c>
      <c r="AF29" s="21">
        <f t="shared" si="60"/>
        <v>6.5026221921925167E-4</v>
      </c>
      <c r="AG29" s="21">
        <f t="shared" si="60"/>
        <v>3.2579803239755987E-4</v>
      </c>
      <c r="AH29" s="21">
        <f t="shared" si="60"/>
        <v>2.884106338844547E-5</v>
      </c>
      <c r="AI29" s="21">
        <f t="shared" si="60"/>
        <v>-2.5345695298607416E-4</v>
      </c>
      <c r="AJ29" s="21">
        <f t="shared" si="60"/>
        <v>-3.8345111635873291E-4</v>
      </c>
      <c r="AK29" s="21">
        <f t="shared" si="60"/>
        <v>-5.78149649548293E-4</v>
      </c>
      <c r="AL29" s="88">
        <f t="shared" si="60"/>
        <v>-7.4293382243758861E-4</v>
      </c>
      <c r="AM29" s="88">
        <f t="shared" si="60"/>
        <v>-8.7230132064077134E-4</v>
      </c>
      <c r="AN29" s="88">
        <f t="shared" si="60"/>
        <v>-1.0048390762821941E-3</v>
      </c>
      <c r="AO29" s="88">
        <f t="shared" si="60"/>
        <v>-1.1196978039861635E-3</v>
      </c>
      <c r="AP29" s="88">
        <f t="shared" si="60"/>
        <v>-1.2206518247490908E-3</v>
      </c>
      <c r="AQ29" s="88">
        <f t="shared" si="60"/>
        <v>-1.314598083673926E-3</v>
      </c>
      <c r="AR29" s="17"/>
      <c r="AS29" s="17"/>
      <c r="AT29" s="17"/>
      <c r="AU29" s="33"/>
      <c r="AV29" s="34"/>
      <c r="AW29" s="34"/>
      <c r="AX29" s="34"/>
      <c r="AY29" s="33"/>
    </row>
    <row r="30" spans="1:53" ht="15.75" customHeight="1" x14ac:dyDescent="0.25">
      <c r="A30" s="16"/>
      <c r="B30" s="19"/>
      <c r="C30" s="19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17"/>
      <c r="AS30" s="17"/>
      <c r="AT30" s="17"/>
      <c r="AU30" s="33"/>
      <c r="AV30" s="34"/>
      <c r="AW30" s="34"/>
      <c r="AX30" s="34"/>
      <c r="AY30" s="33"/>
    </row>
    <row r="31" spans="1:53" ht="15.75" customHeight="1" x14ac:dyDescent="0.25">
      <c r="A31" s="16"/>
      <c r="B31" s="19" t="s">
        <v>29</v>
      </c>
      <c r="C31" s="19"/>
      <c r="D31" s="21"/>
      <c r="E31" s="21">
        <f>(E43-D43)/D43</f>
        <v>1.8266071691266612E-2</v>
      </c>
      <c r="F31" s="21">
        <f t="shared" ref="F31:G31" si="61">(F43-E43)/E43</f>
        <v>2.6670840255873123E-2</v>
      </c>
      <c r="G31" s="21">
        <f t="shared" si="61"/>
        <v>9.5062384689952775E-2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17"/>
      <c r="AS31" s="17"/>
      <c r="AT31" s="17"/>
      <c r="AU31" s="33"/>
      <c r="AV31" s="34"/>
      <c r="AW31" s="34"/>
      <c r="AX31" s="34"/>
      <c r="AY31" s="33"/>
    </row>
    <row r="32" spans="1:53" x14ac:dyDescent="0.25">
      <c r="A32" s="16"/>
      <c r="B32" s="19" t="s">
        <v>30</v>
      </c>
      <c r="C32" s="19"/>
      <c r="D32" s="21"/>
      <c r="E32" s="21"/>
      <c r="F32" s="21"/>
      <c r="G32" s="21">
        <f>AVERAGE(E31:G31)</f>
        <v>4.6666432212364169E-2</v>
      </c>
      <c r="H32" s="21"/>
      <c r="I32" s="21"/>
      <c r="J32" s="21"/>
      <c r="K32" s="39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17"/>
      <c r="AS32" s="17"/>
      <c r="AT32" s="17"/>
      <c r="AU32" s="33"/>
      <c r="AV32" s="34"/>
      <c r="AW32" s="34"/>
      <c r="AX32" s="34"/>
      <c r="AY32" s="33"/>
    </row>
    <row r="33" spans="1:51" ht="15.75" customHeight="1" x14ac:dyDescent="0.25">
      <c r="A33" s="6"/>
      <c r="B33" s="7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3"/>
      <c r="AS33" s="3"/>
      <c r="AT33" s="3"/>
      <c r="AU33" s="33"/>
      <c r="AV33" s="34"/>
      <c r="AW33" s="34"/>
      <c r="AX33" s="34"/>
      <c r="AY33" s="33"/>
    </row>
    <row r="34" spans="1:51" ht="15.75" customHeight="1" x14ac:dyDescent="0.25">
      <c r="A34" s="108"/>
      <c r="B34" s="109"/>
      <c r="C34" s="109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3"/>
      <c r="AS34" s="3"/>
      <c r="AT34" s="3"/>
      <c r="AU34" s="33"/>
      <c r="AV34" s="33"/>
      <c r="AW34" s="33"/>
      <c r="AX34" s="33"/>
      <c r="AY34" s="33"/>
    </row>
    <row r="35" spans="1:51" ht="15.75" customHeight="1" x14ac:dyDescent="0.25">
      <c r="A35" s="106" t="s">
        <v>3</v>
      </c>
      <c r="B35" s="107" t="s">
        <v>2</v>
      </c>
      <c r="C35" s="110" t="s">
        <v>16</v>
      </c>
      <c r="D35" s="111">
        <v>2019</v>
      </c>
      <c r="E35" s="111">
        <v>2020</v>
      </c>
      <c r="F35" s="112">
        <v>2021</v>
      </c>
      <c r="G35" s="113">
        <v>2022</v>
      </c>
      <c r="H35" s="114">
        <v>2023</v>
      </c>
      <c r="I35" s="111">
        <v>2024</v>
      </c>
      <c r="J35" s="113">
        <v>2025</v>
      </c>
      <c r="K35" s="115">
        <v>2026</v>
      </c>
      <c r="L35" s="114">
        <v>2027</v>
      </c>
      <c r="M35" s="111">
        <v>2028</v>
      </c>
      <c r="N35" s="112">
        <v>2029</v>
      </c>
      <c r="O35" s="113">
        <v>2030</v>
      </c>
      <c r="P35" s="115">
        <v>2031</v>
      </c>
      <c r="Q35" s="114">
        <v>2032</v>
      </c>
      <c r="R35" s="111">
        <v>2033</v>
      </c>
      <c r="S35" s="113">
        <v>2034</v>
      </c>
      <c r="T35" s="122">
        <v>2035</v>
      </c>
      <c r="U35" s="114">
        <v>2036</v>
      </c>
      <c r="V35" s="111">
        <v>2037</v>
      </c>
      <c r="W35" s="112">
        <v>2038</v>
      </c>
      <c r="X35" s="113">
        <v>2039</v>
      </c>
      <c r="Y35" s="115">
        <v>2040</v>
      </c>
      <c r="Z35" s="114">
        <v>2041</v>
      </c>
      <c r="AA35" s="111">
        <v>2042</v>
      </c>
      <c r="AB35" s="113">
        <v>2043</v>
      </c>
      <c r="AC35" s="115">
        <v>2044</v>
      </c>
      <c r="AD35" s="114">
        <v>2045</v>
      </c>
      <c r="AE35" s="111">
        <v>2046</v>
      </c>
      <c r="AF35" s="112">
        <v>2047</v>
      </c>
      <c r="AG35" s="113">
        <v>2048</v>
      </c>
      <c r="AH35" s="115">
        <v>2049</v>
      </c>
      <c r="AI35" s="114">
        <v>2050</v>
      </c>
      <c r="AJ35" s="111">
        <v>2051</v>
      </c>
      <c r="AK35" s="113">
        <v>2052</v>
      </c>
      <c r="AL35" s="113">
        <v>2053</v>
      </c>
      <c r="AM35" s="113">
        <v>2054</v>
      </c>
      <c r="AN35" s="113">
        <v>2055</v>
      </c>
      <c r="AO35" s="113">
        <v>2056</v>
      </c>
      <c r="AP35" s="113">
        <v>2057</v>
      </c>
      <c r="AQ35" s="113">
        <v>2057</v>
      </c>
      <c r="AR35" s="24"/>
      <c r="AS35" s="41"/>
      <c r="AT35" s="41"/>
      <c r="AU35" s="85"/>
      <c r="AV35" s="85"/>
      <c r="AW35" s="85"/>
      <c r="AX35" s="42"/>
      <c r="AY35" s="42"/>
    </row>
    <row r="36" spans="1:51" ht="15.75" customHeight="1" x14ac:dyDescent="0.25">
      <c r="A36" s="13" t="s">
        <v>4</v>
      </c>
      <c r="B36" s="14" t="s">
        <v>15</v>
      </c>
      <c r="C36" s="14" t="s">
        <v>17</v>
      </c>
      <c r="D36" s="74">
        <v>12436</v>
      </c>
      <c r="E36" s="74">
        <v>12212</v>
      </c>
      <c r="F36" s="74">
        <v>12434</v>
      </c>
      <c r="G36" s="74">
        <v>15379</v>
      </c>
      <c r="H36" s="75">
        <f>G36*(1+H$53)</f>
        <v>15394.473235639052</v>
      </c>
      <c r="I36" s="75">
        <f>H36*(1+I$53)</f>
        <v>15868.031899267853</v>
      </c>
      <c r="J36" s="75">
        <f t="shared" ref="J36:J42" si="62">I36*(1+J$53)</f>
        <v>16305.057841682144</v>
      </c>
      <c r="K36" s="75">
        <f t="shared" ref="K36:AQ36" si="63">J36*(1+K$29)</f>
        <v>16706.996214265317</v>
      </c>
      <c r="L36" s="75">
        <f t="shared" si="63"/>
        <v>17075.46591585012</v>
      </c>
      <c r="M36" s="75">
        <f t="shared" si="63"/>
        <v>17411.964653658131</v>
      </c>
      <c r="N36" s="75">
        <f t="shared" si="63"/>
        <v>17718.361077403311</v>
      </c>
      <c r="O36" s="75">
        <f t="shared" si="63"/>
        <v>17996.431957365141</v>
      </c>
      <c r="P36" s="75">
        <f t="shared" si="63"/>
        <v>18247.405234261503</v>
      </c>
      <c r="Q36" s="75">
        <f t="shared" si="63"/>
        <v>18473.201436429703</v>
      </c>
      <c r="R36" s="75">
        <f t="shared" si="63"/>
        <v>18675.269066907549</v>
      </c>
      <c r="S36" s="75">
        <f t="shared" si="63"/>
        <v>18855.67458525089</v>
      </c>
      <c r="T36" s="123">
        <f t="shared" si="63"/>
        <v>19015.695310495892</v>
      </c>
      <c r="U36" s="75">
        <f t="shared" si="63"/>
        <v>19156.954447465378</v>
      </c>
      <c r="V36" s="75">
        <f t="shared" si="63"/>
        <v>19281.172544044548</v>
      </c>
      <c r="W36" s="75">
        <f t="shared" si="63"/>
        <v>19389.54370985799</v>
      </c>
      <c r="X36" s="75">
        <f t="shared" si="63"/>
        <v>19483.564308497858</v>
      </c>
      <c r="Y36" s="75">
        <f t="shared" si="63"/>
        <v>19563.778869133788</v>
      </c>
      <c r="Z36" s="75">
        <f t="shared" si="63"/>
        <v>19631.888115587677</v>
      </c>
      <c r="AA36" s="75">
        <f t="shared" si="63"/>
        <v>19688.790747078248</v>
      </c>
      <c r="AB36" s="75">
        <f t="shared" si="63"/>
        <v>19734.814620305442</v>
      </c>
      <c r="AC36" s="75">
        <f t="shared" si="63"/>
        <v>19771.300695128826</v>
      </c>
      <c r="AD36" s="75">
        <f t="shared" si="63"/>
        <v>19798.734287476971</v>
      </c>
      <c r="AE36" s="75">
        <f t="shared" si="63"/>
        <v>19818.91034298082</v>
      </c>
      <c r="AF36" s="75">
        <f t="shared" si="63"/>
        <v>19831.797831602955</v>
      </c>
      <c r="AG36" s="75">
        <f t="shared" si="63"/>
        <v>19838.258992315397</v>
      </c>
      <c r="AH36" s="75">
        <f t="shared" si="63"/>
        <v>19838.831148800509</v>
      </c>
      <c r="AI36" s="75">
        <f t="shared" si="63"/>
        <v>19833.80285910673</v>
      </c>
      <c r="AJ36" s="75">
        <f t="shared" si="63"/>
        <v>19826.197565258768</v>
      </c>
      <c r="AK36" s="75">
        <f t="shared" si="63"/>
        <v>19814.735056084537</v>
      </c>
      <c r="AL36" s="75">
        <f t="shared" si="63"/>
        <v>19800.014019228733</v>
      </c>
      <c r="AM36" s="75">
        <f t="shared" si="63"/>
        <v>19782.742440851052</v>
      </c>
      <c r="AN36" s="75">
        <f t="shared" si="63"/>
        <v>19762.863968210459</v>
      </c>
      <c r="AO36" s="75">
        <f t="shared" si="63"/>
        <v>19740.735532824776</v>
      </c>
      <c r="AP36" s="75">
        <f t="shared" si="63"/>
        <v>19716.638967974744</v>
      </c>
      <c r="AQ36" s="75">
        <f t="shared" si="63"/>
        <v>19690.719512170952</v>
      </c>
      <c r="AR36" s="24"/>
      <c r="AS36" s="43"/>
      <c r="AT36" s="44"/>
      <c r="AU36" s="42"/>
      <c r="AV36" s="42"/>
      <c r="AW36" s="42"/>
      <c r="AX36" s="42"/>
      <c r="AY36" s="42"/>
    </row>
    <row r="37" spans="1:51" ht="15.75" customHeight="1" x14ac:dyDescent="0.25">
      <c r="A37" s="13" t="s">
        <v>5</v>
      </c>
      <c r="B37" s="14" t="s">
        <v>19</v>
      </c>
      <c r="C37" s="14" t="s">
        <v>20</v>
      </c>
      <c r="D37" s="74">
        <v>16592</v>
      </c>
      <c r="E37" s="74">
        <v>12752</v>
      </c>
      <c r="F37" s="74">
        <v>13651</v>
      </c>
      <c r="G37" s="74">
        <v>17289</v>
      </c>
      <c r="H37" s="75">
        <f t="shared" ref="H37:H42" si="64">G37*(1+H$53)</f>
        <v>17306.394939265465</v>
      </c>
      <c r="I37" s="75">
        <f t="shared" ref="I37:I42" si="65">H37*(1+I$53)</f>
        <v>17838.7673780117</v>
      </c>
      <c r="J37" s="75">
        <f t="shared" si="62"/>
        <v>18330.069902129049</v>
      </c>
      <c r="K37" s="75">
        <f t="shared" ref="K37:AQ37" si="66">J37*(1+K$29)</f>
        <v>18781.927144055735</v>
      </c>
      <c r="L37" s="75">
        <f t="shared" si="66"/>
        <v>19196.159062301373</v>
      </c>
      <c r="M37" s="75">
        <f t="shared" si="66"/>
        <v>19574.44937233211</v>
      </c>
      <c r="N37" s="75">
        <f t="shared" si="66"/>
        <v>19918.898801432209</v>
      </c>
      <c r="O37" s="75">
        <f t="shared" si="66"/>
        <v>20231.504786454647</v>
      </c>
      <c r="P37" s="75">
        <f t="shared" si="66"/>
        <v>20513.647772621578</v>
      </c>
      <c r="Q37" s="75">
        <f t="shared" si="66"/>
        <v>20767.486808923419</v>
      </c>
      <c r="R37" s="75">
        <f t="shared" si="66"/>
        <v>20994.650295712643</v>
      </c>
      <c r="S37" s="75">
        <f t="shared" si="66"/>
        <v>21197.461337174249</v>
      </c>
      <c r="T37" s="123">
        <f t="shared" si="66"/>
        <v>21377.355889405266</v>
      </c>
      <c r="U37" s="75">
        <f t="shared" si="66"/>
        <v>21536.158751689254</v>
      </c>
      <c r="V37" s="75">
        <f t="shared" si="66"/>
        <v>21675.804155926024</v>
      </c>
      <c r="W37" s="75">
        <f t="shared" si="66"/>
        <v>21797.63451458059</v>
      </c>
      <c r="X37" s="75">
        <f t="shared" si="66"/>
        <v>21903.332032617182</v>
      </c>
      <c r="Y37" s="75">
        <f t="shared" si="66"/>
        <v>21993.508867186047</v>
      </c>
      <c r="Z37" s="75">
        <f t="shared" si="66"/>
        <v>22070.076964067594</v>
      </c>
      <c r="AA37" s="75">
        <f t="shared" si="66"/>
        <v>22134.046636727744</v>
      </c>
      <c r="AB37" s="75">
        <f t="shared" si="66"/>
        <v>22185.786460137911</v>
      </c>
      <c r="AC37" s="75">
        <f t="shared" si="66"/>
        <v>22226.803935111675</v>
      </c>
      <c r="AD37" s="75">
        <f t="shared" si="66"/>
        <v>22257.644651550137</v>
      </c>
      <c r="AE37" s="75">
        <f t="shared" si="66"/>
        <v>22280.326478951534</v>
      </c>
      <c r="AF37" s="75">
        <f t="shared" si="66"/>
        <v>22294.814533492667</v>
      </c>
      <c r="AG37" s="75">
        <f t="shared" si="66"/>
        <v>22302.078140200349</v>
      </c>
      <c r="AH37" s="75">
        <f t="shared" si="66"/>
        <v>22302.721355849684</v>
      </c>
      <c r="AI37" s="75">
        <f t="shared" si="66"/>
        <v>22297.068576051533</v>
      </c>
      <c r="AJ37" s="75">
        <f t="shared" si="66"/>
        <v>22288.51874021452</v>
      </c>
      <c r="AK37" s="75">
        <f t="shared" si="66"/>
        <v>22275.632640915916</v>
      </c>
      <c r="AL37" s="75">
        <f t="shared" si="66"/>
        <v>22259.083320010785</v>
      </c>
      <c r="AM37" s="75">
        <f t="shared" si="66"/>
        <v>22239.666692234485</v>
      </c>
      <c r="AN37" s="75">
        <f t="shared" si="66"/>
        <v>22217.319406098635</v>
      </c>
      <c r="AO37" s="75">
        <f t="shared" si="66"/>
        <v>22192.442722349169</v>
      </c>
      <c r="AP37" s="75">
        <f t="shared" si="66"/>
        <v>22165.353476644494</v>
      </c>
      <c r="AQ37" s="75">
        <f t="shared" si="66"/>
        <v>22136.214945440141</v>
      </c>
      <c r="AR37" s="24"/>
      <c r="AS37" s="43"/>
      <c r="AT37" s="44"/>
      <c r="AU37" s="42"/>
      <c r="AV37" s="42"/>
      <c r="AW37" s="42"/>
      <c r="AX37" s="42"/>
      <c r="AY37" s="42"/>
    </row>
    <row r="38" spans="1:51" ht="15.75" customHeight="1" x14ac:dyDescent="0.25">
      <c r="A38" s="13" t="s">
        <v>6</v>
      </c>
      <c r="B38" s="15" t="s">
        <v>21</v>
      </c>
      <c r="C38" s="15" t="s">
        <v>22</v>
      </c>
      <c r="D38" s="75">
        <v>55360</v>
      </c>
      <c r="E38" s="74">
        <v>62564</v>
      </c>
      <c r="F38" s="74">
        <v>63790</v>
      </c>
      <c r="G38" s="74">
        <v>68193</v>
      </c>
      <c r="H38" s="75">
        <f t="shared" si="64"/>
        <v>68261.610856228232</v>
      </c>
      <c r="I38" s="75">
        <f t="shared" si="65"/>
        <v>70361.447383235107</v>
      </c>
      <c r="J38" s="75">
        <f t="shared" si="62"/>
        <v>72299.291852385111</v>
      </c>
      <c r="K38" s="75">
        <f t="shared" ref="K38:AQ38" si="67">J38*(1+K$29)</f>
        <v>74081.552301150601</v>
      </c>
      <c r="L38" s="75">
        <f t="shared" si="67"/>
        <v>75715.407191596823</v>
      </c>
      <c r="M38" s="75">
        <f t="shared" si="67"/>
        <v>77207.497602373973</v>
      </c>
      <c r="N38" s="75">
        <f t="shared" si="67"/>
        <v>78566.109431781282</v>
      </c>
      <c r="O38" s="75">
        <f t="shared" si="67"/>
        <v>79799.121169686012</v>
      </c>
      <c r="P38" s="75">
        <f t="shared" si="67"/>
        <v>80911.977705962345</v>
      </c>
      <c r="Q38" s="75">
        <f t="shared" si="67"/>
        <v>81913.194977205989</v>
      </c>
      <c r="R38" s="75">
        <f t="shared" si="67"/>
        <v>82809.19588267291</v>
      </c>
      <c r="S38" s="75">
        <f t="shared" si="67"/>
        <v>83609.143441837194</v>
      </c>
      <c r="T38" s="123">
        <f t="shared" si="67"/>
        <v>84318.7014961081</v>
      </c>
      <c r="U38" s="75">
        <f t="shared" si="67"/>
        <v>84945.067601014802</v>
      </c>
      <c r="V38" s="75">
        <f t="shared" si="67"/>
        <v>85495.870947137664</v>
      </c>
      <c r="W38" s="75">
        <f t="shared" si="67"/>
        <v>85976.406411752789</v>
      </c>
      <c r="X38" s="75">
        <f t="shared" si="67"/>
        <v>86393.309115637865</v>
      </c>
      <c r="Y38" s="75">
        <f t="shared" si="67"/>
        <v>86748.993590145052</v>
      </c>
      <c r="Z38" s="75">
        <f t="shared" si="67"/>
        <v>87051.001122717396</v>
      </c>
      <c r="AA38" s="75">
        <f t="shared" si="67"/>
        <v>87303.316692600769</v>
      </c>
      <c r="AB38" s="75">
        <f t="shared" si="67"/>
        <v>87507.394069997346</v>
      </c>
      <c r="AC38" s="75">
        <f t="shared" si="67"/>
        <v>87669.17929013072</v>
      </c>
      <c r="AD38" s="75">
        <f t="shared" si="67"/>
        <v>87790.824323162597</v>
      </c>
      <c r="AE38" s="75">
        <f t="shared" si="67"/>
        <v>87880.288251439735</v>
      </c>
      <c r="AF38" s="75">
        <f t="shared" si="67"/>
        <v>87937.433482703738</v>
      </c>
      <c r="AG38" s="75">
        <f t="shared" si="67"/>
        <v>87966.083325506494</v>
      </c>
      <c r="AH38" s="75">
        <f t="shared" si="67"/>
        <v>87968.620360891713</v>
      </c>
      <c r="AI38" s="75">
        <f t="shared" si="67"/>
        <v>87946.324102416649</v>
      </c>
      <c r="AJ38" s="75">
        <f t="shared" si="67"/>
        <v>87912.600986259931</v>
      </c>
      <c r="AK38" s="75">
        <f t="shared" si="67"/>
        <v>87861.774346808845</v>
      </c>
      <c r="AL38" s="75">
        <f t="shared" si="67"/>
        <v>87796.498862947221</v>
      </c>
      <c r="AM38" s="75">
        <f t="shared" si="67"/>
        <v>87719.913861041437</v>
      </c>
      <c r="AN38" s="75">
        <f t="shared" si="67"/>
        <v>87631.769463825753</v>
      </c>
      <c r="AO38" s="75">
        <f t="shared" si="67"/>
        <v>87533.648363997694</v>
      </c>
      <c r="AP38" s="75">
        <f t="shared" si="67"/>
        <v>87426.800256395232</v>
      </c>
      <c r="AQ38" s="75">
        <f t="shared" si="67"/>
        <v>87311.869152316431</v>
      </c>
      <c r="AR38" s="24"/>
      <c r="AS38" s="43"/>
      <c r="AT38" s="45"/>
      <c r="AU38" s="42"/>
      <c r="AV38" s="42"/>
      <c r="AW38" s="42"/>
      <c r="AX38" s="42"/>
      <c r="AY38" s="42"/>
    </row>
    <row r="39" spans="1:51" ht="15.75" customHeight="1" x14ac:dyDescent="0.25">
      <c r="A39" s="13" t="s">
        <v>8</v>
      </c>
      <c r="B39" s="15" t="s">
        <v>18</v>
      </c>
      <c r="C39" s="15" t="s">
        <v>23</v>
      </c>
      <c r="D39" s="75">
        <v>31771</v>
      </c>
      <c r="E39" s="75">
        <v>32403</v>
      </c>
      <c r="F39" s="75">
        <v>33754</v>
      </c>
      <c r="G39" s="75">
        <v>34169</v>
      </c>
      <c r="H39" s="75">
        <f t="shared" si="64"/>
        <v>34203.378372361709</v>
      </c>
      <c r="I39" s="75">
        <f t="shared" si="65"/>
        <v>35255.529095915423</v>
      </c>
      <c r="J39" s="75">
        <f t="shared" si="62"/>
        <v>36226.51156723046</v>
      </c>
      <c r="K39" s="75">
        <f t="shared" ref="K39:AQ39" si="68">J39*(1+K$29)</f>
        <v>37119.536617805563</v>
      </c>
      <c r="L39" s="75">
        <f t="shared" si="68"/>
        <v>37938.201110519723</v>
      </c>
      <c r="M39" s="75">
        <f t="shared" si="68"/>
        <v>38685.83264522042</v>
      </c>
      <c r="N39" s="75">
        <f t="shared" si="68"/>
        <v>39366.582980284409</v>
      </c>
      <c r="O39" s="75">
        <f t="shared" si="68"/>
        <v>39984.399736732536</v>
      </c>
      <c r="P39" s="75">
        <f t="shared" si="68"/>
        <v>40542.011148285419</v>
      </c>
      <c r="Q39" s="75">
        <f t="shared" si="68"/>
        <v>41043.684237035348</v>
      </c>
      <c r="R39" s="75">
        <f t="shared" si="68"/>
        <v>41492.637281173294</v>
      </c>
      <c r="S39" s="75">
        <f t="shared" si="68"/>
        <v>41893.4615321827</v>
      </c>
      <c r="T39" s="123">
        <f t="shared" si="68"/>
        <v>42248.994932332025</v>
      </c>
      <c r="U39" s="75">
        <f t="shared" si="68"/>
        <v>42562.843911531607</v>
      </c>
      <c r="V39" s="75">
        <f t="shared" si="68"/>
        <v>42838.831176114072</v>
      </c>
      <c r="W39" s="75">
        <f t="shared" si="68"/>
        <v>43079.60979401377</v>
      </c>
      <c r="X39" s="75">
        <f t="shared" si="68"/>
        <v>43288.50437980776</v>
      </c>
      <c r="Y39" s="75">
        <f t="shared" si="68"/>
        <v>43466.724766202788</v>
      </c>
      <c r="Z39" s="75">
        <f t="shared" si="68"/>
        <v>43618.049614507814</v>
      </c>
      <c r="AA39" s="75">
        <f t="shared" si="68"/>
        <v>43744.475651012224</v>
      </c>
      <c r="AB39" s="75">
        <f t="shared" si="68"/>
        <v>43846.731306405942</v>
      </c>
      <c r="AC39" s="75">
        <f t="shared" si="68"/>
        <v>43927.795919881479</v>
      </c>
      <c r="AD39" s="75">
        <f t="shared" si="68"/>
        <v>43988.747764406078</v>
      </c>
      <c r="AE39" s="75">
        <f t="shared" si="68"/>
        <v>44033.574842922957</v>
      </c>
      <c r="AF39" s="75">
        <f t="shared" si="68"/>
        <v>44062.208213020473</v>
      </c>
      <c r="AG39" s="75">
        <f t="shared" si="68"/>
        <v>44076.563593759369</v>
      </c>
      <c r="AH39" s="75">
        <f t="shared" si="68"/>
        <v>44077.834808723921</v>
      </c>
      <c r="AI39" s="75">
        <f t="shared" si="68"/>
        <v>44066.662975019077</v>
      </c>
      <c r="AJ39" s="75">
        <f t="shared" si="68"/>
        <v>44049.765563907102</v>
      </c>
      <c r="AK39" s="75">
        <f t="shared" si="68"/>
        <v>44024.298207383647</v>
      </c>
      <c r="AL39" s="75">
        <f t="shared" si="68"/>
        <v>43991.591067236302</v>
      </c>
      <c r="AM39" s="75">
        <f t="shared" si="68"/>
        <v>43953.217144251263</v>
      </c>
      <c r="AN39" s="75">
        <f t="shared" si="68"/>
        <v>43909.051234136401</v>
      </c>
      <c r="AO39" s="75">
        <f t="shared" si="68"/>
        <v>43859.886365894425</v>
      </c>
      <c r="AP39" s="75">
        <f t="shared" si="68"/>
        <v>43806.348715568609</v>
      </c>
      <c r="AQ39" s="75">
        <f t="shared" si="68"/>
        <v>43748.760973494369</v>
      </c>
      <c r="AR39" s="24"/>
      <c r="AS39" s="43"/>
      <c r="AT39" s="45"/>
      <c r="AU39" s="42"/>
      <c r="AV39" s="42"/>
      <c r="AW39" s="42"/>
      <c r="AX39" s="42"/>
      <c r="AY39" s="42"/>
    </row>
    <row r="40" spans="1:51" ht="15.75" customHeight="1" x14ac:dyDescent="0.25">
      <c r="A40" s="13" t="s">
        <v>9</v>
      </c>
      <c r="B40" s="14" t="s">
        <v>31</v>
      </c>
      <c r="C40" s="14" t="s">
        <v>24</v>
      </c>
      <c r="D40" s="75">
        <v>1075</v>
      </c>
      <c r="E40" s="75">
        <v>946</v>
      </c>
      <c r="F40" s="75">
        <v>934</v>
      </c>
      <c r="G40" s="75">
        <v>851</v>
      </c>
      <c r="H40" s="75">
        <f t="shared" si="64"/>
        <v>851.85621454768409</v>
      </c>
      <c r="I40" s="75">
        <f t="shared" si="65"/>
        <v>878.0606766549804</v>
      </c>
      <c r="J40" s="75">
        <f t="shared" si="62"/>
        <v>902.24359342424771</v>
      </c>
      <c r="K40" s="75">
        <f t="shared" ref="K40:AQ40" si="69">J40*(1+K$29)</f>
        <v>924.48493259248232</v>
      </c>
      <c r="L40" s="75">
        <f t="shared" si="69"/>
        <v>944.87427624607926</v>
      </c>
      <c r="M40" s="75">
        <f t="shared" si="69"/>
        <v>963.49450030971263</v>
      </c>
      <c r="N40" s="75">
        <f t="shared" si="69"/>
        <v>980.44900688407688</v>
      </c>
      <c r="O40" s="75">
        <f t="shared" si="69"/>
        <v>995.83611390322733</v>
      </c>
      <c r="P40" s="75">
        <f t="shared" si="69"/>
        <v>1009.7237697091188</v>
      </c>
      <c r="Q40" s="75">
        <f t="shared" si="69"/>
        <v>1022.2182471163063</v>
      </c>
      <c r="R40" s="75">
        <f t="shared" si="69"/>
        <v>1033.3996993262449</v>
      </c>
      <c r="S40" s="75">
        <f t="shared" si="69"/>
        <v>1043.3824742862673</v>
      </c>
      <c r="T40" s="123">
        <f t="shared" si="69"/>
        <v>1052.2372526973145</v>
      </c>
      <c r="U40" s="75">
        <f t="shared" si="69"/>
        <v>1060.0538549185924</v>
      </c>
      <c r="V40" s="75">
        <f t="shared" si="69"/>
        <v>1066.9274878068734</v>
      </c>
      <c r="W40" s="75">
        <f t="shared" si="69"/>
        <v>1072.924227653888</v>
      </c>
      <c r="X40" s="75">
        <f t="shared" si="69"/>
        <v>1078.1268760343112</v>
      </c>
      <c r="Y40" s="75">
        <f t="shared" si="69"/>
        <v>1082.5655645772058</v>
      </c>
      <c r="Z40" s="75">
        <f t="shared" si="69"/>
        <v>1086.3344031708893</v>
      </c>
      <c r="AA40" s="75">
        <f t="shared" si="69"/>
        <v>1089.4831215139855</v>
      </c>
      <c r="AB40" s="75">
        <f t="shared" si="69"/>
        <v>1092.0298616216869</v>
      </c>
      <c r="AC40" s="75">
        <f t="shared" si="69"/>
        <v>1094.0488257724576</v>
      </c>
      <c r="AD40" s="75">
        <f t="shared" si="69"/>
        <v>1095.5668690189802</v>
      </c>
      <c r="AE40" s="75">
        <f t="shared" si="69"/>
        <v>1096.6833150319706</v>
      </c>
      <c r="AF40" s="75">
        <f t="shared" si="69"/>
        <v>1097.3964467581841</v>
      </c>
      <c r="AG40" s="75">
        <f t="shared" si="69"/>
        <v>1097.7539763612981</v>
      </c>
      <c r="AH40" s="75">
        <f t="shared" si="69"/>
        <v>1097.7856367533152</v>
      </c>
      <c r="AI40" s="75">
        <f t="shared" si="69"/>
        <v>1097.5073953507917</v>
      </c>
      <c r="AJ40" s="75">
        <f t="shared" si="69"/>
        <v>1097.0865549148325</v>
      </c>
      <c r="AK40" s="75">
        <f t="shared" si="69"/>
        <v>1096.4522747075844</v>
      </c>
      <c r="AL40" s="75">
        <f t="shared" si="69"/>
        <v>1095.6376832280155</v>
      </c>
      <c r="AM40" s="75">
        <f t="shared" si="69"/>
        <v>1094.681957029992</v>
      </c>
      <c r="AN40" s="75">
        <f t="shared" si="69"/>
        <v>1093.581977823467</v>
      </c>
      <c r="AO40" s="75">
        <f t="shared" si="69"/>
        <v>1092.3574964844192</v>
      </c>
      <c r="AP40" s="75">
        <f t="shared" si="69"/>
        <v>1091.0241083130572</v>
      </c>
      <c r="AQ40" s="75">
        <f t="shared" si="69"/>
        <v>1089.5898501110269</v>
      </c>
      <c r="AR40" s="24"/>
      <c r="AS40" s="43"/>
      <c r="AT40" s="44"/>
      <c r="AU40" s="42"/>
      <c r="AV40" s="42"/>
      <c r="AW40" s="42"/>
      <c r="AX40" s="42"/>
      <c r="AY40" s="42"/>
    </row>
    <row r="41" spans="1:51" ht="15.75" customHeight="1" x14ac:dyDescent="0.25">
      <c r="A41" s="13" t="s">
        <v>7</v>
      </c>
      <c r="B41" s="14" t="s">
        <v>32</v>
      </c>
      <c r="C41" s="14" t="s">
        <v>25</v>
      </c>
      <c r="D41" s="75">
        <v>4614</v>
      </c>
      <c r="E41" s="75">
        <v>3222</v>
      </c>
      <c r="F41" s="75">
        <v>2909</v>
      </c>
      <c r="G41" s="75">
        <v>3791</v>
      </c>
      <c r="H41" s="75">
        <f t="shared" si="64"/>
        <v>3794.8142295537841</v>
      </c>
      <c r="I41" s="75">
        <f t="shared" si="65"/>
        <v>3911.5487957685436</v>
      </c>
      <c r="J41" s="75">
        <f t="shared" si="62"/>
        <v>4019.2778644786408</v>
      </c>
      <c r="K41" s="75">
        <f t="shared" ref="K41:AQ41" si="70">J41*(1+K$29)</f>
        <v>4118.3576726887204</v>
      </c>
      <c r="L41" s="75">
        <f t="shared" si="70"/>
        <v>4209.1872870139687</v>
      </c>
      <c r="M41" s="75">
        <f t="shared" si="70"/>
        <v>4292.1358997345733</v>
      </c>
      <c r="N41" s="75">
        <f t="shared" si="70"/>
        <v>4367.6641423002784</v>
      </c>
      <c r="O41" s="75">
        <f t="shared" si="70"/>
        <v>4436.2099974231924</v>
      </c>
      <c r="P41" s="75">
        <f t="shared" si="70"/>
        <v>4498.0761585984383</v>
      </c>
      <c r="Q41" s="75">
        <f t="shared" si="70"/>
        <v>4553.7360456144761</v>
      </c>
      <c r="R41" s="75">
        <f t="shared" si="70"/>
        <v>4603.5467216754369</v>
      </c>
      <c r="S41" s="75">
        <f t="shared" si="70"/>
        <v>4648.017579341059</v>
      </c>
      <c r="T41" s="123">
        <f t="shared" si="70"/>
        <v>4687.4634841075458</v>
      </c>
      <c r="U41" s="75">
        <f t="shared" si="70"/>
        <v>4722.2845640380565</v>
      </c>
      <c r="V41" s="75">
        <f t="shared" si="70"/>
        <v>4752.9049427448408</v>
      </c>
      <c r="W41" s="75">
        <f t="shared" si="70"/>
        <v>4779.6189741902372</v>
      </c>
      <c r="X41" s="75">
        <f t="shared" si="70"/>
        <v>4802.7955194430979</v>
      </c>
      <c r="Y41" s="75">
        <f t="shared" si="70"/>
        <v>4822.5688076523975</v>
      </c>
      <c r="Z41" s="75">
        <f t="shared" si="70"/>
        <v>4839.35807570017</v>
      </c>
      <c r="AA41" s="75">
        <f t="shared" si="70"/>
        <v>4853.3848574142448</v>
      </c>
      <c r="AB41" s="75">
        <f t="shared" si="70"/>
        <v>4864.7299711020196</v>
      </c>
      <c r="AC41" s="75">
        <f t="shared" si="70"/>
        <v>4873.7239700392365</v>
      </c>
      <c r="AD41" s="75">
        <f t="shared" si="70"/>
        <v>4880.486487016402</v>
      </c>
      <c r="AE41" s="75">
        <f t="shared" si="70"/>
        <v>4885.4599850601689</v>
      </c>
      <c r="AF41" s="75">
        <f t="shared" si="70"/>
        <v>4888.6368151119614</v>
      </c>
      <c r="AG41" s="75">
        <f t="shared" si="70"/>
        <v>4890.2295233674313</v>
      </c>
      <c r="AH41" s="75">
        <f t="shared" si="70"/>
        <v>4890.3705627870986</v>
      </c>
      <c r="AI41" s="75">
        <f t="shared" si="70"/>
        <v>4889.1310643652814</v>
      </c>
      <c r="AJ41" s="75">
        <f t="shared" si="70"/>
        <v>4887.2563216006265</v>
      </c>
      <c r="AK41" s="75">
        <f t="shared" si="70"/>
        <v>4884.4307560710404</v>
      </c>
      <c r="AL41" s="75">
        <f t="shared" si="70"/>
        <v>4880.8019472590004</v>
      </c>
      <c r="AM41" s="75">
        <f t="shared" si="70"/>
        <v>4876.5444172746202</v>
      </c>
      <c r="AN41" s="75">
        <f t="shared" si="70"/>
        <v>4871.6442748869167</v>
      </c>
      <c r="AO41" s="75">
        <f t="shared" si="70"/>
        <v>4866.1895054905244</v>
      </c>
      <c r="AP41" s="75">
        <f t="shared" si="70"/>
        <v>4860.2495823910731</v>
      </c>
      <c r="AQ41" s="75">
        <f t="shared" si="70"/>
        <v>4853.8603076038844</v>
      </c>
      <c r="AR41" s="24"/>
      <c r="AS41" s="43"/>
      <c r="AT41" s="44"/>
      <c r="AU41" s="42"/>
      <c r="AV41" s="42"/>
      <c r="AW41" s="42"/>
      <c r="AX41" s="42"/>
      <c r="AY41" s="42"/>
    </row>
    <row r="42" spans="1:51" ht="15.75" customHeight="1" x14ac:dyDescent="0.25">
      <c r="A42" s="13" t="s">
        <v>10</v>
      </c>
      <c r="B42" s="14" t="s">
        <v>33</v>
      </c>
      <c r="C42" s="14" t="s">
        <v>26</v>
      </c>
      <c r="D42" s="75">
        <v>510</v>
      </c>
      <c r="E42" s="75">
        <v>494</v>
      </c>
      <c r="F42" s="75">
        <v>444</v>
      </c>
      <c r="G42" s="75">
        <v>404</v>
      </c>
      <c r="H42" s="75">
        <f t="shared" si="64"/>
        <v>404.4064755314505</v>
      </c>
      <c r="I42" s="75">
        <f t="shared" si="65"/>
        <v>416.84666670812231</v>
      </c>
      <c r="J42" s="75">
        <f t="shared" si="62"/>
        <v>428.3271583353656</v>
      </c>
      <c r="K42" s="75">
        <f t="shared" ref="K42:AQ42" si="71">J42*(1+K$29)</f>
        <v>438.88591394519733</v>
      </c>
      <c r="L42" s="75">
        <f t="shared" si="71"/>
        <v>448.56546134361469</v>
      </c>
      <c r="M42" s="75">
        <f t="shared" si="71"/>
        <v>457.40514468287193</v>
      </c>
      <c r="N42" s="75">
        <f t="shared" si="71"/>
        <v>465.45405262181811</v>
      </c>
      <c r="O42" s="75">
        <f t="shared" si="71"/>
        <v>472.75886018437603</v>
      </c>
      <c r="P42" s="75">
        <f t="shared" si="71"/>
        <v>479.35182486778399</v>
      </c>
      <c r="Q42" s="75">
        <f t="shared" si="71"/>
        <v>485.28339816097292</v>
      </c>
      <c r="R42" s="75">
        <f t="shared" si="71"/>
        <v>490.59163164254193</v>
      </c>
      <c r="S42" s="75">
        <f t="shared" si="71"/>
        <v>495.33081035446793</v>
      </c>
      <c r="T42" s="123">
        <f t="shared" si="71"/>
        <v>499.53448894208611</v>
      </c>
      <c r="U42" s="75">
        <f t="shared" si="71"/>
        <v>503.24530832798069</v>
      </c>
      <c r="V42" s="75">
        <f t="shared" si="71"/>
        <v>506.50846659691791</v>
      </c>
      <c r="W42" s="75">
        <f t="shared" si="71"/>
        <v>509.35533251723979</v>
      </c>
      <c r="X42" s="75">
        <f t="shared" si="71"/>
        <v>511.82521494460877</v>
      </c>
      <c r="Y42" s="75">
        <f t="shared" si="71"/>
        <v>513.93241843618273</v>
      </c>
      <c r="Z42" s="75">
        <f t="shared" si="71"/>
        <v>515.72162030674463</v>
      </c>
      <c r="AA42" s="75">
        <f t="shared" si="71"/>
        <v>517.21642901486553</v>
      </c>
      <c r="AB42" s="75">
        <f t="shared" si="71"/>
        <v>518.42545722110697</v>
      </c>
      <c r="AC42" s="75">
        <f t="shared" si="71"/>
        <v>519.3839313890403</v>
      </c>
      <c r="AD42" s="75">
        <f t="shared" si="71"/>
        <v>520.10460056835302</v>
      </c>
      <c r="AE42" s="75">
        <f t="shared" si="71"/>
        <v>520.63461724196998</v>
      </c>
      <c r="AF42" s="75">
        <f t="shared" si="71"/>
        <v>520.97316626358008</v>
      </c>
      <c r="AG42" s="75">
        <f t="shared" si="71"/>
        <v>521.14289829608072</v>
      </c>
      <c r="AH42" s="75">
        <f t="shared" si="71"/>
        <v>521.15792861144485</v>
      </c>
      <c r="AI42" s="75">
        <f t="shared" si="71"/>
        <v>521.02583751083444</v>
      </c>
      <c r="AJ42" s="75">
        <f t="shared" si="71"/>
        <v>520.82604957178921</v>
      </c>
      <c r="AK42" s="75">
        <f t="shared" si="71"/>
        <v>520.52493417375365</v>
      </c>
      <c r="AL42" s="75">
        <f t="shared" si="71"/>
        <v>520.13821859473387</v>
      </c>
      <c r="AM42" s="75">
        <f t="shared" si="71"/>
        <v>519.68450133973795</v>
      </c>
      <c r="AN42" s="75">
        <f t="shared" si="71"/>
        <v>519.16230204545354</v>
      </c>
      <c r="AO42" s="75">
        <f t="shared" si="71"/>
        <v>518.58099715594085</v>
      </c>
      <c r="AP42" s="75">
        <f t="shared" si="71"/>
        <v>517.94799031548223</v>
      </c>
      <c r="AQ42" s="75">
        <f t="shared" si="71"/>
        <v>517.26709687997072</v>
      </c>
      <c r="AR42" s="24"/>
      <c r="AS42" s="43"/>
      <c r="AT42" s="44"/>
      <c r="AU42" s="42"/>
      <c r="AV42" s="42"/>
      <c r="AW42" s="42"/>
      <c r="AX42" s="42"/>
      <c r="AY42" s="42"/>
    </row>
    <row r="43" spans="1:51" ht="21.95" customHeight="1" x14ac:dyDescent="0.25">
      <c r="A43" s="252" t="s">
        <v>11</v>
      </c>
      <c r="B43" s="253"/>
      <c r="C43" s="119"/>
      <c r="D43" s="120">
        <f>SUM(D36:D42)</f>
        <v>122358</v>
      </c>
      <c r="E43" s="120">
        <f t="shared" ref="E43:AQ43" si="72">SUM(E36:E42)</f>
        <v>124593</v>
      </c>
      <c r="F43" s="120">
        <f t="shared" si="72"/>
        <v>127916</v>
      </c>
      <c r="G43" s="120">
        <f t="shared" si="72"/>
        <v>140076</v>
      </c>
      <c r="H43" s="120">
        <f t="shared" si="72"/>
        <v>140216.93432312741</v>
      </c>
      <c r="I43" s="120">
        <f t="shared" si="72"/>
        <v>144530.23189556174</v>
      </c>
      <c r="J43" s="120">
        <f t="shared" si="72"/>
        <v>148510.779779665</v>
      </c>
      <c r="K43" s="120">
        <f t="shared" si="72"/>
        <v>152171.74079650364</v>
      </c>
      <c r="L43" s="120">
        <f t="shared" si="72"/>
        <v>155527.86030487172</v>
      </c>
      <c r="M43" s="120">
        <f t="shared" si="72"/>
        <v>158592.7798183118</v>
      </c>
      <c r="N43" s="120">
        <f t="shared" si="72"/>
        <v>161383.51949270739</v>
      </c>
      <c r="O43" s="120">
        <f t="shared" si="72"/>
        <v>163916.26262174913</v>
      </c>
      <c r="P43" s="120">
        <f t="shared" si="72"/>
        <v>166202.19361430619</v>
      </c>
      <c r="Q43" s="120">
        <f t="shared" si="72"/>
        <v>168258.80515048621</v>
      </c>
      <c r="R43" s="120">
        <f t="shared" si="72"/>
        <v>170099.29057911062</v>
      </c>
      <c r="S43" s="120">
        <f t="shared" si="72"/>
        <v>171742.47176042682</v>
      </c>
      <c r="T43" s="125">
        <f t="shared" si="72"/>
        <v>173199.98285408824</v>
      </c>
      <c r="U43" s="120">
        <f t="shared" si="72"/>
        <v>174486.60843898568</v>
      </c>
      <c r="V43" s="120">
        <f t="shared" si="72"/>
        <v>175618.01972037097</v>
      </c>
      <c r="W43" s="120">
        <f t="shared" si="72"/>
        <v>176605.09296456652</v>
      </c>
      <c r="X43" s="120">
        <f t="shared" si="72"/>
        <v>177461.45744698268</v>
      </c>
      <c r="Y43" s="120">
        <f t="shared" si="72"/>
        <v>178192.07288333346</v>
      </c>
      <c r="Z43" s="120">
        <f t="shared" si="72"/>
        <v>178812.42991605829</v>
      </c>
      <c r="AA43" s="120">
        <f t="shared" si="72"/>
        <v>179330.71413536207</v>
      </c>
      <c r="AB43" s="120">
        <f t="shared" si="72"/>
        <v>179749.91174679145</v>
      </c>
      <c r="AC43" s="120">
        <f t="shared" si="72"/>
        <v>180082.23656745342</v>
      </c>
      <c r="AD43" s="120">
        <f t="shared" si="72"/>
        <v>180332.10898319952</v>
      </c>
      <c r="AE43" s="120">
        <f t="shared" si="72"/>
        <v>180515.87783362914</v>
      </c>
      <c r="AF43" s="120">
        <f t="shared" si="72"/>
        <v>180633.26048895356</v>
      </c>
      <c r="AG43" s="120">
        <f t="shared" si="72"/>
        <v>180692.11044980644</v>
      </c>
      <c r="AH43" s="120">
        <f t="shared" si="72"/>
        <v>180697.32180241769</v>
      </c>
      <c r="AI43" s="120">
        <f t="shared" si="72"/>
        <v>180651.52280982086</v>
      </c>
      <c r="AJ43" s="120">
        <f t="shared" si="72"/>
        <v>180582.25178172759</v>
      </c>
      <c r="AK43" s="120">
        <f t="shared" si="72"/>
        <v>180477.84821614533</v>
      </c>
      <c r="AL43" s="120">
        <f t="shared" si="72"/>
        <v>180343.76511850479</v>
      </c>
      <c r="AM43" s="120">
        <f t="shared" si="72"/>
        <v>180186.45101402258</v>
      </c>
      <c r="AN43" s="120">
        <f t="shared" si="72"/>
        <v>180005.39262702709</v>
      </c>
      <c r="AO43" s="120">
        <f t="shared" si="72"/>
        <v>179803.84098419696</v>
      </c>
      <c r="AP43" s="120">
        <f t="shared" si="72"/>
        <v>179584.36309760268</v>
      </c>
      <c r="AQ43" s="120">
        <f t="shared" si="72"/>
        <v>179348.28183801676</v>
      </c>
      <c r="AR43" s="28"/>
      <c r="AS43" s="251"/>
      <c r="AT43" s="251"/>
      <c r="AU43" s="42"/>
      <c r="AV43" s="42"/>
      <c r="AW43" s="42"/>
      <c r="AX43" s="46"/>
      <c r="AY43" s="46"/>
    </row>
    <row r="44" spans="1:51" ht="15.75" customHeight="1" x14ac:dyDescent="0.25">
      <c r="A44" s="10"/>
      <c r="B44" s="11"/>
      <c r="C44" s="186" t="s">
        <v>91</v>
      </c>
      <c r="D44" s="21"/>
      <c r="E44" s="155">
        <f>(E43-D43)/D43</f>
        <v>1.8266071691266612E-2</v>
      </c>
      <c r="F44" s="155">
        <f t="shared" ref="F44" si="73">(F43-E43)/E43</f>
        <v>2.6670840255873123E-2</v>
      </c>
      <c r="G44" s="155">
        <f t="shared" ref="G44" si="74">(G43-F43)/F43</f>
        <v>9.5062384689952775E-2</v>
      </c>
      <c r="H44" s="155">
        <f t="shared" ref="H44" si="75">(H43-G43)/G43</f>
        <v>1.0061275530955382E-3</v>
      </c>
      <c r="I44" s="155">
        <f t="shared" ref="I44" si="76">(I43-H43)/H43</f>
        <v>3.0761602321830898E-2</v>
      </c>
      <c r="J44" s="155">
        <f t="shared" ref="J44" si="77">(J43-I43)/I43</f>
        <v>2.7541282068789759E-2</v>
      </c>
      <c r="K44" s="155">
        <f t="shared" ref="K44" si="78">(K43-J43)/J43</f>
        <v>2.4651146686255052E-2</v>
      </c>
      <c r="L44" s="155">
        <f t="shared" ref="L44" si="79">(L43-K43)/K43</f>
        <v>2.2054814453730632E-2</v>
      </c>
      <c r="M44" s="155">
        <f t="shared" ref="M44" si="80">(M43-L43)/L43</f>
        <v>1.9706562589057074E-2</v>
      </c>
      <c r="N44" s="155">
        <f t="shared" ref="N44" si="81">(N43-M43)/M43</f>
        <v>1.7596889830626197E-2</v>
      </c>
      <c r="O44" s="155">
        <f t="shared" ref="O44" si="82">(O43-N43)/N43</f>
        <v>1.5693939114744575E-2</v>
      </c>
      <c r="P44" s="155">
        <f t="shared" ref="P44" si="83">(P43-O43)/O43</f>
        <v>1.3945724213051626E-2</v>
      </c>
      <c r="Q44" s="155">
        <f t="shared" ref="Q44" si="84">(Q43-P43)/P43</f>
        <v>1.2374153983506699E-2</v>
      </c>
      <c r="R44" s="155">
        <f t="shared" ref="R44" si="85">(R43-Q43)/Q43</f>
        <v>1.0938419698026067E-2</v>
      </c>
      <c r="S44" s="155">
        <f t="shared" ref="S44" si="86">(S43-R43)/R43</f>
        <v>9.6601295380005538E-3</v>
      </c>
      <c r="T44" s="155">
        <f t="shared" ref="T44" si="87">(T43-S43)/S43</f>
        <v>8.4866083428366268E-3</v>
      </c>
      <c r="U44" s="155">
        <f t="shared" ref="U44" si="88">(U43-T43)/T43</f>
        <v>7.4285549207089305E-3</v>
      </c>
      <c r="V44" s="155">
        <f t="shared" ref="V44" si="89">(V43-U43)/U43</f>
        <v>6.4842298873664869E-3</v>
      </c>
      <c r="W44" s="155">
        <f t="shared" ref="W44" si="90">(W43-V43)/V43</f>
        <v>5.6205692659968623E-3</v>
      </c>
      <c r="X44" s="155">
        <f t="shared" ref="X44" si="91">(X43-W43)/W43</f>
        <v>4.8490361633454051E-3</v>
      </c>
      <c r="Y44" s="155">
        <f t="shared" ref="Y44" si="92">(Y43-X43)/X43</f>
        <v>4.1170372815689041E-3</v>
      </c>
      <c r="Z44" s="155">
        <f t="shared" ref="Z44" si="93">(Z43-Y43)/Y43</f>
        <v>3.4813952309258626E-3</v>
      </c>
      <c r="AA44" s="155">
        <f t="shared" ref="AA44" si="94">(AA43-Z43)/Z43</f>
        <v>2.8984798179135696E-3</v>
      </c>
      <c r="AB44" s="155">
        <f t="shared" ref="AB44" si="95">(AB43-AA43)/AA43</f>
        <v>2.3375672898562228E-3</v>
      </c>
      <c r="AC44" s="155">
        <f t="shared" ref="AC44" si="96">(AC43-AB43)/AB43</f>
        <v>1.8488177125233418E-3</v>
      </c>
      <c r="AD44" s="155">
        <f t="shared" ref="AD44" si="97">(AD43-AC43)/AC43</f>
        <v>1.3875461595153045E-3</v>
      </c>
      <c r="AE44" s="155">
        <f t="shared" ref="AE44" si="98">(AE43-AD43)/AD43</f>
        <v>1.0190578453598883E-3</v>
      </c>
      <c r="AF44" s="155">
        <f t="shared" ref="AF44" si="99">(AF43-AE43)/AE43</f>
        <v>6.5026221921929243E-4</v>
      </c>
      <c r="AG44" s="155">
        <f t="shared" ref="AG44" si="100">(AG43-AF43)/AF43</f>
        <v>3.2579803239768759E-4</v>
      </c>
      <c r="AH44" s="155">
        <f t="shared" ref="AH44" si="101">(AH43-AG43)/AG43</f>
        <v>2.8841063388316982E-5</v>
      </c>
      <c r="AI44" s="155">
        <f t="shared" ref="AI44" si="102">(AI43-AH43)/AH43</f>
        <v>-2.534569529863161E-4</v>
      </c>
      <c r="AJ44" s="155">
        <f t="shared" ref="AJ44" si="103">(AJ43-AI43)/AI43</f>
        <v>-3.8345111635837398E-4</v>
      </c>
      <c r="AK44" s="155">
        <f t="shared" ref="AK44" si="104">(AK43-AJ43)/AJ43</f>
        <v>-5.7814964954839762E-4</v>
      </c>
      <c r="AL44" s="155">
        <f t="shared" ref="AL44" si="105">(AL43-AK43)/AK43</f>
        <v>-7.4293382243764184E-4</v>
      </c>
      <c r="AM44" s="155">
        <f t="shared" ref="AM44" si="106">(AM43-AL43)/AL43</f>
        <v>-8.7230132064083021E-4</v>
      </c>
      <c r="AN44" s="155">
        <f t="shared" ref="AN44" si="107">(AN43-AM43)/AM43</f>
        <v>-1.0048390762821327E-3</v>
      </c>
      <c r="AO44" s="155">
        <f t="shared" ref="AO44" si="108">(AO43-AN43)/AN43</f>
        <v>-1.1196978039860802E-3</v>
      </c>
      <c r="AP44" s="155">
        <f t="shared" ref="AP44" si="109">(AP43-AO43)/AO43</f>
        <v>-1.2206518247492222E-3</v>
      </c>
      <c r="AQ44" s="155">
        <f t="shared" ref="AQ44" si="110">(AQ43-AP43)/AP43</f>
        <v>-1.3145980836739594E-3</v>
      </c>
      <c r="AR44" s="9"/>
      <c r="AS44" s="47"/>
      <c r="AT44" s="47"/>
      <c r="AU44" s="47"/>
      <c r="AV44" s="47"/>
      <c r="AW44" s="47"/>
      <c r="AX44" s="47"/>
      <c r="AY44" s="47"/>
    </row>
    <row r="45" spans="1:51" ht="15.75" customHeight="1" x14ac:dyDescent="0.25">
      <c r="A45" s="10"/>
      <c r="B45" s="11"/>
      <c r="C45" s="11" t="s">
        <v>92</v>
      </c>
      <c r="D45" s="12"/>
      <c r="E45" s="12"/>
      <c r="F45" s="12"/>
      <c r="G45" s="21"/>
      <c r="H45" s="187">
        <f>(H43-$G43)/$G43</f>
        <v>1.0061275530955382E-3</v>
      </c>
      <c r="I45" s="187">
        <f t="shared" ref="I45:J45" si="111">(I43-$G43)/$G43</f>
        <v>3.1798679970599798E-2</v>
      </c>
      <c r="J45" s="187">
        <f t="shared" si="111"/>
        <v>6.0215738453875019E-2</v>
      </c>
      <c r="K45" s="187">
        <f t="shared" ref="K45:AQ45" si="112">(K43-$G43)/$G43</f>
        <v>8.6351272141577715E-2</v>
      </c>
      <c r="L45" s="187">
        <f t="shared" si="112"/>
        <v>0.11031054788023444</v>
      </c>
      <c r="M45" s="187">
        <f t="shared" si="112"/>
        <v>0.13219095218532653</v>
      </c>
      <c r="N45" s="187">
        <f t="shared" si="112"/>
        <v>0.1521139916381635</v>
      </c>
      <c r="O45" s="187">
        <f t="shared" si="112"/>
        <v>0.17019519847617817</v>
      </c>
      <c r="P45" s="187">
        <f t="shared" si="112"/>
        <v>0.18651441798956417</v>
      </c>
      <c r="Q45" s="187">
        <f t="shared" si="112"/>
        <v>0.20119653010141786</v>
      </c>
      <c r="R45" s="187">
        <f t="shared" si="112"/>
        <v>0.21433572188747976</v>
      </c>
      <c r="S45" s="187">
        <f t="shared" si="112"/>
        <v>0.22606636226353424</v>
      </c>
      <c r="T45" s="187">
        <f t="shared" si="112"/>
        <v>0.2364715072823913</v>
      </c>
      <c r="U45" s="187">
        <f t="shared" si="112"/>
        <v>0.24565670378213031</v>
      </c>
      <c r="V45" s="187">
        <f t="shared" si="112"/>
        <v>0.2537338282101928</v>
      </c>
      <c r="W45" s="187">
        <f t="shared" si="112"/>
        <v>0.26078052603277163</v>
      </c>
      <c r="X45" s="187">
        <f t="shared" si="112"/>
        <v>0.26689409639754619</v>
      </c>
      <c r="Y45" s="187">
        <f t="shared" si="112"/>
        <v>0.27210994662421439</v>
      </c>
      <c r="Z45" s="187">
        <f t="shared" si="112"/>
        <v>0.27653866412560529</v>
      </c>
      <c r="AA45" s="187">
        <f t="shared" si="112"/>
        <v>0.2802386856803597</v>
      </c>
      <c r="AB45" s="187">
        <f t="shared" si="112"/>
        <v>0.28323132975521464</v>
      </c>
      <c r="AC45" s="187">
        <f t="shared" si="112"/>
        <v>0.28560379056693097</v>
      </c>
      <c r="AD45" s="187">
        <f t="shared" si="112"/>
        <v>0.28738762516919042</v>
      </c>
      <c r="AE45" s="187">
        <f t="shared" si="112"/>
        <v>0.28869954762863831</v>
      </c>
      <c r="AF45" s="187">
        <f t="shared" si="112"/>
        <v>0.28953754025638623</v>
      </c>
      <c r="AG45" s="187">
        <f t="shared" si="112"/>
        <v>0.28995766904970471</v>
      </c>
      <c r="AH45" s="187">
        <f t="shared" si="112"/>
        <v>0.28999487280060604</v>
      </c>
      <c r="AI45" s="187">
        <f t="shared" si="112"/>
        <v>0.28966791463077801</v>
      </c>
      <c r="AJ45" s="187">
        <f t="shared" si="112"/>
        <v>0.28917339002918124</v>
      </c>
      <c r="AK45" s="187">
        <f t="shared" si="112"/>
        <v>0.28842805488552875</v>
      </c>
      <c r="AL45" s="187">
        <f t="shared" si="112"/>
        <v>0.28747083810577678</v>
      </c>
      <c r="AM45" s="187">
        <f t="shared" si="112"/>
        <v>0.28634777559341057</v>
      </c>
      <c r="AN45" s="187">
        <f t="shared" si="112"/>
        <v>0.28505520308280569</v>
      </c>
      <c r="AO45" s="187">
        <f t="shared" si="112"/>
        <v>0.28361632959391297</v>
      </c>
      <c r="AP45" s="187">
        <f t="shared" si="112"/>
        <v>0.2820494809789163</v>
      </c>
      <c r="AQ45" s="187">
        <f t="shared" si="112"/>
        <v>0.28036410118804622</v>
      </c>
      <c r="AR45" s="9"/>
      <c r="AS45" s="47"/>
      <c r="AT45" s="47"/>
      <c r="AU45" s="47"/>
      <c r="AV45" s="47"/>
      <c r="AW45" s="47"/>
      <c r="AX45" s="47"/>
      <c r="AY45" s="47"/>
    </row>
    <row r="46" spans="1:51" ht="15.75" customHeight="1" x14ac:dyDescent="0.25">
      <c r="A46" s="10"/>
      <c r="B46" s="11"/>
      <c r="C46" s="11"/>
      <c r="D46" s="21"/>
      <c r="E46" s="21"/>
      <c r="F46" s="12"/>
      <c r="G46" s="12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47"/>
      <c r="AT46" s="47"/>
      <c r="AU46" s="47"/>
      <c r="AV46" s="47"/>
      <c r="AW46" s="47"/>
      <c r="AX46" s="47"/>
      <c r="AY46" s="47"/>
    </row>
    <row r="47" spans="1:51" ht="15.75" customHeight="1" x14ac:dyDescent="0.25">
      <c r="A47" s="10"/>
      <c r="B47" s="11"/>
      <c r="C47" s="11"/>
      <c r="D47" s="12"/>
      <c r="E47" s="12"/>
      <c r="F47" s="12"/>
      <c r="G47" s="12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47"/>
      <c r="AT47" s="47"/>
      <c r="AU47" s="47"/>
      <c r="AV47" s="47"/>
      <c r="AW47" s="47"/>
      <c r="AX47" s="47"/>
      <c r="AY47" s="47"/>
    </row>
    <row r="48" spans="1:51" ht="15.75" customHeight="1" x14ac:dyDescent="0.25">
      <c r="A48" s="10"/>
      <c r="B48" s="11"/>
      <c r="C48" s="11"/>
      <c r="D48" s="12"/>
      <c r="E48" s="12"/>
      <c r="F48" s="12"/>
      <c r="G48" s="12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47"/>
      <c r="AT48" s="47"/>
      <c r="AU48" s="47"/>
      <c r="AV48" s="47"/>
      <c r="AW48" s="47"/>
      <c r="AX48" s="47"/>
      <c r="AY48" s="47"/>
    </row>
    <row r="49" spans="1:51" ht="30.95" customHeight="1" x14ac:dyDescent="0.35">
      <c r="A49" s="37" t="s">
        <v>13</v>
      </c>
      <c r="B49" s="5" t="s">
        <v>34</v>
      </c>
      <c r="C49" s="5"/>
      <c r="D49" s="2"/>
      <c r="E49" s="2"/>
      <c r="F49" s="2"/>
      <c r="G49" s="2"/>
      <c r="H49" s="2"/>
      <c r="I49" s="3"/>
      <c r="J49" s="3"/>
      <c r="K49" s="160">
        <v>0.02</v>
      </c>
      <c r="L49" s="160">
        <v>0.03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48"/>
      <c r="AT49" s="48"/>
      <c r="AU49" s="48"/>
      <c r="AV49" s="48"/>
      <c r="AW49" s="48"/>
      <c r="AX49" s="48"/>
      <c r="AY49" s="48"/>
    </row>
    <row r="50" spans="1:51" ht="15.75" customHeight="1" x14ac:dyDescent="0.25">
      <c r="A50" s="16"/>
      <c r="B50" s="17"/>
      <c r="C50" s="17"/>
      <c r="D50" s="49">
        <v>2019</v>
      </c>
      <c r="E50" s="49">
        <v>2020</v>
      </c>
      <c r="F50" s="49">
        <v>2021</v>
      </c>
      <c r="G50" s="49">
        <v>2022</v>
      </c>
      <c r="H50" s="49">
        <v>2023</v>
      </c>
      <c r="I50" s="49">
        <v>2024</v>
      </c>
      <c r="J50" s="49">
        <v>2025</v>
      </c>
      <c r="K50" s="49">
        <v>2026</v>
      </c>
      <c r="L50" s="49">
        <v>2027</v>
      </c>
      <c r="M50" s="49">
        <v>2028</v>
      </c>
      <c r="N50" s="49">
        <v>2029</v>
      </c>
      <c r="O50" s="49">
        <v>2030</v>
      </c>
      <c r="P50" s="49">
        <v>2031</v>
      </c>
      <c r="Q50" s="49">
        <v>2032</v>
      </c>
      <c r="R50" s="49">
        <v>2033</v>
      </c>
      <c r="S50" s="49">
        <v>2034</v>
      </c>
      <c r="T50" s="157">
        <v>2035</v>
      </c>
      <c r="U50" s="49">
        <v>2036</v>
      </c>
      <c r="V50" s="49">
        <v>2037</v>
      </c>
      <c r="W50" s="49">
        <v>2038</v>
      </c>
      <c r="X50" s="49">
        <v>2039</v>
      </c>
      <c r="Y50" s="49">
        <v>2040</v>
      </c>
      <c r="Z50" s="49">
        <v>2041</v>
      </c>
      <c r="AA50" s="49">
        <v>2042</v>
      </c>
      <c r="AB50" s="49">
        <v>2043</v>
      </c>
      <c r="AC50" s="49">
        <v>2044</v>
      </c>
      <c r="AD50" s="49">
        <v>2045</v>
      </c>
      <c r="AE50" s="17">
        <v>2046</v>
      </c>
      <c r="AF50" s="17">
        <v>2047</v>
      </c>
      <c r="AG50" s="17">
        <v>2048</v>
      </c>
      <c r="AH50" s="17">
        <v>2049</v>
      </c>
      <c r="AI50" s="17">
        <v>2050</v>
      </c>
      <c r="AJ50" s="17">
        <v>2051</v>
      </c>
      <c r="AK50" s="17">
        <v>2052</v>
      </c>
      <c r="AL50" s="86">
        <v>2053</v>
      </c>
      <c r="AM50" s="86">
        <v>2054</v>
      </c>
      <c r="AN50" s="86">
        <v>2055</v>
      </c>
      <c r="AO50" s="86">
        <v>2056</v>
      </c>
      <c r="AP50" s="86">
        <v>2057</v>
      </c>
      <c r="AQ50" s="86">
        <v>2057</v>
      </c>
      <c r="AR50" s="17"/>
      <c r="AS50" s="49"/>
      <c r="AT50" s="49"/>
      <c r="AU50" s="40"/>
      <c r="AV50" s="33"/>
      <c r="AW50" s="33"/>
      <c r="AX50" s="33"/>
      <c r="AY50" s="33"/>
    </row>
    <row r="51" spans="1:51" ht="15.75" customHeight="1" x14ac:dyDescent="0.25">
      <c r="A51" s="16"/>
      <c r="B51" s="19" t="s">
        <v>77</v>
      </c>
      <c r="C51" s="19"/>
      <c r="D51" s="131"/>
      <c r="E51" s="131"/>
      <c r="F51" s="131">
        <v>1.485267048770611E-3</v>
      </c>
      <c r="G51" s="131">
        <v>1.2526974710702632E-3</v>
      </c>
      <c r="H51" s="131">
        <v>1.0061275530952596E-3</v>
      </c>
      <c r="I51" s="131">
        <v>7.6160232183108967E-4</v>
      </c>
      <c r="J51" s="131">
        <v>5.4128206879000551E-4</v>
      </c>
      <c r="K51" s="131">
        <v>3.5114668625468859E-4</v>
      </c>
      <c r="L51" s="131">
        <v>1.8481445373064176E-4</v>
      </c>
      <c r="M51" s="131">
        <v>2.3562589057224415E-5</v>
      </c>
      <c r="N51" s="131">
        <v>-1.1781016937384425E-4</v>
      </c>
      <c r="O51" s="131">
        <v>-2.4929088525549314E-4</v>
      </c>
      <c r="P51" s="131">
        <v>-4.0318278694828624E-4</v>
      </c>
      <c r="Q51" s="131">
        <v>-5.3986231649338912E-4</v>
      </c>
      <c r="R51" s="131">
        <v>-6.8419497197402812E-4</v>
      </c>
      <c r="S51" s="131">
        <v>-8.0022366499954423E-4</v>
      </c>
      <c r="T51" s="158">
        <v>-9.2770953986354154E-4</v>
      </c>
      <c r="U51" s="131">
        <v>-1.044331173721158E-3</v>
      </c>
      <c r="V51" s="131">
        <v>-1.1413675976206239E-3</v>
      </c>
      <c r="W51" s="131">
        <v>-1.2424684704913647E-3</v>
      </c>
      <c r="X51" s="131">
        <v>-1.3276977994939321E-3</v>
      </c>
      <c r="Y51" s="131">
        <v>-1.4420232849865489E-3</v>
      </c>
      <c r="Z51" s="131">
        <v>-1.521759278974133E-3</v>
      </c>
      <c r="AA51" s="131">
        <v>-1.6043592409963336E-3</v>
      </c>
      <c r="AB51" s="131">
        <v>-1.7149878631628201E-3</v>
      </c>
      <c r="AC51" s="131">
        <v>-1.7984819251937179E-3</v>
      </c>
      <c r="AD51" s="131">
        <v>-1.8950235144301608E-3</v>
      </c>
      <c r="AE51" s="20">
        <v>-1.9352548611909492E-3</v>
      </c>
      <c r="AF51" s="20">
        <v>-2.0086192166764993E-3</v>
      </c>
      <c r="AG51" s="20">
        <v>-2.0671952599086163E-3</v>
      </c>
      <c r="AH51" s="20">
        <v>-2.124852899687113E-3</v>
      </c>
      <c r="AI51" s="20">
        <v>-2.1917815197540769E-3</v>
      </c>
      <c r="AJ51" s="20">
        <f>AVERAGE(AG51:AI51)</f>
        <v>-2.1279432264499354E-3</v>
      </c>
      <c r="AK51" s="20">
        <f t="shared" ref="AK51:AQ51" si="113">AVERAGE(AH51:AJ51)</f>
        <v>-2.1481925486303752E-3</v>
      </c>
      <c r="AL51" s="87">
        <f t="shared" si="113"/>
        <v>-2.1559724316114626E-3</v>
      </c>
      <c r="AM51" s="87">
        <f t="shared" si="113"/>
        <v>-2.1440360688972579E-3</v>
      </c>
      <c r="AN51" s="87">
        <f t="shared" si="113"/>
        <v>-2.1494003497130321E-3</v>
      </c>
      <c r="AO51" s="87">
        <f t="shared" si="113"/>
        <v>-2.1498029500739177E-3</v>
      </c>
      <c r="AP51" s="87">
        <f t="shared" si="113"/>
        <v>-2.1477464562280695E-3</v>
      </c>
      <c r="AQ51" s="87">
        <f t="shared" si="113"/>
        <v>-2.1489832520050068E-3</v>
      </c>
      <c r="AR51" s="17"/>
      <c r="AS51" s="17"/>
      <c r="AT51" s="17"/>
      <c r="AU51" s="33"/>
      <c r="AV51" s="34"/>
      <c r="AW51" s="34"/>
      <c r="AX51" s="34"/>
      <c r="AY51" s="33"/>
    </row>
    <row r="52" spans="1:51" ht="15.75" customHeight="1" x14ac:dyDescent="0.25">
      <c r="A52" s="16"/>
      <c r="B52" s="19" t="s">
        <v>97</v>
      </c>
      <c r="C52" s="19"/>
      <c r="D52" s="132"/>
      <c r="E52" s="132">
        <f>(E67-D67)/D67</f>
        <v>1.8266071691266612E-2</v>
      </c>
      <c r="F52" s="132">
        <f t="shared" ref="F52:G52" si="114">(F67-E67)/E67</f>
        <v>2.6670840255873123E-2</v>
      </c>
      <c r="G52" s="132">
        <f t="shared" si="114"/>
        <v>9.5062384689952775E-2</v>
      </c>
      <c r="H52" s="132">
        <v>0</v>
      </c>
      <c r="I52" s="132">
        <v>0.03</v>
      </c>
      <c r="J52" s="132">
        <f t="shared" ref="J52:AQ52" si="115">I52*0.9</f>
        <v>2.7E-2</v>
      </c>
      <c r="K52" s="132">
        <f>J52*0.9+2%</f>
        <v>4.4299999999999999E-2</v>
      </c>
      <c r="L52" s="132">
        <f>J52*0.9*0.9+3%</f>
        <v>5.1869999999999999E-2</v>
      </c>
      <c r="M52" s="132">
        <f>J52*0.9*0.9*0.9</f>
        <v>1.9683000000000003E-2</v>
      </c>
      <c r="N52" s="132">
        <f t="shared" si="115"/>
        <v>1.7714700000000003E-2</v>
      </c>
      <c r="O52" s="132">
        <f t="shared" si="115"/>
        <v>1.5943230000000003E-2</v>
      </c>
      <c r="P52" s="132">
        <f t="shared" si="115"/>
        <v>1.4348907000000003E-2</v>
      </c>
      <c r="Q52" s="132">
        <f t="shared" si="115"/>
        <v>1.2914016300000003E-2</v>
      </c>
      <c r="R52" s="132">
        <f t="shared" si="115"/>
        <v>1.1622614670000003E-2</v>
      </c>
      <c r="S52" s="132">
        <f t="shared" si="115"/>
        <v>1.0460353203000003E-2</v>
      </c>
      <c r="T52" s="132">
        <f t="shared" si="115"/>
        <v>9.4143178827000018E-3</v>
      </c>
      <c r="U52" s="132">
        <f t="shared" si="115"/>
        <v>8.4728860944300027E-3</v>
      </c>
      <c r="V52" s="132">
        <f t="shared" si="115"/>
        <v>7.6255974849870024E-3</v>
      </c>
      <c r="W52" s="132">
        <f t="shared" si="115"/>
        <v>6.8630377364883024E-3</v>
      </c>
      <c r="X52" s="132">
        <f t="shared" si="115"/>
        <v>6.1767339628394724E-3</v>
      </c>
      <c r="Y52" s="132">
        <f t="shared" si="115"/>
        <v>5.5590605665555249E-3</v>
      </c>
      <c r="Z52" s="132">
        <f t="shared" si="115"/>
        <v>5.0031545098999722E-3</v>
      </c>
      <c r="AA52" s="132">
        <f t="shared" si="115"/>
        <v>4.5028390589099748E-3</v>
      </c>
      <c r="AB52" s="132">
        <f t="shared" si="115"/>
        <v>4.052555153018977E-3</v>
      </c>
      <c r="AC52" s="132">
        <f t="shared" si="115"/>
        <v>3.6472996377170793E-3</v>
      </c>
      <c r="AD52" s="132">
        <f t="shared" si="115"/>
        <v>3.2825696739453717E-3</v>
      </c>
      <c r="AE52" s="132">
        <f t="shared" si="115"/>
        <v>2.9543127065508345E-3</v>
      </c>
      <c r="AF52" s="132">
        <f t="shared" si="115"/>
        <v>2.658881435895751E-3</v>
      </c>
      <c r="AG52" s="132">
        <f t="shared" si="115"/>
        <v>2.3929932923061762E-3</v>
      </c>
      <c r="AH52" s="132">
        <f t="shared" si="115"/>
        <v>2.1536939630755585E-3</v>
      </c>
      <c r="AI52" s="132">
        <f t="shared" si="115"/>
        <v>1.9383245667680027E-3</v>
      </c>
      <c r="AJ52" s="132">
        <f t="shared" si="115"/>
        <v>1.7444921100912025E-3</v>
      </c>
      <c r="AK52" s="132">
        <f t="shared" si="115"/>
        <v>1.5700428990820822E-3</v>
      </c>
      <c r="AL52" s="132">
        <f t="shared" si="115"/>
        <v>1.413038609173874E-3</v>
      </c>
      <c r="AM52" s="132">
        <f t="shared" si="115"/>
        <v>1.2717347482564866E-3</v>
      </c>
      <c r="AN52" s="132">
        <f t="shared" si="115"/>
        <v>1.144561273430838E-3</v>
      </c>
      <c r="AO52" s="132">
        <f t="shared" si="115"/>
        <v>1.0301051460877542E-3</v>
      </c>
      <c r="AP52" s="132">
        <f t="shared" si="115"/>
        <v>9.2709463147897886E-4</v>
      </c>
      <c r="AQ52" s="132">
        <f t="shared" si="115"/>
        <v>8.3438516833108094E-4</v>
      </c>
      <c r="AR52" s="17"/>
      <c r="AS52" s="17"/>
      <c r="AT52" s="17"/>
      <c r="AU52" s="33"/>
      <c r="AV52" s="34"/>
      <c r="AW52" s="34"/>
      <c r="AX52" s="34"/>
      <c r="AY52" s="33"/>
    </row>
    <row r="53" spans="1:51" ht="15.75" customHeight="1" x14ac:dyDescent="0.25">
      <c r="A53" s="16"/>
      <c r="B53" s="19" t="s">
        <v>1</v>
      </c>
      <c r="C53" s="19"/>
      <c r="D53" s="132"/>
      <c r="E53" s="132"/>
      <c r="F53" s="132">
        <f t="shared" ref="F53:AQ53" si="116">F51+F52</f>
        <v>2.8156107304643734E-2</v>
      </c>
      <c r="G53" s="132">
        <f t="shared" si="116"/>
        <v>9.6315082161023038E-2</v>
      </c>
      <c r="H53" s="132">
        <f t="shared" si="116"/>
        <v>1.0061275530952596E-3</v>
      </c>
      <c r="I53" s="132">
        <f t="shared" si="116"/>
        <v>3.0761602321831089E-2</v>
      </c>
      <c r="J53" s="132">
        <f t="shared" si="116"/>
        <v>2.7541282068790005E-2</v>
      </c>
      <c r="K53" s="132">
        <f t="shared" si="116"/>
        <v>4.4651146686254688E-2</v>
      </c>
      <c r="L53" s="132">
        <f t="shared" si="116"/>
        <v>5.2054814453730641E-2</v>
      </c>
      <c r="M53" s="132">
        <f t="shared" si="116"/>
        <v>1.9706562589057227E-2</v>
      </c>
      <c r="N53" s="132">
        <f t="shared" si="116"/>
        <v>1.7596889830626159E-2</v>
      </c>
      <c r="O53" s="132">
        <f t="shared" si="116"/>
        <v>1.569393911474451E-2</v>
      </c>
      <c r="P53" s="132">
        <f t="shared" si="116"/>
        <v>1.3945724213051717E-2</v>
      </c>
      <c r="Q53" s="132">
        <f t="shared" si="116"/>
        <v>1.2374153983506614E-2</v>
      </c>
      <c r="R53" s="132">
        <f t="shared" si="116"/>
        <v>1.0938419698025975E-2</v>
      </c>
      <c r="S53" s="132">
        <f t="shared" si="116"/>
        <v>9.6601295380004584E-3</v>
      </c>
      <c r="T53" s="159">
        <f t="shared" si="116"/>
        <v>8.4866083428364603E-3</v>
      </c>
      <c r="U53" s="132">
        <f t="shared" si="116"/>
        <v>7.4285549207088446E-3</v>
      </c>
      <c r="V53" s="132">
        <f t="shared" si="116"/>
        <v>6.4842298873663785E-3</v>
      </c>
      <c r="W53" s="132">
        <f t="shared" si="116"/>
        <v>5.6205692659969378E-3</v>
      </c>
      <c r="X53" s="132">
        <f t="shared" si="116"/>
        <v>4.8490361633455404E-3</v>
      </c>
      <c r="Y53" s="132">
        <f t="shared" si="116"/>
        <v>4.1170372815689761E-3</v>
      </c>
      <c r="Z53" s="132">
        <f t="shared" si="116"/>
        <v>3.4813952309258392E-3</v>
      </c>
      <c r="AA53" s="132">
        <f t="shared" si="116"/>
        <v>2.8984798179136411E-3</v>
      </c>
      <c r="AB53" s="132">
        <f t="shared" si="116"/>
        <v>2.3375672898561569E-3</v>
      </c>
      <c r="AC53" s="132">
        <f t="shared" si="116"/>
        <v>1.8488177125233615E-3</v>
      </c>
      <c r="AD53" s="132">
        <f t="shared" si="116"/>
        <v>1.3875461595152109E-3</v>
      </c>
      <c r="AE53" s="21">
        <f t="shared" si="116"/>
        <v>1.0190578453598853E-3</v>
      </c>
      <c r="AF53" s="21">
        <f t="shared" si="116"/>
        <v>6.5026221921925167E-4</v>
      </c>
      <c r="AG53" s="21">
        <f t="shared" si="116"/>
        <v>3.2579803239755987E-4</v>
      </c>
      <c r="AH53" s="21">
        <f t="shared" si="116"/>
        <v>2.884106338844547E-5</v>
      </c>
      <c r="AI53" s="21">
        <f t="shared" si="116"/>
        <v>-2.5345695298607416E-4</v>
      </c>
      <c r="AJ53" s="21">
        <f t="shared" si="116"/>
        <v>-3.8345111635873291E-4</v>
      </c>
      <c r="AK53" s="21">
        <f t="shared" si="116"/>
        <v>-5.78149649548293E-4</v>
      </c>
      <c r="AL53" s="88">
        <f t="shared" si="116"/>
        <v>-7.4293382243758861E-4</v>
      </c>
      <c r="AM53" s="88">
        <f t="shared" si="116"/>
        <v>-8.7230132064077134E-4</v>
      </c>
      <c r="AN53" s="88">
        <f t="shared" si="116"/>
        <v>-1.0048390762821941E-3</v>
      </c>
      <c r="AO53" s="88">
        <f t="shared" si="116"/>
        <v>-1.1196978039861635E-3</v>
      </c>
      <c r="AP53" s="88">
        <f t="shared" si="116"/>
        <v>-1.2206518247490908E-3</v>
      </c>
      <c r="AQ53" s="88">
        <f t="shared" si="116"/>
        <v>-1.314598083673926E-3</v>
      </c>
      <c r="AR53" s="17"/>
      <c r="AS53" s="17"/>
      <c r="AT53" s="17"/>
      <c r="AU53" s="33"/>
      <c r="AV53" s="34"/>
      <c r="AW53" s="34"/>
      <c r="AX53" s="34"/>
      <c r="AY53" s="33"/>
    </row>
    <row r="54" spans="1:51" ht="15.75" customHeight="1" x14ac:dyDescent="0.25">
      <c r="A54" s="16"/>
      <c r="B54" s="19"/>
      <c r="C54" s="19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17"/>
      <c r="AS54" s="17"/>
      <c r="AT54" s="17"/>
      <c r="AU54" s="33"/>
      <c r="AV54" s="34"/>
      <c r="AW54" s="34"/>
      <c r="AX54" s="34"/>
      <c r="AY54" s="33"/>
    </row>
    <row r="55" spans="1:51" ht="15.75" customHeight="1" x14ac:dyDescent="0.25">
      <c r="A55" s="16"/>
      <c r="B55" s="19" t="s">
        <v>29</v>
      </c>
      <c r="C55" s="19"/>
      <c r="D55" s="21"/>
      <c r="E55" s="21">
        <f>(E67-D67)/D67</f>
        <v>1.8266071691266612E-2</v>
      </c>
      <c r="F55" s="21">
        <f t="shared" ref="F55:G55" si="117">(F67-E67)/E67</f>
        <v>2.6670840255873123E-2</v>
      </c>
      <c r="G55" s="21">
        <f t="shared" si="117"/>
        <v>9.5062384689952775E-2</v>
      </c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17"/>
      <c r="AS55" s="17"/>
      <c r="AT55" s="17"/>
      <c r="AU55" s="33"/>
      <c r="AV55" s="34"/>
      <c r="AW55" s="34"/>
      <c r="AX55" s="34"/>
      <c r="AY55" s="33"/>
    </row>
    <row r="56" spans="1:51" x14ac:dyDescent="0.25">
      <c r="A56" s="16"/>
      <c r="B56" s="19" t="s">
        <v>30</v>
      </c>
      <c r="C56" s="19"/>
      <c r="D56" s="21"/>
      <c r="E56" s="21"/>
      <c r="F56" s="21"/>
      <c r="G56" s="21">
        <f>AVERAGE(E55:G55)</f>
        <v>4.6666432212364169E-2</v>
      </c>
      <c r="H56" s="21"/>
      <c r="I56" s="21"/>
      <c r="J56" s="21"/>
      <c r="K56" s="39"/>
      <c r="L56" s="39"/>
      <c r="M56" s="39"/>
      <c r="N56" s="39"/>
      <c r="O56" s="39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17"/>
      <c r="AS56" s="17"/>
      <c r="AT56" s="17"/>
      <c r="AU56" s="33"/>
      <c r="AV56" s="34"/>
      <c r="AW56" s="34"/>
      <c r="AX56" s="34"/>
      <c r="AY56" s="33"/>
    </row>
    <row r="57" spans="1:51" ht="15.75" customHeight="1" x14ac:dyDescent="0.25">
      <c r="A57" s="6"/>
      <c r="B57" s="7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3"/>
      <c r="AS57" s="3"/>
      <c r="AT57" s="3"/>
      <c r="AU57" s="33"/>
      <c r="AV57" s="34"/>
      <c r="AW57" s="34"/>
      <c r="AX57" s="34"/>
      <c r="AY57" s="33"/>
    </row>
    <row r="58" spans="1:51" ht="15.75" customHeight="1" x14ac:dyDescent="0.25">
      <c r="A58" s="108"/>
      <c r="B58" s="109"/>
      <c r="C58" s="109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3"/>
      <c r="AS58" s="3"/>
      <c r="AT58" s="3"/>
      <c r="AU58" s="33"/>
      <c r="AV58" s="33"/>
      <c r="AW58" s="33"/>
      <c r="AX58" s="33"/>
      <c r="AY58" s="33"/>
    </row>
    <row r="59" spans="1:51" ht="15.75" customHeight="1" x14ac:dyDescent="0.25">
      <c r="A59" s="106" t="s">
        <v>3</v>
      </c>
      <c r="B59" s="107" t="s">
        <v>2</v>
      </c>
      <c r="C59" s="110" t="s">
        <v>16</v>
      </c>
      <c r="D59" s="111">
        <v>2019</v>
      </c>
      <c r="E59" s="111">
        <v>2020</v>
      </c>
      <c r="F59" s="112">
        <v>2021</v>
      </c>
      <c r="G59" s="113">
        <v>2022</v>
      </c>
      <c r="H59" s="114">
        <v>2023</v>
      </c>
      <c r="I59" s="111">
        <v>2024</v>
      </c>
      <c r="J59" s="113">
        <v>2025</v>
      </c>
      <c r="K59" s="115">
        <v>2026</v>
      </c>
      <c r="L59" s="114">
        <v>2027</v>
      </c>
      <c r="M59" s="111">
        <v>2028</v>
      </c>
      <c r="N59" s="112">
        <v>2029</v>
      </c>
      <c r="O59" s="113">
        <v>2030</v>
      </c>
      <c r="P59" s="115">
        <v>2031</v>
      </c>
      <c r="Q59" s="114">
        <v>2032</v>
      </c>
      <c r="R59" s="111">
        <v>2033</v>
      </c>
      <c r="S59" s="113">
        <v>2034</v>
      </c>
      <c r="T59" s="122">
        <v>2035</v>
      </c>
      <c r="U59" s="114">
        <v>2036</v>
      </c>
      <c r="V59" s="111">
        <v>2037</v>
      </c>
      <c r="W59" s="112">
        <v>2038</v>
      </c>
      <c r="X59" s="113">
        <v>2039</v>
      </c>
      <c r="Y59" s="115">
        <v>2040</v>
      </c>
      <c r="Z59" s="114">
        <v>2041</v>
      </c>
      <c r="AA59" s="111">
        <v>2042</v>
      </c>
      <c r="AB59" s="113">
        <v>2043</v>
      </c>
      <c r="AC59" s="115">
        <v>2044</v>
      </c>
      <c r="AD59" s="114">
        <v>2045</v>
      </c>
      <c r="AE59" s="111">
        <v>2046</v>
      </c>
      <c r="AF59" s="112">
        <v>2047</v>
      </c>
      <c r="AG59" s="113">
        <v>2048</v>
      </c>
      <c r="AH59" s="115">
        <v>2049</v>
      </c>
      <c r="AI59" s="114">
        <v>2050</v>
      </c>
      <c r="AJ59" s="111">
        <v>2051</v>
      </c>
      <c r="AK59" s="113">
        <v>2052</v>
      </c>
      <c r="AL59" s="113">
        <v>2053</v>
      </c>
      <c r="AM59" s="113">
        <v>2054</v>
      </c>
      <c r="AN59" s="113">
        <v>2055</v>
      </c>
      <c r="AO59" s="113">
        <v>2056</v>
      </c>
      <c r="AP59" s="113">
        <v>2057</v>
      </c>
      <c r="AQ59" s="113">
        <v>2057</v>
      </c>
      <c r="AR59" s="24"/>
      <c r="AS59" s="41"/>
      <c r="AT59" s="41"/>
      <c r="AU59" s="42"/>
      <c r="AV59" s="42"/>
      <c r="AW59" s="42"/>
      <c r="AX59" s="42"/>
      <c r="AY59" s="42"/>
    </row>
    <row r="60" spans="1:51" ht="15.75" customHeight="1" x14ac:dyDescent="0.25">
      <c r="A60" s="13" t="s">
        <v>4</v>
      </c>
      <c r="B60" s="14" t="s">
        <v>15</v>
      </c>
      <c r="C60" s="14" t="s">
        <v>17</v>
      </c>
      <c r="D60" s="74">
        <v>12436</v>
      </c>
      <c r="E60" s="74">
        <v>12212</v>
      </c>
      <c r="F60" s="74">
        <v>12434</v>
      </c>
      <c r="G60" s="74">
        <v>15379</v>
      </c>
      <c r="H60" s="75">
        <f>G60*(1+H$53)</f>
        <v>15394.473235639052</v>
      </c>
      <c r="I60" s="75">
        <f>H60*(1+I$53)</f>
        <v>15868.031899267853</v>
      </c>
      <c r="J60" s="75">
        <f t="shared" ref="J60:X60" si="118">I60*(1+J$53)</f>
        <v>16305.057841682144</v>
      </c>
      <c r="K60" s="75">
        <f t="shared" si="118"/>
        <v>17033.09737109896</v>
      </c>
      <c r="L60" s="75">
        <f t="shared" si="118"/>
        <v>17919.752094323845</v>
      </c>
      <c r="M60" s="75">
        <f t="shared" si="118"/>
        <v>18272.888810551027</v>
      </c>
      <c r="N60" s="75">
        <f t="shared" si="118"/>
        <v>18594.434821837574</v>
      </c>
      <c r="O60" s="75">
        <f t="shared" si="118"/>
        <v>18886.254749804579</v>
      </c>
      <c r="P60" s="75">
        <f t="shared" si="118"/>
        <v>19149.637249962791</v>
      </c>
      <c r="Q60" s="75">
        <f t="shared" si="118"/>
        <v>19386.597810022125</v>
      </c>
      <c r="R60" s="75">
        <f t="shared" si="118"/>
        <v>19598.656553384979</v>
      </c>
      <c r="S60" s="75">
        <f t="shared" si="118"/>
        <v>19787.982114461462</v>
      </c>
      <c r="T60" s="123">
        <f t="shared" si="118"/>
        <v>19955.914968561952</v>
      </c>
      <c r="U60" s="75">
        <f t="shared" si="118"/>
        <v>20104.15857889891</v>
      </c>
      <c r="V60" s="75">
        <f t="shared" si="118"/>
        <v>20234.518564816561</v>
      </c>
      <c r="W60" s="75">
        <f t="shared" si="118"/>
        <v>20348.248077974215</v>
      </c>
      <c r="X60" s="75">
        <f t="shared" si="118"/>
        <v>20446.917468765037</v>
      </c>
      <c r="Y60" s="75">
        <f t="shared" ref="Y60:AQ60" si="119">X60*(1+Y$53)</f>
        <v>20531.098190277105</v>
      </c>
      <c r="Z60" s="75">
        <f t="shared" si="119"/>
        <v>20602.575057602407</v>
      </c>
      <c r="AA60" s="75">
        <f t="shared" si="119"/>
        <v>20662.29120560392</v>
      </c>
      <c r="AB60" s="75">
        <f t="shared" si="119"/>
        <v>20710.590701659625</v>
      </c>
      <c r="AC60" s="75">
        <f t="shared" si="119"/>
        <v>20748.880808585673</v>
      </c>
      <c r="AD60" s="75">
        <f t="shared" si="119"/>
        <v>20777.670838465863</v>
      </c>
      <c r="AE60" s="75">
        <f t="shared" si="119"/>
        <v>20798.844486942107</v>
      </c>
      <c r="AF60" s="75">
        <f t="shared" si="119"/>
        <v>20812.369189715384</v>
      </c>
      <c r="AG60" s="75">
        <f t="shared" si="119"/>
        <v>20819.149818646925</v>
      </c>
      <c r="AH60" s="75">
        <f t="shared" si="119"/>
        <v>20819.750265066537</v>
      </c>
      <c r="AI60" s="75">
        <f t="shared" si="119"/>
        <v>20814.473354602422</v>
      </c>
      <c r="AJ60" s="75">
        <f t="shared" si="119"/>
        <v>20806.492021558181</v>
      </c>
      <c r="AK60" s="75">
        <f t="shared" si="119"/>
        <v>20794.462755487588</v>
      </c>
      <c r="AL60" s="75">
        <f t="shared" si="119"/>
        <v>20779.013845787118</v>
      </c>
      <c r="AM60" s="75">
        <f t="shared" si="119"/>
        <v>20760.888284567824</v>
      </c>
      <c r="AN60" s="75">
        <f t="shared" si="119"/>
        <v>20740.02693276116</v>
      </c>
      <c r="AO60" s="75">
        <f t="shared" si="119"/>
        <v>20716.804370149934</v>
      </c>
      <c r="AP60" s="75">
        <f t="shared" si="119"/>
        <v>20691.516365092542</v>
      </c>
      <c r="AQ60" s="75">
        <f t="shared" si="119"/>
        <v>20664.315337330685</v>
      </c>
      <c r="AR60" s="24"/>
      <c r="AS60" s="43"/>
      <c r="AT60" s="44"/>
      <c r="AU60" s="42"/>
      <c r="AV60" s="42"/>
      <c r="AW60" s="42"/>
      <c r="AX60" s="42"/>
      <c r="AY60" s="42"/>
    </row>
    <row r="61" spans="1:51" ht="15.75" customHeight="1" x14ac:dyDescent="0.25">
      <c r="A61" s="13" t="s">
        <v>5</v>
      </c>
      <c r="B61" s="14" t="s">
        <v>19</v>
      </c>
      <c r="C61" s="14" t="s">
        <v>20</v>
      </c>
      <c r="D61" s="74">
        <v>16592</v>
      </c>
      <c r="E61" s="74">
        <v>12752</v>
      </c>
      <c r="F61" s="74">
        <v>13651</v>
      </c>
      <c r="G61" s="74">
        <v>17289</v>
      </c>
      <c r="H61" s="75">
        <f t="shared" ref="H61:H66" si="120">G61*(1+H$53)</f>
        <v>17306.394939265465</v>
      </c>
      <c r="I61" s="75">
        <f t="shared" ref="I61:AQ61" si="121">H61*(1+I$53)</f>
        <v>17838.7673780117</v>
      </c>
      <c r="J61" s="75">
        <f t="shared" si="121"/>
        <v>18330.069902129049</v>
      </c>
      <c r="K61" s="75">
        <f t="shared" si="121"/>
        <v>19148.528542098316</v>
      </c>
      <c r="L61" s="75">
        <f t="shared" si="121"/>
        <v>20145.30164241921</v>
      </c>
      <c r="M61" s="75">
        <f t="shared" si="121"/>
        <v>20542.296290110979</v>
      </c>
      <c r="N61" s="75">
        <f t="shared" si="121"/>
        <v>20903.776814796143</v>
      </c>
      <c r="O61" s="75">
        <f t="shared" si="121"/>
        <v>21231.839415395763</v>
      </c>
      <c r="P61" s="75">
        <f t="shared" si="121"/>
        <v>21527.932792418673</v>
      </c>
      <c r="Q61" s="75">
        <f t="shared" si="121"/>
        <v>21794.322747738646</v>
      </c>
      <c r="R61" s="75">
        <f t="shared" si="121"/>
        <v>22032.718196987647</v>
      </c>
      <c r="S61" s="75">
        <f t="shared" si="121"/>
        <v>22245.557108844809</v>
      </c>
      <c r="T61" s="123">
        <f t="shared" si="121"/>
        <v>22434.346439395777</v>
      </c>
      <c r="U61" s="75">
        <f t="shared" si="121"/>
        <v>22601.001214031039</v>
      </c>
      <c r="V61" s="75">
        <f t="shared" si="121"/>
        <v>22747.551301587464</v>
      </c>
      <c r="W61" s="75">
        <f t="shared" si="121"/>
        <v>22875.405489309855</v>
      </c>
      <c r="X61" s="75">
        <f t="shared" si="121"/>
        <v>22986.329157778709</v>
      </c>
      <c r="Y61" s="75">
        <f t="shared" si="121"/>
        <v>23080.9647318877</v>
      </c>
      <c r="Z61" s="75">
        <f t="shared" si="121"/>
        <v>23161.318692430461</v>
      </c>
      <c r="AA61" s="75">
        <f t="shared" si="121"/>
        <v>23228.451307216739</v>
      </c>
      <c r="AB61" s="75">
        <f t="shared" si="121"/>
        <v>23282.749375186508</v>
      </c>
      <c r="AC61" s="75">
        <f t="shared" si="121"/>
        <v>23325.794934627593</v>
      </c>
      <c r="AD61" s="75">
        <f t="shared" si="121"/>
        <v>23358.160551806774</v>
      </c>
      <c r="AE61" s="75">
        <f t="shared" si="121"/>
        <v>23381.96386857027</v>
      </c>
      <c r="AF61" s="75">
        <f t="shared" si="121"/>
        <v>23397.168276285152</v>
      </c>
      <c r="AG61" s="75">
        <f t="shared" si="121"/>
        <v>23404.791027673244</v>
      </c>
      <c r="AH61" s="75">
        <f t="shared" si="121"/>
        <v>23405.466046734866</v>
      </c>
      <c r="AI61" s="75">
        <f t="shared" si="121"/>
        <v>23399.533768627443</v>
      </c>
      <c r="AJ61" s="75">
        <f t="shared" si="121"/>
        <v>23390.561191281588</v>
      </c>
      <c r="AK61" s="75">
        <f t="shared" si="121"/>
        <v>23377.03794652611</v>
      </c>
      <c r="AL61" s="75">
        <f t="shared" si="121"/>
        <v>23359.67035436723</v>
      </c>
      <c r="AM61" s="75">
        <f t="shared" si="121"/>
        <v>23339.293683067383</v>
      </c>
      <c r="AN61" s="75">
        <f t="shared" si="121"/>
        <v>23315.84144876181</v>
      </c>
      <c r="AO61" s="75">
        <f t="shared" si="121"/>
        <v>23289.734752293542</v>
      </c>
      <c r="AP61" s="75">
        <f t="shared" si="121"/>
        <v>23261.306095070231</v>
      </c>
      <c r="AQ61" s="75">
        <f t="shared" si="121"/>
        <v>23230.726826653899</v>
      </c>
      <c r="AR61" s="24"/>
      <c r="AS61" s="43"/>
      <c r="AT61" s="44"/>
      <c r="AU61" s="42"/>
      <c r="AV61" s="42"/>
      <c r="AW61" s="42"/>
      <c r="AX61" s="42"/>
      <c r="AY61" s="42"/>
    </row>
    <row r="62" spans="1:51" ht="15.75" customHeight="1" x14ac:dyDescent="0.25">
      <c r="A62" s="13" t="s">
        <v>6</v>
      </c>
      <c r="B62" s="15" t="s">
        <v>21</v>
      </c>
      <c r="C62" s="15" t="s">
        <v>22</v>
      </c>
      <c r="D62" s="75">
        <v>55360</v>
      </c>
      <c r="E62" s="74">
        <v>62564</v>
      </c>
      <c r="F62" s="74">
        <v>63790</v>
      </c>
      <c r="G62" s="74">
        <v>68193</v>
      </c>
      <c r="H62" s="75">
        <f t="shared" si="120"/>
        <v>68261.610856228232</v>
      </c>
      <c r="I62" s="75">
        <f t="shared" ref="I62:AQ62" si="122">H62*(1+I$53)</f>
        <v>70361.447383235107</v>
      </c>
      <c r="J62" s="75">
        <f t="shared" si="122"/>
        <v>72299.291852385111</v>
      </c>
      <c r="K62" s="75">
        <f t="shared" si="122"/>
        <v>75527.538138198302</v>
      </c>
      <c r="L62" s="75">
        <f t="shared" si="122"/>
        <v>79459.110122129292</v>
      </c>
      <c r="M62" s="75">
        <f t="shared" si="122"/>
        <v>81024.976049021818</v>
      </c>
      <c r="N62" s="75">
        <f t="shared" si="122"/>
        <v>82450.76362608558</v>
      </c>
      <c r="O62" s="75">
        <f t="shared" si="122"/>
        <v>83744.740890397559</v>
      </c>
      <c r="P62" s="75">
        <f t="shared" si="122"/>
        <v>84912.621951148511</v>
      </c>
      <c r="Q62" s="75">
        <f t="shared" si="122"/>
        <v>85963.343810315317</v>
      </c>
      <c r="R62" s="75">
        <f t="shared" si="122"/>
        <v>86903.646943558255</v>
      </c>
      <c r="S62" s="75">
        <f t="shared" si="122"/>
        <v>87743.147430357698</v>
      </c>
      <c r="T62" s="123">
        <f t="shared" si="122"/>
        <v>88487.789157366904</v>
      </c>
      <c r="U62" s="75">
        <f t="shared" si="122"/>
        <v>89145.125558934509</v>
      </c>
      <c r="V62" s="75">
        <f t="shared" si="122"/>
        <v>89723.163046396789</v>
      </c>
      <c r="W62" s="75">
        <f t="shared" si="122"/>
        <v>90227.458299063408</v>
      </c>
      <c r="X62" s="75">
        <f t="shared" si="122"/>
        <v>90664.974507282313</v>
      </c>
      <c r="Y62" s="75">
        <f t="shared" si="122"/>
        <v>91038.245587461279</v>
      </c>
      <c r="Z62" s="75">
        <f t="shared" si="122"/>
        <v>91355.185701481314</v>
      </c>
      <c r="AA62" s="75">
        <f t="shared" si="122"/>
        <v>91619.976863498814</v>
      </c>
      <c r="AB62" s="75">
        <f t="shared" si="122"/>
        <v>91834.144724512313</v>
      </c>
      <c r="AC62" s="75">
        <f t="shared" si="122"/>
        <v>92003.929317893417</v>
      </c>
      <c r="AD62" s="75">
        <f t="shared" si="122"/>
        <v>92131.589016678772</v>
      </c>
      <c r="AE62" s="75">
        <f t="shared" si="122"/>
        <v>92225.476435271703</v>
      </c>
      <c r="AF62" s="75">
        <f t="shared" si="122"/>
        <v>92285.44717824705</v>
      </c>
      <c r="AG62" s="75">
        <f t="shared" si="122"/>
        <v>92315.513595356664</v>
      </c>
      <c r="AH62" s="75">
        <f t="shared" si="122"/>
        <v>92318.176072935996</v>
      </c>
      <c r="AI62" s="75">
        <f t="shared" si="122"/>
        <v>92294.777389323324</v>
      </c>
      <c r="AJ62" s="75">
        <f t="shared" si="122"/>
        <v>92259.386853899312</v>
      </c>
      <c r="AK62" s="75">
        <f t="shared" si="122"/>
        <v>92206.047121722193</v>
      </c>
      <c r="AL62" s="75">
        <f t="shared" si="122"/>
        <v>92137.544130682189</v>
      </c>
      <c r="AM62" s="75">
        <f t="shared" si="122"/>
        <v>92057.172429256403</v>
      </c>
      <c r="AN62" s="75">
        <f t="shared" si="122"/>
        <v>91964.669785147431</v>
      </c>
      <c r="AO62" s="75">
        <f t="shared" si="122"/>
        <v>91861.697146344697</v>
      </c>
      <c r="AP62" s="75">
        <f t="shared" si="122"/>
        <v>91749.565998098464</v>
      </c>
      <c r="AQ62" s="75">
        <f t="shared" si="122"/>
        <v>91628.952194459445</v>
      </c>
      <c r="AR62" s="24"/>
      <c r="AS62" s="43"/>
      <c r="AT62" s="45"/>
      <c r="AU62" s="42"/>
      <c r="AV62" s="42"/>
      <c r="AW62" s="42"/>
      <c r="AX62" s="42"/>
      <c r="AY62" s="42"/>
    </row>
    <row r="63" spans="1:51" ht="15.75" customHeight="1" x14ac:dyDescent="0.25">
      <c r="A63" s="13" t="s">
        <v>8</v>
      </c>
      <c r="B63" s="15" t="s">
        <v>18</v>
      </c>
      <c r="C63" s="15" t="s">
        <v>23</v>
      </c>
      <c r="D63" s="75">
        <v>31771</v>
      </c>
      <c r="E63" s="75">
        <v>32403</v>
      </c>
      <c r="F63" s="75">
        <v>33754</v>
      </c>
      <c r="G63" s="75">
        <v>34169</v>
      </c>
      <c r="H63" s="75">
        <f t="shared" si="120"/>
        <v>34203.378372361709</v>
      </c>
      <c r="I63" s="75">
        <f t="shared" ref="I63:AQ63" si="123">H63*(1+I$53)</f>
        <v>35255.529095915423</v>
      </c>
      <c r="J63" s="75">
        <f t="shared" si="123"/>
        <v>36226.51156723046</v>
      </c>
      <c r="K63" s="75">
        <f t="shared" si="123"/>
        <v>37844.066849150171</v>
      </c>
      <c r="L63" s="75">
        <f t="shared" si="123"/>
        <v>39814.032727157268</v>
      </c>
      <c r="M63" s="75">
        <f t="shared" si="123"/>
        <v>40598.630455017759</v>
      </c>
      <c r="N63" s="75">
        <f t="shared" si="123"/>
        <v>41313.040082409017</v>
      </c>
      <c r="O63" s="75">
        <f t="shared" si="123"/>
        <v>41961.404418107348</v>
      </c>
      <c r="P63" s="75">
        <f t="shared" si="123"/>
        <v>42546.5865917146</v>
      </c>
      <c r="Q63" s="75">
        <f t="shared" si="123"/>
        <v>43073.064605673077</v>
      </c>
      <c r="R63" s="75">
        <f t="shared" si="123"/>
        <v>43544.215864010119</v>
      </c>
      <c r="S63" s="75">
        <f t="shared" si="123"/>
        <v>43964.858629887116</v>
      </c>
      <c r="T63" s="123">
        <f t="shared" si="123"/>
        <v>44337.971165927142</v>
      </c>
      <c r="U63" s="75">
        <f t="shared" si="123"/>
        <v>44667.338219806043</v>
      </c>
      <c r="V63" s="75">
        <f t="shared" si="123"/>
        <v>44956.971509280011</v>
      </c>
      <c r="W63" s="75">
        <f t="shared" si="123"/>
        <v>45209.655281637373</v>
      </c>
      <c r="X63" s="75">
        <f t="shared" si="123"/>
        <v>45428.878535030417</v>
      </c>
      <c r="Y63" s="75">
        <f t="shared" si="123"/>
        <v>45615.910921619005</v>
      </c>
      <c r="Z63" s="75">
        <f t="shared" si="123"/>
        <v>45774.717936355868</v>
      </c>
      <c r="AA63" s="75">
        <f t="shared" si="123"/>
        <v>45907.395032465087</v>
      </c>
      <c r="AB63" s="75">
        <f t="shared" si="123"/>
        <v>46014.706657455485</v>
      </c>
      <c r="AC63" s="75">
        <f t="shared" si="123"/>
        <v>46099.779462160353</v>
      </c>
      <c r="AD63" s="75">
        <f t="shared" si="123"/>
        <v>46163.745034107575</v>
      </c>
      <c r="AE63" s="75">
        <f t="shared" si="123"/>
        <v>46210.788560655776</v>
      </c>
      <c r="AF63" s="75">
        <f t="shared" si="123"/>
        <v>46240.8376905771</v>
      </c>
      <c r="AG63" s="75">
        <f t="shared" si="123"/>
        <v>46255.902864513111</v>
      </c>
      <c r="AH63" s="75">
        <f t="shared" si="123"/>
        <v>46257.236933939712</v>
      </c>
      <c r="AI63" s="75">
        <f t="shared" si="123"/>
        <v>46245.51271561288</v>
      </c>
      <c r="AJ63" s="75">
        <f t="shared" si="123"/>
        <v>46227.779822135497</v>
      </c>
      <c r="AK63" s="75">
        <f t="shared" si="123"/>
        <v>46201.053247431933</v>
      </c>
      <c r="AL63" s="75">
        <f t="shared" si="123"/>
        <v>46166.728922342176</v>
      </c>
      <c r="AM63" s="75">
        <f t="shared" si="123"/>
        <v>46126.45762373355</v>
      </c>
      <c r="AN63" s="75">
        <f t="shared" si="123"/>
        <v>46080.107956662745</v>
      </c>
      <c r="AO63" s="75">
        <f t="shared" si="123"/>
        <v>46028.512160976228</v>
      </c>
      <c r="AP63" s="75">
        <f t="shared" si="123"/>
        <v>45972.327373616448</v>
      </c>
      <c r="AQ63" s="75">
        <f t="shared" si="123"/>
        <v>45911.892240149064</v>
      </c>
      <c r="AR63" s="24"/>
      <c r="AS63" s="43"/>
      <c r="AT63" s="45"/>
      <c r="AU63" s="42"/>
      <c r="AV63" s="42"/>
      <c r="AW63" s="42"/>
      <c r="AX63" s="42"/>
      <c r="AY63" s="42"/>
    </row>
    <row r="64" spans="1:51" ht="15.75" customHeight="1" x14ac:dyDescent="0.25">
      <c r="A64" s="13" t="s">
        <v>9</v>
      </c>
      <c r="B64" s="14" t="s">
        <v>31</v>
      </c>
      <c r="C64" s="14" t="s">
        <v>24</v>
      </c>
      <c r="D64" s="75">
        <v>1075</v>
      </c>
      <c r="E64" s="75">
        <v>946</v>
      </c>
      <c r="F64" s="75">
        <v>934</v>
      </c>
      <c r="G64" s="75">
        <v>851</v>
      </c>
      <c r="H64" s="75">
        <f t="shared" si="120"/>
        <v>851.85621454768409</v>
      </c>
      <c r="I64" s="75">
        <f t="shared" ref="I64:AQ64" si="124">H64*(1+I$53)</f>
        <v>878.0606766549804</v>
      </c>
      <c r="J64" s="75">
        <f t="shared" si="124"/>
        <v>902.24359342424771</v>
      </c>
      <c r="K64" s="75">
        <f t="shared" si="124"/>
        <v>942.52980446096728</v>
      </c>
      <c r="L64" s="75">
        <f t="shared" si="124"/>
        <v>991.59301854929402</v>
      </c>
      <c r="M64" s="75">
        <f t="shared" si="124"/>
        <v>1011.1339084322077</v>
      </c>
      <c r="N64" s="75">
        <f t="shared" si="124"/>
        <v>1028.9267204228997</v>
      </c>
      <c r="O64" s="75">
        <f t="shared" si="124"/>
        <v>1045.0746337267506</v>
      </c>
      <c r="P64" s="75">
        <f t="shared" si="124"/>
        <v>1059.6489563507598</v>
      </c>
      <c r="Q64" s="75">
        <f t="shared" si="124"/>
        <v>1072.7612157051062</v>
      </c>
      <c r="R64" s="75">
        <f t="shared" si="124"/>
        <v>1084.4955281182533</v>
      </c>
      <c r="S64" s="75">
        <f t="shared" si="124"/>
        <v>1094.971895403258</v>
      </c>
      <c r="T64" s="123">
        <f t="shared" si="124"/>
        <v>1104.2644930259589</v>
      </c>
      <c r="U64" s="75">
        <f t="shared" si="124"/>
        <v>1112.467582459391</v>
      </c>
      <c r="V64" s="75">
        <f t="shared" si="124"/>
        <v>1119.6810780063004</v>
      </c>
      <c r="W64" s="75">
        <f t="shared" si="124"/>
        <v>1125.9743230610609</v>
      </c>
      <c r="X64" s="75">
        <f t="shared" si="124"/>
        <v>1131.4342132725824</v>
      </c>
      <c r="Y64" s="75">
        <f t="shared" si="124"/>
        <v>1136.0923701102681</v>
      </c>
      <c r="Z64" s="75">
        <f t="shared" si="124"/>
        <v>1140.0475566694613</v>
      </c>
      <c r="AA64" s="75">
        <f t="shared" si="124"/>
        <v>1143.3519615039295</v>
      </c>
      <c r="AB64" s="75">
        <f t="shared" si="124"/>
        <v>1146.024623649934</v>
      </c>
      <c r="AC64" s="75">
        <f t="shared" si="124"/>
        <v>1148.1434142731259</v>
      </c>
      <c r="AD64" s="75">
        <f t="shared" si="124"/>
        <v>1149.7365162581732</v>
      </c>
      <c r="AE64" s="75">
        <f t="shared" si="124"/>
        <v>1150.9081642751628</v>
      </c>
      <c r="AF64" s="75">
        <f t="shared" si="124"/>
        <v>1151.656556372182</v>
      </c>
      <c r="AG64" s="75">
        <f t="shared" si="124"/>
        <v>1152.0317638122458</v>
      </c>
      <c r="AH64" s="75">
        <f t="shared" si="124"/>
        <v>1152.0649896333714</v>
      </c>
      <c r="AI64" s="75">
        <f t="shared" si="124"/>
        <v>1151.772990751457</v>
      </c>
      <c r="AJ64" s="75">
        <f t="shared" si="124"/>
        <v>1151.3313421123614</v>
      </c>
      <c r="AK64" s="75">
        <f t="shared" si="124"/>
        <v>1150.6657003004052</v>
      </c>
      <c r="AL64" s="75">
        <f t="shared" si="124"/>
        <v>1149.8108318333332</v>
      </c>
      <c r="AM64" s="75">
        <f t="shared" si="124"/>
        <v>1148.8078503262379</v>
      </c>
      <c r="AN64" s="75">
        <f t="shared" si="124"/>
        <v>1147.6534833070903</v>
      </c>
      <c r="AO64" s="75">
        <f t="shared" si="124"/>
        <v>1146.3684582220942</v>
      </c>
      <c r="AP64" s="75">
        <f t="shared" si="124"/>
        <v>1144.9691414717306</v>
      </c>
      <c r="AQ64" s="75">
        <f t="shared" si="124"/>
        <v>1143.4639672324861</v>
      </c>
      <c r="AR64" s="24"/>
      <c r="AS64" s="43"/>
      <c r="AT64" s="44"/>
      <c r="AU64" s="42"/>
      <c r="AV64" s="42"/>
      <c r="AW64" s="42"/>
      <c r="AX64" s="42"/>
      <c r="AY64" s="42"/>
    </row>
    <row r="65" spans="1:51" ht="15.75" customHeight="1" x14ac:dyDescent="0.25">
      <c r="A65" s="13" t="s">
        <v>7</v>
      </c>
      <c r="B65" s="14" t="s">
        <v>32</v>
      </c>
      <c r="C65" s="14" t="s">
        <v>25</v>
      </c>
      <c r="D65" s="75">
        <v>4614</v>
      </c>
      <c r="E65" s="75">
        <v>3222</v>
      </c>
      <c r="F65" s="75">
        <v>2909</v>
      </c>
      <c r="G65" s="75">
        <v>3791</v>
      </c>
      <c r="H65" s="75">
        <f t="shared" si="120"/>
        <v>3794.8142295537841</v>
      </c>
      <c r="I65" s="75">
        <f t="shared" ref="I65:AQ65" si="125">H65*(1+I$53)</f>
        <v>3911.5487957685436</v>
      </c>
      <c r="J65" s="75">
        <f t="shared" si="125"/>
        <v>4019.2778644786408</v>
      </c>
      <c r="K65" s="75">
        <f t="shared" si="125"/>
        <v>4198.7432299782931</v>
      </c>
      <c r="L65" s="75">
        <f t="shared" si="125"/>
        <v>4417.3080297536708</v>
      </c>
      <c r="M65" s="75">
        <f t="shared" si="125"/>
        <v>4504.3579869171563</v>
      </c>
      <c r="N65" s="75">
        <f t="shared" si="125"/>
        <v>4583.6206781706387</v>
      </c>
      <c r="O65" s="75">
        <f t="shared" si="125"/>
        <v>4655.5557420189334</v>
      </c>
      <c r="P65" s="75">
        <f t="shared" si="125"/>
        <v>4720.4808384556181</v>
      </c>
      <c r="Q65" s="75">
        <f t="shared" si="125"/>
        <v>4778.8927952268605</v>
      </c>
      <c r="R65" s="75">
        <f t="shared" si="125"/>
        <v>4831.1663303129244</v>
      </c>
      <c r="S65" s="75">
        <f t="shared" si="125"/>
        <v>4877.8360228833744</v>
      </c>
      <c r="T65" s="123">
        <f t="shared" si="125"/>
        <v>4919.2323067701655</v>
      </c>
      <c r="U65" s="75">
        <f t="shared" si="125"/>
        <v>4955.7750941287331</v>
      </c>
      <c r="V65" s="75">
        <f t="shared" si="125"/>
        <v>4987.9094791091484</v>
      </c>
      <c r="W65" s="75">
        <f t="shared" si="125"/>
        <v>5015.9443698290042</v>
      </c>
      <c r="X65" s="75">
        <f t="shared" si="125"/>
        <v>5040.2668654716344</v>
      </c>
      <c r="Y65" s="75">
        <f t="shared" si="125"/>
        <v>5061.0178320658379</v>
      </c>
      <c r="Z65" s="75">
        <f t="shared" si="125"/>
        <v>5078.6372354100222</v>
      </c>
      <c r="AA65" s="75">
        <f t="shared" si="125"/>
        <v>5093.3575629393636</v>
      </c>
      <c r="AB65" s="75">
        <f t="shared" si="125"/>
        <v>5105.2636289740321</v>
      </c>
      <c r="AC65" s="75">
        <f t="shared" si="125"/>
        <v>5114.70233079838</v>
      </c>
      <c r="AD65" s="75">
        <f t="shared" si="125"/>
        <v>5121.799216374543</v>
      </c>
      <c r="AE65" s="75">
        <f t="shared" si="125"/>
        <v>5127.0186260483479</v>
      </c>
      <c r="AF65" s="75">
        <f t="shared" si="125"/>
        <v>5130.3525325581004</v>
      </c>
      <c r="AG65" s="75">
        <f t="shared" si="125"/>
        <v>5132.0239913187143</v>
      </c>
      <c r="AH65" s="75">
        <f t="shared" si="125"/>
        <v>5132.172004347959</v>
      </c>
      <c r="AI65" s="75">
        <f t="shared" si="125"/>
        <v>5130.8712196695369</v>
      </c>
      <c r="AJ65" s="75">
        <f t="shared" si="125"/>
        <v>5128.9037813724617</v>
      </c>
      <c r="AK65" s="75">
        <f t="shared" si="125"/>
        <v>5125.9385074486945</v>
      </c>
      <c r="AL65" s="75">
        <f t="shared" si="125"/>
        <v>5122.1302743597753</v>
      </c>
      <c r="AM65" s="75">
        <f t="shared" si="125"/>
        <v>5117.6622333569576</v>
      </c>
      <c r="AN65" s="75">
        <f t="shared" si="125"/>
        <v>5112.5198063656671</v>
      </c>
      <c r="AO65" s="75">
        <f t="shared" si="125"/>
        <v>5106.795329165644</v>
      </c>
      <c r="AP65" s="75">
        <f t="shared" si="125"/>
        <v>5100.5617101284779</v>
      </c>
      <c r="AQ65" s="75">
        <f t="shared" si="125"/>
        <v>5093.8565214786822</v>
      </c>
      <c r="AR65" s="24"/>
      <c r="AS65" s="43"/>
      <c r="AT65" s="44"/>
      <c r="AU65" s="42"/>
      <c r="AV65" s="42"/>
      <c r="AW65" s="42"/>
      <c r="AX65" s="42"/>
      <c r="AY65" s="42"/>
    </row>
    <row r="66" spans="1:51" ht="15.75" customHeight="1" x14ac:dyDescent="0.25">
      <c r="A66" s="13" t="s">
        <v>10</v>
      </c>
      <c r="B66" s="14" t="s">
        <v>33</v>
      </c>
      <c r="C66" s="14" t="s">
        <v>26</v>
      </c>
      <c r="D66" s="75">
        <v>510</v>
      </c>
      <c r="E66" s="75">
        <v>494</v>
      </c>
      <c r="F66" s="75">
        <v>444</v>
      </c>
      <c r="G66" s="75">
        <v>404</v>
      </c>
      <c r="H66" s="75">
        <f t="shared" si="120"/>
        <v>404.4064755314505</v>
      </c>
      <c r="I66" s="75">
        <f t="shared" ref="I66:AQ66" si="126">H66*(1+I$53)</f>
        <v>416.84666670812231</v>
      </c>
      <c r="J66" s="75">
        <f t="shared" si="126"/>
        <v>428.3271583353656</v>
      </c>
      <c r="K66" s="75">
        <f t="shared" si="126"/>
        <v>447.45245711190466</v>
      </c>
      <c r="L66" s="75">
        <f t="shared" si="126"/>
        <v>470.74451174373075</v>
      </c>
      <c r="M66" s="75">
        <f t="shared" si="126"/>
        <v>480.02126792786373</v>
      </c>
      <c r="N66" s="75">
        <f t="shared" si="126"/>
        <v>488.46814929594785</v>
      </c>
      <c r="O66" s="75">
        <f t="shared" si="126"/>
        <v>496.13413869049043</v>
      </c>
      <c r="P66" s="75">
        <f t="shared" si="126"/>
        <v>503.05308856134792</v>
      </c>
      <c r="Q66" s="75">
        <f t="shared" si="126"/>
        <v>509.27794494108468</v>
      </c>
      <c r="R66" s="75">
        <f t="shared" si="126"/>
        <v>514.8486408457984</v>
      </c>
      <c r="S66" s="75">
        <f t="shared" si="126"/>
        <v>519.82214540883228</v>
      </c>
      <c r="T66" s="123">
        <f t="shared" si="126"/>
        <v>524.23367236485012</v>
      </c>
      <c r="U66" s="75">
        <f t="shared" si="126"/>
        <v>528.12797099129739</v>
      </c>
      <c r="V66" s="75">
        <f t="shared" si="126"/>
        <v>531.55247416515328</v>
      </c>
      <c r="W66" s="75">
        <f t="shared" si="126"/>
        <v>534.54010166471062</v>
      </c>
      <c r="X66" s="75">
        <f t="shared" si="126"/>
        <v>537.13210594844122</v>
      </c>
      <c r="Y66" s="75">
        <f t="shared" si="126"/>
        <v>539.34349885375855</v>
      </c>
      <c r="Z66" s="75">
        <f t="shared" si="126"/>
        <v>541.22116673849882</v>
      </c>
      <c r="AA66" s="75">
        <f t="shared" si="126"/>
        <v>542.78988536731811</v>
      </c>
      <c r="AB66" s="75">
        <f t="shared" si="126"/>
        <v>544.0586932486176</v>
      </c>
      <c r="AC66" s="75">
        <f t="shared" si="126"/>
        <v>545.06455859734797</v>
      </c>
      <c r="AD66" s="75">
        <f t="shared" si="126"/>
        <v>545.82086083231752</v>
      </c>
      <c r="AE66" s="75">
        <f t="shared" si="126"/>
        <v>546.37708386270981</v>
      </c>
      <c r="AF66" s="75">
        <f t="shared" si="126"/>
        <v>546.7323722377929</v>
      </c>
      <c r="AG66" s="75">
        <f t="shared" si="126"/>
        <v>546.91049656891607</v>
      </c>
      <c r="AH66" s="75">
        <f t="shared" si="126"/>
        <v>546.92627004921542</v>
      </c>
      <c r="AI66" s="75">
        <f t="shared" si="126"/>
        <v>546.78764778330071</v>
      </c>
      <c r="AJ66" s="75">
        <f t="shared" si="126"/>
        <v>546.57798144934702</v>
      </c>
      <c r="AK66" s="75">
        <f t="shared" si="126"/>
        <v>546.26197758092133</v>
      </c>
      <c r="AL66" s="75">
        <f t="shared" si="126"/>
        <v>545.85614108186485</v>
      </c>
      <c r="AM66" s="75">
        <f t="shared" si="126"/>
        <v>545.37999004911921</v>
      </c>
      <c r="AN66" s="75">
        <f t="shared" si="126"/>
        <v>544.83197092369539</v>
      </c>
      <c r="AO66" s="75">
        <f t="shared" si="126"/>
        <v>544.22192376231067</v>
      </c>
      <c r="AP66" s="75">
        <f t="shared" si="126"/>
        <v>543.55761827800177</v>
      </c>
      <c r="AQ66" s="75">
        <f t="shared" si="126"/>
        <v>542.84305847464714</v>
      </c>
      <c r="AR66" s="24"/>
      <c r="AS66" s="43"/>
      <c r="AT66" s="44"/>
      <c r="AU66" s="42"/>
      <c r="AV66" s="42"/>
      <c r="AW66" s="42"/>
      <c r="AX66" s="42"/>
      <c r="AY66" s="42"/>
    </row>
    <row r="67" spans="1:51" ht="15.75" customHeight="1" thickBot="1" x14ac:dyDescent="0.3">
      <c r="A67" s="249" t="s">
        <v>11</v>
      </c>
      <c r="B67" s="250"/>
      <c r="C67" s="29"/>
      <c r="D67" s="120">
        <f>SUM(D60:D66)</f>
        <v>122358</v>
      </c>
      <c r="E67" s="120">
        <f t="shared" ref="E67:H67" si="127">SUM(E60:E66)</f>
        <v>124593</v>
      </c>
      <c r="F67" s="120">
        <f t="shared" si="127"/>
        <v>127916</v>
      </c>
      <c r="G67" s="120">
        <f t="shared" si="127"/>
        <v>140076</v>
      </c>
      <c r="H67" s="120">
        <f t="shared" si="127"/>
        <v>140216.93432312741</v>
      </c>
      <c r="I67" s="30">
        <f t="shared" ref="I67:AQ67" si="128">SUM(I60:I66)</f>
        <v>144530.23189556174</v>
      </c>
      <c r="J67" s="30">
        <f t="shared" si="128"/>
        <v>148510.779779665</v>
      </c>
      <c r="K67" s="30">
        <f>SUM(K60:K66)</f>
        <v>155141.95639209691</v>
      </c>
      <c r="L67" s="30">
        <f t="shared" si="128"/>
        <v>163217.84214607629</v>
      </c>
      <c r="M67" s="30">
        <f t="shared" si="128"/>
        <v>166434.30476797881</v>
      </c>
      <c r="N67" s="30">
        <f t="shared" si="128"/>
        <v>169363.0308930178</v>
      </c>
      <c r="O67" s="30">
        <f t="shared" si="128"/>
        <v>172021.00398814143</v>
      </c>
      <c r="P67" s="30">
        <f t="shared" si="128"/>
        <v>174419.96146861225</v>
      </c>
      <c r="Q67" s="30">
        <f t="shared" si="128"/>
        <v>176578.26092962219</v>
      </c>
      <c r="R67" s="30">
        <f t="shared" si="128"/>
        <v>178509.74805721798</v>
      </c>
      <c r="S67" s="30">
        <f t="shared" si="128"/>
        <v>180234.17534724655</v>
      </c>
      <c r="T67" s="126">
        <f t="shared" si="128"/>
        <v>181763.75220341276</v>
      </c>
      <c r="U67" s="30">
        <f t="shared" si="128"/>
        <v>183113.99421924993</v>
      </c>
      <c r="V67" s="30">
        <f t="shared" si="128"/>
        <v>184301.34745336144</v>
      </c>
      <c r="W67" s="30">
        <f t="shared" si="128"/>
        <v>185337.22594253966</v>
      </c>
      <c r="X67" s="30">
        <f t="shared" si="128"/>
        <v>186235.93285354914</v>
      </c>
      <c r="Y67" s="30">
        <f t="shared" si="128"/>
        <v>187002.67313227497</v>
      </c>
      <c r="Z67" s="30">
        <f t="shared" si="128"/>
        <v>187653.70334668801</v>
      </c>
      <c r="AA67" s="30">
        <f t="shared" si="128"/>
        <v>188197.61381859519</v>
      </c>
      <c r="AB67" s="30">
        <f t="shared" si="128"/>
        <v>188637.53840468646</v>
      </c>
      <c r="AC67" s="30">
        <f t="shared" si="128"/>
        <v>188986.29482693589</v>
      </c>
      <c r="AD67" s="30">
        <f t="shared" si="128"/>
        <v>189248.52203452404</v>
      </c>
      <c r="AE67" s="30">
        <f t="shared" si="128"/>
        <v>189441.37722562609</v>
      </c>
      <c r="AF67" s="30">
        <f t="shared" si="128"/>
        <v>189564.56379599276</v>
      </c>
      <c r="AG67" s="30">
        <f t="shared" si="128"/>
        <v>189626.32355788982</v>
      </c>
      <c r="AH67" s="30">
        <f t="shared" si="128"/>
        <v>189631.79258270763</v>
      </c>
      <c r="AI67" s="30">
        <f t="shared" si="128"/>
        <v>189583.72908637035</v>
      </c>
      <c r="AJ67" s="30">
        <f t="shared" si="128"/>
        <v>189511.03299380874</v>
      </c>
      <c r="AK67" s="30">
        <f t="shared" si="128"/>
        <v>189401.46725649785</v>
      </c>
      <c r="AL67" s="30">
        <f t="shared" si="128"/>
        <v>189260.75450045371</v>
      </c>
      <c r="AM67" s="30">
        <f t="shared" si="128"/>
        <v>189095.66209435748</v>
      </c>
      <c r="AN67" s="30">
        <f t="shared" si="128"/>
        <v>188905.65138392959</v>
      </c>
      <c r="AO67" s="30">
        <f t="shared" si="128"/>
        <v>188694.13414091448</v>
      </c>
      <c r="AP67" s="30">
        <f t="shared" si="128"/>
        <v>188463.80430175588</v>
      </c>
      <c r="AQ67" s="30">
        <f t="shared" si="128"/>
        <v>188216.05014577892</v>
      </c>
      <c r="AR67" s="28"/>
      <c r="AS67" s="251"/>
      <c r="AT67" s="251"/>
      <c r="AU67" s="42"/>
      <c r="AV67" s="42"/>
      <c r="AW67" s="42"/>
      <c r="AX67" s="46"/>
      <c r="AY67" s="46"/>
    </row>
    <row r="68" spans="1:51" ht="15.75" customHeight="1" x14ac:dyDescent="0.25">
      <c r="A68" s="10"/>
      <c r="B68" s="11"/>
      <c r="C68" s="186" t="s">
        <v>91</v>
      </c>
      <c r="D68" s="21"/>
      <c r="E68" s="155">
        <f>(E67-D67)/D67</f>
        <v>1.8266071691266612E-2</v>
      </c>
      <c r="F68" s="155">
        <f t="shared" ref="F68" si="129">(F67-E67)/E67</f>
        <v>2.6670840255873123E-2</v>
      </c>
      <c r="G68" s="155">
        <f t="shared" ref="G68" si="130">(G67-F67)/F67</f>
        <v>9.5062384689952775E-2</v>
      </c>
      <c r="H68" s="155">
        <f t="shared" ref="H68" si="131">(H67-G67)/G67</f>
        <v>1.0061275530955382E-3</v>
      </c>
      <c r="I68" s="155">
        <f t="shared" ref="I68" si="132">(I67-H67)/H67</f>
        <v>3.0761602321830898E-2</v>
      </c>
      <c r="J68" s="155">
        <f t="shared" ref="J68" si="133">(J67-I67)/I67</f>
        <v>2.7541282068789759E-2</v>
      </c>
      <c r="K68" s="155">
        <f t="shared" ref="K68" si="134">(K67-J67)/J67</f>
        <v>4.465114668625484E-2</v>
      </c>
      <c r="L68" s="155">
        <f t="shared" ref="L68" si="135">(L67-K67)/K67</f>
        <v>5.205481445373069E-2</v>
      </c>
      <c r="M68" s="155">
        <f t="shared" ref="M68" si="136">(M67-L67)/L67</f>
        <v>1.9706562589057276E-2</v>
      </c>
      <c r="N68" s="155">
        <f t="shared" ref="N68" si="137">(N67-M67)/M67</f>
        <v>1.7596889830626187E-2</v>
      </c>
      <c r="O68" s="155">
        <f t="shared" ref="O68" si="138">(O67-N67)/N67</f>
        <v>1.5693939114744582E-2</v>
      </c>
      <c r="P68" s="155">
        <f t="shared" ref="P68" si="139">(P67-O67)/O67</f>
        <v>1.3945724213051337E-2</v>
      </c>
      <c r="Q68" s="155">
        <f t="shared" ref="Q68" si="140">(Q67-P67)/P67</f>
        <v>1.237415398350686E-2</v>
      </c>
      <c r="R68" s="155">
        <f t="shared" ref="R68" si="141">(R67-Q67)/Q67</f>
        <v>1.0938419698026173E-2</v>
      </c>
      <c r="S68" s="155">
        <f t="shared" ref="S68" si="142">(S67-R67)/R67</f>
        <v>9.6601295380005763E-3</v>
      </c>
      <c r="T68" s="155">
        <f t="shared" ref="T68" si="143">(T67-S67)/S67</f>
        <v>8.4866083428365695E-3</v>
      </c>
      <c r="U68" s="155">
        <f t="shared" ref="U68" si="144">(U67-T67)/T67</f>
        <v>7.4285549207088603E-3</v>
      </c>
      <c r="V68" s="155">
        <f t="shared" ref="V68" si="145">(V67-U67)/U67</f>
        <v>6.484229887366441E-3</v>
      </c>
      <c r="W68" s="155">
        <f t="shared" ref="W68" si="146">(W67-V67)/V67</f>
        <v>5.6205692659971589E-3</v>
      </c>
      <c r="X68" s="155">
        <f t="shared" ref="X68" si="147">(X67-W67)/W67</f>
        <v>4.8490361633453044E-3</v>
      </c>
      <c r="Y68" s="155">
        <f t="shared" ref="Y68" si="148">(Y67-X67)/X67</f>
        <v>4.1170372815689448E-3</v>
      </c>
      <c r="Z68" s="155">
        <f t="shared" ref="Z68" si="149">(Z67-Y67)/Y67</f>
        <v>3.4813952309255955E-3</v>
      </c>
      <c r="AA68" s="155">
        <f t="shared" ref="AA68" si="150">(AA67-Z67)/Z67</f>
        <v>2.8984798179138961E-3</v>
      </c>
      <c r="AB68" s="155">
        <f t="shared" ref="AB68" si="151">(AB67-AA67)/AA67</f>
        <v>2.3375672898558846E-3</v>
      </c>
      <c r="AC68" s="155">
        <f t="shared" ref="AC68" si="152">(AC67-AB67)/AB67</f>
        <v>1.8488177125235497E-3</v>
      </c>
      <c r="AD68" s="155">
        <f t="shared" ref="AD68" si="153">(AD67-AC67)/AC67</f>
        <v>1.3875461595153381E-3</v>
      </c>
      <c r="AE68" s="155">
        <f t="shared" ref="AE68" si="154">(AE67-AD67)/AD67</f>
        <v>1.0190578453599002E-3</v>
      </c>
      <c r="AF68" s="155">
        <f t="shared" ref="AF68" si="155">(AF67-AE67)/AE67</f>
        <v>6.5026221921916135E-4</v>
      </c>
      <c r="AG68" s="155">
        <f t="shared" ref="AG68" si="156">(AG67-AF67)/AF67</f>
        <v>3.257980323976923E-4</v>
      </c>
      <c r="AH68" s="155">
        <f t="shared" ref="AH68" si="157">(AH67-AG67)/AG67</f>
        <v>2.8841063388221664E-5</v>
      </c>
      <c r="AI68" s="155">
        <f t="shared" ref="AI68" si="158">(AI67-AH67)/AH67</f>
        <v>-2.5345695298592617E-4</v>
      </c>
      <c r="AJ68" s="155">
        <f t="shared" ref="AJ68" si="159">(AJ67-AI67)/AI67</f>
        <v>-3.8345111635870461E-4</v>
      </c>
      <c r="AK68" s="155">
        <f t="shared" ref="AK68" si="160">(AK67-AJ67)/AJ67</f>
        <v>-5.78149649548181E-4</v>
      </c>
      <c r="AL68" s="155">
        <f t="shared" ref="AL68" si="161">(AL67-AK67)/AK67</f>
        <v>-7.429338224375164E-4</v>
      </c>
      <c r="AM68" s="155">
        <f t="shared" ref="AM68" si="162">(AM67-AL67)/AL67</f>
        <v>-8.7230132064084192E-4</v>
      </c>
      <c r="AN68" s="155">
        <f t="shared" ref="AN68" si="163">(AN67-AM67)/AM67</f>
        <v>-1.0048390762823142E-3</v>
      </c>
      <c r="AO68" s="155">
        <f t="shared" ref="AO68" si="164">(AO67-AN67)/AN67</f>
        <v>-1.1196978039859119E-3</v>
      </c>
      <c r="AP68" s="155">
        <f t="shared" ref="AP68" si="165">(AP67-AO67)/AO67</f>
        <v>-1.2206518247493163E-3</v>
      </c>
      <c r="AQ68" s="155">
        <f t="shared" ref="AQ68" si="166">(AQ67-AP67)/AP67</f>
        <v>-1.3145980836737862E-3</v>
      </c>
      <c r="AR68" s="9"/>
      <c r="AS68" s="47"/>
      <c r="AT68" s="47"/>
      <c r="AU68" s="47"/>
      <c r="AV68" s="47"/>
      <c r="AW68" s="47"/>
      <c r="AX68" s="47"/>
      <c r="AY68" s="47"/>
    </row>
    <row r="69" spans="1:51" ht="15.75" customHeight="1" x14ac:dyDescent="0.25">
      <c r="A69" s="10"/>
      <c r="B69" s="11"/>
      <c r="C69" s="11" t="s">
        <v>92</v>
      </c>
      <c r="D69" s="12"/>
      <c r="E69" s="12"/>
      <c r="F69" s="12"/>
      <c r="G69" s="21"/>
      <c r="H69" s="187">
        <f>(H67-$G67)/$G67</f>
        <v>1.0061275530955382E-3</v>
      </c>
      <c r="I69" s="187">
        <f t="shared" ref="I69:J69" si="167">(I67-$G67)/$G67</f>
        <v>3.1798679970599798E-2</v>
      </c>
      <c r="J69" s="187">
        <f t="shared" si="167"/>
        <v>6.0215738453875019E-2</v>
      </c>
      <c r="K69" s="187">
        <f t="shared" ref="K69:AQ69" si="168">(K67-$G67)/$G67</f>
        <v>0.10755558691065499</v>
      </c>
      <c r="L69" s="187">
        <f t="shared" si="168"/>
        <v>0.16520918748448193</v>
      </c>
      <c r="M69" s="187">
        <f t="shared" si="168"/>
        <v>0.18817145526698945</v>
      </c>
      <c r="N69" s="187">
        <f t="shared" si="168"/>
        <v>0.20907957746521746</v>
      </c>
      <c r="O69" s="187">
        <f t="shared" si="168"/>
        <v>0.22805479873883769</v>
      </c>
      <c r="P69" s="187">
        <f t="shared" si="168"/>
        <v>0.24518091228056377</v>
      </c>
      <c r="Q69" s="187">
        <f t="shared" si="168"/>
        <v>0.26058897262644704</v>
      </c>
      <c r="R69" s="187">
        <f t="shared" si="168"/>
        <v>0.27437782387573872</v>
      </c>
      <c r="S69" s="187">
        <f t="shared" si="168"/>
        <v>0.28668847873473363</v>
      </c>
      <c r="T69" s="187">
        <f t="shared" si="168"/>
        <v>0.29760809991299553</v>
      </c>
      <c r="U69" s="187">
        <f t="shared" si="168"/>
        <v>0.30724745294875588</v>
      </c>
      <c r="V69" s="187">
        <f t="shared" si="168"/>
        <v>0.31572394595334985</v>
      </c>
      <c r="W69" s="187">
        <f t="shared" si="168"/>
        <v>0.32311906352651176</v>
      </c>
      <c r="X69" s="187">
        <f t="shared" si="168"/>
        <v>0.32953491571396337</v>
      </c>
      <c r="Y69" s="187">
        <f t="shared" si="168"/>
        <v>0.33500866052910538</v>
      </c>
      <c r="Z69" s="187">
        <f t="shared" si="168"/>
        <v>0.33965635331311578</v>
      </c>
      <c r="AA69" s="187">
        <f t="shared" si="168"/>
        <v>0.34353932021613398</v>
      </c>
      <c r="AB69" s="187">
        <f t="shared" si="168"/>
        <v>0.34667993378370643</v>
      </c>
      <c r="AC69" s="187">
        <f t="shared" si="168"/>
        <v>0.34916969949838578</v>
      </c>
      <c r="AD69" s="187">
        <f t="shared" si="168"/>
        <v>0.35104173473345923</v>
      </c>
      <c r="AE69" s="187">
        <f t="shared" si="168"/>
        <v>0.35241852441264804</v>
      </c>
      <c r="AF69" s="187">
        <f t="shared" si="168"/>
        <v>0.3532979510836457</v>
      </c>
      <c r="AG69" s="187">
        <f t="shared" si="168"/>
        <v>0.3537388528933566</v>
      </c>
      <c r="AH69" s="187">
        <f t="shared" si="168"/>
        <v>0.35377789616142397</v>
      </c>
      <c r="AI69" s="187">
        <f t="shared" si="168"/>
        <v>0.3534347717408432</v>
      </c>
      <c r="AJ69" s="187">
        <f t="shared" si="168"/>
        <v>0.3529157956667005</v>
      </c>
      <c r="AK69" s="187">
        <f t="shared" si="168"/>
        <v>0.35213360787356757</v>
      </c>
      <c r="AL69" s="187">
        <f t="shared" si="168"/>
        <v>0.35112906208382383</v>
      </c>
      <c r="AM69" s="187">
        <f t="shared" si="168"/>
        <v>0.34995047041861188</v>
      </c>
      <c r="AN69" s="187">
        <f t="shared" si="168"/>
        <v>0.34859398743488962</v>
      </c>
      <c r="AO69" s="187">
        <f t="shared" si="168"/>
        <v>0.34708396970869015</v>
      </c>
      <c r="AP69" s="187">
        <f t="shared" si="168"/>
        <v>0.34543964920297465</v>
      </c>
      <c r="AQ69" s="187">
        <f t="shared" si="168"/>
        <v>0.34367093681843369</v>
      </c>
      <c r="AR69" s="9"/>
      <c r="AS69" s="9"/>
      <c r="AT69" s="9"/>
      <c r="AU69" s="9"/>
      <c r="AV69" s="9"/>
      <c r="AW69" s="9"/>
      <c r="AX69" s="9"/>
      <c r="AY69" s="9"/>
    </row>
    <row r="70" spans="1:51" ht="15.75" customHeight="1" x14ac:dyDescent="0.25">
      <c r="A70" s="10"/>
      <c r="B70" s="11"/>
      <c r="C70" s="11"/>
      <c r="D70" s="12"/>
      <c r="E70" s="12"/>
      <c r="F70" s="12"/>
      <c r="G70" s="12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spans="1:51" ht="15.75" customHeight="1" x14ac:dyDescent="0.25">
      <c r="A71" s="10"/>
      <c r="B71" s="11"/>
      <c r="C71" s="11"/>
      <c r="D71" s="12"/>
      <c r="E71" s="12"/>
      <c r="F71" s="12"/>
      <c r="G71" s="12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</row>
    <row r="72" spans="1:51" ht="15.75" customHeight="1" x14ac:dyDescent="0.25">
      <c r="A72" s="10"/>
      <c r="B72" s="11"/>
      <c r="C72" s="11"/>
      <c r="D72" s="12"/>
      <c r="E72" s="12"/>
      <c r="F72" s="12"/>
      <c r="G72" s="12"/>
      <c r="H72" s="9"/>
      <c r="I72" s="202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</row>
    <row r="73" spans="1:51" ht="15.75" customHeight="1" x14ac:dyDescent="0.25">
      <c r="A73" s="10"/>
      <c r="B73" s="11"/>
      <c r="C73" s="11"/>
      <c r="D73" s="12"/>
      <c r="E73" s="12"/>
      <c r="F73" s="12"/>
      <c r="G73" s="12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</row>
    <row r="74" spans="1:51" ht="15.75" customHeight="1" x14ac:dyDescent="0.25">
      <c r="A74" s="10"/>
      <c r="B74" s="11"/>
      <c r="C74" s="11"/>
      <c r="D74" s="12"/>
      <c r="E74" s="12"/>
      <c r="F74" s="12"/>
      <c r="G74" s="12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</row>
    <row r="75" spans="1:51" ht="15.75" customHeight="1" x14ac:dyDescent="0.25">
      <c r="A75" s="10"/>
      <c r="B75" s="11"/>
      <c r="C75" s="11"/>
      <c r="D75" s="12"/>
      <c r="E75" s="12"/>
      <c r="F75" s="12"/>
      <c r="G75" s="12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</row>
    <row r="76" spans="1:51" ht="15.75" customHeight="1" x14ac:dyDescent="0.25">
      <c r="A76" s="10"/>
      <c r="B76" s="11"/>
      <c r="C76" s="11"/>
      <c r="D76" s="12"/>
      <c r="E76" s="12"/>
      <c r="F76" s="12"/>
      <c r="G76" s="12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</row>
    <row r="77" spans="1:51" ht="15.75" customHeight="1" x14ac:dyDescent="0.25">
      <c r="A77" s="10"/>
      <c r="B77" s="11"/>
      <c r="C77" s="11"/>
      <c r="D77" s="12"/>
      <c r="E77" s="12"/>
      <c r="F77" s="12"/>
      <c r="G77" s="12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</row>
    <row r="78" spans="1:51" ht="15.75" customHeight="1" x14ac:dyDescent="0.25">
      <c r="A78" s="10"/>
      <c r="B78" s="11"/>
      <c r="C78" s="11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spans="1:51" ht="15.75" customHeight="1" x14ac:dyDescent="0.25">
      <c r="A79" s="10"/>
      <c r="B79" s="11"/>
      <c r="C79" s="11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</row>
    <row r="80" spans="1:51" ht="15.75" customHeight="1" x14ac:dyDescent="0.25">
      <c r="A80" s="10"/>
      <c r="B80" s="11"/>
      <c r="C80" s="11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 ht="15.75" customHeight="1" x14ac:dyDescent="0.25">
      <c r="A81" s="10"/>
      <c r="B81" s="11"/>
      <c r="C81" s="11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</row>
    <row r="82" spans="1:51" ht="15.75" customHeight="1" x14ac:dyDescent="0.25">
      <c r="A82" s="10"/>
      <c r="B82" s="11"/>
      <c r="C82" s="11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</row>
    <row r="83" spans="1:51" ht="15.75" customHeight="1" x14ac:dyDescent="0.25">
      <c r="A83" s="10"/>
      <c r="B83" s="11"/>
      <c r="C83" s="11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</row>
    <row r="84" spans="1:51" ht="15.75" customHeight="1" x14ac:dyDescent="0.25">
      <c r="A84" s="10"/>
      <c r="B84" s="11"/>
      <c r="C84" s="11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spans="1:51" ht="15.75" customHeight="1" x14ac:dyDescent="0.25">
      <c r="A85" s="10"/>
      <c r="B85" s="11"/>
      <c r="C85" s="11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spans="1:51" ht="15.75" customHeight="1" x14ac:dyDescent="0.25">
      <c r="A86" s="10"/>
      <c r="B86" s="11"/>
      <c r="C86" s="11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spans="1:51" ht="15.75" customHeight="1" x14ac:dyDescent="0.25">
      <c r="A87" s="10"/>
      <c r="B87" s="11"/>
      <c r="C87" s="11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spans="1:51" ht="15.75" customHeight="1" x14ac:dyDescent="0.25">
      <c r="A88" s="10"/>
      <c r="B88" s="11"/>
      <c r="C88" s="1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spans="1:51" ht="15.75" customHeight="1" x14ac:dyDescent="0.25">
      <c r="A89" s="10"/>
      <c r="B89" s="11"/>
      <c r="C89" s="11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</row>
    <row r="90" spans="1:51" ht="15.75" customHeight="1" x14ac:dyDescent="0.25">
      <c r="A90" s="10"/>
      <c r="B90" s="11"/>
      <c r="C90" s="1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spans="1:51" ht="15.75" customHeight="1" x14ac:dyDescent="0.25">
      <c r="A91" s="10"/>
      <c r="B91" s="11"/>
      <c r="C91" s="11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</row>
    <row r="92" spans="1:51" ht="15.75" customHeight="1" x14ac:dyDescent="0.25">
      <c r="A92" s="10"/>
      <c r="B92" s="11"/>
      <c r="C92" s="11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</row>
    <row r="93" spans="1:51" ht="15.75" customHeight="1" x14ac:dyDescent="0.25">
      <c r="A93" s="10"/>
      <c r="B93" s="11"/>
      <c r="C93" s="11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 ht="15.75" customHeight="1" x14ac:dyDescent="0.25">
      <c r="A94" s="10"/>
      <c r="B94" s="11"/>
      <c r="C94" s="11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</row>
    <row r="95" spans="1:51" ht="15.75" customHeight="1" x14ac:dyDescent="0.25">
      <c r="A95" s="10"/>
      <c r="B95" s="11"/>
      <c r="C95" s="11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</row>
    <row r="96" spans="1:51" ht="15.75" customHeight="1" x14ac:dyDescent="0.25">
      <c r="A96" s="10"/>
      <c r="B96" s="11"/>
      <c r="C96" s="11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</row>
    <row r="97" spans="1:51" ht="15.75" customHeight="1" x14ac:dyDescent="0.25">
      <c r="A97" s="10"/>
      <c r="B97" s="11"/>
      <c r="C97" s="11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</row>
    <row r="98" spans="1:51" ht="15.75" customHeight="1" x14ac:dyDescent="0.25">
      <c r="A98" s="10"/>
      <c r="B98" s="11"/>
      <c r="C98" s="11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</row>
    <row r="99" spans="1:51" ht="15.75" customHeight="1" x14ac:dyDescent="0.25">
      <c r="A99" s="10"/>
      <c r="B99" s="11"/>
      <c r="C99" s="11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spans="1:51" ht="15.75" customHeight="1" x14ac:dyDescent="0.25">
      <c r="A100" s="10"/>
      <c r="B100" s="11"/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spans="1:51" ht="15.75" customHeight="1" x14ac:dyDescent="0.25">
      <c r="A101" s="10"/>
      <c r="B101" s="11"/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spans="1:51" ht="15.75" customHeight="1" x14ac:dyDescent="0.25">
      <c r="A102" s="10"/>
      <c r="B102" s="11"/>
      <c r="C102" s="11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</row>
    <row r="103" spans="1:51" ht="15.75" customHeight="1" x14ac:dyDescent="0.25">
      <c r="A103" s="10"/>
      <c r="B103" s="11"/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</row>
    <row r="104" spans="1:51" ht="15.75" customHeight="1" x14ac:dyDescent="0.25">
      <c r="A104" s="10"/>
      <c r="B104" s="11"/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</row>
    <row r="105" spans="1:51" ht="15.75" customHeight="1" x14ac:dyDescent="0.25">
      <c r="A105" s="10"/>
      <c r="B105" s="11"/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</row>
    <row r="106" spans="1:51" ht="15.75" customHeight="1" x14ac:dyDescent="0.25">
      <c r="A106" s="10"/>
      <c r="B106" s="11"/>
      <c r="C106" s="11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 ht="15.75" customHeight="1" x14ac:dyDescent="0.25">
      <c r="A107" s="10"/>
      <c r="B107" s="11"/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spans="1:51" ht="15.75" customHeight="1" x14ac:dyDescent="0.25">
      <c r="A108" s="10"/>
      <c r="B108" s="11"/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</row>
    <row r="109" spans="1:51" ht="15.75" customHeight="1" x14ac:dyDescent="0.25">
      <c r="A109" s="10"/>
      <c r="B109" s="11"/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</row>
    <row r="110" spans="1:51" ht="15.75" customHeight="1" x14ac:dyDescent="0.25">
      <c r="A110" s="10"/>
      <c r="B110" s="11"/>
      <c r="C110" s="11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</row>
    <row r="111" spans="1:51" ht="15.75" customHeight="1" x14ac:dyDescent="0.25">
      <c r="A111" s="10"/>
      <c r="B111" s="11"/>
      <c r="C111" s="11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</row>
    <row r="112" spans="1:51" ht="15.75" customHeight="1" x14ac:dyDescent="0.25">
      <c r="A112" s="10"/>
      <c r="B112" s="11"/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</row>
    <row r="113" spans="1:51" ht="15.75" customHeight="1" x14ac:dyDescent="0.25">
      <c r="A113" s="10"/>
      <c r="B113" s="11"/>
      <c r="C113" s="11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</row>
    <row r="114" spans="1:51" ht="15.75" customHeight="1" x14ac:dyDescent="0.25">
      <c r="A114" s="10"/>
      <c r="B114" s="11"/>
      <c r="C114" s="11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</row>
    <row r="115" spans="1:51" ht="15.75" customHeight="1" x14ac:dyDescent="0.25">
      <c r="A115" s="10"/>
      <c r="B115" s="11"/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</row>
    <row r="116" spans="1:51" ht="15.75" customHeight="1" x14ac:dyDescent="0.25">
      <c r="A116" s="10"/>
      <c r="B116" s="11"/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</row>
    <row r="117" spans="1:51" ht="15.75" customHeight="1" x14ac:dyDescent="0.25">
      <c r="A117" s="10"/>
      <c r="B117" s="11"/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</row>
    <row r="118" spans="1:51" ht="15.75" customHeight="1" x14ac:dyDescent="0.25">
      <c r="A118" s="10"/>
      <c r="B118" s="11"/>
      <c r="C118" s="11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</row>
    <row r="119" spans="1:51" ht="15.75" customHeight="1" x14ac:dyDescent="0.25">
      <c r="A119" s="10"/>
      <c r="B119" s="11"/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 ht="15.75" customHeight="1" x14ac:dyDescent="0.25">
      <c r="A120" s="10"/>
      <c r="B120" s="11"/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</row>
    <row r="121" spans="1:51" ht="15.75" customHeight="1" x14ac:dyDescent="0.25">
      <c r="A121" s="10"/>
      <c r="B121" s="11"/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</row>
    <row r="122" spans="1:51" ht="15.75" customHeight="1" x14ac:dyDescent="0.25">
      <c r="A122" s="10"/>
      <c r="B122" s="11"/>
      <c r="C122" s="11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</row>
    <row r="123" spans="1:51" ht="15.75" customHeight="1" x14ac:dyDescent="0.25">
      <c r="A123" s="10"/>
      <c r="B123" s="11"/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</row>
    <row r="124" spans="1:51" ht="15.75" customHeight="1" x14ac:dyDescent="0.25">
      <c r="A124" s="10"/>
      <c r="B124" s="11"/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</row>
    <row r="125" spans="1:51" ht="15.75" customHeight="1" x14ac:dyDescent="0.25">
      <c r="A125" s="10"/>
      <c r="B125" s="11"/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</row>
    <row r="126" spans="1:51" ht="15.75" customHeight="1" x14ac:dyDescent="0.25">
      <c r="A126" s="10"/>
      <c r="B126" s="11"/>
      <c r="C126" s="11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</row>
    <row r="127" spans="1:51" ht="15.75" customHeight="1" x14ac:dyDescent="0.25">
      <c r="A127" s="10"/>
      <c r="B127" s="11"/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</row>
    <row r="128" spans="1:51" ht="15.75" customHeight="1" x14ac:dyDescent="0.25">
      <c r="A128" s="10"/>
      <c r="B128" s="11"/>
      <c r="C128" s="11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</row>
    <row r="129" spans="1:51" ht="15.75" customHeight="1" x14ac:dyDescent="0.25">
      <c r="A129" s="10"/>
      <c r="B129" s="11"/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</row>
    <row r="130" spans="1:51" ht="15.75" customHeight="1" x14ac:dyDescent="0.25">
      <c r="A130" s="10"/>
      <c r="B130" s="11"/>
      <c r="C130" s="11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spans="1:51" ht="15.75" customHeight="1" x14ac:dyDescent="0.25">
      <c r="A131" s="10"/>
      <c r="B131" s="11"/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spans="1:51" ht="15.75" customHeight="1" x14ac:dyDescent="0.25">
      <c r="A132" s="10"/>
      <c r="B132" s="11"/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 ht="15.75" customHeight="1" x14ac:dyDescent="0.25">
      <c r="A133" s="10"/>
      <c r="B133" s="11"/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</row>
    <row r="134" spans="1:51" ht="15.75" customHeight="1" x14ac:dyDescent="0.25">
      <c r="A134" s="10"/>
      <c r="B134" s="11"/>
      <c r="C134" s="11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</row>
    <row r="135" spans="1:51" ht="15.75" customHeight="1" x14ac:dyDescent="0.25">
      <c r="A135" s="10"/>
      <c r="B135" s="11"/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</row>
    <row r="136" spans="1:51" ht="15.75" customHeight="1" x14ac:dyDescent="0.25">
      <c r="A136" s="10"/>
      <c r="B136" s="11"/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</row>
    <row r="137" spans="1:51" ht="15.75" customHeight="1" x14ac:dyDescent="0.25">
      <c r="A137" s="10"/>
      <c r="B137" s="11"/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spans="1:51" ht="15.75" customHeight="1" x14ac:dyDescent="0.25">
      <c r="A138" s="10"/>
      <c r="B138" s="11"/>
      <c r="C138" s="11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</row>
    <row r="139" spans="1:51" ht="15.75" customHeight="1" x14ac:dyDescent="0.25">
      <c r="A139" s="10"/>
      <c r="B139" s="11"/>
      <c r="C139" s="11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</row>
    <row r="140" spans="1:51" ht="15.75" customHeight="1" x14ac:dyDescent="0.25">
      <c r="A140" s="10"/>
      <c r="B140" s="11"/>
      <c r="C140" s="11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</row>
    <row r="141" spans="1:51" ht="15.75" customHeight="1" x14ac:dyDescent="0.25">
      <c r="A141" s="10"/>
      <c r="B141" s="11"/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</row>
    <row r="142" spans="1:51" ht="15.75" customHeight="1" x14ac:dyDescent="0.25">
      <c r="A142" s="10"/>
      <c r="B142" s="11"/>
      <c r="C142" s="11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</row>
    <row r="143" spans="1:51" ht="15.75" customHeight="1" x14ac:dyDescent="0.25">
      <c r="A143" s="10"/>
      <c r="B143" s="11"/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</row>
    <row r="144" spans="1:51" ht="15.75" customHeight="1" x14ac:dyDescent="0.25">
      <c r="A144" s="10"/>
      <c r="B144" s="11"/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</row>
    <row r="145" spans="1:51" ht="15.75" customHeight="1" x14ac:dyDescent="0.25">
      <c r="A145" s="10"/>
      <c r="B145" s="11"/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 ht="15.75" customHeight="1" x14ac:dyDescent="0.25">
      <c r="A146" s="10"/>
      <c r="B146" s="11"/>
      <c r="C146" s="11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</row>
    <row r="147" spans="1:51" ht="15.75" customHeight="1" x14ac:dyDescent="0.25">
      <c r="A147" s="10"/>
      <c r="B147" s="11"/>
      <c r="C147" s="11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</row>
    <row r="148" spans="1:51" ht="15.75" customHeight="1" x14ac:dyDescent="0.25">
      <c r="A148" s="10"/>
      <c r="B148" s="11"/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</row>
    <row r="149" spans="1:51" ht="15.75" customHeight="1" x14ac:dyDescent="0.25">
      <c r="A149" s="10"/>
      <c r="B149" s="11"/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</row>
    <row r="150" spans="1:51" ht="15.75" customHeight="1" x14ac:dyDescent="0.25">
      <c r="A150" s="10"/>
      <c r="B150" s="11"/>
      <c r="C150" s="11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1:51" ht="15.75" customHeight="1" x14ac:dyDescent="0.25">
      <c r="A151" s="10"/>
      <c r="B151" s="11"/>
      <c r="C151" s="11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</row>
    <row r="152" spans="1:51" ht="15.75" customHeight="1" x14ac:dyDescent="0.25">
      <c r="A152" s="10"/>
      <c r="B152" s="11"/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</row>
    <row r="153" spans="1:51" ht="15.75" customHeight="1" x14ac:dyDescent="0.25">
      <c r="A153" s="10"/>
      <c r="B153" s="11"/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</row>
    <row r="154" spans="1:51" ht="15.75" customHeight="1" x14ac:dyDescent="0.25">
      <c r="A154" s="10"/>
      <c r="B154" s="11"/>
      <c r="C154" s="11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</row>
    <row r="155" spans="1:51" ht="15.75" customHeight="1" x14ac:dyDescent="0.25">
      <c r="A155" s="10"/>
      <c r="B155" s="11"/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</row>
    <row r="156" spans="1:51" ht="15.75" customHeight="1" x14ac:dyDescent="0.25">
      <c r="A156" s="10"/>
      <c r="B156" s="11"/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</row>
    <row r="157" spans="1:51" ht="15.75" customHeight="1" x14ac:dyDescent="0.25">
      <c r="A157" s="10"/>
      <c r="B157" s="11"/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</row>
    <row r="158" spans="1:51" ht="15.75" customHeight="1" x14ac:dyDescent="0.25">
      <c r="A158" s="10"/>
      <c r="B158" s="11"/>
      <c r="C158" s="11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 ht="15.75" customHeight="1" x14ac:dyDescent="0.25">
      <c r="A159" s="10"/>
      <c r="B159" s="11"/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</row>
    <row r="160" spans="1:51" ht="15.75" customHeight="1" x14ac:dyDescent="0.25">
      <c r="A160" s="10"/>
      <c r="B160" s="11"/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spans="1:51" ht="15.75" customHeight="1" x14ac:dyDescent="0.25">
      <c r="A161" s="10"/>
      <c r="B161" s="11"/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</row>
    <row r="162" spans="1:51" ht="15.75" customHeight="1" x14ac:dyDescent="0.25">
      <c r="A162" s="10"/>
      <c r="B162" s="11"/>
      <c r="C162" s="11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</row>
    <row r="163" spans="1:51" ht="15.75" customHeight="1" x14ac:dyDescent="0.25">
      <c r="A163" s="10"/>
      <c r="B163" s="11"/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</row>
    <row r="164" spans="1:51" ht="15.75" customHeight="1" x14ac:dyDescent="0.25">
      <c r="A164" s="10"/>
      <c r="B164" s="11"/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</row>
    <row r="165" spans="1:51" ht="15.75" customHeight="1" x14ac:dyDescent="0.25">
      <c r="A165" s="10"/>
      <c r="B165" s="11"/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</row>
    <row r="166" spans="1:51" ht="15.75" customHeight="1" x14ac:dyDescent="0.25">
      <c r="A166" s="10"/>
      <c r="B166" s="11"/>
      <c r="C166" s="11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</row>
    <row r="167" spans="1:51" ht="15.75" customHeight="1" x14ac:dyDescent="0.25">
      <c r="A167" s="10"/>
      <c r="B167" s="11"/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</row>
    <row r="168" spans="1:51" ht="15.75" customHeight="1" x14ac:dyDescent="0.25">
      <c r="A168" s="10"/>
      <c r="B168" s="11"/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</row>
    <row r="169" spans="1:51" ht="15.75" customHeight="1" x14ac:dyDescent="0.25">
      <c r="A169" s="10"/>
      <c r="B169" s="11"/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</row>
    <row r="170" spans="1:51" ht="15.75" customHeight="1" x14ac:dyDescent="0.25">
      <c r="A170" s="10"/>
      <c r="B170" s="11"/>
      <c r="C170" s="11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</row>
    <row r="171" spans="1:51" ht="15.75" customHeight="1" x14ac:dyDescent="0.25">
      <c r="A171" s="10"/>
      <c r="B171" s="11"/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 ht="15.75" customHeight="1" x14ac:dyDescent="0.25">
      <c r="A172" s="10"/>
      <c r="B172" s="11"/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spans="1:51" ht="15.75" customHeight="1" x14ac:dyDescent="0.25">
      <c r="A173" s="10"/>
      <c r="B173" s="11"/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</row>
    <row r="174" spans="1:51" ht="15.75" customHeight="1" x14ac:dyDescent="0.25">
      <c r="A174" s="10"/>
      <c r="B174" s="11"/>
      <c r="C174" s="11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</row>
    <row r="175" spans="1:51" ht="15.75" customHeight="1" x14ac:dyDescent="0.25">
      <c r="A175" s="10"/>
      <c r="B175" s="11"/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</row>
    <row r="176" spans="1:51" ht="15.75" customHeight="1" x14ac:dyDescent="0.25">
      <c r="A176" s="10"/>
      <c r="B176" s="11"/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</row>
    <row r="177" spans="1:51" ht="15.75" customHeight="1" x14ac:dyDescent="0.25">
      <c r="A177" s="10"/>
      <c r="B177" s="11"/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</row>
    <row r="178" spans="1:51" ht="15.75" customHeight="1" x14ac:dyDescent="0.25">
      <c r="A178" s="10"/>
      <c r="B178" s="11"/>
      <c r="C178" s="11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</row>
    <row r="179" spans="1:51" ht="15.75" customHeight="1" x14ac:dyDescent="0.25">
      <c r="A179" s="10"/>
      <c r="B179" s="11"/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</row>
    <row r="180" spans="1:51" ht="15.75" customHeight="1" x14ac:dyDescent="0.25">
      <c r="A180" s="10"/>
      <c r="B180" s="11"/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</row>
    <row r="181" spans="1:51" ht="15.75" customHeight="1" x14ac:dyDescent="0.25">
      <c r="A181" s="10"/>
      <c r="B181" s="11"/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</row>
    <row r="182" spans="1:51" ht="15.75" customHeight="1" x14ac:dyDescent="0.25">
      <c r="A182" s="10"/>
      <c r="B182" s="11"/>
      <c r="C182" s="11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</row>
    <row r="183" spans="1:51" ht="15.75" customHeight="1" x14ac:dyDescent="0.25">
      <c r="A183" s="10"/>
      <c r="B183" s="11"/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</row>
    <row r="184" spans="1:51" ht="15.75" customHeight="1" x14ac:dyDescent="0.25">
      <c r="A184" s="10"/>
      <c r="B184" s="11"/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 ht="15.75" customHeight="1" x14ac:dyDescent="0.25">
      <c r="A185" s="10"/>
      <c r="B185" s="11"/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</row>
    <row r="186" spans="1:51" ht="15.75" customHeight="1" x14ac:dyDescent="0.25">
      <c r="A186" s="10"/>
      <c r="B186" s="11"/>
      <c r="C186" s="11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</row>
    <row r="187" spans="1:51" ht="15.75" customHeight="1" x14ac:dyDescent="0.25">
      <c r="A187" s="10"/>
      <c r="B187" s="11"/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</row>
    <row r="188" spans="1:51" ht="15.75" customHeight="1" x14ac:dyDescent="0.25">
      <c r="A188" s="10"/>
      <c r="B188" s="11"/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</row>
    <row r="189" spans="1:51" ht="15.75" customHeight="1" x14ac:dyDescent="0.25">
      <c r="A189" s="10"/>
      <c r="B189" s="11"/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</row>
    <row r="190" spans="1:51" ht="15.75" customHeight="1" x14ac:dyDescent="0.25">
      <c r="A190" s="10"/>
      <c r="B190" s="11"/>
      <c r="C190" s="11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</row>
    <row r="191" spans="1:51" ht="15.75" customHeight="1" x14ac:dyDescent="0.25">
      <c r="A191" s="10"/>
      <c r="B191" s="11"/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</row>
    <row r="192" spans="1:51" ht="15.75" customHeight="1" x14ac:dyDescent="0.25">
      <c r="A192" s="10"/>
      <c r="B192" s="11"/>
      <c r="C192" s="11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spans="1:51" ht="15.75" customHeight="1" x14ac:dyDescent="0.25">
      <c r="A193" s="10"/>
      <c r="B193" s="11"/>
      <c r="C193" s="11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</row>
    <row r="194" spans="1:51" ht="15.75" customHeight="1" x14ac:dyDescent="0.25">
      <c r="A194" s="10"/>
      <c r="B194" s="11"/>
      <c r="C194" s="11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</row>
    <row r="195" spans="1:51" ht="15.75" customHeight="1" x14ac:dyDescent="0.25">
      <c r="A195" s="10"/>
      <c r="B195" s="11"/>
      <c r="C195" s="11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</row>
    <row r="196" spans="1:51" ht="15.75" customHeight="1" x14ac:dyDescent="0.25">
      <c r="A196" s="10"/>
      <c r="B196" s="11"/>
      <c r="C196" s="11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</row>
    <row r="197" spans="1:51" ht="15.75" customHeight="1" x14ac:dyDescent="0.25">
      <c r="A197" s="10"/>
      <c r="B197" s="11"/>
      <c r="C197" s="11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 ht="15.75" customHeight="1" x14ac:dyDescent="0.25">
      <c r="A198" s="10"/>
      <c r="B198" s="11"/>
      <c r="C198" s="11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</row>
    <row r="199" spans="1:51" ht="15.75" customHeight="1" x14ac:dyDescent="0.25">
      <c r="A199" s="10"/>
      <c r="B199" s="11"/>
      <c r="C199" s="11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</row>
    <row r="200" spans="1:51" ht="15.75" customHeight="1" x14ac:dyDescent="0.25">
      <c r="A200" s="10"/>
      <c r="B200" s="11"/>
      <c r="C200" s="11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</row>
    <row r="201" spans="1:51" ht="15.75" customHeight="1" x14ac:dyDescent="0.25">
      <c r="A201" s="10"/>
      <c r="B201" s="11"/>
      <c r="C201" s="11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</row>
    <row r="202" spans="1:51" ht="15.75" customHeight="1" x14ac:dyDescent="0.25">
      <c r="A202" s="10"/>
      <c r="B202" s="11"/>
      <c r="C202" s="11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</row>
    <row r="203" spans="1:51" ht="15.75" customHeight="1" x14ac:dyDescent="0.25">
      <c r="A203" s="10"/>
      <c r="B203" s="11"/>
      <c r="C203" s="11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spans="1:51" ht="15.75" customHeight="1" x14ac:dyDescent="0.25">
      <c r="A204" s="10"/>
      <c r="B204" s="11"/>
      <c r="C204" s="11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spans="1:51" ht="15.75" customHeight="1" x14ac:dyDescent="0.25">
      <c r="A205" s="10"/>
      <c r="B205" s="11"/>
      <c r="C205" s="11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</row>
    <row r="206" spans="1:51" ht="15.75" customHeight="1" x14ac:dyDescent="0.25">
      <c r="A206" s="10"/>
      <c r="B206" s="11"/>
      <c r="C206" s="11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</row>
    <row r="207" spans="1:51" ht="15.75" customHeight="1" x14ac:dyDescent="0.25">
      <c r="A207" s="10"/>
      <c r="B207" s="11"/>
      <c r="C207" s="11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</row>
    <row r="208" spans="1:51" ht="15.75" customHeight="1" x14ac:dyDescent="0.25">
      <c r="A208" s="10"/>
      <c r="B208" s="11"/>
      <c r="C208" s="11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</row>
    <row r="209" spans="1:51" ht="15.75" customHeight="1" x14ac:dyDescent="0.25">
      <c r="A209" s="10"/>
      <c r="B209" s="11"/>
      <c r="C209" s="11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 ht="15.75" customHeight="1" x14ac:dyDescent="0.25">
      <c r="A210" s="10"/>
      <c r="B210" s="11"/>
      <c r="C210" s="11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 ht="15.75" customHeight="1" x14ac:dyDescent="0.25">
      <c r="A211" s="10"/>
      <c r="B211" s="11"/>
      <c r="C211" s="11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</row>
    <row r="212" spans="1:51" ht="15.75" customHeight="1" x14ac:dyDescent="0.25">
      <c r="A212" s="10"/>
      <c r="B212" s="11"/>
      <c r="C212" s="11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</row>
    <row r="213" spans="1:51" ht="15.75" customHeight="1" x14ac:dyDescent="0.25">
      <c r="A213" s="10"/>
      <c r="B213" s="11"/>
      <c r="C213" s="11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</row>
    <row r="214" spans="1:51" ht="15.75" customHeight="1" x14ac:dyDescent="0.25">
      <c r="A214" s="10"/>
      <c r="B214" s="11"/>
      <c r="C214" s="11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</row>
    <row r="215" spans="1:51" ht="15.75" customHeight="1" x14ac:dyDescent="0.25">
      <c r="A215" s="10"/>
      <c r="B215" s="11"/>
      <c r="C215" s="11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</row>
    <row r="216" spans="1:51" ht="15.75" customHeight="1" x14ac:dyDescent="0.25">
      <c r="A216" s="10"/>
      <c r="B216" s="11"/>
      <c r="C216" s="11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</row>
    <row r="217" spans="1:51" ht="15.75" customHeight="1" x14ac:dyDescent="0.25">
      <c r="A217" s="10"/>
      <c r="B217" s="11"/>
      <c r="C217" s="11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</row>
    <row r="218" spans="1:51" ht="15.75" customHeight="1" x14ac:dyDescent="0.25">
      <c r="A218" s="10"/>
      <c r="B218" s="11"/>
      <c r="C218" s="11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</row>
    <row r="219" spans="1:51" ht="15.75" customHeight="1" x14ac:dyDescent="0.25">
      <c r="A219" s="10"/>
      <c r="B219" s="11"/>
      <c r="C219" s="11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</row>
    <row r="220" spans="1:51" ht="15.75" customHeight="1" x14ac:dyDescent="0.25">
      <c r="A220" s="10"/>
      <c r="B220" s="11"/>
      <c r="C220" s="11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</row>
    <row r="221" spans="1:51" ht="15.75" customHeight="1" x14ac:dyDescent="0.25">
      <c r="A221" s="10"/>
      <c r="B221" s="11"/>
      <c r="C221" s="11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</row>
    <row r="222" spans="1:51" ht="15.75" customHeight="1" x14ac:dyDescent="0.25">
      <c r="A222" s="10"/>
      <c r="B222" s="11"/>
      <c r="C222" s="11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</row>
    <row r="223" spans="1:51" ht="15.75" customHeight="1" x14ac:dyDescent="0.25">
      <c r="A223" s="10"/>
      <c r="B223" s="11"/>
      <c r="C223" s="11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 ht="15.75" customHeight="1" x14ac:dyDescent="0.25">
      <c r="A224" s="10"/>
      <c r="B224" s="11"/>
      <c r="C224" s="11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</row>
    <row r="225" spans="1:51" ht="15.75" customHeight="1" x14ac:dyDescent="0.25">
      <c r="A225" s="10"/>
      <c r="B225" s="11"/>
      <c r="C225" s="11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</row>
    <row r="226" spans="1:51" ht="15.75" customHeight="1" x14ac:dyDescent="0.25">
      <c r="A226" s="10"/>
      <c r="B226" s="11"/>
      <c r="C226" s="11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</row>
    <row r="227" spans="1:51" ht="15.75" customHeight="1" x14ac:dyDescent="0.25">
      <c r="A227" s="10"/>
      <c r="B227" s="11"/>
      <c r="C227" s="11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</row>
    <row r="228" spans="1:51" ht="15.75" customHeight="1" x14ac:dyDescent="0.25">
      <c r="A228" s="10"/>
      <c r="B228" s="11"/>
      <c r="C228" s="11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</row>
    <row r="229" spans="1:51" ht="15.75" customHeight="1" x14ac:dyDescent="0.25">
      <c r="A229" s="10"/>
      <c r="B229" s="11"/>
      <c r="C229" s="11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</row>
    <row r="230" spans="1:51" ht="15.75" customHeight="1" x14ac:dyDescent="0.25">
      <c r="A230" s="10"/>
      <c r="B230" s="11"/>
      <c r="C230" s="11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</row>
    <row r="231" spans="1:51" ht="15.75" customHeight="1" x14ac:dyDescent="0.25">
      <c r="A231" s="10"/>
      <c r="B231" s="11"/>
      <c r="C231" s="11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</row>
    <row r="232" spans="1:51" ht="15.75" customHeight="1" x14ac:dyDescent="0.25">
      <c r="A232" s="10"/>
      <c r="B232" s="11"/>
      <c r="C232" s="11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</row>
    <row r="233" spans="1:51" ht="15.75" customHeight="1" x14ac:dyDescent="0.25">
      <c r="A233" s="10"/>
      <c r="B233" s="11"/>
      <c r="C233" s="11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</row>
    <row r="234" spans="1:51" ht="15.75" customHeight="1" x14ac:dyDescent="0.25">
      <c r="A234" s="10"/>
      <c r="B234" s="11"/>
      <c r="C234" s="11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</row>
    <row r="235" spans="1:51" ht="15.75" customHeight="1" x14ac:dyDescent="0.25">
      <c r="A235" s="10"/>
      <c r="B235" s="11"/>
      <c r="C235" s="11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</row>
    <row r="236" spans="1:51" ht="15.75" customHeight="1" x14ac:dyDescent="0.25">
      <c r="A236" s="10"/>
      <c r="B236" s="11"/>
      <c r="C236" s="11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 ht="15.75" customHeight="1" x14ac:dyDescent="0.25">
      <c r="A237" s="10"/>
      <c r="B237" s="11"/>
      <c r="C237" s="11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</row>
    <row r="238" spans="1:51" ht="15.75" customHeight="1" x14ac:dyDescent="0.25">
      <c r="A238" s="10"/>
      <c r="B238" s="11"/>
      <c r="C238" s="11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</row>
    <row r="239" spans="1:51" ht="15.75" customHeight="1" x14ac:dyDescent="0.25">
      <c r="A239" s="10"/>
      <c r="B239" s="11"/>
      <c r="C239" s="11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</row>
    <row r="240" spans="1:51" ht="15.75" customHeight="1" x14ac:dyDescent="0.25">
      <c r="A240" s="10"/>
      <c r="B240" s="11"/>
      <c r="C240" s="11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</row>
    <row r="241" spans="1:51" ht="15.75" customHeight="1" x14ac:dyDescent="0.25">
      <c r="A241" s="10"/>
      <c r="B241" s="11"/>
      <c r="C241" s="11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</row>
    <row r="242" spans="1:51" ht="15.75" customHeight="1" x14ac:dyDescent="0.25">
      <c r="A242" s="10"/>
      <c r="B242" s="11"/>
      <c r="C242" s="11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</row>
    <row r="243" spans="1:51" ht="15.75" customHeight="1" x14ac:dyDescent="0.25">
      <c r="A243" s="10"/>
      <c r="B243" s="11"/>
      <c r="C243" s="11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</row>
    <row r="244" spans="1:51" ht="15.75" customHeight="1" x14ac:dyDescent="0.25">
      <c r="A244" s="10"/>
      <c r="B244" s="11"/>
      <c r="C244" s="11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</row>
    <row r="245" spans="1:51" ht="15.75" customHeight="1" x14ac:dyDescent="0.25">
      <c r="A245" s="10"/>
      <c r="B245" s="11"/>
      <c r="C245" s="11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</row>
    <row r="246" spans="1:51" ht="15.75" customHeight="1" x14ac:dyDescent="0.25">
      <c r="A246" s="10"/>
      <c r="B246" s="11"/>
      <c r="C246" s="11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</row>
    <row r="247" spans="1:51" ht="15.75" customHeight="1" x14ac:dyDescent="0.25">
      <c r="A247" s="10"/>
      <c r="B247" s="11"/>
      <c r="C247" s="11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</row>
    <row r="248" spans="1:51" ht="15.75" customHeight="1" x14ac:dyDescent="0.25">
      <c r="A248" s="10"/>
      <c r="B248" s="11"/>
      <c r="C248" s="11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</row>
    <row r="249" spans="1:51" ht="15.75" customHeight="1" x14ac:dyDescent="0.25">
      <c r="A249" s="10"/>
      <c r="B249" s="11"/>
      <c r="C249" s="11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 ht="15.75" customHeight="1" x14ac:dyDescent="0.25">
      <c r="A250" s="10"/>
      <c r="B250" s="11"/>
      <c r="C250" s="11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</row>
    <row r="251" spans="1:51" ht="15.75" customHeight="1" x14ac:dyDescent="0.25">
      <c r="A251" s="10"/>
      <c r="B251" s="11"/>
      <c r="C251" s="11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</row>
    <row r="252" spans="1:51" ht="15.75" customHeight="1" x14ac:dyDescent="0.25">
      <c r="A252" s="10"/>
      <c r="B252" s="11"/>
      <c r="C252" s="11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3" spans="1:51" ht="15.75" customHeight="1" x14ac:dyDescent="0.25">
      <c r="A253" s="10"/>
      <c r="B253" s="11"/>
      <c r="C253" s="11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</row>
    <row r="254" spans="1:51" ht="15.75" customHeight="1" x14ac:dyDescent="0.25">
      <c r="A254" s="10"/>
      <c r="B254" s="11"/>
      <c r="C254" s="11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</row>
    <row r="255" spans="1:51" ht="15.75" customHeight="1" x14ac:dyDescent="0.25">
      <c r="A255" s="10"/>
      <c r="B255" s="11"/>
      <c r="C255" s="11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</row>
    <row r="256" spans="1:51" ht="15.75" customHeight="1" x14ac:dyDescent="0.25">
      <c r="A256" s="10"/>
      <c r="B256" s="11"/>
      <c r="C256" s="11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</row>
    <row r="257" spans="1:51" ht="15.75" customHeight="1" x14ac:dyDescent="0.25">
      <c r="A257" s="10"/>
      <c r="B257" s="11"/>
      <c r="C257" s="11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</row>
    <row r="258" spans="1:51" ht="15.75" customHeight="1" x14ac:dyDescent="0.25">
      <c r="A258" s="10"/>
      <c r="B258" s="11"/>
      <c r="C258" s="11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</row>
    <row r="259" spans="1:51" ht="15.75" customHeight="1" x14ac:dyDescent="0.25">
      <c r="A259" s="10"/>
      <c r="B259" s="11"/>
      <c r="C259" s="11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</row>
    <row r="260" spans="1:51" ht="15.75" customHeight="1" x14ac:dyDescent="0.25">
      <c r="A260" s="10"/>
      <c r="B260" s="11"/>
      <c r="C260" s="11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</row>
    <row r="261" spans="1:51" ht="15.75" customHeight="1" x14ac:dyDescent="0.25">
      <c r="A261" s="10"/>
      <c r="B261" s="11"/>
      <c r="C261" s="11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</row>
    <row r="262" spans="1:51" ht="15.75" customHeight="1" x14ac:dyDescent="0.25">
      <c r="A262" s="10"/>
      <c r="B262" s="11"/>
      <c r="C262" s="11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 ht="15.75" customHeight="1" x14ac:dyDescent="0.25">
      <c r="A263" s="10"/>
      <c r="B263" s="11"/>
      <c r="C263" s="11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</row>
    <row r="264" spans="1:51" ht="15.75" customHeight="1" x14ac:dyDescent="0.25">
      <c r="A264" s="10"/>
      <c r="B264" s="11"/>
      <c r="C264" s="11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</row>
    <row r="265" spans="1:51" ht="15.75" customHeight="1" x14ac:dyDescent="0.25">
      <c r="A265" s="10"/>
      <c r="B265" s="11"/>
      <c r="C265" s="11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</row>
    <row r="266" spans="1:51" ht="15.75" customHeight="1" x14ac:dyDescent="0.25">
      <c r="A266" s="10"/>
      <c r="B266" s="11"/>
      <c r="C266" s="11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</row>
    <row r="267" spans="1:51" ht="15.75" customHeight="1" x14ac:dyDescent="0.25">
      <c r="A267" s="10"/>
      <c r="B267" s="11"/>
      <c r="C267" s="11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</row>
    <row r="268" spans="1:51" ht="15.75" customHeight="1" x14ac:dyDescent="0.25">
      <c r="A268" s="10"/>
      <c r="B268" s="11"/>
      <c r="C268" s="11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</row>
    <row r="269" spans="1:51" ht="15.75" customHeight="1" x14ac:dyDescent="0.25">
      <c r="A269" s="10"/>
      <c r="B269" s="11"/>
      <c r="C269" s="11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</row>
    <row r="270" spans="1:51" ht="15.75" customHeight="1" x14ac:dyDescent="0.25">
      <c r="A270" s="10"/>
      <c r="B270" s="11"/>
      <c r="C270" s="11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</row>
    <row r="271" spans="1:51" ht="15.75" customHeight="1" x14ac:dyDescent="0.25">
      <c r="A271" s="10"/>
      <c r="B271" s="11"/>
      <c r="C271" s="11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</row>
    <row r="272" spans="1:51" ht="15.75" customHeight="1" x14ac:dyDescent="0.25">
      <c r="A272" s="10"/>
      <c r="B272" s="11"/>
      <c r="C272" s="11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</row>
    <row r="273" spans="1:51" ht="15.75" customHeight="1" x14ac:dyDescent="0.25">
      <c r="A273" s="10"/>
      <c r="B273" s="11"/>
      <c r="C273" s="11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</row>
    <row r="274" spans="1:51" ht="15.75" customHeight="1" x14ac:dyDescent="0.25">
      <c r="A274" s="10"/>
      <c r="B274" s="11"/>
      <c r="C274" s="11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</row>
    <row r="275" spans="1:51" ht="15.75" customHeight="1" x14ac:dyDescent="0.25">
      <c r="A275" s="10"/>
      <c r="B275" s="11"/>
      <c r="C275" s="11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 ht="15.75" customHeight="1" x14ac:dyDescent="0.25">
      <c r="A276" s="10"/>
      <c r="B276" s="11"/>
      <c r="C276" s="11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</row>
    <row r="277" spans="1:51" ht="15.75" customHeight="1" x14ac:dyDescent="0.25">
      <c r="A277" s="10"/>
      <c r="B277" s="11"/>
      <c r="C277" s="11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</row>
    <row r="278" spans="1:51" ht="15.75" customHeight="1" x14ac:dyDescent="0.25">
      <c r="A278" s="10"/>
      <c r="B278" s="11"/>
      <c r="C278" s="11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</row>
    <row r="279" spans="1:51" ht="15.75" customHeight="1" x14ac:dyDescent="0.25">
      <c r="A279" s="10"/>
      <c r="B279" s="11"/>
      <c r="C279" s="11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</row>
    <row r="280" spans="1:51" ht="15.75" customHeight="1" x14ac:dyDescent="0.25">
      <c r="A280" s="10"/>
      <c r="B280" s="11"/>
      <c r="C280" s="11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</row>
    <row r="281" spans="1:51" ht="15.75" customHeight="1" x14ac:dyDescent="0.25">
      <c r="A281" s="10"/>
      <c r="B281" s="11"/>
      <c r="C281" s="11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</row>
    <row r="282" spans="1:51" ht="15.75" customHeight="1" x14ac:dyDescent="0.25">
      <c r="A282" s="10"/>
      <c r="B282" s="11"/>
      <c r="C282" s="11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</row>
    <row r="283" spans="1:51" ht="15.75" customHeight="1" x14ac:dyDescent="0.25">
      <c r="A283" s="10"/>
      <c r="B283" s="11"/>
      <c r="C283" s="11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</row>
    <row r="284" spans="1:51" ht="15.75" customHeight="1" x14ac:dyDescent="0.25">
      <c r="A284" s="10"/>
      <c r="B284" s="11"/>
      <c r="C284" s="11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</row>
    <row r="285" spans="1:51" ht="15.75" customHeight="1" x14ac:dyDescent="0.25">
      <c r="A285" s="10"/>
      <c r="B285" s="11"/>
      <c r="C285" s="11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</row>
    <row r="286" spans="1:51" ht="15.75" customHeight="1" x14ac:dyDescent="0.25">
      <c r="A286" s="10"/>
      <c r="B286" s="11"/>
      <c r="C286" s="11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</row>
    <row r="287" spans="1:51" ht="15.75" customHeight="1" x14ac:dyDescent="0.25">
      <c r="A287" s="10"/>
      <c r="B287" s="11"/>
      <c r="C287" s="11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</row>
    <row r="288" spans="1:51" ht="15.75" customHeight="1" x14ac:dyDescent="0.25">
      <c r="A288" s="10"/>
      <c r="B288" s="11"/>
      <c r="C288" s="11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spans="1:51" ht="15.75" customHeight="1" x14ac:dyDescent="0.25">
      <c r="A289" s="10"/>
      <c r="B289" s="11"/>
      <c r="C289" s="11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</row>
    <row r="290" spans="1:51" ht="15.75" customHeight="1" x14ac:dyDescent="0.25">
      <c r="A290" s="10"/>
      <c r="B290" s="11"/>
      <c r="C290" s="11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</row>
    <row r="291" spans="1:51" ht="15.75" customHeight="1" x14ac:dyDescent="0.25">
      <c r="A291" s="10"/>
      <c r="B291" s="11"/>
      <c r="C291" s="11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</row>
    <row r="292" spans="1:51" ht="15.75" customHeight="1" x14ac:dyDescent="0.25">
      <c r="A292" s="10"/>
      <c r="B292" s="11"/>
      <c r="C292" s="11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</row>
    <row r="293" spans="1:51" ht="15.75" customHeight="1" x14ac:dyDescent="0.25">
      <c r="A293" s="10"/>
      <c r="B293" s="11"/>
      <c r="C293" s="11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</row>
    <row r="294" spans="1:51" ht="15.75" customHeight="1" x14ac:dyDescent="0.25">
      <c r="A294" s="10"/>
      <c r="B294" s="11"/>
      <c r="C294" s="11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</row>
    <row r="295" spans="1:51" ht="15.75" customHeight="1" x14ac:dyDescent="0.25">
      <c r="A295" s="10"/>
      <c r="B295" s="11"/>
      <c r="C295" s="11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</row>
    <row r="296" spans="1:51" ht="15.75" customHeight="1" x14ac:dyDescent="0.25">
      <c r="A296" s="10"/>
      <c r="B296" s="11"/>
      <c r="C296" s="11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</row>
    <row r="297" spans="1:51" ht="15.75" customHeight="1" x14ac:dyDescent="0.25">
      <c r="A297" s="10"/>
      <c r="B297" s="11"/>
      <c r="C297" s="11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</row>
    <row r="298" spans="1:51" ht="15.75" customHeight="1" x14ac:dyDescent="0.25">
      <c r="A298" s="10"/>
      <c r="B298" s="11"/>
      <c r="C298" s="11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</row>
    <row r="299" spans="1:51" ht="15.75" customHeight="1" x14ac:dyDescent="0.25">
      <c r="A299" s="10"/>
      <c r="B299" s="11"/>
      <c r="C299" s="11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</row>
    <row r="300" spans="1:51" ht="15.75" customHeight="1" x14ac:dyDescent="0.25">
      <c r="A300" s="10"/>
      <c r="B300" s="11"/>
      <c r="C300" s="11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</row>
    <row r="301" spans="1:51" ht="15.75" customHeight="1" x14ac:dyDescent="0.25">
      <c r="A301" s="10"/>
      <c r="B301" s="11"/>
      <c r="C301" s="11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spans="1:51" ht="15.75" customHeight="1" x14ac:dyDescent="0.25">
      <c r="A302" s="10"/>
      <c r="B302" s="11"/>
      <c r="C302" s="11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</row>
    <row r="303" spans="1:51" ht="15.75" customHeight="1" x14ac:dyDescent="0.25">
      <c r="A303" s="10"/>
      <c r="B303" s="11"/>
      <c r="C303" s="11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</row>
    <row r="304" spans="1:51" ht="15.75" customHeight="1" x14ac:dyDescent="0.25">
      <c r="A304" s="10"/>
      <c r="B304" s="11"/>
      <c r="C304" s="11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</row>
    <row r="305" spans="1:51" ht="15.75" customHeight="1" x14ac:dyDescent="0.25">
      <c r="A305" s="10"/>
      <c r="B305" s="11"/>
      <c r="C305" s="11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</row>
    <row r="306" spans="1:51" ht="15.75" customHeight="1" x14ac:dyDescent="0.25">
      <c r="A306" s="10"/>
      <c r="B306" s="11"/>
      <c r="C306" s="11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</row>
    <row r="307" spans="1:51" ht="15.75" customHeight="1" x14ac:dyDescent="0.25">
      <c r="A307" s="10"/>
      <c r="B307" s="11"/>
      <c r="C307" s="11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</row>
    <row r="308" spans="1:51" ht="15.75" customHeight="1" x14ac:dyDescent="0.25">
      <c r="A308" s="10"/>
      <c r="B308" s="11"/>
      <c r="C308" s="11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</row>
    <row r="309" spans="1:51" ht="15.75" customHeight="1" x14ac:dyDescent="0.25">
      <c r="A309" s="10"/>
      <c r="B309" s="11"/>
      <c r="C309" s="11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</row>
    <row r="310" spans="1:51" ht="15.75" customHeight="1" x14ac:dyDescent="0.25">
      <c r="A310" s="10"/>
      <c r="B310" s="11"/>
      <c r="C310" s="11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</row>
    <row r="311" spans="1:51" ht="15.75" customHeight="1" x14ac:dyDescent="0.25">
      <c r="A311" s="10"/>
      <c r="B311" s="11"/>
      <c r="C311" s="11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</row>
    <row r="312" spans="1:51" ht="15.75" customHeight="1" x14ac:dyDescent="0.25">
      <c r="A312" s="10"/>
      <c r="B312" s="11"/>
      <c r="C312" s="11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</row>
    <row r="313" spans="1:51" ht="15.75" customHeight="1" x14ac:dyDescent="0.25">
      <c r="A313" s="10"/>
      <c r="B313" s="11"/>
      <c r="C313" s="11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</row>
    <row r="314" spans="1:51" ht="15.75" customHeight="1" x14ac:dyDescent="0.25">
      <c r="A314" s="10"/>
      <c r="B314" s="11"/>
      <c r="C314" s="11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spans="1:51" ht="15.75" customHeight="1" x14ac:dyDescent="0.25">
      <c r="A315" s="10"/>
      <c r="B315" s="11"/>
      <c r="C315" s="11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</row>
    <row r="316" spans="1:51" ht="15.75" customHeight="1" x14ac:dyDescent="0.25">
      <c r="A316" s="10"/>
      <c r="B316" s="11"/>
      <c r="C316" s="11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</row>
    <row r="317" spans="1:51" ht="15.75" customHeight="1" x14ac:dyDescent="0.25">
      <c r="A317" s="10"/>
      <c r="B317" s="11"/>
      <c r="C317" s="11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</row>
    <row r="318" spans="1:51" ht="15.75" customHeight="1" x14ac:dyDescent="0.25">
      <c r="A318" s="10"/>
      <c r="B318" s="11"/>
      <c r="C318" s="11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</row>
    <row r="319" spans="1:51" ht="15.75" customHeight="1" x14ac:dyDescent="0.25">
      <c r="A319" s="10"/>
      <c r="B319" s="11"/>
      <c r="C319" s="11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</row>
    <row r="320" spans="1:51" ht="15.75" customHeight="1" x14ac:dyDescent="0.25">
      <c r="A320" s="10"/>
      <c r="B320" s="11"/>
      <c r="C320" s="11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</row>
    <row r="321" spans="1:51" ht="15.75" customHeight="1" x14ac:dyDescent="0.25">
      <c r="A321" s="10"/>
      <c r="B321" s="11"/>
      <c r="C321" s="11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</row>
    <row r="322" spans="1:51" ht="15.75" customHeight="1" x14ac:dyDescent="0.25">
      <c r="A322" s="10"/>
      <c r="B322" s="11"/>
      <c r="C322" s="11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</row>
    <row r="323" spans="1:51" ht="15.75" customHeight="1" x14ac:dyDescent="0.25">
      <c r="A323" s="10"/>
      <c r="B323" s="11"/>
      <c r="C323" s="11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</row>
    <row r="324" spans="1:51" ht="15.75" customHeight="1" x14ac:dyDescent="0.25">
      <c r="A324" s="10"/>
      <c r="B324" s="11"/>
      <c r="C324" s="11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</row>
    <row r="325" spans="1:51" ht="15.75" customHeight="1" x14ac:dyDescent="0.25">
      <c r="A325" s="10"/>
      <c r="B325" s="11"/>
      <c r="C325" s="11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</row>
    <row r="326" spans="1:51" ht="15.75" customHeight="1" x14ac:dyDescent="0.25">
      <c r="A326" s="10"/>
      <c r="B326" s="11"/>
      <c r="C326" s="11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</row>
    <row r="327" spans="1:51" ht="15.75" customHeight="1" x14ac:dyDescent="0.25">
      <c r="A327" s="10"/>
      <c r="B327" s="11"/>
      <c r="C327" s="11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</row>
    <row r="328" spans="1:51" ht="15.75" customHeight="1" x14ac:dyDescent="0.25">
      <c r="A328" s="10"/>
      <c r="B328" s="11"/>
      <c r="C328" s="11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</row>
    <row r="329" spans="1:51" ht="15.75" customHeight="1" x14ac:dyDescent="0.25">
      <c r="A329" s="10"/>
      <c r="B329" s="11"/>
      <c r="C329" s="11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</row>
    <row r="330" spans="1:51" ht="15.75" customHeight="1" x14ac:dyDescent="0.25">
      <c r="A330" s="10"/>
      <c r="B330" s="11"/>
      <c r="C330" s="11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</row>
    <row r="331" spans="1:51" ht="15.75" customHeight="1" x14ac:dyDescent="0.25">
      <c r="A331" s="10"/>
      <c r="B331" s="11"/>
      <c r="C331" s="11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</row>
    <row r="332" spans="1:51" ht="15.75" customHeight="1" x14ac:dyDescent="0.25">
      <c r="A332" s="10"/>
      <c r="B332" s="11"/>
      <c r="C332" s="11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</row>
    <row r="333" spans="1:51" ht="15.75" customHeight="1" x14ac:dyDescent="0.25">
      <c r="A333" s="10"/>
      <c r="B333" s="11"/>
      <c r="C333" s="11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</row>
    <row r="334" spans="1:51" ht="15.75" customHeight="1" x14ac:dyDescent="0.25">
      <c r="A334" s="10"/>
      <c r="B334" s="11"/>
      <c r="C334" s="11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</row>
    <row r="335" spans="1:51" ht="15.75" customHeight="1" x14ac:dyDescent="0.25">
      <c r="A335" s="10"/>
      <c r="B335" s="11"/>
      <c r="C335" s="11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</row>
    <row r="336" spans="1:51" ht="15.75" customHeight="1" x14ac:dyDescent="0.25">
      <c r="A336" s="10"/>
      <c r="B336" s="11"/>
      <c r="C336" s="11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</row>
    <row r="337" spans="1:51" ht="15.75" customHeight="1" x14ac:dyDescent="0.25">
      <c r="A337" s="10"/>
      <c r="B337" s="11"/>
      <c r="C337" s="11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</row>
    <row r="338" spans="1:51" ht="15.75" customHeight="1" x14ac:dyDescent="0.25">
      <c r="A338" s="10"/>
      <c r="B338" s="11"/>
      <c r="C338" s="11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</row>
    <row r="339" spans="1:51" ht="15.75" customHeight="1" x14ac:dyDescent="0.25">
      <c r="A339" s="10"/>
      <c r="B339" s="11"/>
      <c r="C339" s="11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</row>
    <row r="340" spans="1:51" ht="15.75" customHeight="1" x14ac:dyDescent="0.25">
      <c r="A340" s="10"/>
      <c r="B340" s="11"/>
      <c r="C340" s="11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</row>
    <row r="341" spans="1:51" ht="15.75" customHeight="1" x14ac:dyDescent="0.25">
      <c r="A341" s="10"/>
      <c r="B341" s="11"/>
      <c r="C341" s="11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</row>
    <row r="342" spans="1:51" ht="15.75" customHeight="1" x14ac:dyDescent="0.25">
      <c r="A342" s="10"/>
      <c r="B342" s="11"/>
      <c r="C342" s="11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</row>
    <row r="343" spans="1:51" ht="15.75" customHeight="1" x14ac:dyDescent="0.25">
      <c r="A343" s="10"/>
      <c r="B343" s="11"/>
      <c r="C343" s="11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</row>
    <row r="344" spans="1:51" ht="15.75" customHeight="1" x14ac:dyDescent="0.25">
      <c r="A344" s="10"/>
      <c r="B344" s="11"/>
      <c r="C344" s="11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</row>
    <row r="345" spans="1:51" ht="15.75" customHeight="1" x14ac:dyDescent="0.25">
      <c r="A345" s="10"/>
      <c r="B345" s="11"/>
      <c r="C345" s="11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</row>
    <row r="346" spans="1:51" ht="15.75" customHeight="1" x14ac:dyDescent="0.25">
      <c r="A346" s="10"/>
      <c r="B346" s="11"/>
      <c r="C346" s="11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</row>
    <row r="347" spans="1:51" ht="15.75" customHeight="1" x14ac:dyDescent="0.25">
      <c r="A347" s="10"/>
      <c r="B347" s="11"/>
      <c r="C347" s="11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</row>
    <row r="348" spans="1:51" ht="15.75" customHeight="1" x14ac:dyDescent="0.25">
      <c r="A348" s="10"/>
      <c r="B348" s="11"/>
      <c r="C348" s="11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</row>
    <row r="349" spans="1:51" ht="15.75" customHeight="1" x14ac:dyDescent="0.25">
      <c r="A349" s="10"/>
      <c r="B349" s="11"/>
      <c r="C349" s="11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</row>
    <row r="350" spans="1:51" ht="15.75" customHeight="1" x14ac:dyDescent="0.25">
      <c r="A350" s="10"/>
      <c r="B350" s="11"/>
      <c r="C350" s="11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</row>
    <row r="351" spans="1:51" ht="15.75" customHeight="1" x14ac:dyDescent="0.25">
      <c r="A351" s="10"/>
      <c r="B351" s="11"/>
      <c r="C351" s="11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</row>
    <row r="352" spans="1:51" ht="15.75" customHeight="1" x14ac:dyDescent="0.25">
      <c r="A352" s="10"/>
      <c r="B352" s="11"/>
      <c r="C352" s="11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</row>
    <row r="353" spans="1:51" ht="15.75" customHeight="1" x14ac:dyDescent="0.25">
      <c r="A353" s="10"/>
      <c r="B353" s="11"/>
      <c r="C353" s="11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</row>
    <row r="354" spans="1:51" ht="15.75" customHeight="1" x14ac:dyDescent="0.25">
      <c r="A354" s="10"/>
      <c r="B354" s="11"/>
      <c r="C354" s="11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</row>
    <row r="355" spans="1:51" ht="15.75" customHeight="1" x14ac:dyDescent="0.25">
      <c r="A355" s="10"/>
      <c r="B355" s="11"/>
      <c r="C355" s="11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</row>
    <row r="356" spans="1:51" ht="15.75" customHeight="1" x14ac:dyDescent="0.25">
      <c r="A356" s="10"/>
      <c r="B356" s="11"/>
      <c r="C356" s="11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</row>
    <row r="357" spans="1:51" ht="15.75" customHeight="1" x14ac:dyDescent="0.25">
      <c r="A357" s="10"/>
      <c r="B357" s="11"/>
      <c r="C357" s="11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</row>
    <row r="358" spans="1:51" ht="15.75" customHeight="1" x14ac:dyDescent="0.25">
      <c r="A358" s="10"/>
      <c r="B358" s="11"/>
      <c r="C358" s="11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</row>
    <row r="359" spans="1:51" ht="15.75" customHeight="1" x14ac:dyDescent="0.25">
      <c r="A359" s="10"/>
      <c r="B359" s="11"/>
      <c r="C359" s="11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</row>
    <row r="360" spans="1:51" ht="15.75" customHeight="1" x14ac:dyDescent="0.25">
      <c r="A360" s="10"/>
      <c r="B360" s="11"/>
      <c r="C360" s="11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</row>
    <row r="361" spans="1:51" ht="15.75" customHeight="1" x14ac:dyDescent="0.25">
      <c r="A361" s="10"/>
      <c r="B361" s="11"/>
      <c r="C361" s="11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</row>
    <row r="362" spans="1:51" ht="15.75" customHeight="1" x14ac:dyDescent="0.25">
      <c r="A362" s="10"/>
      <c r="B362" s="11"/>
      <c r="C362" s="11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</row>
    <row r="363" spans="1:51" ht="15.75" customHeight="1" x14ac:dyDescent="0.25">
      <c r="A363" s="10"/>
      <c r="B363" s="11"/>
      <c r="C363" s="11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</row>
    <row r="364" spans="1:51" ht="15.75" customHeight="1" x14ac:dyDescent="0.25">
      <c r="A364" s="10"/>
      <c r="B364" s="11"/>
      <c r="C364" s="11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</row>
    <row r="365" spans="1:51" ht="15.75" customHeight="1" x14ac:dyDescent="0.25">
      <c r="A365" s="10"/>
      <c r="B365" s="11"/>
      <c r="C365" s="11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</row>
    <row r="366" spans="1:51" ht="15.75" customHeight="1" x14ac:dyDescent="0.25">
      <c r="A366" s="10"/>
      <c r="B366" s="11"/>
      <c r="C366" s="11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</row>
    <row r="367" spans="1:51" ht="15.75" customHeight="1" x14ac:dyDescent="0.25">
      <c r="A367" s="10"/>
      <c r="B367" s="11"/>
      <c r="C367" s="11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</row>
    <row r="368" spans="1:51" ht="15.75" customHeight="1" x14ac:dyDescent="0.25">
      <c r="A368" s="10"/>
      <c r="B368" s="11"/>
      <c r="C368" s="11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</row>
    <row r="369" spans="1:51" ht="15.75" customHeight="1" x14ac:dyDescent="0.25">
      <c r="A369" s="10"/>
      <c r="B369" s="11"/>
      <c r="C369" s="11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</row>
    <row r="370" spans="1:51" ht="15.75" customHeight="1" x14ac:dyDescent="0.25">
      <c r="A370" s="10"/>
      <c r="B370" s="11"/>
      <c r="C370" s="11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</row>
    <row r="371" spans="1:51" ht="15.75" customHeight="1" x14ac:dyDescent="0.25">
      <c r="A371" s="10"/>
      <c r="B371" s="11"/>
      <c r="C371" s="11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</row>
    <row r="372" spans="1:51" ht="15.75" customHeight="1" x14ac:dyDescent="0.25">
      <c r="A372" s="10"/>
      <c r="B372" s="11"/>
      <c r="C372" s="11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</row>
    <row r="373" spans="1:51" ht="15.75" customHeight="1" x14ac:dyDescent="0.25">
      <c r="A373" s="10"/>
      <c r="B373" s="11"/>
      <c r="C373" s="11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</row>
    <row r="374" spans="1:51" ht="15.75" customHeight="1" x14ac:dyDescent="0.25">
      <c r="A374" s="10"/>
      <c r="B374" s="11"/>
      <c r="C374" s="11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</row>
    <row r="375" spans="1:51" ht="15.75" customHeight="1" x14ac:dyDescent="0.25">
      <c r="A375" s="10"/>
      <c r="B375" s="11"/>
      <c r="C375" s="11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</row>
    <row r="376" spans="1:51" ht="15.75" customHeight="1" x14ac:dyDescent="0.25">
      <c r="A376" s="10"/>
      <c r="B376" s="11"/>
      <c r="C376" s="11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</row>
    <row r="377" spans="1:51" ht="15.75" customHeight="1" x14ac:dyDescent="0.25">
      <c r="A377" s="10"/>
      <c r="B377" s="11"/>
      <c r="C377" s="11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</row>
    <row r="378" spans="1:51" ht="15.75" customHeight="1" x14ac:dyDescent="0.25">
      <c r="A378" s="10"/>
      <c r="B378" s="11"/>
      <c r="C378" s="11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</row>
    <row r="379" spans="1:51" ht="15.75" customHeight="1" x14ac:dyDescent="0.25">
      <c r="A379" s="10"/>
      <c r="B379" s="11"/>
      <c r="C379" s="11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</row>
    <row r="380" spans="1:51" ht="15.75" customHeight="1" x14ac:dyDescent="0.25">
      <c r="A380" s="10"/>
      <c r="B380" s="11"/>
      <c r="C380" s="11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</row>
    <row r="381" spans="1:51" ht="15.75" customHeight="1" x14ac:dyDescent="0.25">
      <c r="A381" s="10"/>
      <c r="B381" s="11"/>
      <c r="C381" s="11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</row>
    <row r="382" spans="1:51" ht="15.75" customHeight="1" x14ac:dyDescent="0.25">
      <c r="A382" s="10"/>
      <c r="B382" s="11"/>
      <c r="C382" s="11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</row>
    <row r="383" spans="1:51" ht="15.75" customHeight="1" x14ac:dyDescent="0.25">
      <c r="A383" s="10"/>
      <c r="B383" s="11"/>
      <c r="C383" s="11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</row>
    <row r="384" spans="1:51" ht="15.75" customHeight="1" x14ac:dyDescent="0.25">
      <c r="A384" s="10"/>
      <c r="B384" s="11"/>
      <c r="C384" s="11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</row>
    <row r="385" spans="1:51" ht="15.75" customHeight="1" x14ac:dyDescent="0.25">
      <c r="A385" s="10"/>
      <c r="B385" s="11"/>
      <c r="C385" s="11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</row>
    <row r="386" spans="1:51" ht="15.75" customHeight="1" x14ac:dyDescent="0.25">
      <c r="A386" s="10"/>
      <c r="B386" s="11"/>
      <c r="C386" s="11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</row>
    <row r="387" spans="1:51" ht="15.75" customHeight="1" x14ac:dyDescent="0.25">
      <c r="A387" s="10"/>
      <c r="B387" s="11"/>
      <c r="C387" s="11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</row>
    <row r="388" spans="1:51" ht="15.75" customHeight="1" x14ac:dyDescent="0.25">
      <c r="A388" s="10"/>
      <c r="B388" s="11"/>
      <c r="C388" s="11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</row>
    <row r="389" spans="1:51" ht="15.75" customHeight="1" x14ac:dyDescent="0.25">
      <c r="A389" s="10"/>
      <c r="B389" s="11"/>
      <c r="C389" s="11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</row>
    <row r="390" spans="1:51" ht="15.75" customHeight="1" x14ac:dyDescent="0.25">
      <c r="A390" s="10"/>
      <c r="B390" s="11"/>
      <c r="C390" s="11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</row>
    <row r="391" spans="1:51" ht="15.75" customHeight="1" x14ac:dyDescent="0.25">
      <c r="A391" s="10"/>
      <c r="B391" s="11"/>
      <c r="C391" s="11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</row>
    <row r="392" spans="1:51" ht="15.75" customHeight="1" x14ac:dyDescent="0.25">
      <c r="A392" s="10"/>
      <c r="B392" s="11"/>
      <c r="C392" s="11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</row>
    <row r="393" spans="1:51" ht="15.75" customHeight="1" x14ac:dyDescent="0.25">
      <c r="A393" s="10"/>
      <c r="B393" s="11"/>
      <c r="C393" s="11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</row>
    <row r="394" spans="1:51" ht="15.75" customHeight="1" x14ac:dyDescent="0.25">
      <c r="A394" s="10"/>
      <c r="B394" s="11"/>
      <c r="C394" s="11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</row>
    <row r="395" spans="1:51" ht="15.75" customHeight="1" x14ac:dyDescent="0.25">
      <c r="A395" s="10"/>
      <c r="B395" s="11"/>
      <c r="C395" s="11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</row>
    <row r="396" spans="1:51" ht="15.75" customHeight="1" x14ac:dyDescent="0.25">
      <c r="A396" s="10"/>
      <c r="B396" s="11"/>
      <c r="C396" s="11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</row>
    <row r="397" spans="1:51" ht="15.75" customHeight="1" x14ac:dyDescent="0.25">
      <c r="A397" s="10"/>
      <c r="B397" s="11"/>
      <c r="C397" s="11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</row>
    <row r="398" spans="1:51" ht="15.75" customHeight="1" x14ac:dyDescent="0.25">
      <c r="A398" s="10"/>
      <c r="B398" s="11"/>
      <c r="C398" s="11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</row>
    <row r="399" spans="1:51" ht="15.75" customHeight="1" x14ac:dyDescent="0.25">
      <c r="A399" s="10"/>
      <c r="B399" s="11"/>
      <c r="C399" s="11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</row>
    <row r="400" spans="1:51" ht="15.75" customHeight="1" x14ac:dyDescent="0.25">
      <c r="A400" s="10"/>
      <c r="B400" s="11"/>
      <c r="C400" s="11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</row>
    <row r="401" spans="1:51" ht="15.75" customHeight="1" x14ac:dyDescent="0.25">
      <c r="A401" s="10"/>
      <c r="B401" s="11"/>
      <c r="C401" s="11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</row>
    <row r="402" spans="1:51" ht="15.75" customHeight="1" x14ac:dyDescent="0.25">
      <c r="A402" s="10"/>
      <c r="B402" s="11"/>
      <c r="C402" s="11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</row>
    <row r="403" spans="1:51" ht="15.75" customHeight="1" x14ac:dyDescent="0.25">
      <c r="A403" s="10"/>
      <c r="B403" s="11"/>
      <c r="C403" s="11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</row>
    <row r="404" spans="1:51" ht="15.75" customHeight="1" x14ac:dyDescent="0.25">
      <c r="A404" s="10"/>
      <c r="B404" s="11"/>
      <c r="C404" s="11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</row>
    <row r="405" spans="1:51" ht="15.75" customHeight="1" x14ac:dyDescent="0.25">
      <c r="A405" s="10"/>
      <c r="B405" s="11"/>
      <c r="C405" s="11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</row>
    <row r="406" spans="1:51" ht="15.75" customHeight="1" x14ac:dyDescent="0.25">
      <c r="A406" s="10"/>
      <c r="B406" s="11"/>
      <c r="C406" s="11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</row>
    <row r="407" spans="1:51" ht="15.75" customHeight="1" x14ac:dyDescent="0.25">
      <c r="A407" s="10"/>
      <c r="B407" s="11"/>
      <c r="C407" s="11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</row>
    <row r="408" spans="1:51" ht="15.75" customHeight="1" x14ac:dyDescent="0.25">
      <c r="A408" s="10"/>
      <c r="B408" s="11"/>
      <c r="C408" s="11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</row>
    <row r="409" spans="1:51" ht="15.75" customHeight="1" x14ac:dyDescent="0.25">
      <c r="A409" s="10"/>
      <c r="B409" s="11"/>
      <c r="C409" s="11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</row>
    <row r="410" spans="1:51" ht="15.75" customHeight="1" x14ac:dyDescent="0.25">
      <c r="A410" s="10"/>
      <c r="B410" s="11"/>
      <c r="C410" s="11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</row>
    <row r="411" spans="1:51" ht="15.75" customHeight="1" x14ac:dyDescent="0.25">
      <c r="A411" s="10"/>
      <c r="B411" s="11"/>
      <c r="C411" s="11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</row>
    <row r="412" spans="1:51" ht="15.75" customHeight="1" x14ac:dyDescent="0.25">
      <c r="A412" s="10"/>
      <c r="B412" s="11"/>
      <c r="C412" s="11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</row>
    <row r="413" spans="1:51" ht="15.75" customHeight="1" x14ac:dyDescent="0.25">
      <c r="A413" s="10"/>
      <c r="B413" s="11"/>
      <c r="C413" s="11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</row>
    <row r="414" spans="1:51" ht="15.75" customHeight="1" x14ac:dyDescent="0.25">
      <c r="A414" s="10"/>
      <c r="B414" s="11"/>
      <c r="C414" s="11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</row>
    <row r="415" spans="1:51" ht="15.75" customHeight="1" x14ac:dyDescent="0.25">
      <c r="A415" s="10"/>
      <c r="B415" s="11"/>
      <c r="C415" s="11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</row>
    <row r="416" spans="1:51" ht="15.75" customHeight="1" x14ac:dyDescent="0.25">
      <c r="A416" s="10"/>
      <c r="B416" s="11"/>
      <c r="C416" s="11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</row>
    <row r="417" spans="1:51" ht="15.75" customHeight="1" x14ac:dyDescent="0.25">
      <c r="A417" s="10"/>
      <c r="B417" s="11"/>
      <c r="C417" s="11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</row>
    <row r="418" spans="1:51" ht="15.75" customHeight="1" x14ac:dyDescent="0.25">
      <c r="A418" s="10"/>
      <c r="B418" s="11"/>
      <c r="C418" s="11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</row>
    <row r="419" spans="1:51" ht="15.75" customHeight="1" x14ac:dyDescent="0.25">
      <c r="A419" s="10"/>
      <c r="B419" s="11"/>
      <c r="C419" s="11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</row>
    <row r="420" spans="1:51" ht="15.75" customHeight="1" x14ac:dyDescent="0.25">
      <c r="A420" s="10"/>
      <c r="B420" s="11"/>
      <c r="C420" s="11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</row>
    <row r="421" spans="1:51" ht="15.75" customHeight="1" x14ac:dyDescent="0.25">
      <c r="A421" s="10"/>
      <c r="B421" s="11"/>
      <c r="C421" s="11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</row>
    <row r="422" spans="1:51" ht="15.75" customHeight="1" x14ac:dyDescent="0.25">
      <c r="A422" s="10"/>
      <c r="B422" s="11"/>
      <c r="C422" s="11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</row>
    <row r="423" spans="1:51" ht="15.75" customHeight="1" x14ac:dyDescent="0.25">
      <c r="A423" s="10"/>
      <c r="B423" s="11"/>
      <c r="C423" s="11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</row>
    <row r="424" spans="1:51" ht="15.75" customHeight="1" x14ac:dyDescent="0.25">
      <c r="A424" s="10"/>
      <c r="B424" s="11"/>
      <c r="C424" s="11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</row>
    <row r="425" spans="1:51" ht="15.75" customHeight="1" x14ac:dyDescent="0.25">
      <c r="A425" s="10"/>
      <c r="B425" s="11"/>
      <c r="C425" s="11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</row>
    <row r="426" spans="1:51" ht="15.75" customHeight="1" x14ac:dyDescent="0.25">
      <c r="A426" s="10"/>
      <c r="B426" s="11"/>
      <c r="C426" s="11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</row>
    <row r="427" spans="1:51" ht="15.75" customHeight="1" x14ac:dyDescent="0.25">
      <c r="A427" s="10"/>
      <c r="B427" s="11"/>
      <c r="C427" s="11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</row>
    <row r="428" spans="1:51" ht="15.75" customHeight="1" x14ac:dyDescent="0.25">
      <c r="A428" s="10"/>
      <c r="B428" s="11"/>
      <c r="C428" s="11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</row>
    <row r="429" spans="1:51" ht="15.75" customHeight="1" x14ac:dyDescent="0.25">
      <c r="A429" s="10"/>
      <c r="B429" s="11"/>
      <c r="C429" s="11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</row>
    <row r="430" spans="1:51" ht="15.75" customHeight="1" x14ac:dyDescent="0.25">
      <c r="A430" s="10"/>
      <c r="B430" s="11"/>
      <c r="C430" s="11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</row>
    <row r="431" spans="1:51" ht="15.75" customHeight="1" x14ac:dyDescent="0.25">
      <c r="A431" s="10"/>
      <c r="B431" s="11"/>
      <c r="C431" s="11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</row>
    <row r="432" spans="1:51" ht="15.75" customHeight="1" x14ac:dyDescent="0.25">
      <c r="A432" s="10"/>
      <c r="B432" s="11"/>
      <c r="C432" s="11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</row>
    <row r="433" spans="1:51" ht="15.75" customHeight="1" x14ac:dyDescent="0.25">
      <c r="A433" s="10"/>
      <c r="B433" s="11"/>
      <c r="C433" s="11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</row>
    <row r="434" spans="1:51" ht="15.75" customHeight="1" x14ac:dyDescent="0.25">
      <c r="A434" s="10"/>
      <c r="B434" s="11"/>
      <c r="C434" s="11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</row>
    <row r="435" spans="1:51" ht="15.75" customHeight="1" x14ac:dyDescent="0.25">
      <c r="A435" s="10"/>
      <c r="B435" s="11"/>
      <c r="C435" s="11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</row>
    <row r="436" spans="1:51" ht="15.75" customHeight="1" x14ac:dyDescent="0.25">
      <c r="A436" s="10"/>
      <c r="B436" s="11"/>
      <c r="C436" s="11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</row>
    <row r="437" spans="1:51" ht="15.75" customHeight="1" x14ac:dyDescent="0.25">
      <c r="A437" s="10"/>
      <c r="B437" s="11"/>
      <c r="C437" s="11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</row>
    <row r="438" spans="1:51" ht="15.75" customHeight="1" x14ac:dyDescent="0.25">
      <c r="A438" s="10"/>
      <c r="B438" s="11"/>
      <c r="C438" s="11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</row>
    <row r="439" spans="1:51" ht="15.75" customHeight="1" x14ac:dyDescent="0.25">
      <c r="A439" s="10"/>
      <c r="B439" s="11"/>
      <c r="C439" s="11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</row>
    <row r="440" spans="1:51" ht="15.75" customHeight="1" x14ac:dyDescent="0.25">
      <c r="A440" s="10"/>
      <c r="B440" s="11"/>
      <c r="C440" s="11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</row>
    <row r="441" spans="1:51" ht="15.75" customHeight="1" x14ac:dyDescent="0.25">
      <c r="A441" s="10"/>
      <c r="B441" s="11"/>
      <c r="C441" s="11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</row>
    <row r="442" spans="1:51" ht="15.75" customHeight="1" x14ac:dyDescent="0.25">
      <c r="A442" s="10"/>
      <c r="B442" s="11"/>
      <c r="C442" s="11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</row>
    <row r="443" spans="1:51" ht="15.75" customHeight="1" x14ac:dyDescent="0.25">
      <c r="A443" s="10"/>
      <c r="B443" s="11"/>
      <c r="C443" s="11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</row>
    <row r="444" spans="1:51" ht="15.75" customHeight="1" x14ac:dyDescent="0.25">
      <c r="A444" s="10"/>
      <c r="B444" s="11"/>
      <c r="C444" s="11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</row>
    <row r="445" spans="1:51" ht="15.75" customHeight="1" x14ac:dyDescent="0.25">
      <c r="A445" s="10"/>
      <c r="B445" s="11"/>
      <c r="C445" s="11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</row>
    <row r="446" spans="1:51" ht="15.75" customHeight="1" x14ac:dyDescent="0.25">
      <c r="A446" s="10"/>
      <c r="B446" s="11"/>
      <c r="C446" s="11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</row>
    <row r="447" spans="1:51" ht="15.75" customHeight="1" x14ac:dyDescent="0.25">
      <c r="A447" s="10"/>
      <c r="B447" s="11"/>
      <c r="C447" s="11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</row>
    <row r="448" spans="1:51" ht="15.75" customHeight="1" x14ac:dyDescent="0.25">
      <c r="A448" s="10"/>
      <c r="B448" s="11"/>
      <c r="C448" s="11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</row>
    <row r="449" spans="1:51" ht="15.75" customHeight="1" x14ac:dyDescent="0.25">
      <c r="A449" s="10"/>
      <c r="B449" s="11"/>
      <c r="C449" s="11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</row>
    <row r="450" spans="1:51" ht="15.75" customHeight="1" x14ac:dyDescent="0.25">
      <c r="A450" s="10"/>
      <c r="B450" s="11"/>
      <c r="C450" s="11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</row>
    <row r="451" spans="1:51" ht="15.75" customHeight="1" x14ac:dyDescent="0.25">
      <c r="A451" s="10"/>
      <c r="B451" s="11"/>
      <c r="C451" s="11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</row>
    <row r="452" spans="1:51" ht="15.75" customHeight="1" x14ac:dyDescent="0.25">
      <c r="A452" s="10"/>
      <c r="B452" s="11"/>
      <c r="C452" s="11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</row>
    <row r="453" spans="1:51" ht="15.75" customHeight="1" x14ac:dyDescent="0.25">
      <c r="A453" s="10"/>
      <c r="B453" s="11"/>
      <c r="C453" s="11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</row>
    <row r="454" spans="1:51" ht="15.75" customHeight="1" x14ac:dyDescent="0.25">
      <c r="A454" s="10"/>
      <c r="B454" s="11"/>
      <c r="C454" s="11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</row>
    <row r="455" spans="1:51" ht="15.75" customHeight="1" x14ac:dyDescent="0.25">
      <c r="A455" s="10"/>
      <c r="B455" s="11"/>
      <c r="C455" s="11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</row>
    <row r="456" spans="1:51" ht="15.75" customHeight="1" x14ac:dyDescent="0.25">
      <c r="A456" s="10"/>
      <c r="B456" s="11"/>
      <c r="C456" s="11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</row>
    <row r="457" spans="1:51" ht="15.75" customHeight="1" x14ac:dyDescent="0.25">
      <c r="A457" s="10"/>
      <c r="B457" s="11"/>
      <c r="C457" s="11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</row>
    <row r="458" spans="1:51" ht="15.75" customHeight="1" x14ac:dyDescent="0.25">
      <c r="A458" s="10"/>
      <c r="B458" s="11"/>
      <c r="C458" s="11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</row>
    <row r="459" spans="1:51" ht="15.75" customHeight="1" x14ac:dyDescent="0.25">
      <c r="A459" s="10"/>
      <c r="B459" s="11"/>
      <c r="C459" s="11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</row>
    <row r="460" spans="1:51" ht="15.75" customHeight="1" x14ac:dyDescent="0.25">
      <c r="A460" s="10"/>
      <c r="B460" s="11"/>
      <c r="C460" s="11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</row>
    <row r="461" spans="1:51" ht="15.75" customHeight="1" x14ac:dyDescent="0.25">
      <c r="A461" s="10"/>
      <c r="B461" s="11"/>
      <c r="C461" s="11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</row>
    <row r="462" spans="1:51" ht="15.75" customHeight="1" x14ac:dyDescent="0.25">
      <c r="A462" s="10"/>
      <c r="B462" s="11"/>
      <c r="C462" s="11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</row>
    <row r="463" spans="1:51" ht="15.75" customHeight="1" x14ac:dyDescent="0.25">
      <c r="A463" s="10"/>
      <c r="B463" s="11"/>
      <c r="C463" s="11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</row>
    <row r="464" spans="1:51" ht="15.75" customHeight="1" x14ac:dyDescent="0.25">
      <c r="A464" s="10"/>
      <c r="B464" s="11"/>
      <c r="C464" s="11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</row>
    <row r="465" spans="1:51" ht="15.75" customHeight="1" x14ac:dyDescent="0.25">
      <c r="A465" s="10"/>
      <c r="B465" s="11"/>
      <c r="C465" s="11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</row>
    <row r="466" spans="1:51" ht="15.75" customHeight="1" x14ac:dyDescent="0.25">
      <c r="A466" s="10"/>
      <c r="B466" s="11"/>
      <c r="C466" s="11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</row>
    <row r="467" spans="1:51" ht="15.75" customHeight="1" x14ac:dyDescent="0.25">
      <c r="A467" s="10"/>
      <c r="B467" s="11"/>
      <c r="C467" s="11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</row>
    <row r="468" spans="1:51" ht="15.75" customHeight="1" x14ac:dyDescent="0.25">
      <c r="A468" s="10"/>
      <c r="B468" s="11"/>
      <c r="C468" s="11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</row>
    <row r="469" spans="1:51" ht="15.75" customHeight="1" x14ac:dyDescent="0.25">
      <c r="A469" s="10"/>
      <c r="B469" s="11"/>
      <c r="C469" s="11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</row>
    <row r="470" spans="1:51" ht="15.75" customHeight="1" x14ac:dyDescent="0.25">
      <c r="A470" s="10"/>
      <c r="B470" s="11"/>
      <c r="C470" s="11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</row>
    <row r="471" spans="1:51" ht="15.75" customHeight="1" x14ac:dyDescent="0.25">
      <c r="A471" s="10"/>
      <c r="B471" s="11"/>
      <c r="C471" s="11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</row>
    <row r="472" spans="1:51" ht="15.75" customHeight="1" x14ac:dyDescent="0.25">
      <c r="A472" s="10"/>
      <c r="B472" s="11"/>
      <c r="C472" s="11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</row>
    <row r="473" spans="1:51" ht="15.75" customHeight="1" x14ac:dyDescent="0.25">
      <c r="A473" s="10"/>
      <c r="B473" s="11"/>
      <c r="C473" s="11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</row>
    <row r="474" spans="1:51" ht="15.75" customHeight="1" x14ac:dyDescent="0.25">
      <c r="A474" s="10"/>
      <c r="B474" s="11"/>
      <c r="C474" s="11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</row>
    <row r="475" spans="1:51" ht="15.75" customHeight="1" x14ac:dyDescent="0.25">
      <c r="A475" s="10"/>
      <c r="B475" s="11"/>
      <c r="C475" s="11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</row>
    <row r="476" spans="1:51" ht="15.75" customHeight="1" x14ac:dyDescent="0.25">
      <c r="A476" s="10"/>
      <c r="B476" s="11"/>
      <c r="C476" s="11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</row>
    <row r="477" spans="1:51" ht="15.75" customHeight="1" x14ac:dyDescent="0.25">
      <c r="A477" s="10"/>
      <c r="B477" s="11"/>
      <c r="C477" s="11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</row>
    <row r="478" spans="1:51" ht="15.75" customHeight="1" x14ac:dyDescent="0.25">
      <c r="A478" s="10"/>
      <c r="B478" s="11"/>
      <c r="C478" s="11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</row>
    <row r="479" spans="1:51" ht="15.75" customHeight="1" x14ac:dyDescent="0.25">
      <c r="A479" s="10"/>
      <c r="B479" s="11"/>
      <c r="C479" s="11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</row>
    <row r="480" spans="1:51" ht="15.75" customHeight="1" x14ac:dyDescent="0.25">
      <c r="A480" s="10"/>
      <c r="B480" s="11"/>
      <c r="C480" s="11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</row>
    <row r="481" spans="1:51" ht="15.75" customHeight="1" x14ac:dyDescent="0.25">
      <c r="A481" s="10"/>
      <c r="B481" s="11"/>
      <c r="C481" s="11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</row>
    <row r="482" spans="1:51" ht="15.75" customHeight="1" x14ac:dyDescent="0.25">
      <c r="A482" s="10"/>
      <c r="B482" s="11"/>
      <c r="C482" s="11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</row>
    <row r="483" spans="1:51" ht="15.75" customHeight="1" x14ac:dyDescent="0.25">
      <c r="A483" s="10"/>
      <c r="B483" s="11"/>
      <c r="C483" s="11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</row>
    <row r="484" spans="1:51" ht="15.75" customHeight="1" x14ac:dyDescent="0.25">
      <c r="A484" s="10"/>
      <c r="B484" s="11"/>
      <c r="C484" s="11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</row>
    <row r="485" spans="1:51" ht="15.75" customHeight="1" x14ac:dyDescent="0.25">
      <c r="A485" s="10"/>
      <c r="B485" s="11"/>
      <c r="C485" s="11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</row>
    <row r="486" spans="1:51" ht="15.75" customHeight="1" x14ac:dyDescent="0.25">
      <c r="A486" s="10"/>
      <c r="B486" s="11"/>
      <c r="C486" s="11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</row>
    <row r="487" spans="1:51" ht="15.75" customHeight="1" x14ac:dyDescent="0.25">
      <c r="A487" s="10"/>
      <c r="B487" s="11"/>
      <c r="C487" s="11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</row>
    <row r="488" spans="1:51" ht="15.75" customHeight="1" x14ac:dyDescent="0.25">
      <c r="A488" s="10"/>
      <c r="B488" s="11"/>
      <c r="C488" s="11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</row>
    <row r="489" spans="1:51" ht="15.75" customHeight="1" x14ac:dyDescent="0.25">
      <c r="A489" s="10"/>
      <c r="B489" s="11"/>
      <c r="C489" s="11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</row>
    <row r="490" spans="1:51" ht="15.75" customHeight="1" x14ac:dyDescent="0.25">
      <c r="A490" s="10"/>
      <c r="B490" s="11"/>
      <c r="C490" s="11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</row>
    <row r="491" spans="1:51" ht="15.75" customHeight="1" x14ac:dyDescent="0.25">
      <c r="A491" s="10"/>
      <c r="B491" s="11"/>
      <c r="C491" s="11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</row>
    <row r="492" spans="1:51" ht="15.75" customHeight="1" x14ac:dyDescent="0.25">
      <c r="A492" s="10"/>
      <c r="B492" s="11"/>
      <c r="C492" s="11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</row>
    <row r="493" spans="1:51" ht="15.75" customHeight="1" x14ac:dyDescent="0.25">
      <c r="A493" s="10"/>
      <c r="B493" s="11"/>
      <c r="C493" s="11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</row>
    <row r="494" spans="1:51" ht="15.75" customHeight="1" x14ac:dyDescent="0.25">
      <c r="A494" s="10"/>
      <c r="B494" s="11"/>
      <c r="C494" s="11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</row>
    <row r="495" spans="1:51" ht="15.75" customHeight="1" x14ac:dyDescent="0.25">
      <c r="A495" s="10"/>
      <c r="B495" s="11"/>
      <c r="C495" s="11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</row>
    <row r="496" spans="1:51" ht="15.75" customHeight="1" x14ac:dyDescent="0.25">
      <c r="A496" s="10"/>
      <c r="B496" s="11"/>
      <c r="C496" s="11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</row>
    <row r="497" spans="1:51" ht="15.75" customHeight="1" x14ac:dyDescent="0.25">
      <c r="A497" s="10"/>
      <c r="B497" s="11"/>
      <c r="C497" s="11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</row>
    <row r="498" spans="1:51" ht="15.75" customHeight="1" x14ac:dyDescent="0.25">
      <c r="A498" s="10"/>
      <c r="B498" s="11"/>
      <c r="C498" s="11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</row>
    <row r="499" spans="1:51" ht="15.75" customHeight="1" x14ac:dyDescent="0.25">
      <c r="A499" s="10"/>
      <c r="B499" s="11"/>
      <c r="C499" s="11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</row>
    <row r="500" spans="1:51" ht="15.75" customHeight="1" x14ac:dyDescent="0.25">
      <c r="A500" s="10"/>
      <c r="B500" s="11"/>
      <c r="C500" s="11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</row>
    <row r="501" spans="1:51" ht="15.75" customHeight="1" x14ac:dyDescent="0.25">
      <c r="A501" s="10"/>
      <c r="B501" s="11"/>
      <c r="C501" s="11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</row>
    <row r="502" spans="1:51" ht="15.75" customHeight="1" x14ac:dyDescent="0.25">
      <c r="A502" s="10"/>
      <c r="B502" s="11"/>
      <c r="C502" s="11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</row>
    <row r="503" spans="1:51" ht="15.75" customHeight="1" x14ac:dyDescent="0.25">
      <c r="A503" s="10"/>
      <c r="B503" s="11"/>
      <c r="C503" s="11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</row>
    <row r="504" spans="1:51" ht="15.75" customHeight="1" x14ac:dyDescent="0.25">
      <c r="A504" s="10"/>
      <c r="B504" s="11"/>
      <c r="C504" s="11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</row>
    <row r="505" spans="1:51" ht="15.75" customHeight="1" x14ac:dyDescent="0.25">
      <c r="A505" s="10"/>
      <c r="B505" s="11"/>
      <c r="C505" s="11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</row>
    <row r="506" spans="1:51" ht="15.75" customHeight="1" x14ac:dyDescent="0.25">
      <c r="A506" s="10"/>
      <c r="B506" s="11"/>
      <c r="C506" s="11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</row>
    <row r="507" spans="1:51" ht="15.75" customHeight="1" x14ac:dyDescent="0.25">
      <c r="A507" s="10"/>
      <c r="B507" s="11"/>
      <c r="C507" s="11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</row>
    <row r="508" spans="1:51" ht="15.75" customHeight="1" x14ac:dyDescent="0.25">
      <c r="A508" s="10"/>
      <c r="B508" s="11"/>
      <c r="C508" s="11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</row>
    <row r="509" spans="1:51" ht="15.75" customHeight="1" x14ac:dyDescent="0.25">
      <c r="A509" s="10"/>
      <c r="B509" s="11"/>
      <c r="C509" s="11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</row>
    <row r="510" spans="1:51" ht="15.75" customHeight="1" x14ac:dyDescent="0.25">
      <c r="A510" s="10"/>
      <c r="B510" s="11"/>
      <c r="C510" s="11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</row>
    <row r="511" spans="1:51" ht="15.75" customHeight="1" x14ac:dyDescent="0.25">
      <c r="A511" s="10"/>
      <c r="B511" s="11"/>
      <c r="C511" s="11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</row>
    <row r="512" spans="1:51" ht="15.75" customHeight="1" x14ac:dyDescent="0.25">
      <c r="A512" s="10"/>
      <c r="B512" s="11"/>
      <c r="C512" s="11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</row>
    <row r="513" spans="1:51" ht="15.75" customHeight="1" x14ac:dyDescent="0.25">
      <c r="A513" s="10"/>
      <c r="B513" s="11"/>
      <c r="C513" s="11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</row>
    <row r="514" spans="1:51" ht="15.75" customHeight="1" x14ac:dyDescent="0.25">
      <c r="A514" s="10"/>
      <c r="B514" s="11"/>
      <c r="C514" s="11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</row>
    <row r="515" spans="1:51" ht="15.75" customHeight="1" x14ac:dyDescent="0.25">
      <c r="A515" s="10"/>
      <c r="B515" s="11"/>
      <c r="C515" s="11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</row>
    <row r="516" spans="1:51" ht="15.75" customHeight="1" x14ac:dyDescent="0.25">
      <c r="A516" s="10"/>
      <c r="B516" s="11"/>
      <c r="C516" s="11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</row>
    <row r="517" spans="1:51" ht="15.75" customHeight="1" x14ac:dyDescent="0.25">
      <c r="A517" s="10"/>
      <c r="B517" s="11"/>
      <c r="C517" s="11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</row>
    <row r="518" spans="1:51" ht="15.75" customHeight="1" x14ac:dyDescent="0.25">
      <c r="A518" s="10"/>
      <c r="B518" s="11"/>
      <c r="C518" s="11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</row>
    <row r="519" spans="1:51" ht="15.75" customHeight="1" x14ac:dyDescent="0.25">
      <c r="A519" s="10"/>
      <c r="B519" s="11"/>
      <c r="C519" s="11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</row>
    <row r="520" spans="1:51" ht="15.75" customHeight="1" x14ac:dyDescent="0.25">
      <c r="A520" s="10"/>
      <c r="B520" s="11"/>
      <c r="C520" s="11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</row>
    <row r="521" spans="1:51" ht="15.75" customHeight="1" x14ac:dyDescent="0.25">
      <c r="A521" s="10"/>
      <c r="B521" s="11"/>
      <c r="C521" s="11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</row>
    <row r="522" spans="1:51" ht="15.75" customHeight="1" x14ac:dyDescent="0.25">
      <c r="A522" s="10"/>
      <c r="B522" s="11"/>
      <c r="C522" s="11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</row>
    <row r="523" spans="1:51" ht="15.75" customHeight="1" x14ac:dyDescent="0.25">
      <c r="A523" s="10"/>
      <c r="B523" s="11"/>
      <c r="C523" s="11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</row>
    <row r="524" spans="1:51" ht="15.75" customHeight="1" x14ac:dyDescent="0.25">
      <c r="A524" s="10"/>
      <c r="B524" s="11"/>
      <c r="C524" s="11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</row>
    <row r="525" spans="1:51" ht="15.75" customHeight="1" x14ac:dyDescent="0.25">
      <c r="A525" s="10"/>
      <c r="B525" s="11"/>
      <c r="C525" s="11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</row>
    <row r="526" spans="1:51" ht="15.75" customHeight="1" x14ac:dyDescent="0.25">
      <c r="A526" s="10"/>
      <c r="B526" s="11"/>
      <c r="C526" s="11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</row>
    <row r="527" spans="1:51" ht="15.75" customHeight="1" x14ac:dyDescent="0.25">
      <c r="A527" s="10"/>
      <c r="B527" s="11"/>
      <c r="C527" s="11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</row>
    <row r="528" spans="1:51" ht="15.75" customHeight="1" x14ac:dyDescent="0.25">
      <c r="A528" s="10"/>
      <c r="B528" s="11"/>
      <c r="C528" s="11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</row>
    <row r="529" spans="1:51" ht="15.75" customHeight="1" x14ac:dyDescent="0.25">
      <c r="A529" s="10"/>
      <c r="B529" s="11"/>
      <c r="C529" s="11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</row>
    <row r="530" spans="1:51" ht="15.75" customHeight="1" x14ac:dyDescent="0.25">
      <c r="A530" s="10"/>
      <c r="B530" s="11"/>
      <c r="C530" s="11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</row>
    <row r="531" spans="1:51" ht="15.75" customHeight="1" x14ac:dyDescent="0.25">
      <c r="A531" s="10"/>
      <c r="B531" s="11"/>
      <c r="C531" s="11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</row>
    <row r="532" spans="1:51" ht="15.75" customHeight="1" x14ac:dyDescent="0.25">
      <c r="A532" s="10"/>
      <c r="B532" s="11"/>
      <c r="C532" s="11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</row>
    <row r="533" spans="1:51" ht="15.75" customHeight="1" x14ac:dyDescent="0.25">
      <c r="A533" s="10"/>
      <c r="B533" s="11"/>
      <c r="C533" s="11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</row>
    <row r="534" spans="1:51" ht="15.75" customHeight="1" x14ac:dyDescent="0.25">
      <c r="A534" s="10"/>
      <c r="B534" s="11"/>
      <c r="C534" s="11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</row>
    <row r="535" spans="1:51" ht="15.75" customHeight="1" x14ac:dyDescent="0.25">
      <c r="A535" s="10"/>
      <c r="B535" s="11"/>
      <c r="C535" s="11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</row>
    <row r="536" spans="1:51" ht="15.75" customHeight="1" x14ac:dyDescent="0.25">
      <c r="A536" s="10"/>
      <c r="B536" s="11"/>
      <c r="C536" s="11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</row>
    <row r="537" spans="1:51" ht="15.75" customHeight="1" x14ac:dyDescent="0.25">
      <c r="A537" s="10"/>
      <c r="B537" s="11"/>
      <c r="C537" s="11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</row>
    <row r="538" spans="1:51" ht="15.75" customHeight="1" x14ac:dyDescent="0.25">
      <c r="A538" s="10"/>
      <c r="B538" s="11"/>
      <c r="C538" s="11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</row>
    <row r="539" spans="1:51" ht="15.75" customHeight="1" x14ac:dyDescent="0.25">
      <c r="A539" s="10"/>
      <c r="B539" s="11"/>
      <c r="C539" s="11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</row>
    <row r="540" spans="1:51" ht="15.75" customHeight="1" x14ac:dyDescent="0.25">
      <c r="A540" s="10"/>
      <c r="B540" s="11"/>
      <c r="C540" s="11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</row>
    <row r="541" spans="1:51" ht="15.75" customHeight="1" x14ac:dyDescent="0.25">
      <c r="A541" s="10"/>
      <c r="B541" s="11"/>
      <c r="C541" s="11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</row>
    <row r="542" spans="1:51" ht="15.75" customHeight="1" x14ac:dyDescent="0.25">
      <c r="A542" s="10"/>
      <c r="B542" s="11"/>
      <c r="C542" s="11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</row>
    <row r="543" spans="1:51" ht="15.75" customHeight="1" x14ac:dyDescent="0.25">
      <c r="A543" s="10"/>
      <c r="B543" s="11"/>
      <c r="C543" s="11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</row>
    <row r="544" spans="1:51" ht="15.75" customHeight="1" x14ac:dyDescent="0.25">
      <c r="A544" s="10"/>
      <c r="B544" s="11"/>
      <c r="C544" s="11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</row>
    <row r="545" spans="1:51" ht="15.75" customHeight="1" x14ac:dyDescent="0.25">
      <c r="A545" s="10"/>
      <c r="B545" s="11"/>
      <c r="C545" s="11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</row>
    <row r="546" spans="1:51" ht="15.75" customHeight="1" x14ac:dyDescent="0.25">
      <c r="A546" s="10"/>
      <c r="B546" s="11"/>
      <c r="C546" s="11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</row>
    <row r="547" spans="1:51" ht="15.75" customHeight="1" x14ac:dyDescent="0.25">
      <c r="A547" s="10"/>
      <c r="B547" s="11"/>
      <c r="C547" s="11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</row>
    <row r="548" spans="1:51" ht="15.75" customHeight="1" x14ac:dyDescent="0.25">
      <c r="A548" s="10"/>
      <c r="B548" s="11"/>
      <c r="C548" s="11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</row>
    <row r="549" spans="1:51" ht="15.75" customHeight="1" x14ac:dyDescent="0.25">
      <c r="A549" s="10"/>
      <c r="B549" s="11"/>
      <c r="C549" s="11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</row>
    <row r="550" spans="1:51" ht="15.75" customHeight="1" x14ac:dyDescent="0.25">
      <c r="A550" s="10"/>
      <c r="B550" s="11"/>
      <c r="C550" s="11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</row>
    <row r="551" spans="1:51" ht="15.75" customHeight="1" x14ac:dyDescent="0.25">
      <c r="A551" s="10"/>
      <c r="B551" s="11"/>
      <c r="C551" s="11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</row>
    <row r="552" spans="1:51" ht="15.75" customHeight="1" x14ac:dyDescent="0.25">
      <c r="A552" s="10"/>
      <c r="B552" s="11"/>
      <c r="C552" s="11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</row>
    <row r="553" spans="1:51" ht="15.75" customHeight="1" x14ac:dyDescent="0.25">
      <c r="A553" s="10"/>
      <c r="B553" s="11"/>
      <c r="C553" s="11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</row>
    <row r="554" spans="1:51" ht="15.75" customHeight="1" x14ac:dyDescent="0.25">
      <c r="A554" s="10"/>
      <c r="B554" s="11"/>
      <c r="C554" s="11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</row>
    <row r="555" spans="1:51" ht="15.75" customHeight="1" x14ac:dyDescent="0.25">
      <c r="A555" s="10"/>
      <c r="B555" s="11"/>
      <c r="C555" s="11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</row>
    <row r="556" spans="1:51" ht="15.75" customHeight="1" x14ac:dyDescent="0.25">
      <c r="A556" s="10"/>
      <c r="B556" s="11"/>
      <c r="C556" s="11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</row>
    <row r="557" spans="1:51" ht="15.75" customHeight="1" x14ac:dyDescent="0.25">
      <c r="A557" s="10"/>
      <c r="B557" s="11"/>
      <c r="C557" s="11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</row>
    <row r="558" spans="1:51" ht="15.75" customHeight="1" x14ac:dyDescent="0.25">
      <c r="A558" s="10"/>
      <c r="B558" s="11"/>
      <c r="C558" s="11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</row>
    <row r="559" spans="1:51" ht="15.75" customHeight="1" x14ac:dyDescent="0.25">
      <c r="A559" s="10"/>
      <c r="B559" s="11"/>
      <c r="C559" s="11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</row>
    <row r="560" spans="1:51" ht="15.75" customHeight="1" x14ac:dyDescent="0.25">
      <c r="A560" s="10"/>
      <c r="B560" s="11"/>
      <c r="C560" s="11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</row>
    <row r="561" spans="1:51" ht="15.75" customHeight="1" x14ac:dyDescent="0.25">
      <c r="A561" s="10"/>
      <c r="B561" s="11"/>
      <c r="C561" s="11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</row>
    <row r="562" spans="1:51" ht="15.75" customHeight="1" x14ac:dyDescent="0.25">
      <c r="A562" s="10"/>
      <c r="B562" s="11"/>
      <c r="C562" s="11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</row>
    <row r="563" spans="1:51" ht="15.75" customHeight="1" x14ac:dyDescent="0.25">
      <c r="A563" s="10"/>
      <c r="B563" s="11"/>
      <c r="C563" s="11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</row>
    <row r="564" spans="1:51" ht="15.75" customHeight="1" x14ac:dyDescent="0.25">
      <c r="A564" s="10"/>
      <c r="B564" s="11"/>
      <c r="C564" s="11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</row>
    <row r="565" spans="1:51" ht="15.75" customHeight="1" x14ac:dyDescent="0.25">
      <c r="A565" s="10"/>
      <c r="B565" s="11"/>
      <c r="C565" s="11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</row>
    <row r="566" spans="1:51" ht="15.75" customHeight="1" x14ac:dyDescent="0.25">
      <c r="A566" s="10"/>
      <c r="B566" s="11"/>
      <c r="C566" s="11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</row>
    <row r="567" spans="1:51" ht="15.75" customHeight="1" x14ac:dyDescent="0.25">
      <c r="A567" s="10"/>
      <c r="B567" s="11"/>
      <c r="C567" s="11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</row>
    <row r="568" spans="1:51" ht="15.75" customHeight="1" x14ac:dyDescent="0.25">
      <c r="A568" s="10"/>
      <c r="B568" s="11"/>
      <c r="C568" s="11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</row>
    <row r="569" spans="1:51" ht="15.75" customHeight="1" x14ac:dyDescent="0.25">
      <c r="A569" s="10"/>
      <c r="B569" s="11"/>
      <c r="C569" s="11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</row>
    <row r="570" spans="1:51" ht="15.75" customHeight="1" x14ac:dyDescent="0.25">
      <c r="A570" s="10"/>
      <c r="B570" s="11"/>
      <c r="C570" s="11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</row>
    <row r="571" spans="1:51" ht="15.75" customHeight="1" x14ac:dyDescent="0.25">
      <c r="A571" s="10"/>
      <c r="B571" s="11"/>
      <c r="C571" s="11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</row>
    <row r="572" spans="1:51" ht="15.75" customHeight="1" x14ac:dyDescent="0.25">
      <c r="A572" s="10"/>
      <c r="B572" s="11"/>
      <c r="C572" s="11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</row>
    <row r="573" spans="1:51" ht="15.75" customHeight="1" x14ac:dyDescent="0.25">
      <c r="A573" s="10"/>
      <c r="B573" s="11"/>
      <c r="C573" s="11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</row>
    <row r="574" spans="1:51" ht="15.75" customHeight="1" x14ac:dyDescent="0.25">
      <c r="A574" s="10"/>
      <c r="B574" s="11"/>
      <c r="C574" s="11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</row>
    <row r="575" spans="1:51" ht="15.75" customHeight="1" x14ac:dyDescent="0.25">
      <c r="A575" s="10"/>
      <c r="B575" s="11"/>
      <c r="C575" s="11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</row>
    <row r="576" spans="1:51" ht="15.75" customHeight="1" x14ac:dyDescent="0.25">
      <c r="A576" s="10"/>
      <c r="B576" s="11"/>
      <c r="C576" s="11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</row>
    <row r="577" spans="1:51" ht="15.75" customHeight="1" x14ac:dyDescent="0.25">
      <c r="A577" s="10"/>
      <c r="B577" s="11"/>
      <c r="C577" s="11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</row>
    <row r="578" spans="1:51" ht="15.75" customHeight="1" x14ac:dyDescent="0.25">
      <c r="A578" s="10"/>
      <c r="B578" s="11"/>
      <c r="C578" s="11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</row>
    <row r="579" spans="1:51" ht="15.75" customHeight="1" x14ac:dyDescent="0.25">
      <c r="A579" s="10"/>
      <c r="B579" s="11"/>
      <c r="C579" s="11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</row>
    <row r="580" spans="1:51" ht="15.75" customHeight="1" x14ac:dyDescent="0.25">
      <c r="A580" s="10"/>
      <c r="B580" s="11"/>
      <c r="C580" s="11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</row>
    <row r="581" spans="1:51" ht="15.75" customHeight="1" x14ac:dyDescent="0.25">
      <c r="A581" s="10"/>
      <c r="B581" s="11"/>
      <c r="C581" s="11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</row>
    <row r="582" spans="1:51" ht="15.75" customHeight="1" x14ac:dyDescent="0.25">
      <c r="A582" s="10"/>
      <c r="B582" s="11"/>
      <c r="C582" s="11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</row>
    <row r="583" spans="1:51" ht="15.75" customHeight="1" x14ac:dyDescent="0.25">
      <c r="A583" s="10"/>
      <c r="B583" s="11"/>
      <c r="C583" s="11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</row>
    <row r="584" spans="1:51" ht="15.75" customHeight="1" x14ac:dyDescent="0.25">
      <c r="A584" s="10"/>
      <c r="B584" s="11"/>
      <c r="C584" s="11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</row>
    <row r="585" spans="1:51" ht="15.75" customHeight="1" x14ac:dyDescent="0.25">
      <c r="A585" s="10"/>
      <c r="B585" s="11"/>
      <c r="C585" s="11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</row>
    <row r="586" spans="1:51" ht="15.75" customHeight="1" x14ac:dyDescent="0.25">
      <c r="A586" s="10"/>
      <c r="B586" s="11"/>
      <c r="C586" s="11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</row>
    <row r="587" spans="1:51" ht="15.75" customHeight="1" x14ac:dyDescent="0.25">
      <c r="A587" s="10"/>
      <c r="B587" s="11"/>
      <c r="C587" s="11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</row>
    <row r="588" spans="1:51" ht="15.75" customHeight="1" x14ac:dyDescent="0.25">
      <c r="A588" s="10"/>
      <c r="B588" s="11"/>
      <c r="C588" s="11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</row>
    <row r="589" spans="1:51" ht="15.75" customHeight="1" x14ac:dyDescent="0.25">
      <c r="A589" s="10"/>
      <c r="B589" s="11"/>
      <c r="C589" s="11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</row>
    <row r="590" spans="1:51" ht="15.75" customHeight="1" x14ac:dyDescent="0.25">
      <c r="A590" s="10"/>
      <c r="B590" s="11"/>
      <c r="C590" s="11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</row>
    <row r="591" spans="1:51" ht="15.75" customHeight="1" x14ac:dyDescent="0.25">
      <c r="A591" s="10"/>
      <c r="B591" s="11"/>
      <c r="C591" s="11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</row>
    <row r="592" spans="1:51" ht="15.75" customHeight="1" x14ac:dyDescent="0.25">
      <c r="A592" s="10"/>
      <c r="B592" s="11"/>
      <c r="C592" s="11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</row>
    <row r="593" spans="1:51" ht="15.75" customHeight="1" x14ac:dyDescent="0.25">
      <c r="A593" s="10"/>
      <c r="B593" s="11"/>
      <c r="C593" s="11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</row>
    <row r="594" spans="1:51" ht="15.75" customHeight="1" x14ac:dyDescent="0.25">
      <c r="A594" s="10"/>
      <c r="B594" s="11"/>
      <c r="C594" s="11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</row>
    <row r="595" spans="1:51" ht="15.75" customHeight="1" x14ac:dyDescent="0.25">
      <c r="A595" s="10"/>
      <c r="B595" s="11"/>
      <c r="C595" s="11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</row>
    <row r="596" spans="1:51" ht="15.75" customHeight="1" x14ac:dyDescent="0.25">
      <c r="A596" s="10"/>
      <c r="B596" s="11"/>
      <c r="C596" s="11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</row>
    <row r="597" spans="1:51" ht="15.75" customHeight="1" x14ac:dyDescent="0.25">
      <c r="A597" s="10"/>
      <c r="B597" s="11"/>
      <c r="C597" s="11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</row>
    <row r="598" spans="1:51" ht="15.75" customHeight="1" x14ac:dyDescent="0.25">
      <c r="A598" s="10"/>
      <c r="B598" s="11"/>
      <c r="C598" s="11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</row>
    <row r="599" spans="1:51" ht="15.75" customHeight="1" x14ac:dyDescent="0.25">
      <c r="A599" s="10"/>
      <c r="B599" s="11"/>
      <c r="C599" s="11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</row>
    <row r="600" spans="1:51" ht="15.75" customHeight="1" x14ac:dyDescent="0.25">
      <c r="A600" s="10"/>
      <c r="B600" s="11"/>
      <c r="C600" s="11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</row>
    <row r="601" spans="1:51" ht="15.75" customHeight="1" x14ac:dyDescent="0.25">
      <c r="A601" s="10"/>
      <c r="B601" s="11"/>
      <c r="C601" s="11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</row>
    <row r="602" spans="1:51" ht="15.75" customHeight="1" x14ac:dyDescent="0.25">
      <c r="A602" s="10"/>
      <c r="B602" s="11"/>
      <c r="C602" s="11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</row>
    <row r="603" spans="1:51" ht="15.75" customHeight="1" x14ac:dyDescent="0.25">
      <c r="A603" s="10"/>
      <c r="B603" s="11"/>
      <c r="C603" s="11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</row>
    <row r="604" spans="1:51" ht="15.75" customHeight="1" x14ac:dyDescent="0.25">
      <c r="A604" s="10"/>
      <c r="B604" s="11"/>
      <c r="C604" s="11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</row>
    <row r="605" spans="1:51" ht="15.75" customHeight="1" x14ac:dyDescent="0.25">
      <c r="A605" s="10"/>
      <c r="B605" s="11"/>
      <c r="C605" s="11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</row>
    <row r="606" spans="1:51" ht="15.75" customHeight="1" x14ac:dyDescent="0.25">
      <c r="A606" s="10"/>
      <c r="B606" s="11"/>
      <c r="C606" s="11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</row>
    <row r="607" spans="1:51" ht="15.75" customHeight="1" x14ac:dyDescent="0.25">
      <c r="A607" s="10"/>
      <c r="B607" s="11"/>
      <c r="C607" s="11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</row>
    <row r="608" spans="1:51" ht="15.75" customHeight="1" x14ac:dyDescent="0.25">
      <c r="A608" s="10"/>
      <c r="B608" s="11"/>
      <c r="C608" s="11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</row>
    <row r="609" spans="1:51" ht="15.75" customHeight="1" x14ac:dyDescent="0.25">
      <c r="A609" s="10"/>
      <c r="B609" s="11"/>
      <c r="C609" s="11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</row>
    <row r="610" spans="1:51" ht="15.75" customHeight="1" x14ac:dyDescent="0.25">
      <c r="A610" s="10"/>
      <c r="B610" s="11"/>
      <c r="C610" s="11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</row>
    <row r="611" spans="1:51" ht="15.75" customHeight="1" x14ac:dyDescent="0.25">
      <c r="A611" s="10"/>
      <c r="B611" s="11"/>
      <c r="C611" s="11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</row>
    <row r="612" spans="1:51" ht="15.75" customHeight="1" x14ac:dyDescent="0.25">
      <c r="A612" s="10"/>
      <c r="B612" s="11"/>
      <c r="C612" s="11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</row>
    <row r="613" spans="1:51" ht="15.75" customHeight="1" x14ac:dyDescent="0.25">
      <c r="A613" s="10"/>
      <c r="B613" s="11"/>
      <c r="C613" s="11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</row>
    <row r="614" spans="1:51" ht="15.75" customHeight="1" x14ac:dyDescent="0.25">
      <c r="A614" s="10"/>
      <c r="B614" s="11"/>
      <c r="C614" s="11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</row>
    <row r="615" spans="1:51" ht="15.75" customHeight="1" x14ac:dyDescent="0.25">
      <c r="A615" s="10"/>
      <c r="B615" s="11"/>
      <c r="C615" s="11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</row>
    <row r="616" spans="1:51" ht="15.75" customHeight="1" x14ac:dyDescent="0.25">
      <c r="A616" s="10"/>
      <c r="B616" s="11"/>
      <c r="C616" s="11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</row>
    <row r="617" spans="1:51" ht="15.75" customHeight="1" x14ac:dyDescent="0.25">
      <c r="A617" s="10"/>
      <c r="B617" s="11"/>
      <c r="C617" s="11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</row>
    <row r="618" spans="1:51" ht="15.75" customHeight="1" x14ac:dyDescent="0.25">
      <c r="A618" s="10"/>
      <c r="B618" s="11"/>
      <c r="C618" s="11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</row>
    <row r="619" spans="1:51" ht="15.75" customHeight="1" x14ac:dyDescent="0.25">
      <c r="A619" s="10"/>
      <c r="B619" s="11"/>
      <c r="C619" s="11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</row>
    <row r="620" spans="1:51" ht="15.75" customHeight="1" x14ac:dyDescent="0.25">
      <c r="A620" s="10"/>
      <c r="B620" s="11"/>
      <c r="C620" s="11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</row>
    <row r="621" spans="1:51" ht="15.75" customHeight="1" x14ac:dyDescent="0.25">
      <c r="A621" s="10"/>
      <c r="B621" s="11"/>
      <c r="C621" s="11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</row>
    <row r="622" spans="1:51" ht="15.75" customHeight="1" x14ac:dyDescent="0.25">
      <c r="A622" s="10"/>
      <c r="B622" s="11"/>
      <c r="C622" s="11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</row>
    <row r="623" spans="1:51" ht="15.75" customHeight="1" x14ac:dyDescent="0.25">
      <c r="A623" s="10"/>
      <c r="B623" s="11"/>
      <c r="C623" s="11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</row>
    <row r="624" spans="1:51" ht="15.75" customHeight="1" x14ac:dyDescent="0.25">
      <c r="A624" s="10"/>
      <c r="B624" s="11"/>
      <c r="C624" s="11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</row>
    <row r="625" spans="1:51" ht="15.75" customHeight="1" x14ac:dyDescent="0.25">
      <c r="A625" s="10"/>
      <c r="B625" s="11"/>
      <c r="C625" s="11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</row>
    <row r="626" spans="1:51" ht="15.75" customHeight="1" x14ac:dyDescent="0.25">
      <c r="A626" s="10"/>
      <c r="B626" s="11"/>
      <c r="C626" s="11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</row>
    <row r="627" spans="1:51" ht="15.75" customHeight="1" x14ac:dyDescent="0.25">
      <c r="A627" s="10"/>
      <c r="B627" s="11"/>
      <c r="C627" s="11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</row>
    <row r="628" spans="1:51" ht="15.75" customHeight="1" x14ac:dyDescent="0.25">
      <c r="A628" s="10"/>
      <c r="B628" s="11"/>
      <c r="C628" s="11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</row>
    <row r="629" spans="1:51" ht="15.75" customHeight="1" x14ac:dyDescent="0.25">
      <c r="A629" s="10"/>
      <c r="B629" s="11"/>
      <c r="C629" s="11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</row>
    <row r="630" spans="1:51" ht="15.75" customHeight="1" x14ac:dyDescent="0.25">
      <c r="A630" s="10"/>
      <c r="B630" s="11"/>
      <c r="C630" s="11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</row>
    <row r="631" spans="1:51" ht="15.75" customHeight="1" x14ac:dyDescent="0.25">
      <c r="A631" s="10"/>
      <c r="B631" s="11"/>
      <c r="C631" s="11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</row>
    <row r="632" spans="1:51" ht="15.75" customHeight="1" x14ac:dyDescent="0.25">
      <c r="A632" s="10"/>
      <c r="B632" s="11"/>
      <c r="C632" s="11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</row>
    <row r="633" spans="1:51" ht="15.75" customHeight="1" x14ac:dyDescent="0.25">
      <c r="A633" s="10"/>
      <c r="B633" s="11"/>
      <c r="C633" s="11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</row>
    <row r="634" spans="1:51" ht="15.75" customHeight="1" x14ac:dyDescent="0.25">
      <c r="A634" s="10"/>
      <c r="B634" s="11"/>
      <c r="C634" s="11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</row>
    <row r="635" spans="1:51" ht="15.75" customHeight="1" x14ac:dyDescent="0.25">
      <c r="A635" s="10"/>
      <c r="B635" s="11"/>
      <c r="C635" s="11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</row>
    <row r="636" spans="1:51" ht="15.75" customHeight="1" x14ac:dyDescent="0.25">
      <c r="A636" s="10"/>
      <c r="B636" s="11"/>
      <c r="C636" s="11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</row>
    <row r="637" spans="1:51" ht="15.75" customHeight="1" x14ac:dyDescent="0.25">
      <c r="A637" s="10"/>
      <c r="B637" s="11"/>
      <c r="C637" s="11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</row>
    <row r="638" spans="1:51" ht="15.75" customHeight="1" x14ac:dyDescent="0.25">
      <c r="A638" s="10"/>
      <c r="B638" s="11"/>
      <c r="C638" s="11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</row>
    <row r="639" spans="1:51" ht="15.75" customHeight="1" x14ac:dyDescent="0.25">
      <c r="A639" s="10"/>
      <c r="B639" s="11"/>
      <c r="C639" s="11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</row>
    <row r="640" spans="1:51" ht="15.75" customHeight="1" x14ac:dyDescent="0.25">
      <c r="A640" s="10"/>
      <c r="B640" s="11"/>
      <c r="C640" s="11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</row>
    <row r="641" spans="1:51" ht="15.75" customHeight="1" x14ac:dyDescent="0.25">
      <c r="A641" s="10"/>
      <c r="B641" s="11"/>
      <c r="C641" s="11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</row>
    <row r="642" spans="1:51" ht="15.75" customHeight="1" x14ac:dyDescent="0.25">
      <c r="A642" s="10"/>
      <c r="B642" s="11"/>
      <c r="C642" s="11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</row>
    <row r="643" spans="1:51" ht="15.75" customHeight="1" x14ac:dyDescent="0.25">
      <c r="A643" s="10"/>
      <c r="B643" s="11"/>
      <c r="C643" s="11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</row>
    <row r="644" spans="1:51" ht="15.75" customHeight="1" x14ac:dyDescent="0.25">
      <c r="A644" s="10"/>
      <c r="B644" s="11"/>
      <c r="C644" s="11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</row>
    <row r="645" spans="1:51" ht="15.75" customHeight="1" x14ac:dyDescent="0.25">
      <c r="A645" s="10"/>
      <c r="B645" s="11"/>
      <c r="C645" s="11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</row>
    <row r="646" spans="1:51" ht="15.75" customHeight="1" x14ac:dyDescent="0.25">
      <c r="A646" s="10"/>
      <c r="B646" s="11"/>
      <c r="C646" s="11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</row>
    <row r="647" spans="1:51" ht="15.75" customHeight="1" x14ac:dyDescent="0.25">
      <c r="A647" s="10"/>
      <c r="B647" s="11"/>
      <c r="C647" s="11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</row>
    <row r="648" spans="1:51" ht="15.75" customHeight="1" x14ac:dyDescent="0.25">
      <c r="A648" s="10"/>
      <c r="B648" s="11"/>
      <c r="C648" s="11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</row>
    <row r="649" spans="1:51" ht="15.75" customHeight="1" x14ac:dyDescent="0.25">
      <c r="A649" s="10"/>
      <c r="B649" s="11"/>
      <c r="C649" s="11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</row>
    <row r="650" spans="1:51" ht="15.75" customHeight="1" x14ac:dyDescent="0.25">
      <c r="A650" s="10"/>
      <c r="B650" s="11"/>
      <c r="C650" s="11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</row>
    <row r="651" spans="1:51" ht="15.75" customHeight="1" x14ac:dyDescent="0.25">
      <c r="A651" s="10"/>
      <c r="B651" s="11"/>
      <c r="C651" s="11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</row>
    <row r="652" spans="1:51" ht="15.75" customHeight="1" x14ac:dyDescent="0.25">
      <c r="A652" s="10"/>
      <c r="B652" s="11"/>
      <c r="C652" s="11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</row>
    <row r="653" spans="1:51" ht="15.75" customHeight="1" x14ac:dyDescent="0.25">
      <c r="A653" s="10"/>
      <c r="B653" s="11"/>
      <c r="C653" s="11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</row>
    <row r="654" spans="1:51" ht="15.75" customHeight="1" x14ac:dyDescent="0.25">
      <c r="A654" s="10"/>
      <c r="B654" s="11"/>
      <c r="C654" s="11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</row>
    <row r="655" spans="1:51" ht="15.75" customHeight="1" x14ac:dyDescent="0.25">
      <c r="A655" s="10"/>
      <c r="B655" s="11"/>
      <c r="C655" s="11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</row>
    <row r="656" spans="1:51" ht="15.75" customHeight="1" x14ac:dyDescent="0.25">
      <c r="A656" s="10"/>
      <c r="B656" s="11"/>
      <c r="C656" s="11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</row>
    <row r="657" spans="1:51" ht="15.75" customHeight="1" x14ac:dyDescent="0.25">
      <c r="A657" s="10"/>
      <c r="B657" s="11"/>
      <c r="C657" s="11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</row>
    <row r="658" spans="1:51" ht="15.75" customHeight="1" x14ac:dyDescent="0.25">
      <c r="A658" s="10"/>
      <c r="B658" s="11"/>
      <c r="C658" s="11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</row>
    <row r="659" spans="1:51" ht="15.75" customHeight="1" x14ac:dyDescent="0.25">
      <c r="A659" s="10"/>
      <c r="B659" s="11"/>
      <c r="C659" s="11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</row>
    <row r="660" spans="1:51" ht="15.75" customHeight="1" x14ac:dyDescent="0.25">
      <c r="A660" s="10"/>
      <c r="B660" s="11"/>
      <c r="C660" s="11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</row>
    <row r="661" spans="1:51" ht="15.75" customHeight="1" x14ac:dyDescent="0.25">
      <c r="A661" s="10"/>
      <c r="B661" s="11"/>
      <c r="C661" s="11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</row>
    <row r="662" spans="1:51" ht="15.75" customHeight="1" x14ac:dyDescent="0.25">
      <c r="A662" s="10"/>
      <c r="B662" s="11"/>
      <c r="C662" s="11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</row>
    <row r="663" spans="1:51" ht="15.75" customHeight="1" x14ac:dyDescent="0.25">
      <c r="A663" s="10"/>
      <c r="B663" s="11"/>
      <c r="C663" s="11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</row>
    <row r="664" spans="1:51" ht="15.75" customHeight="1" x14ac:dyDescent="0.25">
      <c r="A664" s="10"/>
      <c r="B664" s="11"/>
      <c r="C664" s="11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</row>
    <row r="665" spans="1:51" ht="15.75" customHeight="1" x14ac:dyDescent="0.25">
      <c r="A665" s="10"/>
      <c r="B665" s="11"/>
      <c r="C665" s="11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</row>
    <row r="666" spans="1:51" ht="15.75" customHeight="1" x14ac:dyDescent="0.25">
      <c r="A666" s="10"/>
      <c r="B666" s="11"/>
      <c r="C666" s="11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</row>
    <row r="667" spans="1:51" ht="15.75" customHeight="1" x14ac:dyDescent="0.25">
      <c r="A667" s="10"/>
      <c r="B667" s="11"/>
      <c r="C667" s="11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</row>
    <row r="668" spans="1:51" ht="15.75" customHeight="1" x14ac:dyDescent="0.25">
      <c r="A668" s="10"/>
      <c r="B668" s="11"/>
      <c r="C668" s="11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</row>
    <row r="669" spans="1:51" ht="15.75" customHeight="1" x14ac:dyDescent="0.25">
      <c r="A669" s="10"/>
      <c r="B669" s="11"/>
      <c r="C669" s="11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</row>
    <row r="670" spans="1:51" ht="15.75" customHeight="1" x14ac:dyDescent="0.25">
      <c r="A670" s="10"/>
      <c r="B670" s="11"/>
      <c r="C670" s="11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</row>
    <row r="671" spans="1:51" ht="15.75" customHeight="1" x14ac:dyDescent="0.25">
      <c r="A671" s="10"/>
      <c r="B671" s="11"/>
      <c r="C671" s="11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</row>
    <row r="672" spans="1:51" ht="15.75" customHeight="1" x14ac:dyDescent="0.25">
      <c r="A672" s="10"/>
      <c r="B672" s="11"/>
      <c r="C672" s="11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</row>
    <row r="673" spans="1:51" ht="15.75" customHeight="1" x14ac:dyDescent="0.25">
      <c r="A673" s="10"/>
      <c r="B673" s="11"/>
      <c r="C673" s="11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</row>
    <row r="674" spans="1:51" ht="15.75" customHeight="1" x14ac:dyDescent="0.25">
      <c r="A674" s="10"/>
      <c r="B674" s="11"/>
      <c r="C674" s="11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</row>
    <row r="675" spans="1:51" ht="15.75" customHeight="1" x14ac:dyDescent="0.25">
      <c r="A675" s="10"/>
      <c r="B675" s="11"/>
      <c r="C675" s="11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</row>
    <row r="676" spans="1:51" ht="15.75" customHeight="1" x14ac:dyDescent="0.25">
      <c r="A676" s="10"/>
      <c r="B676" s="11"/>
      <c r="C676" s="11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</row>
    <row r="677" spans="1:51" ht="15.75" customHeight="1" x14ac:dyDescent="0.25">
      <c r="A677" s="10"/>
      <c r="B677" s="11"/>
      <c r="C677" s="11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</row>
    <row r="678" spans="1:51" ht="15.75" customHeight="1" x14ac:dyDescent="0.25">
      <c r="A678" s="10"/>
      <c r="B678" s="11"/>
      <c r="C678" s="11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</row>
    <row r="679" spans="1:51" ht="15.75" customHeight="1" x14ac:dyDescent="0.25">
      <c r="A679" s="10"/>
      <c r="B679" s="11"/>
      <c r="C679" s="11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</row>
    <row r="680" spans="1:51" ht="15.75" customHeight="1" x14ac:dyDescent="0.25">
      <c r="A680" s="10"/>
      <c r="B680" s="11"/>
      <c r="C680" s="11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</row>
    <row r="681" spans="1:51" ht="15.75" customHeight="1" x14ac:dyDescent="0.25">
      <c r="A681" s="10"/>
      <c r="B681" s="11"/>
      <c r="C681" s="11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</row>
    <row r="682" spans="1:51" ht="15.75" customHeight="1" x14ac:dyDescent="0.25">
      <c r="A682" s="10"/>
      <c r="B682" s="11"/>
      <c r="C682" s="11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</row>
    <row r="683" spans="1:51" ht="15.75" customHeight="1" x14ac:dyDescent="0.25">
      <c r="A683" s="10"/>
      <c r="B683" s="11"/>
      <c r="C683" s="11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</row>
    <row r="684" spans="1:51" ht="15.75" customHeight="1" x14ac:dyDescent="0.25">
      <c r="A684" s="10"/>
      <c r="B684" s="11"/>
      <c r="C684" s="11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</row>
    <row r="685" spans="1:51" ht="15.75" customHeight="1" x14ac:dyDescent="0.25">
      <c r="A685" s="10"/>
      <c r="B685" s="11"/>
      <c r="C685" s="11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</row>
    <row r="686" spans="1:51" ht="15.75" customHeight="1" x14ac:dyDescent="0.25">
      <c r="A686" s="10"/>
      <c r="B686" s="11"/>
      <c r="C686" s="11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</row>
    <row r="687" spans="1:51" ht="15.75" customHeight="1" x14ac:dyDescent="0.25">
      <c r="A687" s="10"/>
      <c r="B687" s="11"/>
      <c r="C687" s="11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</row>
    <row r="688" spans="1:51" ht="15.75" customHeight="1" x14ac:dyDescent="0.25">
      <c r="A688" s="10"/>
      <c r="B688" s="11"/>
      <c r="C688" s="11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</row>
    <row r="689" spans="1:51" ht="15.75" customHeight="1" x14ac:dyDescent="0.25">
      <c r="A689" s="10"/>
      <c r="B689" s="11"/>
      <c r="C689" s="11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</row>
    <row r="690" spans="1:51" ht="15.75" customHeight="1" x14ac:dyDescent="0.25">
      <c r="A690" s="10"/>
      <c r="B690" s="11"/>
      <c r="C690" s="11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</row>
    <row r="691" spans="1:51" ht="15.75" customHeight="1" x14ac:dyDescent="0.25">
      <c r="A691" s="10"/>
      <c r="B691" s="11"/>
      <c r="C691" s="11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</row>
    <row r="692" spans="1:51" ht="15.75" customHeight="1" x14ac:dyDescent="0.25">
      <c r="A692" s="10"/>
      <c r="B692" s="11"/>
      <c r="C692" s="11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</row>
    <row r="693" spans="1:51" ht="15.75" customHeight="1" x14ac:dyDescent="0.25">
      <c r="A693" s="10"/>
      <c r="B693" s="11"/>
      <c r="C693" s="11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</row>
    <row r="694" spans="1:51" ht="15.75" customHeight="1" x14ac:dyDescent="0.25">
      <c r="A694" s="10"/>
      <c r="B694" s="11"/>
      <c r="C694" s="11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</row>
    <row r="695" spans="1:51" ht="15.75" customHeight="1" x14ac:dyDescent="0.25">
      <c r="A695" s="10"/>
      <c r="B695" s="11"/>
      <c r="C695" s="11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</row>
    <row r="696" spans="1:51" ht="15.75" customHeight="1" x14ac:dyDescent="0.25">
      <c r="A696" s="10"/>
      <c r="B696" s="11"/>
      <c r="C696" s="11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</row>
    <row r="697" spans="1:51" ht="15.75" customHeight="1" x14ac:dyDescent="0.25">
      <c r="A697" s="10"/>
      <c r="B697" s="11"/>
      <c r="C697" s="11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</row>
    <row r="698" spans="1:51" ht="15.75" customHeight="1" x14ac:dyDescent="0.25">
      <c r="A698" s="10"/>
      <c r="B698" s="11"/>
      <c r="C698" s="11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</row>
    <row r="699" spans="1:51" ht="15.75" customHeight="1" x14ac:dyDescent="0.25">
      <c r="A699" s="10"/>
      <c r="B699" s="11"/>
      <c r="C699" s="11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</row>
    <row r="700" spans="1:51" ht="15.75" customHeight="1" x14ac:dyDescent="0.25">
      <c r="A700" s="10"/>
      <c r="B700" s="11"/>
      <c r="C700" s="11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</row>
    <row r="701" spans="1:51" ht="15.75" customHeight="1" x14ac:dyDescent="0.25">
      <c r="A701" s="10"/>
      <c r="B701" s="11"/>
      <c r="C701" s="11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</row>
    <row r="702" spans="1:51" ht="15.75" customHeight="1" x14ac:dyDescent="0.25">
      <c r="A702" s="10"/>
      <c r="B702" s="11"/>
      <c r="C702" s="11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</row>
    <row r="703" spans="1:51" ht="15.75" customHeight="1" x14ac:dyDescent="0.25">
      <c r="A703" s="10"/>
      <c r="B703" s="11"/>
      <c r="C703" s="11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</row>
    <row r="704" spans="1:51" ht="15.75" customHeight="1" x14ac:dyDescent="0.25">
      <c r="A704" s="10"/>
      <c r="B704" s="11"/>
      <c r="C704" s="11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</row>
    <row r="705" spans="1:51" ht="15.75" customHeight="1" x14ac:dyDescent="0.25">
      <c r="A705" s="10"/>
      <c r="B705" s="11"/>
      <c r="C705" s="11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</row>
    <row r="706" spans="1:51" ht="15.75" customHeight="1" x14ac:dyDescent="0.25">
      <c r="A706" s="10"/>
      <c r="B706" s="11"/>
      <c r="C706" s="11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</row>
    <row r="707" spans="1:51" ht="15.75" customHeight="1" x14ac:dyDescent="0.25">
      <c r="A707" s="10"/>
      <c r="B707" s="11"/>
      <c r="C707" s="11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</row>
    <row r="708" spans="1:51" ht="15.75" customHeight="1" x14ac:dyDescent="0.25">
      <c r="A708" s="10"/>
      <c r="B708" s="11"/>
      <c r="C708" s="11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</row>
    <row r="709" spans="1:51" ht="15.75" customHeight="1" x14ac:dyDescent="0.25">
      <c r="A709" s="10"/>
      <c r="B709" s="11"/>
      <c r="C709" s="11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</row>
    <row r="710" spans="1:51" ht="15.75" customHeight="1" x14ac:dyDescent="0.25">
      <c r="A710" s="10"/>
      <c r="B710" s="11"/>
      <c r="C710" s="11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</row>
    <row r="711" spans="1:51" ht="15.75" customHeight="1" x14ac:dyDescent="0.25">
      <c r="A711" s="10"/>
      <c r="B711" s="11"/>
      <c r="C711" s="11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</row>
    <row r="712" spans="1:51" ht="15.75" customHeight="1" x14ac:dyDescent="0.25">
      <c r="A712" s="10"/>
      <c r="B712" s="11"/>
      <c r="C712" s="11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</row>
    <row r="713" spans="1:51" ht="15.75" customHeight="1" x14ac:dyDescent="0.25">
      <c r="A713" s="10"/>
      <c r="B713" s="11"/>
      <c r="C713" s="11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</row>
    <row r="714" spans="1:51" ht="15.75" customHeight="1" x14ac:dyDescent="0.25">
      <c r="A714" s="10"/>
      <c r="B714" s="11"/>
      <c r="C714" s="11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</row>
    <row r="715" spans="1:51" ht="15.75" customHeight="1" x14ac:dyDescent="0.25">
      <c r="A715" s="10"/>
      <c r="B715" s="11"/>
      <c r="C715" s="11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</row>
    <row r="716" spans="1:51" ht="15.75" customHeight="1" x14ac:dyDescent="0.25">
      <c r="A716" s="10"/>
      <c r="B716" s="11"/>
      <c r="C716" s="11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</row>
    <row r="717" spans="1:51" ht="15.75" customHeight="1" x14ac:dyDescent="0.25">
      <c r="A717" s="10"/>
      <c r="B717" s="11"/>
      <c r="C717" s="11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</row>
    <row r="718" spans="1:51" ht="15.75" customHeight="1" x14ac:dyDescent="0.25">
      <c r="A718" s="10"/>
      <c r="B718" s="11"/>
      <c r="C718" s="11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</row>
    <row r="719" spans="1:51" ht="15.75" customHeight="1" x14ac:dyDescent="0.25">
      <c r="A719" s="10"/>
      <c r="B719" s="11"/>
      <c r="C719" s="11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</row>
    <row r="720" spans="1:51" ht="15.75" customHeight="1" x14ac:dyDescent="0.25">
      <c r="A720" s="10"/>
      <c r="B720" s="11"/>
      <c r="C720" s="11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</row>
  </sheetData>
  <mergeCells count="6">
    <mergeCell ref="A67:B67"/>
    <mergeCell ref="AS67:AT67"/>
    <mergeCell ref="A43:B43"/>
    <mergeCell ref="AS43:AT43"/>
    <mergeCell ref="A21:B21"/>
    <mergeCell ref="AS21:AT21"/>
  </mergeCells>
  <pageMargins left="0.19685039370078741" right="0.19685039370078741" top="0.39370078740157483" bottom="0.39370078740157483" header="0" footer="0"/>
  <pageSetup paperSize="8" scale="3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795A-DAFF-3F49-AB53-0C6BC18B1EE3}">
  <sheetPr>
    <pageSetUpPr fitToPage="1"/>
  </sheetPr>
  <dimension ref="A2:BE90"/>
  <sheetViews>
    <sheetView topLeftCell="AO24" zoomScale="99" workbookViewId="0">
      <selection activeCell="A2" sqref="A2:AP66"/>
    </sheetView>
  </sheetViews>
  <sheetFormatPr defaultColWidth="11.42578125" defaultRowHeight="12.75" x14ac:dyDescent="0.2"/>
  <cols>
    <col min="1" max="1" width="29.85546875" customWidth="1"/>
    <col min="2" max="2" width="35.5703125" customWidth="1"/>
    <col min="3" max="3" width="18.5703125" customWidth="1"/>
    <col min="4" max="6" width="13.5703125" bestFit="1" customWidth="1"/>
    <col min="7" max="7" width="11.140625" bestFit="1" customWidth="1"/>
    <col min="8" max="8" width="12.42578125" customWidth="1"/>
    <col min="9" max="9" width="13.140625" customWidth="1"/>
    <col min="10" max="10" width="14" customWidth="1"/>
    <col min="11" max="11" width="15.140625" bestFit="1" customWidth="1"/>
    <col min="12" max="12" width="15" customWidth="1"/>
    <col min="13" max="13" width="11.140625" bestFit="1" customWidth="1"/>
    <col min="14" max="14" width="12" customWidth="1"/>
    <col min="15" max="15" width="12.5703125" customWidth="1"/>
    <col min="16" max="42" width="11.140625" bestFit="1" customWidth="1"/>
    <col min="47" max="47" width="42.85546875" customWidth="1"/>
    <col min="48" max="48" width="11.42578125" customWidth="1"/>
    <col min="49" max="50" width="15.85546875" customWidth="1"/>
    <col min="51" max="51" width="24.42578125" customWidth="1"/>
    <col min="52" max="52" width="21.140625" customWidth="1"/>
    <col min="53" max="53" width="17.140625" customWidth="1"/>
    <col min="54" max="54" width="19" customWidth="1"/>
    <col min="55" max="55" width="17.42578125" customWidth="1"/>
  </cols>
  <sheetData>
    <row r="2" spans="1:57" ht="23.25" x14ac:dyDescent="0.35">
      <c r="A2" s="37" t="s">
        <v>0</v>
      </c>
      <c r="B2" s="5" t="s">
        <v>27</v>
      </c>
      <c r="C2" s="2"/>
      <c r="D2" s="2"/>
      <c r="E2" s="2"/>
      <c r="F2" s="2"/>
      <c r="G2" s="2"/>
      <c r="H2" s="3"/>
      <c r="I2" s="3"/>
      <c r="J2" s="3"/>
      <c r="K2" s="3"/>
      <c r="L2" s="156"/>
      <c r="M2" s="48"/>
      <c r="N2" s="48"/>
      <c r="O2" s="48"/>
      <c r="P2" s="48"/>
      <c r="Q2" s="48"/>
      <c r="R2" s="48"/>
      <c r="S2" s="48"/>
      <c r="T2" s="48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1:57" ht="15" x14ac:dyDescent="0.25">
      <c r="A3" s="16"/>
      <c r="B3" s="17"/>
      <c r="C3" s="17">
        <v>2019</v>
      </c>
      <c r="D3" s="17">
        <v>2020</v>
      </c>
      <c r="E3" s="17">
        <v>2021</v>
      </c>
      <c r="F3" s="17">
        <v>2022</v>
      </c>
      <c r="G3" s="17">
        <v>2023</v>
      </c>
      <c r="H3" s="17">
        <v>2024</v>
      </c>
      <c r="I3" s="17">
        <v>2025</v>
      </c>
      <c r="J3" s="17">
        <v>2026</v>
      </c>
      <c r="K3" s="17">
        <v>2027</v>
      </c>
      <c r="L3" s="49">
        <v>2028</v>
      </c>
      <c r="M3" s="49">
        <v>2029</v>
      </c>
      <c r="N3" s="49">
        <v>2030</v>
      </c>
      <c r="O3" s="49">
        <v>2031</v>
      </c>
      <c r="P3" s="49">
        <v>2032</v>
      </c>
      <c r="Q3" s="49">
        <v>2033</v>
      </c>
      <c r="R3" s="49">
        <v>2034</v>
      </c>
      <c r="S3" s="157">
        <v>2035</v>
      </c>
      <c r="T3" s="49">
        <v>2036</v>
      </c>
      <c r="U3" s="17">
        <v>2037</v>
      </c>
      <c r="V3" s="17">
        <v>2038</v>
      </c>
      <c r="W3" s="17">
        <v>2039</v>
      </c>
      <c r="X3" s="17">
        <v>2040</v>
      </c>
      <c r="Y3" s="17">
        <v>2041</v>
      </c>
      <c r="Z3" s="17">
        <v>2042</v>
      </c>
      <c r="AA3" s="17">
        <v>2043</v>
      </c>
      <c r="AB3" s="17">
        <v>2044</v>
      </c>
      <c r="AC3" s="17">
        <v>2045</v>
      </c>
      <c r="AD3" s="17">
        <v>2046</v>
      </c>
      <c r="AE3" s="17">
        <v>2047</v>
      </c>
      <c r="AF3" s="17">
        <v>2048</v>
      </c>
      <c r="AG3" s="17">
        <v>2049</v>
      </c>
      <c r="AH3" s="17">
        <v>2050</v>
      </c>
      <c r="AI3" s="17">
        <v>2051</v>
      </c>
      <c r="AJ3" s="17">
        <v>2052</v>
      </c>
      <c r="AK3" s="86">
        <v>2053</v>
      </c>
      <c r="AL3" s="86">
        <v>2054</v>
      </c>
      <c r="AM3" s="86">
        <v>2055</v>
      </c>
      <c r="AN3" s="86">
        <v>2056</v>
      </c>
      <c r="AO3" s="86">
        <v>2057</v>
      </c>
      <c r="AP3" s="86">
        <v>2057</v>
      </c>
    </row>
    <row r="4" spans="1:57" ht="15" x14ac:dyDescent="0.25">
      <c r="A4" s="16"/>
      <c r="B4" s="19" t="s">
        <v>28</v>
      </c>
      <c r="C4" s="20"/>
      <c r="D4" s="20"/>
      <c r="E4" s="20">
        <v>1.485267048770611E-3</v>
      </c>
      <c r="F4" s="20">
        <v>1.2526974710702632E-3</v>
      </c>
      <c r="G4" s="20">
        <v>1.0061275530952596E-3</v>
      </c>
      <c r="H4" s="20">
        <v>7.6160232183108967E-4</v>
      </c>
      <c r="I4" s="20">
        <v>5.4128206879000551E-4</v>
      </c>
      <c r="J4" s="20">
        <v>3.5114668625468859E-4</v>
      </c>
      <c r="K4" s="20">
        <v>1.8481445373064176E-4</v>
      </c>
      <c r="L4" s="131">
        <v>2.3562589057224415E-5</v>
      </c>
      <c r="M4" s="131">
        <v>-1.1781016937384425E-4</v>
      </c>
      <c r="N4" s="131">
        <v>-2.4929088525549314E-4</v>
      </c>
      <c r="O4" s="131">
        <v>-4.0318278694828624E-4</v>
      </c>
      <c r="P4" s="131">
        <v>-5.3986231649338912E-4</v>
      </c>
      <c r="Q4" s="131">
        <v>-6.8419497197402812E-4</v>
      </c>
      <c r="R4" s="131">
        <v>-8.0022366499954423E-4</v>
      </c>
      <c r="S4" s="158">
        <v>-9.2770953986354154E-4</v>
      </c>
      <c r="T4" s="131">
        <v>-1.044331173721158E-3</v>
      </c>
      <c r="U4" s="20">
        <v>-1.1413675976206239E-3</v>
      </c>
      <c r="V4" s="20">
        <v>-1.2424684704913647E-3</v>
      </c>
      <c r="W4" s="20">
        <v>-1.3276977994939321E-3</v>
      </c>
      <c r="X4" s="20">
        <v>-1.4420232849865489E-3</v>
      </c>
      <c r="Y4" s="20">
        <v>-1.521759278974133E-3</v>
      </c>
      <c r="Z4" s="20">
        <v>-1.6043592409963336E-3</v>
      </c>
      <c r="AA4" s="20">
        <v>-1.7149878631628201E-3</v>
      </c>
      <c r="AB4" s="20">
        <v>-1.7984819251937179E-3</v>
      </c>
      <c r="AC4" s="20">
        <v>-1.8950235144301608E-3</v>
      </c>
      <c r="AD4" s="20">
        <v>-1.9352548611909492E-3</v>
      </c>
      <c r="AE4" s="20">
        <v>-2.0086192166764993E-3</v>
      </c>
      <c r="AF4" s="20">
        <v>-2.0671952599086163E-3</v>
      </c>
      <c r="AG4" s="20">
        <v>-2.124852899687113E-3</v>
      </c>
      <c r="AH4" s="20">
        <v>-2.1917815197540769E-3</v>
      </c>
      <c r="AI4" s="20">
        <f>AVERAGE(AF4:AH4)</f>
        <v>-2.1279432264499354E-3</v>
      </c>
      <c r="AJ4" s="20">
        <f t="shared" ref="AJ4:AP4" si="0">AVERAGE(AG4:AI4)</f>
        <v>-2.1481925486303752E-3</v>
      </c>
      <c r="AK4" s="87">
        <f t="shared" si="0"/>
        <v>-2.1559724316114626E-3</v>
      </c>
      <c r="AL4" s="87">
        <f t="shared" si="0"/>
        <v>-2.1440360688972579E-3</v>
      </c>
      <c r="AM4" s="87">
        <f t="shared" si="0"/>
        <v>-2.1494003497130321E-3</v>
      </c>
      <c r="AN4" s="87">
        <f t="shared" si="0"/>
        <v>-2.1498029500739177E-3</v>
      </c>
      <c r="AO4" s="87">
        <f t="shared" si="0"/>
        <v>-2.1477464562280695E-3</v>
      </c>
      <c r="AP4" s="87">
        <f t="shared" si="0"/>
        <v>-2.1489832520050068E-3</v>
      </c>
    </row>
    <row r="5" spans="1:57" ht="15" x14ac:dyDescent="0.25">
      <c r="A5" s="16"/>
      <c r="B5" s="19" t="s">
        <v>96</v>
      </c>
      <c r="C5" s="21"/>
      <c r="D5" s="21">
        <f>(D18-C18)/C18</f>
        <v>-1.5521064301552106E-3</v>
      </c>
      <c r="E5" s="21">
        <f t="shared" ref="E5:F5" si="1">(E18-D18)/D18</f>
        <v>-3.8862980235398623E-2</v>
      </c>
      <c r="F5" s="21">
        <f t="shared" si="1"/>
        <v>6.4695009242144177E-2</v>
      </c>
      <c r="G5" s="21">
        <v>2.1999999999999999E-2</v>
      </c>
      <c r="H5" s="21">
        <v>5.0000000000000001E-3</v>
      </c>
      <c r="I5" s="21">
        <f>H5*0.9</f>
        <v>4.5000000000000005E-3</v>
      </c>
      <c r="J5" s="21">
        <f t="shared" ref="J5:AP5" si="2">I5*0.9</f>
        <v>4.0500000000000006E-3</v>
      </c>
      <c r="K5" s="21">
        <f t="shared" si="2"/>
        <v>3.6450000000000007E-3</v>
      </c>
      <c r="L5" s="132">
        <f t="shared" si="2"/>
        <v>3.2805000000000009E-3</v>
      </c>
      <c r="M5" s="132">
        <f t="shared" si="2"/>
        <v>2.952450000000001E-3</v>
      </c>
      <c r="N5" s="132">
        <f t="shared" si="2"/>
        <v>2.657205000000001E-3</v>
      </c>
      <c r="O5" s="132">
        <f t="shared" si="2"/>
        <v>2.3914845000000012E-3</v>
      </c>
      <c r="P5" s="132">
        <f t="shared" si="2"/>
        <v>2.152336050000001E-3</v>
      </c>
      <c r="Q5" s="132">
        <f t="shared" si="2"/>
        <v>1.937102445000001E-3</v>
      </c>
      <c r="R5" s="132">
        <f t="shared" si="2"/>
        <v>1.743392200500001E-3</v>
      </c>
      <c r="S5" s="159">
        <f t="shared" si="2"/>
        <v>1.569052980450001E-3</v>
      </c>
      <c r="T5" s="132">
        <f t="shared" si="2"/>
        <v>1.4121476824050009E-3</v>
      </c>
      <c r="U5" s="21">
        <f t="shared" si="2"/>
        <v>1.2709329141645008E-3</v>
      </c>
      <c r="V5" s="21">
        <f t="shared" si="2"/>
        <v>1.1438396227480508E-3</v>
      </c>
      <c r="W5" s="21">
        <f t="shared" si="2"/>
        <v>1.0294556604732458E-3</v>
      </c>
      <c r="X5" s="21">
        <f t="shared" si="2"/>
        <v>9.2651009442592126E-4</v>
      </c>
      <c r="Y5" s="21">
        <f t="shared" si="2"/>
        <v>8.3385908498332913E-4</v>
      </c>
      <c r="Z5" s="21">
        <f t="shared" si="2"/>
        <v>7.504731764849962E-4</v>
      </c>
      <c r="AA5" s="21">
        <f t="shared" si="2"/>
        <v>6.7542585883649661E-4</v>
      </c>
      <c r="AB5" s="21">
        <f t="shared" si="2"/>
        <v>6.0788327295284699E-4</v>
      </c>
      <c r="AC5" s="21">
        <f t="shared" si="2"/>
        <v>5.4709494565756227E-4</v>
      </c>
      <c r="AD5" s="21">
        <f t="shared" si="2"/>
        <v>4.9238545109180608E-4</v>
      </c>
      <c r="AE5" s="21">
        <f t="shared" si="2"/>
        <v>4.4314690598262546E-4</v>
      </c>
      <c r="AF5" s="21">
        <f t="shared" si="2"/>
        <v>3.9883221538436291E-4</v>
      </c>
      <c r="AG5" s="21">
        <f t="shared" si="2"/>
        <v>3.5894899384592661E-4</v>
      </c>
      <c r="AH5" s="21">
        <f t="shared" si="2"/>
        <v>3.2305409446133396E-4</v>
      </c>
      <c r="AI5" s="21">
        <f t="shared" si="2"/>
        <v>2.9074868501520056E-4</v>
      </c>
      <c r="AJ5" s="21">
        <f t="shared" si="2"/>
        <v>2.6167381651368053E-4</v>
      </c>
      <c r="AK5" s="88">
        <f t="shared" si="2"/>
        <v>2.3550643486231249E-4</v>
      </c>
      <c r="AL5" s="88">
        <f t="shared" si="2"/>
        <v>2.1195579137608126E-4</v>
      </c>
      <c r="AM5" s="88">
        <f t="shared" si="2"/>
        <v>1.9076021223847313E-4</v>
      </c>
      <c r="AN5" s="88">
        <f t="shared" si="2"/>
        <v>1.7168419101462582E-4</v>
      </c>
      <c r="AO5" s="88">
        <f t="shared" si="2"/>
        <v>1.5451577191316325E-4</v>
      </c>
      <c r="AP5" s="88">
        <f t="shared" si="2"/>
        <v>1.3906419472184693E-4</v>
      </c>
    </row>
    <row r="6" spans="1:57" ht="15" x14ac:dyDescent="0.25">
      <c r="A6" s="16"/>
      <c r="B6" s="19" t="s">
        <v>1</v>
      </c>
      <c r="C6" s="21"/>
      <c r="D6" s="21"/>
      <c r="E6" s="21">
        <f t="shared" ref="E6:AP6" si="3">E4+E5</f>
        <v>-3.7377713186628012E-2</v>
      </c>
      <c r="F6" s="21">
        <f t="shared" si="3"/>
        <v>6.5947706713214441E-2</v>
      </c>
      <c r="G6" s="21">
        <f t="shared" si="3"/>
        <v>2.3006127553095258E-2</v>
      </c>
      <c r="H6" s="21">
        <f t="shared" si="3"/>
        <v>5.7616023218310898E-3</v>
      </c>
      <c r="I6" s="21">
        <f t="shared" si="3"/>
        <v>5.041282068790006E-3</v>
      </c>
      <c r="J6" s="21">
        <f t="shared" si="3"/>
        <v>4.4011466862546892E-3</v>
      </c>
      <c r="K6" s="21">
        <f t="shared" si="3"/>
        <v>3.8298144537306424E-3</v>
      </c>
      <c r="L6" s="132">
        <f t="shared" si="3"/>
        <v>3.3040625890572253E-3</v>
      </c>
      <c r="M6" s="132">
        <f t="shared" si="3"/>
        <v>2.8346398306261567E-3</v>
      </c>
      <c r="N6" s="132">
        <f t="shared" si="3"/>
        <v>2.4079141147445079E-3</v>
      </c>
      <c r="O6" s="132">
        <f t="shared" si="3"/>
        <v>1.9883017130517149E-3</v>
      </c>
      <c r="P6" s="132">
        <f t="shared" si="3"/>
        <v>1.6124737335066119E-3</v>
      </c>
      <c r="Q6" s="132">
        <f t="shared" si="3"/>
        <v>1.2529074730259729E-3</v>
      </c>
      <c r="R6" s="132">
        <f t="shared" si="3"/>
        <v>9.4316853550045678E-4</v>
      </c>
      <c r="S6" s="159">
        <f t="shared" si="3"/>
        <v>6.4134344058645941E-4</v>
      </c>
      <c r="T6" s="132">
        <f t="shared" si="3"/>
        <v>3.6781650868384285E-4</v>
      </c>
      <c r="U6" s="21">
        <f t="shared" si="3"/>
        <v>1.2956531654387694E-4</v>
      </c>
      <c r="V6" s="21">
        <f t="shared" si="3"/>
        <v>-9.8628847743313826E-5</v>
      </c>
      <c r="W6" s="21">
        <f t="shared" si="3"/>
        <v>-2.9824213902068623E-4</v>
      </c>
      <c r="X6" s="21">
        <f t="shared" si="3"/>
        <v>-5.155131905606276E-4</v>
      </c>
      <c r="Y6" s="21">
        <f t="shared" si="3"/>
        <v>-6.8790019399080386E-4</v>
      </c>
      <c r="Z6" s="21">
        <f t="shared" si="3"/>
        <v>-8.5388606451133745E-4</v>
      </c>
      <c r="AA6" s="21">
        <f t="shared" si="3"/>
        <v>-1.0395620043263235E-3</v>
      </c>
      <c r="AB6" s="21">
        <f t="shared" si="3"/>
        <v>-1.1905986522408709E-3</v>
      </c>
      <c r="AC6" s="21">
        <f t="shared" si="3"/>
        <v>-1.3479285687725984E-3</v>
      </c>
      <c r="AD6" s="21">
        <f t="shared" si="3"/>
        <v>-1.4428694100991433E-3</v>
      </c>
      <c r="AE6" s="21">
        <f t="shared" si="3"/>
        <v>-1.5654723106938739E-3</v>
      </c>
      <c r="AF6" s="21">
        <f t="shared" si="3"/>
        <v>-1.6683630445242534E-3</v>
      </c>
      <c r="AG6" s="21">
        <f t="shared" si="3"/>
        <v>-1.7659039058411864E-3</v>
      </c>
      <c r="AH6" s="21">
        <f t="shared" si="3"/>
        <v>-1.868727425292743E-3</v>
      </c>
      <c r="AI6" s="21">
        <f t="shared" si="3"/>
        <v>-1.8371945414347348E-3</v>
      </c>
      <c r="AJ6" s="21">
        <f t="shared" si="3"/>
        <v>-1.8865187321166947E-3</v>
      </c>
      <c r="AK6" s="88">
        <f t="shared" si="3"/>
        <v>-1.9204659967491501E-3</v>
      </c>
      <c r="AL6" s="88">
        <f t="shared" si="3"/>
        <v>-1.9320802775211767E-3</v>
      </c>
      <c r="AM6" s="88">
        <f t="shared" si="3"/>
        <v>-1.9586401374745589E-3</v>
      </c>
      <c r="AN6" s="88">
        <f t="shared" si="3"/>
        <v>-1.978118759059292E-3</v>
      </c>
      <c r="AO6" s="88">
        <f t="shared" si="3"/>
        <v>-1.9932306843149063E-3</v>
      </c>
      <c r="AP6" s="88">
        <f t="shared" si="3"/>
        <v>-2.0099190572831598E-3</v>
      </c>
    </row>
    <row r="7" spans="1:57" ht="15" x14ac:dyDescent="0.25">
      <c r="A7" s="16"/>
      <c r="B7" s="19"/>
      <c r="C7" s="21"/>
      <c r="D7" s="21"/>
      <c r="E7" s="21"/>
      <c r="F7" s="21"/>
      <c r="G7" s="21"/>
      <c r="H7" s="21"/>
      <c r="I7" s="21"/>
      <c r="J7" s="21"/>
      <c r="K7" s="21"/>
      <c r="L7" s="132"/>
      <c r="M7" s="132"/>
      <c r="N7" s="132"/>
      <c r="O7" s="132"/>
      <c r="P7" s="132"/>
      <c r="Q7" s="132"/>
      <c r="R7" s="132"/>
      <c r="S7" s="132"/>
      <c r="T7" s="132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</row>
    <row r="8" spans="1:57" ht="15" x14ac:dyDescent="0.25">
      <c r="A8" s="16"/>
      <c r="B8" s="19" t="s">
        <v>29</v>
      </c>
      <c r="C8" s="21"/>
      <c r="D8" s="21">
        <f>(D18-C18)/C18</f>
        <v>-1.5521064301552106E-3</v>
      </c>
      <c r="E8" s="21">
        <f t="shared" ref="E8:F8" si="4">(E18-D18)/D18</f>
        <v>-3.8862980235398623E-2</v>
      </c>
      <c r="F8" s="21">
        <f t="shared" si="4"/>
        <v>6.4695009242144177E-2</v>
      </c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</row>
    <row r="9" spans="1:57" ht="15" x14ac:dyDescent="0.25">
      <c r="A9" s="16"/>
      <c r="B9" s="19" t="s">
        <v>30</v>
      </c>
      <c r="C9" s="21"/>
      <c r="D9" s="21"/>
      <c r="E9" s="21"/>
      <c r="F9" s="21">
        <f>AVERAGE(D8:F8)</f>
        <v>8.0933075255301152E-3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</row>
    <row r="10" spans="1:57" ht="15.75" thickBot="1" x14ac:dyDescent="0.3">
      <c r="A10" s="16"/>
      <c r="B10" s="19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</row>
    <row r="11" spans="1:57" ht="15.75" x14ac:dyDescent="0.25">
      <c r="A11" s="108"/>
      <c r="B11" s="90" t="s">
        <v>90</v>
      </c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U11" s="257" t="s">
        <v>78</v>
      </c>
      <c r="AV11" s="258"/>
      <c r="AW11" s="258"/>
      <c r="AX11" s="258"/>
      <c r="AY11" s="258"/>
      <c r="AZ11" s="258"/>
      <c r="BA11" s="258"/>
      <c r="BB11" s="259"/>
    </row>
    <row r="12" spans="1:57" ht="15.75" x14ac:dyDescent="0.2">
      <c r="A12" s="106" t="s">
        <v>3</v>
      </c>
      <c r="B12" s="107" t="s">
        <v>67</v>
      </c>
      <c r="C12" s="111">
        <v>2019</v>
      </c>
      <c r="D12" s="111">
        <v>2020</v>
      </c>
      <c r="E12" s="112">
        <v>2021</v>
      </c>
      <c r="F12" s="113">
        <v>2022</v>
      </c>
      <c r="G12" s="114">
        <v>2023</v>
      </c>
      <c r="H12" s="111">
        <v>2024</v>
      </c>
      <c r="I12" s="113">
        <v>2025</v>
      </c>
      <c r="J12" s="115">
        <v>2026</v>
      </c>
      <c r="K12" s="114">
        <v>2027</v>
      </c>
      <c r="L12" s="111">
        <v>2028</v>
      </c>
      <c r="M12" s="112">
        <v>2029</v>
      </c>
      <c r="N12" s="113">
        <v>2030</v>
      </c>
      <c r="O12" s="115">
        <v>2031</v>
      </c>
      <c r="P12" s="114">
        <v>2032</v>
      </c>
      <c r="Q12" s="111">
        <v>2033</v>
      </c>
      <c r="R12" s="113">
        <v>2034</v>
      </c>
      <c r="S12" s="122">
        <v>2035</v>
      </c>
      <c r="T12" s="114">
        <v>2036</v>
      </c>
      <c r="U12" s="111">
        <v>2037</v>
      </c>
      <c r="V12" s="112">
        <v>2038</v>
      </c>
      <c r="W12" s="113">
        <v>2039</v>
      </c>
      <c r="X12" s="115">
        <v>2040</v>
      </c>
      <c r="Y12" s="114">
        <v>2041</v>
      </c>
      <c r="Z12" s="111">
        <v>2042</v>
      </c>
      <c r="AA12" s="113">
        <v>2043</v>
      </c>
      <c r="AB12" s="115">
        <v>2044</v>
      </c>
      <c r="AC12" s="114">
        <v>2045</v>
      </c>
      <c r="AD12" s="111">
        <v>2046</v>
      </c>
      <c r="AE12" s="112">
        <v>2047</v>
      </c>
      <c r="AF12" s="113">
        <v>2048</v>
      </c>
      <c r="AG12" s="115">
        <v>2049</v>
      </c>
      <c r="AH12" s="114">
        <v>2050</v>
      </c>
      <c r="AI12" s="111">
        <v>2051</v>
      </c>
      <c r="AJ12" s="113">
        <v>2052</v>
      </c>
      <c r="AK12" s="113">
        <v>2053</v>
      </c>
      <c r="AL12" s="113">
        <v>2054</v>
      </c>
      <c r="AM12" s="113">
        <v>2055</v>
      </c>
      <c r="AN12" s="113">
        <v>2056</v>
      </c>
      <c r="AO12" s="113">
        <v>2057</v>
      </c>
      <c r="AP12" s="113">
        <v>2057</v>
      </c>
      <c r="AU12" s="96" t="s">
        <v>67</v>
      </c>
      <c r="AV12" s="97" t="s">
        <v>70</v>
      </c>
      <c r="AW12" s="97" t="s">
        <v>69</v>
      </c>
      <c r="AX12" s="98" t="s">
        <v>68</v>
      </c>
      <c r="AY12" s="98"/>
      <c r="AZ12" s="98" t="s">
        <v>73</v>
      </c>
      <c r="BA12" s="97" t="s">
        <v>74</v>
      </c>
      <c r="BB12" s="97" t="s">
        <v>75</v>
      </c>
    </row>
    <row r="13" spans="1:57" ht="15.75" x14ac:dyDescent="0.25">
      <c r="A13" s="13"/>
      <c r="B13" s="76" t="s">
        <v>21</v>
      </c>
      <c r="C13" s="75">
        <v>2461</v>
      </c>
      <c r="D13" s="75">
        <v>2651</v>
      </c>
      <c r="E13" s="75">
        <v>2514</v>
      </c>
      <c r="F13" s="75">
        <v>2493</v>
      </c>
      <c r="G13" s="27">
        <v>2529</v>
      </c>
      <c r="H13" s="27">
        <f>G13*(1+H$6)</f>
        <v>2543.5710922719104</v>
      </c>
      <c r="I13" s="27">
        <f t="shared" ref="I13:AP13" si="5">H13*(1+I$6)</f>
        <v>2556.3939516100731</v>
      </c>
      <c r="J13" s="27">
        <f t="shared" si="5"/>
        <v>2567.6450163789636</v>
      </c>
      <c r="K13" s="27">
        <f t="shared" si="5"/>
        <v>2577.4786203747408</v>
      </c>
      <c r="L13" s="27">
        <f t="shared" si="5"/>
        <v>2585.9947710584161</v>
      </c>
      <c r="M13" s="27">
        <f t="shared" si="5"/>
        <v>2593.3251348382496</v>
      </c>
      <c r="N13" s="27">
        <f t="shared" si="5"/>
        <v>2599.5696390345488</v>
      </c>
      <c r="O13" s="27">
        <f t="shared" si="5"/>
        <v>2604.7383678010387</v>
      </c>
      <c r="P13" s="27">
        <f t="shared" si="5"/>
        <v>2608.9384400017748</v>
      </c>
      <c r="Q13" s="27">
        <f t="shared" si="5"/>
        <v>2612.2071984699173</v>
      </c>
      <c r="R13" s="27">
        <f t="shared" si="5"/>
        <v>2614.6709501077216</v>
      </c>
      <c r="S13" s="128">
        <f t="shared" si="5"/>
        <v>2616.3478521708653</v>
      </c>
      <c r="T13" s="27">
        <f t="shared" si="5"/>
        <v>2617.3101881033531</v>
      </c>
      <c r="U13" s="27">
        <f t="shared" si="5"/>
        <v>2617.649300726368</v>
      </c>
      <c r="V13" s="27">
        <f t="shared" si="5"/>
        <v>2617.3911249920411</v>
      </c>
      <c r="W13" s="27">
        <f t="shared" si="5"/>
        <v>2616.6105086642697</v>
      </c>
      <c r="X13" s="27">
        <f t="shared" si="5"/>
        <v>2615.2616114324937</v>
      </c>
      <c r="Y13" s="27">
        <f t="shared" si="5"/>
        <v>2613.4625724626526</v>
      </c>
      <c r="Z13" s="27">
        <f t="shared" si="5"/>
        <v>2611.2309731919049</v>
      </c>
      <c r="AA13" s="27">
        <f t="shared" si="5"/>
        <v>2608.5164366876547</v>
      </c>
      <c r="AB13" s="27">
        <f t="shared" si="5"/>
        <v>2605.4107405337863</v>
      </c>
      <c r="AC13" s="27">
        <f t="shared" si="5"/>
        <v>2601.8988329632339</v>
      </c>
      <c r="AD13" s="27">
        <f t="shared" si="5"/>
        <v>2598.1446327289786</v>
      </c>
      <c r="AE13" s="27">
        <f t="shared" si="5"/>
        <v>2594.0773092472632</v>
      </c>
      <c r="AF13" s="27">
        <f t="shared" si="5"/>
        <v>2589.7494465298764</v>
      </c>
      <c r="AG13" s="27">
        <f t="shared" si="5"/>
        <v>2585.1761978670993</v>
      </c>
      <c r="AH13" s="27">
        <f t="shared" si="5"/>
        <v>2580.3452082069311</v>
      </c>
      <c r="AI13" s="27">
        <f t="shared" si="5"/>
        <v>2575.6046120753963</v>
      </c>
      <c r="AJ13" s="27">
        <f t="shared" si="5"/>
        <v>2570.74568572819</v>
      </c>
      <c r="AK13" s="27">
        <f t="shared" si="5"/>
        <v>2565.8086560524594</v>
      </c>
      <c r="AL13" s="27">
        <f t="shared" si="5"/>
        <v>2560.851307752207</v>
      </c>
      <c r="AM13" s="27">
        <f t="shared" si="5"/>
        <v>2555.8355215947395</v>
      </c>
      <c r="AN13" s="27">
        <f t="shared" si="5"/>
        <v>2550.7797754044027</v>
      </c>
      <c r="AO13" s="27">
        <f t="shared" si="5"/>
        <v>2545.6954828871367</v>
      </c>
      <c r="AP13" s="27">
        <f t="shared" si="5"/>
        <v>2540.5788410220421</v>
      </c>
      <c r="AU13" s="99" t="s">
        <v>21</v>
      </c>
      <c r="AV13" s="79">
        <v>365</v>
      </c>
      <c r="AW13" s="80"/>
      <c r="AX13" s="79"/>
      <c r="AY13" s="79"/>
      <c r="AZ13" s="104"/>
      <c r="BA13" s="79"/>
      <c r="BB13" s="27"/>
      <c r="BE13" s="93"/>
    </row>
    <row r="14" spans="1:57" ht="15.75" x14ac:dyDescent="0.25">
      <c r="A14" s="13"/>
      <c r="B14" s="76" t="s">
        <v>18</v>
      </c>
      <c r="C14" s="75">
        <v>746</v>
      </c>
      <c r="D14" s="75">
        <v>808</v>
      </c>
      <c r="E14" s="75">
        <v>680</v>
      </c>
      <c r="F14" s="75">
        <v>691</v>
      </c>
      <c r="G14" s="27">
        <v>728</v>
      </c>
      <c r="H14" s="27">
        <f>G14*(1+H$6)</f>
        <v>732.19444649029299</v>
      </c>
      <c r="I14" s="27">
        <f t="shared" ref="I14:AP14" si="6">H14*(1+I$6)</f>
        <v>735.88564522425213</v>
      </c>
      <c r="J14" s="27">
        <f t="shared" si="6"/>
        <v>739.12438589319333</v>
      </c>
      <c r="K14" s="27">
        <f t="shared" si="6"/>
        <v>741.95509514939181</v>
      </c>
      <c r="L14" s="27">
        <f t="shared" si="6"/>
        <v>744.40656122203529</v>
      </c>
      <c r="M14" s="27">
        <f t="shared" si="6"/>
        <v>746.51668571065477</v>
      </c>
      <c r="N14" s="27">
        <f t="shared" si="6"/>
        <v>748.31423377506985</v>
      </c>
      <c r="O14" s="27">
        <f t="shared" si="6"/>
        <v>749.80210824798587</v>
      </c>
      <c r="P14" s="27">
        <f t="shared" si="6"/>
        <v>751.01114445286362</v>
      </c>
      <c r="Q14" s="27">
        <f t="shared" si="6"/>
        <v>751.95209192807431</v>
      </c>
      <c r="R14" s="27">
        <f t="shared" si="6"/>
        <v>752.66130948138459</v>
      </c>
      <c r="S14" s="117">
        <f t="shared" si="6"/>
        <v>753.14402387520374</v>
      </c>
      <c r="T14" s="27">
        <f t="shared" si="6"/>
        <v>753.42104268060154</v>
      </c>
      <c r="U14" s="27">
        <f t="shared" si="6"/>
        <v>753.5186599164872</v>
      </c>
      <c r="V14" s="27">
        <f t="shared" si="6"/>
        <v>753.44434123930648</v>
      </c>
      <c r="W14" s="27">
        <f t="shared" si="6"/>
        <v>753.21963238734224</v>
      </c>
      <c r="X14" s="27">
        <f t="shared" si="6"/>
        <v>752.83133773145732</v>
      </c>
      <c r="Y14" s="27">
        <f t="shared" si="6"/>
        <v>752.31346490818953</v>
      </c>
      <c r="Z14" s="27">
        <f t="shared" si="6"/>
        <v>751.67107492436025</v>
      </c>
      <c r="AA14" s="27">
        <f t="shared" si="6"/>
        <v>750.88966623511783</v>
      </c>
      <c r="AB14" s="27">
        <f t="shared" si="6"/>
        <v>749.99565801051665</v>
      </c>
      <c r="AC14" s="27">
        <f t="shared" si="6"/>
        <v>748.98471743662878</v>
      </c>
      <c r="AD14" s="27">
        <f t="shared" si="6"/>
        <v>747.90403029920765</v>
      </c>
      <c r="AE14" s="27">
        <f t="shared" si="6"/>
        <v>746.7332072487178</v>
      </c>
      <c r="AF14" s="27">
        <f t="shared" si="6"/>
        <v>745.48738516162496</v>
      </c>
      <c r="AG14" s="27">
        <f t="shared" si="6"/>
        <v>744.17092607641268</v>
      </c>
      <c r="AH14" s="27">
        <f t="shared" si="6"/>
        <v>742.78027345774819</v>
      </c>
      <c r="AI14" s="27">
        <f t="shared" si="6"/>
        <v>741.41564159386621</v>
      </c>
      <c r="AJ14" s="27">
        <f t="shared" si="6"/>
        <v>740.01694709771505</v>
      </c>
      <c r="AK14" s="27">
        <f t="shared" si="6"/>
        <v>738.59576971379579</v>
      </c>
      <c r="AL14" s="27">
        <f t="shared" si="6"/>
        <v>737.16874339407116</v>
      </c>
      <c r="AM14" s="27">
        <f t="shared" si="6"/>
        <v>735.72489510516778</v>
      </c>
      <c r="AN14" s="27">
        <f t="shared" si="6"/>
        <v>734.26954388865329</v>
      </c>
      <c r="AO14" s="27">
        <f t="shared" si="6"/>
        <v>732.80597530321654</v>
      </c>
      <c r="AP14" s="27">
        <f t="shared" si="6"/>
        <v>731.33309460816361</v>
      </c>
      <c r="AU14" s="99" t="s">
        <v>18</v>
      </c>
      <c r="AV14" s="79">
        <v>365</v>
      </c>
      <c r="AW14" s="80"/>
      <c r="AX14" s="79"/>
      <c r="AY14" s="79"/>
      <c r="AZ14" s="104"/>
      <c r="BA14" s="81"/>
      <c r="BB14" s="27"/>
      <c r="BE14" s="93"/>
    </row>
    <row r="15" spans="1:57" ht="15.75" x14ac:dyDescent="0.25">
      <c r="A15" s="13"/>
      <c r="B15" s="76" t="s">
        <v>64</v>
      </c>
      <c r="C15" s="75">
        <v>551</v>
      </c>
      <c r="D15" s="75">
        <v>485</v>
      </c>
      <c r="E15" s="75">
        <v>542</v>
      </c>
      <c r="F15" s="75">
        <v>700</v>
      </c>
      <c r="G15" s="27">
        <v>682</v>
      </c>
      <c r="H15" s="27">
        <f>G15*(1+H$6)</f>
        <v>685.92941278348871</v>
      </c>
      <c r="I15" s="27">
        <f t="shared" ref="I15:AP15" si="7">H15*(1+I$6)</f>
        <v>689.3873764326097</v>
      </c>
      <c r="J15" s="27">
        <f t="shared" si="7"/>
        <v>692.42147139994199</v>
      </c>
      <c r="K15" s="27">
        <f t="shared" si="7"/>
        <v>695.07331715918281</v>
      </c>
      <c r="L15" s="27">
        <f t="shared" si="7"/>
        <v>697.36988290306033</v>
      </c>
      <c r="M15" s="27">
        <f t="shared" si="7"/>
        <v>699.34667534981656</v>
      </c>
      <c r="N15" s="27">
        <f t="shared" si="7"/>
        <v>701.03064208049113</v>
      </c>
      <c r="O15" s="27">
        <f t="shared" si="7"/>
        <v>702.42450250704155</v>
      </c>
      <c r="P15" s="27">
        <f t="shared" si="7"/>
        <v>703.55714356710564</v>
      </c>
      <c r="Q15" s="27">
        <f t="shared" si="7"/>
        <v>704.43863556998156</v>
      </c>
      <c r="R15" s="27">
        <f t="shared" si="7"/>
        <v>705.10303992624199</v>
      </c>
      <c r="S15" s="128">
        <f t="shared" si="7"/>
        <v>705.55525313583632</v>
      </c>
      <c r="T15" s="27">
        <f t="shared" si="7"/>
        <v>705.8147680057283</v>
      </c>
      <c r="U15" s="27">
        <f t="shared" si="7"/>
        <v>705.90621711956624</v>
      </c>
      <c r="V15" s="27">
        <f t="shared" si="7"/>
        <v>705.83659440275687</v>
      </c>
      <c r="W15" s="27">
        <f t="shared" si="7"/>
        <v>705.62608418704315</v>
      </c>
      <c r="X15" s="27">
        <f t="shared" si="7"/>
        <v>705.26232463304109</v>
      </c>
      <c r="Y15" s="27">
        <f t="shared" si="7"/>
        <v>704.77717454311164</v>
      </c>
      <c r="Z15" s="27">
        <f t="shared" si="7"/>
        <v>704.17537513518357</v>
      </c>
      <c r="AA15" s="27">
        <f t="shared" si="7"/>
        <v>703.44334117081075</v>
      </c>
      <c r="AB15" s="27">
        <f t="shared" si="7"/>
        <v>702.6058224768849</v>
      </c>
      <c r="AC15" s="27">
        <f t="shared" si="7"/>
        <v>701.65876001618233</v>
      </c>
      <c r="AD15" s="27">
        <f t="shared" si="7"/>
        <v>700.64635805502689</v>
      </c>
      <c r="AE15" s="27">
        <f t="shared" si="7"/>
        <v>699.54951558190317</v>
      </c>
      <c r="AF15" s="27">
        <f t="shared" si="7"/>
        <v>698.38241302229153</v>
      </c>
      <c r="AG15" s="27">
        <f t="shared" si="7"/>
        <v>697.14913679136464</v>
      </c>
      <c r="AH15" s="27">
        <f t="shared" si="7"/>
        <v>695.84635507992346</v>
      </c>
      <c r="AI15" s="27">
        <f t="shared" si="7"/>
        <v>694.5679499546934</v>
      </c>
      <c r="AJ15" s="27">
        <f t="shared" si="7"/>
        <v>693.25763450637601</v>
      </c>
      <c r="AK15" s="27">
        <f t="shared" si="7"/>
        <v>691.9262567923198</v>
      </c>
      <c r="AL15" s="27">
        <f t="shared" si="7"/>
        <v>690.58939971807229</v>
      </c>
      <c r="AM15" s="27">
        <f t="shared" si="7"/>
        <v>689.23678360126996</v>
      </c>
      <c r="AN15" s="27">
        <f t="shared" si="7"/>
        <v>687.87339139019457</v>
      </c>
      <c r="AO15" s="27">
        <f t="shared" si="7"/>
        <v>686.50230103955187</v>
      </c>
      <c r="AP15" s="27">
        <f t="shared" si="7"/>
        <v>685.12248698182373</v>
      </c>
      <c r="AU15" s="99" t="s">
        <v>72</v>
      </c>
      <c r="AV15" s="79">
        <v>365</v>
      </c>
      <c r="AW15" s="80"/>
      <c r="AX15" s="79"/>
      <c r="AY15" s="79"/>
      <c r="AZ15" s="104"/>
      <c r="BA15" s="79"/>
      <c r="BB15" s="27"/>
      <c r="BE15" s="93"/>
    </row>
    <row r="16" spans="1:57" ht="15.75" x14ac:dyDescent="0.25">
      <c r="A16" s="13"/>
      <c r="B16" s="76" t="s">
        <v>65</v>
      </c>
      <c r="C16" s="75">
        <v>752</v>
      </c>
      <c r="D16" s="75">
        <v>559</v>
      </c>
      <c r="E16" s="75">
        <v>592</v>
      </c>
      <c r="F16" s="75">
        <v>724</v>
      </c>
      <c r="G16" s="27">
        <v>775</v>
      </c>
      <c r="H16" s="27">
        <f>G16*(1+H$6)</f>
        <v>779.465241799419</v>
      </c>
      <c r="I16" s="27">
        <f t="shared" ref="I16:AP16" si="8">H16*(1+I$6)</f>
        <v>783.3947459461474</v>
      </c>
      <c r="J16" s="27">
        <f t="shared" si="8"/>
        <v>786.84258113629767</v>
      </c>
      <c r="K16" s="27">
        <f t="shared" si="8"/>
        <v>789.85604222634413</v>
      </c>
      <c r="L16" s="27">
        <f t="shared" si="8"/>
        <v>792.46577602620505</v>
      </c>
      <c r="M16" s="27">
        <f t="shared" si="8"/>
        <v>794.71213107933704</v>
      </c>
      <c r="N16" s="27">
        <f t="shared" si="8"/>
        <v>796.62572963692173</v>
      </c>
      <c r="O16" s="27">
        <f t="shared" si="8"/>
        <v>798.20966193981997</v>
      </c>
      <c r="P16" s="27">
        <f t="shared" si="8"/>
        <v>799.49675405352912</v>
      </c>
      <c r="Q16" s="27">
        <f t="shared" si="8"/>
        <v>800.49844951134276</v>
      </c>
      <c r="R16" s="27">
        <f t="shared" si="8"/>
        <v>801.25345446163863</v>
      </c>
      <c r="S16" s="128">
        <f t="shared" si="8"/>
        <v>801.76733310890495</v>
      </c>
      <c r="T16" s="27">
        <f t="shared" si="8"/>
        <v>802.0622363701458</v>
      </c>
      <c r="U16" s="27">
        <f t="shared" si="8"/>
        <v>802.16615581768895</v>
      </c>
      <c r="V16" s="27">
        <f t="shared" si="8"/>
        <v>802.08703909404187</v>
      </c>
      <c r="W16" s="27">
        <f t="shared" si="8"/>
        <v>801.84782293982175</v>
      </c>
      <c r="X16" s="27">
        <f t="shared" si="8"/>
        <v>801.43445981027389</v>
      </c>
      <c r="Y16" s="27">
        <f t="shared" si="8"/>
        <v>800.88315288989952</v>
      </c>
      <c r="Z16" s="27">
        <f t="shared" si="8"/>
        <v>800.19928992634493</v>
      </c>
      <c r="AA16" s="27">
        <f t="shared" si="8"/>
        <v>799.36743314864862</v>
      </c>
      <c r="AB16" s="27">
        <f t="shared" si="8"/>
        <v>798.41570736009658</v>
      </c>
      <c r="AC16" s="27">
        <f t="shared" si="8"/>
        <v>797.33950001838912</v>
      </c>
      <c r="AD16" s="27">
        <f t="shared" si="8"/>
        <v>796.1890432443488</v>
      </c>
      <c r="AE16" s="27">
        <f t="shared" si="8"/>
        <v>794.94263134307187</v>
      </c>
      <c r="AF16" s="27">
        <f t="shared" si="8"/>
        <v>793.61637843442224</v>
      </c>
      <c r="AG16" s="27">
        <f t="shared" si="8"/>
        <v>792.21492817200533</v>
      </c>
      <c r="AH16" s="27">
        <f t="shared" si="8"/>
        <v>790.73449440900401</v>
      </c>
      <c r="AI16" s="27">
        <f t="shared" si="8"/>
        <v>789.28176131215162</v>
      </c>
      <c r="AJ16" s="27">
        <f t="shared" si="8"/>
        <v>787.79276648451821</v>
      </c>
      <c r="AK16" s="27">
        <f t="shared" si="8"/>
        <v>786.27983726399975</v>
      </c>
      <c r="AL16" s="27">
        <f t="shared" si="8"/>
        <v>784.7606814978094</v>
      </c>
      <c r="AM16" s="27">
        <f t="shared" si="8"/>
        <v>783.22361772871591</v>
      </c>
      <c r="AN16" s="27">
        <f t="shared" si="8"/>
        <v>781.67430839794849</v>
      </c>
      <c r="AO16" s="27">
        <f t="shared" si="8"/>
        <v>780.11625118130905</v>
      </c>
      <c r="AP16" s="27">
        <f t="shared" si="8"/>
        <v>778.5482806611634</v>
      </c>
      <c r="AU16" s="99" t="s">
        <v>65</v>
      </c>
      <c r="AV16" s="79">
        <v>365</v>
      </c>
      <c r="AW16" s="80"/>
      <c r="AX16" s="79"/>
      <c r="AY16" s="79"/>
      <c r="AZ16" s="104"/>
      <c r="BA16" s="79"/>
      <c r="BB16" s="27"/>
      <c r="BE16" s="93"/>
    </row>
    <row r="17" spans="1:57" ht="15.75" x14ac:dyDescent="0.25">
      <c r="A17" s="13"/>
      <c r="B17" s="76" t="s">
        <v>66</v>
      </c>
      <c r="C17" s="75"/>
      <c r="D17" s="75">
        <v>0</v>
      </c>
      <c r="E17" s="75">
        <v>0</v>
      </c>
      <c r="F17" s="75">
        <v>0</v>
      </c>
      <c r="G17" s="27">
        <f t="shared" ref="G17" si="9">F17*(1+G$51)</f>
        <v>0</v>
      </c>
      <c r="H17" s="27">
        <f>G17*(1+H$6)</f>
        <v>0</v>
      </c>
      <c r="I17" s="27">
        <f t="shared" ref="I17:AP17" si="10">H17*(1+I$6)</f>
        <v>0</v>
      </c>
      <c r="J17" s="27">
        <f t="shared" si="10"/>
        <v>0</v>
      </c>
      <c r="K17" s="27">
        <f t="shared" si="10"/>
        <v>0</v>
      </c>
      <c r="L17" s="27">
        <f t="shared" si="10"/>
        <v>0</v>
      </c>
      <c r="M17" s="27">
        <f t="shared" si="10"/>
        <v>0</v>
      </c>
      <c r="N17" s="27">
        <f t="shared" si="10"/>
        <v>0</v>
      </c>
      <c r="O17" s="27">
        <f t="shared" si="10"/>
        <v>0</v>
      </c>
      <c r="P17" s="27">
        <f t="shared" si="10"/>
        <v>0</v>
      </c>
      <c r="Q17" s="27">
        <f t="shared" si="10"/>
        <v>0</v>
      </c>
      <c r="R17" s="27">
        <f t="shared" si="10"/>
        <v>0</v>
      </c>
      <c r="S17" s="128">
        <f t="shared" si="10"/>
        <v>0</v>
      </c>
      <c r="T17" s="27">
        <f t="shared" si="10"/>
        <v>0</v>
      </c>
      <c r="U17" s="27">
        <f t="shared" si="10"/>
        <v>0</v>
      </c>
      <c r="V17" s="27">
        <f t="shared" si="10"/>
        <v>0</v>
      </c>
      <c r="W17" s="27">
        <f t="shared" si="10"/>
        <v>0</v>
      </c>
      <c r="X17" s="27">
        <f t="shared" si="10"/>
        <v>0</v>
      </c>
      <c r="Y17" s="27">
        <f t="shared" si="10"/>
        <v>0</v>
      </c>
      <c r="Z17" s="27">
        <f t="shared" si="10"/>
        <v>0</v>
      </c>
      <c r="AA17" s="27">
        <f t="shared" si="10"/>
        <v>0</v>
      </c>
      <c r="AB17" s="27">
        <f t="shared" si="10"/>
        <v>0</v>
      </c>
      <c r="AC17" s="27">
        <f t="shared" si="10"/>
        <v>0</v>
      </c>
      <c r="AD17" s="27">
        <f t="shared" si="10"/>
        <v>0</v>
      </c>
      <c r="AE17" s="27">
        <f t="shared" si="10"/>
        <v>0</v>
      </c>
      <c r="AF17" s="27">
        <f t="shared" si="10"/>
        <v>0</v>
      </c>
      <c r="AG17" s="27">
        <f t="shared" si="10"/>
        <v>0</v>
      </c>
      <c r="AH17" s="27">
        <f t="shared" si="10"/>
        <v>0</v>
      </c>
      <c r="AI17" s="27">
        <f t="shared" si="10"/>
        <v>0</v>
      </c>
      <c r="AJ17" s="27">
        <f t="shared" si="10"/>
        <v>0</v>
      </c>
      <c r="AK17" s="27">
        <f t="shared" si="10"/>
        <v>0</v>
      </c>
      <c r="AL17" s="27">
        <f t="shared" si="10"/>
        <v>0</v>
      </c>
      <c r="AM17" s="27">
        <f t="shared" si="10"/>
        <v>0</v>
      </c>
      <c r="AN17" s="27">
        <f t="shared" si="10"/>
        <v>0</v>
      </c>
      <c r="AO17" s="27">
        <f t="shared" si="10"/>
        <v>0</v>
      </c>
      <c r="AP17" s="27">
        <f t="shared" si="10"/>
        <v>0</v>
      </c>
      <c r="AU17" s="99" t="s">
        <v>71</v>
      </c>
      <c r="AV17" s="79">
        <v>365</v>
      </c>
      <c r="AW17" s="80"/>
      <c r="AX17" s="79"/>
      <c r="AY17" s="79"/>
      <c r="AZ17" s="104"/>
      <c r="BA17" s="79"/>
      <c r="BB17" s="27"/>
      <c r="BE17" s="93"/>
    </row>
    <row r="18" spans="1:57" ht="15.75" x14ac:dyDescent="0.25">
      <c r="A18" s="205" t="s">
        <v>11</v>
      </c>
      <c r="B18" s="119"/>
      <c r="C18" s="120">
        <f>SUM(C13:C17)</f>
        <v>4510</v>
      </c>
      <c r="D18" s="120">
        <f t="shared" ref="D18:AP18" si="11">SUM(D13:D17)</f>
        <v>4503</v>
      </c>
      <c r="E18" s="120">
        <f t="shared" si="11"/>
        <v>4328</v>
      </c>
      <c r="F18" s="120">
        <f t="shared" si="11"/>
        <v>4608</v>
      </c>
      <c r="G18" s="120">
        <f t="shared" si="11"/>
        <v>4714</v>
      </c>
      <c r="H18" s="120">
        <f t="shared" si="11"/>
        <v>4741.1601933451111</v>
      </c>
      <c r="I18" s="120">
        <f t="shared" si="11"/>
        <v>4765.0617192130831</v>
      </c>
      <c r="J18" s="120">
        <f t="shared" si="11"/>
        <v>4786.0334548083965</v>
      </c>
      <c r="K18" s="120">
        <f t="shared" si="11"/>
        <v>4804.3630749096601</v>
      </c>
      <c r="L18" s="120">
        <f t="shared" si="11"/>
        <v>4820.2369912097165</v>
      </c>
      <c r="M18" s="120">
        <f t="shared" si="11"/>
        <v>4833.9006269780575</v>
      </c>
      <c r="N18" s="120">
        <f t="shared" si="11"/>
        <v>4845.540244527032</v>
      </c>
      <c r="O18" s="120">
        <f t="shared" si="11"/>
        <v>4855.1746404958858</v>
      </c>
      <c r="P18" s="120">
        <f t="shared" si="11"/>
        <v>4863.0034820752726</v>
      </c>
      <c r="Q18" s="120">
        <f t="shared" si="11"/>
        <v>4869.0963754793165</v>
      </c>
      <c r="R18" s="120">
        <f t="shared" si="11"/>
        <v>4873.6887539769868</v>
      </c>
      <c r="S18" s="121">
        <f t="shared" si="11"/>
        <v>4876.8144622908103</v>
      </c>
      <c r="T18" s="120">
        <f t="shared" si="11"/>
        <v>4878.6082351598288</v>
      </c>
      <c r="U18" s="120">
        <f t="shared" si="11"/>
        <v>4879.2403335801109</v>
      </c>
      <c r="V18" s="120">
        <f t="shared" si="11"/>
        <v>4878.7590997281468</v>
      </c>
      <c r="W18" s="120">
        <f t="shared" si="11"/>
        <v>4877.3040481784765</v>
      </c>
      <c r="X18" s="120">
        <f t="shared" si="11"/>
        <v>4874.7897336072656</v>
      </c>
      <c r="Y18" s="120">
        <f t="shared" si="11"/>
        <v>4871.4363648038525</v>
      </c>
      <c r="Z18" s="120">
        <f t="shared" si="11"/>
        <v>4867.2767131777937</v>
      </c>
      <c r="AA18" s="120">
        <f t="shared" si="11"/>
        <v>4862.2168772422319</v>
      </c>
      <c r="AB18" s="120">
        <f t="shared" si="11"/>
        <v>4856.4279283812848</v>
      </c>
      <c r="AC18" s="120">
        <f t="shared" si="11"/>
        <v>4849.8818104344336</v>
      </c>
      <c r="AD18" s="120">
        <f t="shared" si="11"/>
        <v>4842.8840643275616</v>
      </c>
      <c r="AE18" s="120">
        <f t="shared" si="11"/>
        <v>4835.3026634209564</v>
      </c>
      <c r="AF18" s="120">
        <f t="shared" si="11"/>
        <v>4827.2356231482154</v>
      </c>
      <c r="AG18" s="120">
        <f t="shared" si="11"/>
        <v>4818.7111889068819</v>
      </c>
      <c r="AH18" s="120">
        <f t="shared" si="11"/>
        <v>4809.7063311536067</v>
      </c>
      <c r="AI18" s="120">
        <f t="shared" si="11"/>
        <v>4800.869964936107</v>
      </c>
      <c r="AJ18" s="120">
        <f t="shared" si="11"/>
        <v>4791.8130338167994</v>
      </c>
      <c r="AK18" s="120">
        <f t="shared" si="11"/>
        <v>4782.610519822575</v>
      </c>
      <c r="AL18" s="120">
        <f t="shared" si="11"/>
        <v>4773.3701323621599</v>
      </c>
      <c r="AM18" s="120">
        <f t="shared" si="11"/>
        <v>4764.0208180298932</v>
      </c>
      <c r="AN18" s="120">
        <f t="shared" si="11"/>
        <v>4754.5970190811995</v>
      </c>
      <c r="AO18" s="120">
        <f t="shared" si="11"/>
        <v>4745.120010411214</v>
      </c>
      <c r="AP18" s="120">
        <f t="shared" si="11"/>
        <v>4735.5827032731931</v>
      </c>
      <c r="AU18" s="100" t="s">
        <v>14</v>
      </c>
      <c r="AV18" s="101"/>
      <c r="AW18" s="102"/>
      <c r="AX18" s="101"/>
      <c r="AY18" s="101"/>
      <c r="AZ18" s="103">
        <f>SUM(AZ13:AZ17)</f>
        <v>0</v>
      </c>
      <c r="BA18" s="103">
        <f t="shared" ref="BA18:BB18" si="12">SUM(BA13:BA17)</f>
        <v>0</v>
      </c>
      <c r="BB18" s="103">
        <f t="shared" si="12"/>
        <v>0</v>
      </c>
      <c r="BE18" s="93"/>
    </row>
    <row r="19" spans="1:57" ht="15" x14ac:dyDescent="0.25">
      <c r="A19" s="10"/>
      <c r="B19" s="186" t="s">
        <v>91</v>
      </c>
      <c r="C19" s="12"/>
      <c r="D19" s="187">
        <f>(D18-C18)/C18</f>
        <v>-1.5521064301552106E-3</v>
      </c>
      <c r="E19" s="187">
        <f t="shared" ref="E19:AP19" si="13">(E18-D18)/D18</f>
        <v>-3.8862980235398623E-2</v>
      </c>
      <c r="F19" s="187">
        <f t="shared" si="13"/>
        <v>6.4695009242144177E-2</v>
      </c>
      <c r="G19" s="187">
        <f t="shared" si="13"/>
        <v>2.3003472222222224E-2</v>
      </c>
      <c r="H19" s="187">
        <f t="shared" si="13"/>
        <v>5.7616023218309527E-3</v>
      </c>
      <c r="I19" s="187">
        <f t="shared" si="13"/>
        <v>5.0412820687900642E-3</v>
      </c>
      <c r="J19" s="187">
        <f t="shared" si="13"/>
        <v>4.4011466862546355E-3</v>
      </c>
      <c r="K19" s="187">
        <f t="shared" si="13"/>
        <v>3.8298144537306368E-3</v>
      </c>
      <c r="L19" s="187">
        <f t="shared" si="13"/>
        <v>3.3040625890571138E-3</v>
      </c>
      <c r="M19" s="187">
        <f t="shared" si="13"/>
        <v>2.8346398306262322E-3</v>
      </c>
      <c r="N19" s="187">
        <f t="shared" si="13"/>
        <v>2.4079141147448522E-3</v>
      </c>
      <c r="O19" s="187">
        <f t="shared" si="13"/>
        <v>1.9883017130516529E-3</v>
      </c>
      <c r="P19" s="187">
        <f t="shared" si="13"/>
        <v>1.6124737335065638E-3</v>
      </c>
      <c r="Q19" s="187">
        <f t="shared" si="13"/>
        <v>1.2529074730260753E-3</v>
      </c>
      <c r="R19" s="187">
        <f t="shared" si="13"/>
        <v>9.4316853550023398E-4</v>
      </c>
      <c r="S19" s="187">
        <f t="shared" si="13"/>
        <v>6.4134344058652446E-4</v>
      </c>
      <c r="T19" s="187">
        <f t="shared" si="13"/>
        <v>3.6781650868381439E-4</v>
      </c>
      <c r="U19" s="187">
        <f t="shared" si="13"/>
        <v>1.2956531654388575E-4</v>
      </c>
      <c r="V19" s="187">
        <f t="shared" si="13"/>
        <v>-9.8628847743401104E-5</v>
      </c>
      <c r="W19" s="187">
        <f t="shared" si="13"/>
        <v>-2.9824213902084111E-4</v>
      </c>
      <c r="X19" s="187">
        <f t="shared" si="13"/>
        <v>-5.1551319056065579E-4</v>
      </c>
      <c r="Y19" s="187">
        <f t="shared" si="13"/>
        <v>-6.8790019399086284E-4</v>
      </c>
      <c r="Z19" s="187">
        <f t="shared" si="13"/>
        <v>-8.5388606451113742E-4</v>
      </c>
      <c r="AA19" s="187">
        <f t="shared" si="13"/>
        <v>-1.039562004326283E-3</v>
      </c>
      <c r="AB19" s="187">
        <f t="shared" si="13"/>
        <v>-1.1905986522408119E-3</v>
      </c>
      <c r="AC19" s="187">
        <f t="shared" si="13"/>
        <v>-1.3479285687727825E-3</v>
      </c>
      <c r="AD19" s="187">
        <f t="shared" si="13"/>
        <v>-1.4428694100991235E-3</v>
      </c>
      <c r="AE19" s="187">
        <f t="shared" si="13"/>
        <v>-1.565472310693845E-3</v>
      </c>
      <c r="AF19" s="187">
        <f t="shared" si="13"/>
        <v>-1.6683630445242076E-3</v>
      </c>
      <c r="AG19" s="187">
        <f t="shared" si="13"/>
        <v>-1.7659039058412467E-3</v>
      </c>
      <c r="AH19" s="187">
        <f t="shared" si="13"/>
        <v>-1.8687274252927339E-3</v>
      </c>
      <c r="AI19" s="187">
        <f t="shared" si="13"/>
        <v>-1.8371945414347875E-3</v>
      </c>
      <c r="AJ19" s="187">
        <f t="shared" si="13"/>
        <v>-1.8865187321165295E-3</v>
      </c>
      <c r="AK19" s="187">
        <f t="shared" si="13"/>
        <v>-1.9204659967491022E-3</v>
      </c>
      <c r="AL19" s="187">
        <f t="shared" si="13"/>
        <v>-1.9320802775213127E-3</v>
      </c>
      <c r="AM19" s="187">
        <f t="shared" si="13"/>
        <v>-1.9586401374745346E-3</v>
      </c>
      <c r="AN19" s="187">
        <f t="shared" si="13"/>
        <v>-1.9781187590592508E-3</v>
      </c>
      <c r="AO19" s="187">
        <f t="shared" si="13"/>
        <v>-1.9932306843150425E-3</v>
      </c>
      <c r="AP19" s="187">
        <f t="shared" si="13"/>
        <v>-2.0099190572830995E-3</v>
      </c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E19" s="93"/>
    </row>
    <row r="20" spans="1:57" ht="15" x14ac:dyDescent="0.25">
      <c r="A20" s="10"/>
      <c r="B20" s="11" t="s">
        <v>92</v>
      </c>
      <c r="C20" s="12"/>
      <c r="D20" s="187"/>
      <c r="E20" s="187"/>
      <c r="F20" s="187"/>
      <c r="G20" s="187">
        <f>(G18-$F18)/$F18</f>
        <v>2.3003472222222224E-2</v>
      </c>
      <c r="H20" s="187">
        <f t="shared" ref="H20:AP20" si="14">(H18-$F18)/$F18</f>
        <v>2.8897611403018903E-2</v>
      </c>
      <c r="I20" s="187">
        <f t="shared" si="14"/>
        <v>3.4084574482005872E-2</v>
      </c>
      <c r="J20" s="187">
        <f t="shared" si="14"/>
        <v>3.8635732380294385E-2</v>
      </c>
      <c r="K20" s="187">
        <f t="shared" si="14"/>
        <v>4.2613514520325545E-2</v>
      </c>
      <c r="L20" s="187">
        <f t="shared" si="14"/>
        <v>4.6058374828497506E-2</v>
      </c>
      <c r="M20" s="187">
        <f t="shared" si="14"/>
        <v>4.902357356294651E-2</v>
      </c>
      <c r="N20" s="187">
        <f t="shared" si="14"/>
        <v>5.1549532232428814E-2</v>
      </c>
      <c r="O20" s="187">
        <f t="shared" si="14"/>
        <v>5.3640329968725219E-2</v>
      </c>
      <c r="P20" s="187">
        <f t="shared" si="14"/>
        <v>5.5339297325362975E-2</v>
      </c>
      <c r="Q20" s="187">
        <f t="shared" si="14"/>
        <v>5.666153981756001E-2</v>
      </c>
      <c r="R20" s="187">
        <f t="shared" si="14"/>
        <v>5.7658149734589159E-2</v>
      </c>
      <c r="S20" s="189">
        <f t="shared" si="14"/>
        <v>5.833647185130432E-2</v>
      </c>
      <c r="T20" s="187">
        <f t="shared" si="14"/>
        <v>5.8725745477393412E-2</v>
      </c>
      <c r="U20" s="187">
        <f t="shared" si="14"/>
        <v>5.8862919613739351E-2</v>
      </c>
      <c r="V20" s="187">
        <f t="shared" si="14"/>
        <v>5.8758485184059635E-2</v>
      </c>
      <c r="W20" s="187">
        <f t="shared" si="14"/>
        <v>5.8442718788731876E-2</v>
      </c>
      <c r="X20" s="187">
        <f t="shared" si="14"/>
        <v>5.7897077605743398E-2</v>
      </c>
      <c r="Y20" s="187">
        <f t="shared" si="14"/>
        <v>5.716935000083604E-2</v>
      </c>
      <c r="Z20" s="187">
        <f t="shared" si="14"/>
        <v>5.6266647825042031E-2</v>
      </c>
      <c r="AA20" s="187">
        <f t="shared" si="14"/>
        <v>5.516859315152603E-2</v>
      </c>
      <c r="AB20" s="187">
        <f t="shared" si="14"/>
        <v>5.3912310846632984E-2</v>
      </c>
      <c r="AC20" s="187">
        <f t="shared" si="14"/>
        <v>5.2491712333861469E-2</v>
      </c>
      <c r="AD20" s="187">
        <f t="shared" si="14"/>
        <v>5.0973104237752094E-2</v>
      </c>
      <c r="AE20" s="187">
        <f t="shared" si="14"/>
        <v>4.9327834943783934E-2</v>
      </c>
      <c r="AF20" s="187">
        <f t="shared" si="14"/>
        <v>4.7577175162373128E-2</v>
      </c>
      <c r="AG20" s="187">
        <f t="shared" si="14"/>
        <v>4.5727254537083754E-2</v>
      </c>
      <c r="AH20" s="187">
        <f t="shared" si="14"/>
        <v>4.377307533715423E-2</v>
      </c>
      <c r="AI20" s="187">
        <f t="shared" si="14"/>
        <v>4.1855461140648212E-2</v>
      </c>
      <c r="AJ20" s="187">
        <f t="shared" si="14"/>
        <v>3.9889981297048474E-2</v>
      </c>
      <c r="AK20" s="187">
        <f t="shared" si="14"/>
        <v>3.7892907947607433E-2</v>
      </c>
      <c r="AL20" s="187">
        <f t="shared" si="14"/>
        <v>3.5887615529982618E-2</v>
      </c>
      <c r="AM20" s="187">
        <f t="shared" si="14"/>
        <v>3.38586844682928E-2</v>
      </c>
      <c r="AN20" s="187">
        <f t="shared" si="14"/>
        <v>3.1813589210329757E-2</v>
      </c>
      <c r="AO20" s="187">
        <f t="shared" si="14"/>
        <v>2.9756946703822489E-2</v>
      </c>
      <c r="AP20" s="187">
        <f t="shared" si="14"/>
        <v>2.7687218592272817E-2</v>
      </c>
      <c r="AS20" s="34"/>
      <c r="AT20" s="34"/>
      <c r="AU20" s="34"/>
      <c r="AV20" s="34"/>
      <c r="AW20" s="34"/>
      <c r="AX20" s="34"/>
      <c r="AY20" s="34"/>
      <c r="AZ20" s="34"/>
      <c r="BA20" s="34"/>
      <c r="BB20" s="34"/>
    </row>
    <row r="21" spans="1:57" ht="173.1" hidden="1" customHeight="1" x14ac:dyDescent="0.25">
      <c r="A21" s="10"/>
      <c r="B21" s="11"/>
      <c r="C21" s="77"/>
      <c r="D21" s="12"/>
      <c r="E21" s="12"/>
      <c r="F21" s="12"/>
      <c r="G21" s="9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9"/>
      <c r="AL21" s="9"/>
      <c r="AM21" s="9"/>
      <c r="AN21" s="9"/>
      <c r="AO21" s="9"/>
      <c r="AP21" s="9"/>
      <c r="AS21" s="34"/>
      <c r="AT21" s="255"/>
      <c r="AU21" s="255"/>
      <c r="AV21" s="255"/>
      <c r="AW21" s="255"/>
      <c r="AX21" s="255"/>
      <c r="AY21" s="255"/>
      <c r="AZ21" s="255"/>
      <c r="BA21" s="255"/>
      <c r="BB21" s="255"/>
    </row>
    <row r="22" spans="1:57" ht="15" x14ac:dyDescent="0.25">
      <c r="A22" s="10"/>
      <c r="B22" s="11"/>
      <c r="C22" s="12"/>
      <c r="D22" s="12"/>
      <c r="E22" s="12"/>
      <c r="F22" s="12"/>
      <c r="G22" s="9">
        <f>G13/F13</f>
        <v>1.0144404332129964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</row>
    <row r="23" spans="1:57" ht="15" x14ac:dyDescent="0.25">
      <c r="A23" s="10"/>
      <c r="B23" s="11"/>
      <c r="C23" s="12"/>
      <c r="D23" s="12"/>
      <c r="E23" s="12"/>
      <c r="F23" s="12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</row>
    <row r="24" spans="1:57" ht="23.25" x14ac:dyDescent="0.35">
      <c r="A24" s="36" t="s">
        <v>12</v>
      </c>
      <c r="B24" s="35" t="s">
        <v>93</v>
      </c>
      <c r="C24" s="2"/>
      <c r="D24" s="2"/>
      <c r="E24" s="2"/>
      <c r="F24" s="2"/>
      <c r="G24" s="2"/>
      <c r="H24" s="3"/>
      <c r="I24" s="3"/>
      <c r="J24" s="220">
        <v>2.5000000000000001E-2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</row>
    <row r="25" spans="1:57" ht="15" x14ac:dyDescent="0.25">
      <c r="A25" s="16"/>
      <c r="B25" s="17"/>
      <c r="C25" s="17"/>
      <c r="D25" s="17"/>
      <c r="E25" s="17">
        <v>2021</v>
      </c>
      <c r="F25" s="17">
        <v>2022</v>
      </c>
      <c r="G25" s="17">
        <v>2023</v>
      </c>
      <c r="H25" s="17">
        <v>2024</v>
      </c>
      <c r="I25" s="17">
        <v>2025</v>
      </c>
      <c r="J25" s="17">
        <v>2026</v>
      </c>
      <c r="K25" s="17">
        <v>2027</v>
      </c>
      <c r="L25" s="17">
        <v>2028</v>
      </c>
      <c r="M25" s="17">
        <v>2029</v>
      </c>
      <c r="N25" s="17">
        <v>2030</v>
      </c>
      <c r="O25" s="17">
        <v>2031</v>
      </c>
      <c r="P25" s="17">
        <v>2032</v>
      </c>
      <c r="Q25" s="17">
        <v>2033</v>
      </c>
      <c r="R25" s="17">
        <v>2034</v>
      </c>
      <c r="S25" s="31">
        <v>2035</v>
      </c>
      <c r="T25" s="17">
        <v>2036</v>
      </c>
      <c r="U25" s="17">
        <v>2037</v>
      </c>
      <c r="V25" s="17">
        <v>2038</v>
      </c>
      <c r="W25" s="17">
        <v>2039</v>
      </c>
      <c r="X25" s="17">
        <v>2040</v>
      </c>
      <c r="Y25" s="17">
        <v>2041</v>
      </c>
      <c r="Z25" s="17">
        <v>2042</v>
      </c>
      <c r="AA25" s="17">
        <v>2043</v>
      </c>
      <c r="AB25" s="17">
        <v>2044</v>
      </c>
      <c r="AC25" s="17">
        <v>2045</v>
      </c>
      <c r="AD25" s="17">
        <v>2046</v>
      </c>
      <c r="AE25" s="17">
        <v>2047</v>
      </c>
      <c r="AF25" s="17">
        <v>2048</v>
      </c>
      <c r="AG25" s="17">
        <v>2049</v>
      </c>
      <c r="AH25" s="17">
        <v>2050</v>
      </c>
      <c r="AI25" s="17">
        <v>2051</v>
      </c>
      <c r="AJ25" s="17">
        <v>2052</v>
      </c>
      <c r="AK25" s="86">
        <v>2053</v>
      </c>
      <c r="AL25" s="86">
        <v>2054</v>
      </c>
      <c r="AM25" s="86">
        <v>2055</v>
      </c>
      <c r="AN25" s="86">
        <v>2056</v>
      </c>
      <c r="AO25" s="86">
        <v>2057</v>
      </c>
      <c r="AP25" s="86">
        <v>2057</v>
      </c>
    </row>
    <row r="26" spans="1:57" ht="15" x14ac:dyDescent="0.25">
      <c r="A26" s="16"/>
      <c r="B26" s="19" t="s">
        <v>28</v>
      </c>
      <c r="C26" s="20"/>
      <c r="D26" s="20"/>
      <c r="E26" s="20">
        <v>1.485267048770611E-3</v>
      </c>
      <c r="F26" s="20">
        <v>1.2526974710702632E-3</v>
      </c>
      <c r="G26" s="20">
        <v>1.0061275530952596E-3</v>
      </c>
      <c r="H26" s="20">
        <v>7.6160232183108967E-4</v>
      </c>
      <c r="I26" s="20">
        <v>5.4128206879000551E-4</v>
      </c>
      <c r="J26" s="20">
        <v>3.5114668625468859E-4</v>
      </c>
      <c r="K26" s="20">
        <v>1.8481445373064176E-4</v>
      </c>
      <c r="L26" s="185">
        <v>2.3562589057224415E-5</v>
      </c>
      <c r="M26" s="20">
        <v>-1.1781016937384425E-4</v>
      </c>
      <c r="N26" s="20">
        <v>-2.4929088525549314E-4</v>
      </c>
      <c r="O26" s="20">
        <v>-4.0318278694828624E-4</v>
      </c>
      <c r="P26" s="20">
        <v>-5.3986231649338912E-4</v>
      </c>
      <c r="Q26" s="20">
        <v>-6.8419497197402812E-4</v>
      </c>
      <c r="R26" s="20">
        <v>-8.0022366499954423E-4</v>
      </c>
      <c r="S26" s="38">
        <v>-9.2770953986354154E-4</v>
      </c>
      <c r="T26" s="20">
        <v>-1.044331173721158E-3</v>
      </c>
      <c r="U26" s="20">
        <v>-1.1413675976206239E-3</v>
      </c>
      <c r="V26" s="20">
        <v>-1.2424684704913647E-3</v>
      </c>
      <c r="W26" s="20">
        <v>-1.3276977994939321E-3</v>
      </c>
      <c r="X26" s="20">
        <v>-1.4420232849865489E-3</v>
      </c>
      <c r="Y26" s="20">
        <v>-1.521759278974133E-3</v>
      </c>
      <c r="Z26" s="20">
        <v>-1.6043592409963336E-3</v>
      </c>
      <c r="AA26" s="20">
        <v>-1.7149878631628201E-3</v>
      </c>
      <c r="AB26" s="20">
        <v>-1.7984819251937179E-3</v>
      </c>
      <c r="AC26" s="20">
        <v>-1.8950235144301608E-3</v>
      </c>
      <c r="AD26" s="20">
        <v>-1.9352548611909492E-3</v>
      </c>
      <c r="AE26" s="20">
        <v>-2.0086192166764993E-3</v>
      </c>
      <c r="AF26" s="20">
        <v>-2.0671952599086163E-3</v>
      </c>
      <c r="AG26" s="20">
        <v>-2.124852899687113E-3</v>
      </c>
      <c r="AH26" s="20">
        <v>-2.1917815197540769E-3</v>
      </c>
      <c r="AI26" s="20">
        <f>AVERAGE(AF26:AH26)</f>
        <v>-2.1279432264499354E-3</v>
      </c>
      <c r="AJ26" s="20">
        <f t="shared" ref="AJ26" si="15">AVERAGE(AG26:AI26)</f>
        <v>-2.1481925486303752E-3</v>
      </c>
      <c r="AK26" s="87">
        <f t="shared" ref="AK26" si="16">AVERAGE(AH26:AJ26)</f>
        <v>-2.1559724316114626E-3</v>
      </c>
      <c r="AL26" s="87">
        <f t="shared" ref="AL26" si="17">AVERAGE(AI26:AK26)</f>
        <v>-2.1440360688972579E-3</v>
      </c>
      <c r="AM26" s="87">
        <f t="shared" ref="AM26" si="18">AVERAGE(AJ26:AL26)</f>
        <v>-2.1494003497130321E-3</v>
      </c>
      <c r="AN26" s="87">
        <f t="shared" ref="AN26" si="19">AVERAGE(AK26:AM26)</f>
        <v>-2.1498029500739177E-3</v>
      </c>
      <c r="AO26" s="87">
        <f t="shared" ref="AO26" si="20">AVERAGE(AL26:AN26)</f>
        <v>-2.1477464562280695E-3</v>
      </c>
      <c r="AP26" s="87">
        <f t="shared" ref="AP26" si="21">AVERAGE(AM26:AO26)</f>
        <v>-2.1489832520050068E-3</v>
      </c>
    </row>
    <row r="27" spans="1:57" ht="15" x14ac:dyDescent="0.25">
      <c r="A27" s="16"/>
      <c r="B27" s="19" t="s">
        <v>96</v>
      </c>
      <c r="C27" s="21"/>
      <c r="D27" s="21">
        <f>(D40-C40)/C40</f>
        <v>-1.5521064301552106E-3</v>
      </c>
      <c r="E27" s="21">
        <f t="shared" ref="E27:F27" si="22">(E40-D40)/D40</f>
        <v>-3.8862980235398623E-2</v>
      </c>
      <c r="F27" s="21">
        <f t="shared" si="22"/>
        <v>6.4695009242144177E-2</v>
      </c>
      <c r="G27" s="21">
        <v>2.1999999999999999E-2</v>
      </c>
      <c r="H27" s="21">
        <v>5.0000000000000001E-3</v>
      </c>
      <c r="I27" s="21">
        <f t="shared" ref="I27" si="23">H27*0.9</f>
        <v>4.5000000000000005E-3</v>
      </c>
      <c r="J27" s="21">
        <f>I27*0.9+2.5%</f>
        <v>2.9050000000000003E-2</v>
      </c>
      <c r="K27" s="21">
        <f>I27*0.9</f>
        <v>4.0500000000000006E-3</v>
      </c>
      <c r="L27" s="21">
        <f>K27*0.9</f>
        <v>3.6450000000000007E-3</v>
      </c>
      <c r="M27" s="21">
        <f t="shared" ref="M27:AP27" si="24">L27*0.9</f>
        <v>3.2805000000000009E-3</v>
      </c>
      <c r="N27" s="21">
        <f t="shared" si="24"/>
        <v>2.952450000000001E-3</v>
      </c>
      <c r="O27" s="21">
        <f t="shared" si="24"/>
        <v>2.657205000000001E-3</v>
      </c>
      <c r="P27" s="21">
        <f t="shared" si="24"/>
        <v>2.3914845000000012E-3</v>
      </c>
      <c r="Q27" s="21">
        <f t="shared" si="24"/>
        <v>2.152336050000001E-3</v>
      </c>
      <c r="R27" s="21">
        <f t="shared" si="24"/>
        <v>1.937102445000001E-3</v>
      </c>
      <c r="S27" s="32">
        <f t="shared" si="24"/>
        <v>1.743392200500001E-3</v>
      </c>
      <c r="T27" s="21">
        <f t="shared" si="24"/>
        <v>1.569052980450001E-3</v>
      </c>
      <c r="U27" s="21">
        <f t="shared" si="24"/>
        <v>1.4121476824050009E-3</v>
      </c>
      <c r="V27" s="21">
        <f t="shared" si="24"/>
        <v>1.2709329141645008E-3</v>
      </c>
      <c r="W27" s="21">
        <f t="shared" si="24"/>
        <v>1.1438396227480508E-3</v>
      </c>
      <c r="X27" s="21">
        <f t="shared" si="24"/>
        <v>1.0294556604732458E-3</v>
      </c>
      <c r="Y27" s="21">
        <f t="shared" si="24"/>
        <v>9.2651009442592126E-4</v>
      </c>
      <c r="Z27" s="21">
        <f t="shared" si="24"/>
        <v>8.3385908498332913E-4</v>
      </c>
      <c r="AA27" s="21">
        <f t="shared" si="24"/>
        <v>7.504731764849962E-4</v>
      </c>
      <c r="AB27" s="21">
        <f t="shared" si="24"/>
        <v>6.7542585883649661E-4</v>
      </c>
      <c r="AC27" s="21">
        <f t="shared" si="24"/>
        <v>6.0788327295284699E-4</v>
      </c>
      <c r="AD27" s="21">
        <f t="shared" si="24"/>
        <v>5.4709494565756227E-4</v>
      </c>
      <c r="AE27" s="21">
        <f t="shared" si="24"/>
        <v>4.9238545109180608E-4</v>
      </c>
      <c r="AF27" s="21">
        <f t="shared" si="24"/>
        <v>4.4314690598262546E-4</v>
      </c>
      <c r="AG27" s="21">
        <f t="shared" si="24"/>
        <v>3.9883221538436291E-4</v>
      </c>
      <c r="AH27" s="21">
        <f t="shared" si="24"/>
        <v>3.5894899384592661E-4</v>
      </c>
      <c r="AI27" s="21">
        <f t="shared" si="24"/>
        <v>3.2305409446133396E-4</v>
      </c>
      <c r="AJ27" s="21">
        <f t="shared" si="24"/>
        <v>2.9074868501520056E-4</v>
      </c>
      <c r="AK27" s="88">
        <f t="shared" si="24"/>
        <v>2.6167381651368053E-4</v>
      </c>
      <c r="AL27" s="88">
        <f t="shared" si="24"/>
        <v>2.3550643486231249E-4</v>
      </c>
      <c r="AM27" s="88">
        <f t="shared" si="24"/>
        <v>2.1195579137608126E-4</v>
      </c>
      <c r="AN27" s="88">
        <f t="shared" si="24"/>
        <v>1.9076021223847313E-4</v>
      </c>
      <c r="AO27" s="88">
        <f t="shared" si="24"/>
        <v>1.7168419101462582E-4</v>
      </c>
      <c r="AP27" s="88">
        <f t="shared" si="24"/>
        <v>1.5451577191316325E-4</v>
      </c>
    </row>
    <row r="28" spans="1:57" ht="15" x14ac:dyDescent="0.25">
      <c r="A28" s="16"/>
      <c r="B28" s="19" t="s">
        <v>1</v>
      </c>
      <c r="C28" s="21"/>
      <c r="D28" s="21"/>
      <c r="E28" s="21">
        <f t="shared" ref="E28:AP28" si="25">E26+E27</f>
        <v>-3.7377713186628012E-2</v>
      </c>
      <c r="F28" s="21">
        <f t="shared" si="25"/>
        <v>6.5947706713214441E-2</v>
      </c>
      <c r="G28" s="21">
        <f t="shared" si="25"/>
        <v>2.3006127553095258E-2</v>
      </c>
      <c r="H28" s="21">
        <f t="shared" si="25"/>
        <v>5.7616023218310898E-3</v>
      </c>
      <c r="I28" s="21">
        <f t="shared" si="25"/>
        <v>5.041282068790006E-3</v>
      </c>
      <c r="J28" s="21">
        <f t="shared" si="25"/>
        <v>2.9401146686254691E-2</v>
      </c>
      <c r="K28" s="21">
        <f t="shared" si="25"/>
        <v>4.2348144537306424E-3</v>
      </c>
      <c r="L28" s="21">
        <f t="shared" si="25"/>
        <v>3.6685625890572251E-3</v>
      </c>
      <c r="M28" s="21">
        <f t="shared" si="25"/>
        <v>3.1626898306261566E-3</v>
      </c>
      <c r="N28" s="21">
        <f t="shared" si="25"/>
        <v>2.7031591147445078E-3</v>
      </c>
      <c r="O28" s="21">
        <f t="shared" si="25"/>
        <v>2.2540222130517148E-3</v>
      </c>
      <c r="P28" s="21">
        <f t="shared" si="25"/>
        <v>1.8516221835066121E-3</v>
      </c>
      <c r="Q28" s="21">
        <f t="shared" si="25"/>
        <v>1.4681410780259729E-3</v>
      </c>
      <c r="R28" s="21">
        <f t="shared" si="25"/>
        <v>1.1368787800004568E-3</v>
      </c>
      <c r="S28" s="32">
        <f t="shared" si="25"/>
        <v>8.1568266063645947E-4</v>
      </c>
      <c r="T28" s="21">
        <f t="shared" si="25"/>
        <v>5.2472180672884293E-4</v>
      </c>
      <c r="U28" s="21">
        <f t="shared" si="25"/>
        <v>2.7078008478437698E-4</v>
      </c>
      <c r="V28" s="21">
        <f t="shared" si="25"/>
        <v>2.8464443673136171E-5</v>
      </c>
      <c r="W28" s="21">
        <f t="shared" si="25"/>
        <v>-1.8385817674588124E-4</v>
      </c>
      <c r="X28" s="21">
        <f t="shared" si="25"/>
        <v>-4.1256762451330302E-4</v>
      </c>
      <c r="Y28" s="21">
        <f t="shared" si="25"/>
        <v>-5.9524918454821173E-4</v>
      </c>
      <c r="Z28" s="21">
        <f t="shared" si="25"/>
        <v>-7.7050015601300452E-4</v>
      </c>
      <c r="AA28" s="21">
        <f t="shared" si="25"/>
        <v>-9.6451468667782395E-4</v>
      </c>
      <c r="AB28" s="21">
        <f t="shared" si="25"/>
        <v>-1.1230560663572212E-3</v>
      </c>
      <c r="AC28" s="21">
        <f t="shared" si="25"/>
        <v>-1.2871402414773138E-3</v>
      </c>
      <c r="AD28" s="21">
        <f t="shared" si="25"/>
        <v>-1.3881599155333869E-3</v>
      </c>
      <c r="AE28" s="21">
        <f t="shared" si="25"/>
        <v>-1.5162337655846934E-3</v>
      </c>
      <c r="AF28" s="21">
        <f t="shared" si="25"/>
        <v>-1.6240483539259908E-3</v>
      </c>
      <c r="AG28" s="21">
        <f t="shared" si="25"/>
        <v>-1.7260206843027501E-3</v>
      </c>
      <c r="AH28" s="21">
        <f t="shared" si="25"/>
        <v>-1.8328325259081503E-3</v>
      </c>
      <c r="AI28" s="21">
        <f t="shared" si="25"/>
        <v>-1.8048891319886015E-3</v>
      </c>
      <c r="AJ28" s="21">
        <f t="shared" si="25"/>
        <v>-1.8574438636151747E-3</v>
      </c>
      <c r="AK28" s="88">
        <f t="shared" si="25"/>
        <v>-1.8942986150977822E-3</v>
      </c>
      <c r="AL28" s="88">
        <f t="shared" si="25"/>
        <v>-1.9085296340349454E-3</v>
      </c>
      <c r="AM28" s="88">
        <f t="shared" si="25"/>
        <v>-1.9374445583369509E-3</v>
      </c>
      <c r="AN28" s="88">
        <f t="shared" si="25"/>
        <v>-1.9590427378354445E-3</v>
      </c>
      <c r="AO28" s="88">
        <f t="shared" si="25"/>
        <v>-1.9760622652134439E-3</v>
      </c>
      <c r="AP28" s="88">
        <f t="shared" si="25"/>
        <v>-1.9944674800918437E-3</v>
      </c>
    </row>
    <row r="29" spans="1:57" ht="15" x14ac:dyDescent="0.25">
      <c r="A29" s="16"/>
      <c r="B29" s="19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</row>
    <row r="30" spans="1:57" ht="15" x14ac:dyDescent="0.25">
      <c r="A30" s="16"/>
      <c r="B30" s="19" t="s">
        <v>29</v>
      </c>
      <c r="C30" s="21"/>
      <c r="D30" s="21">
        <f>(D40-C40)/C40</f>
        <v>-1.5521064301552106E-3</v>
      </c>
      <c r="E30" s="21">
        <f t="shared" ref="E30:F30" si="26">(E40-D40)/D40</f>
        <v>-3.8862980235398623E-2</v>
      </c>
      <c r="F30" s="21">
        <f t="shared" si="26"/>
        <v>6.4695009242144177E-2</v>
      </c>
      <c r="G30" s="21"/>
      <c r="H30" s="21"/>
      <c r="I30" s="21"/>
      <c r="J30" s="21"/>
      <c r="K30" s="21"/>
      <c r="L30" s="20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</row>
    <row r="31" spans="1:57" ht="15" x14ac:dyDescent="0.25">
      <c r="A31" s="16"/>
      <c r="B31" s="19" t="s">
        <v>30</v>
      </c>
      <c r="C31" s="21"/>
      <c r="D31" s="21"/>
      <c r="E31" s="21"/>
      <c r="F31" s="21">
        <f>AVERAGE(D30:F30)</f>
        <v>8.0933075255301152E-3</v>
      </c>
      <c r="G31" s="21"/>
      <c r="H31" s="21" t="s">
        <v>82</v>
      </c>
      <c r="I31" s="21"/>
      <c r="J31" s="21"/>
      <c r="K31" s="21"/>
      <c r="L31" s="39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</row>
    <row r="32" spans="1:57" ht="15" x14ac:dyDescent="0.25">
      <c r="A32" s="6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</row>
    <row r="33" spans="1:54" ht="15" x14ac:dyDescent="0.25">
      <c r="A33" s="108"/>
      <c r="B33" s="109"/>
      <c r="C33" s="48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U33" s="257" t="s">
        <v>78</v>
      </c>
      <c r="AV33" s="258"/>
      <c r="AW33" s="258"/>
      <c r="AX33" s="258"/>
      <c r="AY33" s="258"/>
      <c r="AZ33" s="258"/>
      <c r="BA33" s="258"/>
      <c r="BB33" s="259"/>
    </row>
    <row r="34" spans="1:54" ht="31.5" x14ac:dyDescent="0.2">
      <c r="A34" s="106" t="s">
        <v>3</v>
      </c>
      <c r="B34" s="107" t="s">
        <v>67</v>
      </c>
      <c r="C34" s="111">
        <v>2019</v>
      </c>
      <c r="D34" s="111">
        <v>2020</v>
      </c>
      <c r="E34" s="112">
        <v>2021</v>
      </c>
      <c r="F34" s="113">
        <v>2022</v>
      </c>
      <c r="G34" s="114">
        <v>2023</v>
      </c>
      <c r="H34" s="111">
        <v>2024</v>
      </c>
      <c r="I34" s="113">
        <v>2025</v>
      </c>
      <c r="J34" s="115">
        <v>2026</v>
      </c>
      <c r="K34" s="114">
        <v>2027</v>
      </c>
      <c r="L34" s="111">
        <v>2028</v>
      </c>
      <c r="M34" s="112">
        <v>2029</v>
      </c>
      <c r="N34" s="113">
        <v>2030</v>
      </c>
      <c r="O34" s="115">
        <v>2031</v>
      </c>
      <c r="P34" s="114">
        <v>2032</v>
      </c>
      <c r="Q34" s="111">
        <v>2033</v>
      </c>
      <c r="R34" s="113">
        <v>2034</v>
      </c>
      <c r="S34" s="116">
        <v>2035</v>
      </c>
      <c r="T34" s="114">
        <v>2036</v>
      </c>
      <c r="U34" s="111">
        <v>2037</v>
      </c>
      <c r="V34" s="112">
        <v>2038</v>
      </c>
      <c r="W34" s="113">
        <v>2039</v>
      </c>
      <c r="X34" s="115">
        <v>2040</v>
      </c>
      <c r="Y34" s="114">
        <v>2041</v>
      </c>
      <c r="Z34" s="111">
        <v>2042</v>
      </c>
      <c r="AA34" s="113">
        <v>2043</v>
      </c>
      <c r="AB34" s="115">
        <v>2044</v>
      </c>
      <c r="AC34" s="114">
        <v>2045</v>
      </c>
      <c r="AD34" s="111">
        <v>2046</v>
      </c>
      <c r="AE34" s="112">
        <v>2047</v>
      </c>
      <c r="AF34" s="113">
        <v>2048</v>
      </c>
      <c r="AG34" s="115">
        <v>2049</v>
      </c>
      <c r="AH34" s="114">
        <v>2050</v>
      </c>
      <c r="AI34" s="111">
        <v>2051</v>
      </c>
      <c r="AJ34" s="113">
        <v>2052</v>
      </c>
      <c r="AK34" s="113">
        <v>2053</v>
      </c>
      <c r="AL34" s="113">
        <v>2054</v>
      </c>
      <c r="AM34" s="113">
        <v>2055</v>
      </c>
      <c r="AN34" s="113">
        <v>2056</v>
      </c>
      <c r="AO34" s="113">
        <v>2057</v>
      </c>
      <c r="AP34" s="113">
        <v>2057</v>
      </c>
      <c r="AU34" s="96" t="s">
        <v>67</v>
      </c>
      <c r="AV34" s="97" t="s">
        <v>70</v>
      </c>
      <c r="AW34" s="97" t="s">
        <v>79</v>
      </c>
      <c r="AX34" s="97" t="s">
        <v>80</v>
      </c>
      <c r="AY34" s="97"/>
      <c r="AZ34" s="98" t="s">
        <v>73</v>
      </c>
      <c r="BA34" s="97" t="s">
        <v>74</v>
      </c>
      <c r="BB34" s="97" t="s">
        <v>75</v>
      </c>
    </row>
    <row r="35" spans="1:54" ht="15.75" x14ac:dyDescent="0.25">
      <c r="A35" s="13" t="s">
        <v>56</v>
      </c>
      <c r="B35" s="76" t="s">
        <v>21</v>
      </c>
      <c r="C35" s="75">
        <v>2461</v>
      </c>
      <c r="D35" s="75">
        <v>2651</v>
      </c>
      <c r="E35" s="75">
        <v>2514</v>
      </c>
      <c r="F35" s="75">
        <v>2493</v>
      </c>
      <c r="G35" s="27">
        <v>2529</v>
      </c>
      <c r="H35" s="27">
        <f>G35*(1+H$28)</f>
        <v>2543.5710922719104</v>
      </c>
      <c r="I35" s="27">
        <f t="shared" ref="I35:AJ35" si="27">H35*(1+I$28)</f>
        <v>2556.3939516100731</v>
      </c>
      <c r="J35" s="27">
        <f t="shared" si="27"/>
        <v>2631.5548651692152</v>
      </c>
      <c r="K35" s="27">
        <f t="shared" si="27"/>
        <v>2642.6990117480191</v>
      </c>
      <c r="L35" s="27">
        <f t="shared" si="27"/>
        <v>2652.3939184766559</v>
      </c>
      <c r="M35" s="27">
        <f t="shared" si="27"/>
        <v>2660.7826177494367</v>
      </c>
      <c r="N35" s="27">
        <f t="shared" si="27"/>
        <v>2667.9751365349603</v>
      </c>
      <c r="O35" s="27">
        <f t="shared" si="27"/>
        <v>2673.9888117565802</v>
      </c>
      <c r="P35" s="27">
        <f t="shared" si="27"/>
        <v>2678.9400287588769</v>
      </c>
      <c r="Q35" s="27">
        <f t="shared" si="27"/>
        <v>2682.8730906606656</v>
      </c>
      <c r="R35" s="27">
        <f t="shared" si="27"/>
        <v>2685.9231921468718</v>
      </c>
      <c r="S35" s="128">
        <f t="shared" si="27"/>
        <v>2688.1140531225074</v>
      </c>
      <c r="T35" s="27">
        <f t="shared" si="27"/>
        <v>2689.5245651851551</v>
      </c>
      <c r="U35" s="27">
        <f t="shared" si="27"/>
        <v>2690.2528348749456</v>
      </c>
      <c r="V35" s="27">
        <f t="shared" si="27"/>
        <v>2690.3294114252308</v>
      </c>
      <c r="W35" s="27">
        <f t="shared" si="27"/>
        <v>2689.8347723648003</v>
      </c>
      <c r="X35" s="27">
        <f t="shared" si="27"/>
        <v>2688.7250336224324</v>
      </c>
      <c r="Y35" s="27">
        <f t="shared" si="27"/>
        <v>2687.1245722386943</v>
      </c>
      <c r="Z35" s="27">
        <f t="shared" si="27"/>
        <v>2685.054142336558</v>
      </c>
      <c r="AA35" s="27">
        <f t="shared" si="27"/>
        <v>2682.4643681817493</v>
      </c>
      <c r="AB35" s="27">
        <f t="shared" si="27"/>
        <v>2679.4518103002756</v>
      </c>
      <c r="AC35" s="27">
        <f t="shared" si="27"/>
        <v>2676.0029800501388</v>
      </c>
      <c r="AD35" s="27">
        <f t="shared" si="27"/>
        <v>2672.2882599793852</v>
      </c>
      <c r="AE35" s="27">
        <f t="shared" si="27"/>
        <v>2668.2364462882288</v>
      </c>
      <c r="AF35" s="27">
        <f t="shared" si="27"/>
        <v>2663.9031012797491</v>
      </c>
      <c r="AG35" s="27">
        <f t="shared" si="27"/>
        <v>2659.3051494259621</v>
      </c>
      <c r="AH35" s="27">
        <f t="shared" si="27"/>
        <v>2654.431088451779</v>
      </c>
      <c r="AI35" s="27">
        <f t="shared" si="27"/>
        <v>2649.6401346286198</v>
      </c>
      <c r="AJ35" s="27">
        <f t="shared" si="27"/>
        <v>2644.7185768197651</v>
      </c>
      <c r="AK35" s="27">
        <f t="shared" ref="AK35:AP39" si="28">AJ35*(1+AK$6)</f>
        <v>2639.6394847220122</v>
      </c>
      <c r="AL35" s="27">
        <f t="shared" si="28"/>
        <v>2634.5394893338143</v>
      </c>
      <c r="AM35" s="27">
        <f t="shared" si="28"/>
        <v>2629.3793745462435</v>
      </c>
      <c r="AN35" s="27">
        <f t="shared" si="28"/>
        <v>2624.17814988077</v>
      </c>
      <c r="AO35" s="27">
        <f t="shared" si="28"/>
        <v>2618.9475574713188</v>
      </c>
      <c r="AP35" s="27">
        <f t="shared" si="28"/>
        <v>2613.6836848655316</v>
      </c>
      <c r="AU35" s="99" t="s">
        <v>21</v>
      </c>
      <c r="AV35" s="79">
        <v>365</v>
      </c>
      <c r="AW35" s="221"/>
      <c r="AX35" s="79"/>
      <c r="AY35" s="79"/>
      <c r="AZ35" s="92"/>
      <c r="BA35" s="79"/>
      <c r="BB35" s="27"/>
    </row>
    <row r="36" spans="1:54" ht="15.75" x14ac:dyDescent="0.25">
      <c r="A36" s="13" t="s">
        <v>56</v>
      </c>
      <c r="B36" s="76" t="s">
        <v>18</v>
      </c>
      <c r="C36" s="75">
        <v>746</v>
      </c>
      <c r="D36" s="75">
        <v>808</v>
      </c>
      <c r="E36" s="75">
        <v>680</v>
      </c>
      <c r="F36" s="75">
        <v>691</v>
      </c>
      <c r="G36" s="27">
        <v>728</v>
      </c>
      <c r="H36" s="27">
        <f>G36*(1+H$28)</f>
        <v>732.19444649029299</v>
      </c>
      <c r="I36" s="27">
        <f t="shared" ref="I36:AJ36" si="29">H36*(1+I$28)</f>
        <v>735.88564522425213</v>
      </c>
      <c r="J36" s="27">
        <f t="shared" si="29"/>
        <v>757.52152702379954</v>
      </c>
      <c r="K36" s="27">
        <f t="shared" si="29"/>
        <v>760.72949013545212</v>
      </c>
      <c r="L36" s="27">
        <f t="shared" si="29"/>
        <v>763.52027388335557</v>
      </c>
      <c r="M36" s="27">
        <f t="shared" si="29"/>
        <v>765.93505168904323</v>
      </c>
      <c r="N36" s="27">
        <f t="shared" si="29"/>
        <v>768.00549600531883</v>
      </c>
      <c r="O36" s="27">
        <f t="shared" si="29"/>
        <v>769.73659745306065</v>
      </c>
      <c r="P36" s="27">
        <f t="shared" si="29"/>
        <v>771.16185881236163</v>
      </c>
      <c r="Q36" s="27">
        <f t="shared" si="29"/>
        <v>772.29403321509096</v>
      </c>
      <c r="R36" s="27">
        <f t="shared" si="29"/>
        <v>773.17203791337408</v>
      </c>
      <c r="S36" s="128">
        <f t="shared" si="29"/>
        <v>773.80270093838897</v>
      </c>
      <c r="T36" s="27">
        <f t="shared" si="29"/>
        <v>774.20873208967703</v>
      </c>
      <c r="U36" s="27">
        <f t="shared" si="29"/>
        <v>774.41837239579309</v>
      </c>
      <c r="V36" s="27">
        <f t="shared" si="29"/>
        <v>774.44041578393364</v>
      </c>
      <c r="W36" s="27">
        <f t="shared" si="29"/>
        <v>774.29802858108928</v>
      </c>
      <c r="X36" s="27">
        <f t="shared" si="29"/>
        <v>773.97857828277233</v>
      </c>
      <c r="Y36" s="27">
        <f t="shared" si="29"/>
        <v>773.51786816519166</v>
      </c>
      <c r="Z36" s="27">
        <f t="shared" si="29"/>
        <v>772.92187252709152</v>
      </c>
      <c r="AA36" s="27">
        <f t="shared" si="29"/>
        <v>772.17637802938464</v>
      </c>
      <c r="AB36" s="27">
        <f t="shared" si="29"/>
        <v>771.30918066374102</v>
      </c>
      <c r="AC36" s="27">
        <f t="shared" si="29"/>
        <v>770.31639757868777</v>
      </c>
      <c r="AD36" s="27">
        <f t="shared" si="29"/>
        <v>769.24707523329096</v>
      </c>
      <c r="AE36" s="27">
        <f t="shared" si="29"/>
        <v>768.08071684374488</v>
      </c>
      <c r="AF36" s="27">
        <f t="shared" si="29"/>
        <v>766.83331661987245</v>
      </c>
      <c r="AG36" s="27">
        <f t="shared" si="29"/>
        <v>765.50974645397412</v>
      </c>
      <c r="AH36" s="27">
        <f t="shared" si="29"/>
        <v>764.10669529177358</v>
      </c>
      <c r="AI36" s="27">
        <f t="shared" si="29"/>
        <v>762.72756742176171</v>
      </c>
      <c r="AJ36" s="27">
        <f t="shared" si="29"/>
        <v>761.310843782044</v>
      </c>
      <c r="AK36" s="27">
        <f t="shared" si="28"/>
        <v>759.84877219360419</v>
      </c>
      <c r="AL36" s="27">
        <f t="shared" si="28"/>
        <v>758.38068336695017</v>
      </c>
      <c r="AM36" s="27">
        <f t="shared" si="28"/>
        <v>756.89528852102228</v>
      </c>
      <c r="AN36" s="27">
        <f t="shared" si="28"/>
        <v>755.39805975215529</v>
      </c>
      <c r="AO36" s="27">
        <f t="shared" si="28"/>
        <v>753.8923771605854</v>
      </c>
      <c r="AP36" s="27">
        <f t="shared" si="28"/>
        <v>752.37711450458983</v>
      </c>
      <c r="AU36" s="99" t="s">
        <v>18</v>
      </c>
      <c r="AV36" s="79">
        <v>365</v>
      </c>
      <c r="AW36" s="221"/>
      <c r="AX36" s="79"/>
      <c r="AY36" s="79"/>
      <c r="AZ36" s="92"/>
      <c r="BA36" s="81"/>
      <c r="BB36" s="27"/>
    </row>
    <row r="37" spans="1:54" ht="15.75" x14ac:dyDescent="0.25">
      <c r="A37" s="13" t="s">
        <v>8</v>
      </c>
      <c r="B37" s="76" t="s">
        <v>64</v>
      </c>
      <c r="C37" s="75">
        <v>551</v>
      </c>
      <c r="D37" s="75">
        <v>485</v>
      </c>
      <c r="E37" s="75">
        <v>542</v>
      </c>
      <c r="F37" s="75">
        <v>700</v>
      </c>
      <c r="G37" s="27">
        <v>682</v>
      </c>
      <c r="H37" s="27">
        <f>G37*(1+H$28)</f>
        <v>685.92941278348871</v>
      </c>
      <c r="I37" s="27">
        <f t="shared" ref="I37:AJ37" si="30">H37*(1+I$28)</f>
        <v>689.3873764326097</v>
      </c>
      <c r="J37" s="27">
        <f t="shared" si="30"/>
        <v>709.65615581075713</v>
      </c>
      <c r="K37" s="27">
        <f t="shared" si="30"/>
        <v>712.66141795656347</v>
      </c>
      <c r="L37" s="27">
        <f t="shared" si="30"/>
        <v>715.27586097314327</v>
      </c>
      <c r="M37" s="27">
        <f t="shared" si="30"/>
        <v>717.53805666473534</v>
      </c>
      <c r="N37" s="27">
        <f t="shared" si="30"/>
        <v>719.47767620278478</v>
      </c>
      <c r="O37" s="27">
        <f t="shared" si="30"/>
        <v>721.09939486674079</v>
      </c>
      <c r="P37" s="27">
        <f t="shared" si="30"/>
        <v>722.43459850278919</v>
      </c>
      <c r="Q37" s="27">
        <f t="shared" si="30"/>
        <v>723.49523441303836</v>
      </c>
      <c r="R37" s="27">
        <f t="shared" si="30"/>
        <v>724.3177607924739</v>
      </c>
      <c r="S37" s="128">
        <f t="shared" si="30"/>
        <v>724.9085742307434</v>
      </c>
      <c r="T37" s="27">
        <f t="shared" si="30"/>
        <v>725.28894956752697</v>
      </c>
      <c r="U37" s="27">
        <f t="shared" si="30"/>
        <v>725.48534337078399</v>
      </c>
      <c r="V37" s="27">
        <f t="shared" si="30"/>
        <v>725.50599390747607</v>
      </c>
      <c r="W37" s="27">
        <f t="shared" si="30"/>
        <v>725.37260369821797</v>
      </c>
      <c r="X37" s="27">
        <f t="shared" si="30"/>
        <v>725.07333844622326</v>
      </c>
      <c r="Y37" s="27">
        <f t="shared" si="30"/>
        <v>724.64173913277546</v>
      </c>
      <c r="Z37" s="27">
        <f t="shared" si="30"/>
        <v>724.08340255972018</v>
      </c>
      <c r="AA37" s="27">
        <f t="shared" si="30"/>
        <v>723.3850134835717</v>
      </c>
      <c r="AB37" s="27">
        <f t="shared" si="30"/>
        <v>722.57261155586707</v>
      </c>
      <c r="AC37" s="27">
        <f t="shared" si="30"/>
        <v>721.64255927014415</v>
      </c>
      <c r="AD37" s="27">
        <f t="shared" si="30"/>
        <v>720.64080399602233</v>
      </c>
      <c r="AE37" s="27">
        <f t="shared" si="30"/>
        <v>719.54814407614538</v>
      </c>
      <c r="AF37" s="27">
        <f t="shared" si="30"/>
        <v>718.379563097188</v>
      </c>
      <c r="AG37" s="27">
        <f t="shared" si="30"/>
        <v>717.13962511210195</v>
      </c>
      <c r="AH37" s="27">
        <f t="shared" si="30"/>
        <v>715.82522828157892</v>
      </c>
      <c r="AI37" s="27">
        <f t="shared" si="30"/>
        <v>714.53324310665027</v>
      </c>
      <c r="AJ37" s="27">
        <f t="shared" si="30"/>
        <v>713.20603771889273</v>
      </c>
      <c r="AK37" s="27">
        <f t="shared" si="28"/>
        <v>711.83634977477743</v>
      </c>
      <c r="AL37" s="27">
        <f t="shared" si="28"/>
        <v>710.4610248025549</v>
      </c>
      <c r="AM37" s="27">
        <f t="shared" si="28"/>
        <v>709.06948732326532</v>
      </c>
      <c r="AN37" s="27">
        <f t="shared" si="28"/>
        <v>707.66686366891463</v>
      </c>
      <c r="AO37" s="27">
        <f t="shared" si="28"/>
        <v>706.25632036197692</v>
      </c>
      <c r="AP37" s="27">
        <f t="shared" si="28"/>
        <v>704.83680232435472</v>
      </c>
      <c r="AU37" s="99" t="s">
        <v>72</v>
      </c>
      <c r="AV37" s="79">
        <v>365</v>
      </c>
      <c r="AW37" s="221"/>
      <c r="AX37" s="79"/>
      <c r="AY37" s="79"/>
      <c r="AZ37" s="92"/>
      <c r="BA37" s="79"/>
      <c r="BB37" s="27"/>
    </row>
    <row r="38" spans="1:54" ht="15.75" x14ac:dyDescent="0.25">
      <c r="A38" s="13" t="s">
        <v>59</v>
      </c>
      <c r="B38" s="76" t="s">
        <v>65</v>
      </c>
      <c r="C38" s="75">
        <v>752</v>
      </c>
      <c r="D38" s="75">
        <v>559</v>
      </c>
      <c r="E38" s="75">
        <v>592</v>
      </c>
      <c r="F38" s="75">
        <v>724</v>
      </c>
      <c r="G38" s="27">
        <v>775</v>
      </c>
      <c r="H38" s="27">
        <f>G38*(1+H$28)</f>
        <v>779.465241799419</v>
      </c>
      <c r="I38" s="27">
        <f t="shared" ref="I38:AJ38" si="31">H38*(1+I$28)</f>
        <v>783.3947459461474</v>
      </c>
      <c r="J38" s="27">
        <f t="shared" si="31"/>
        <v>806.42744978495136</v>
      </c>
      <c r="K38" s="27">
        <f t="shared" si="31"/>
        <v>809.84252040518595</v>
      </c>
      <c r="L38" s="27">
        <f t="shared" si="31"/>
        <v>812.8134783785722</v>
      </c>
      <c r="M38" s="27">
        <f t="shared" si="31"/>
        <v>815.38415530083591</v>
      </c>
      <c r="N38" s="27">
        <f t="shared" si="31"/>
        <v>817.58826841225573</v>
      </c>
      <c r="O38" s="27">
        <f t="shared" si="31"/>
        <v>819.43113053038758</v>
      </c>
      <c r="P38" s="27">
        <f t="shared" si="31"/>
        <v>820.94840738953349</v>
      </c>
      <c r="Q38" s="27">
        <f t="shared" si="31"/>
        <v>822.15367546936204</v>
      </c>
      <c r="R38" s="27">
        <f t="shared" si="31"/>
        <v>823.08836453690242</v>
      </c>
      <c r="S38" s="128">
        <f t="shared" si="31"/>
        <v>823.75974344402675</v>
      </c>
      <c r="T38" s="27">
        <f t="shared" si="31"/>
        <v>824.1919881449171</v>
      </c>
      <c r="U38" s="27">
        <f t="shared" si="31"/>
        <v>824.41516292134554</v>
      </c>
      <c r="V38" s="27">
        <f t="shared" si="31"/>
        <v>824.43862944031389</v>
      </c>
      <c r="W38" s="27">
        <f t="shared" si="31"/>
        <v>824.28704965706606</v>
      </c>
      <c r="X38" s="27">
        <f t="shared" si="31"/>
        <v>823.94697550707201</v>
      </c>
      <c r="Y38" s="27">
        <f t="shared" si="31"/>
        <v>823.45652174179043</v>
      </c>
      <c r="Z38" s="27">
        <f t="shared" si="31"/>
        <v>822.82204836331846</v>
      </c>
      <c r="AA38" s="27">
        <f t="shared" si="31"/>
        <v>822.02842441314976</v>
      </c>
      <c r="AB38" s="27">
        <f t="shared" si="31"/>
        <v>821.10524040439452</v>
      </c>
      <c r="AC38" s="27">
        <f t="shared" si="31"/>
        <v>820.04836280698214</v>
      </c>
      <c r="AD38" s="27">
        <f t="shared" si="31"/>
        <v>818.91000454093466</v>
      </c>
      <c r="AE38" s="27">
        <f t="shared" si="31"/>
        <v>817.66834554107459</v>
      </c>
      <c r="AF38" s="27">
        <f t="shared" si="31"/>
        <v>816.34041261044115</v>
      </c>
      <c r="AG38" s="27">
        <f t="shared" si="31"/>
        <v>814.93139217284329</v>
      </c>
      <c r="AH38" s="27">
        <f t="shared" si="31"/>
        <v>813.43775941088529</v>
      </c>
      <c r="AI38" s="27">
        <f t="shared" si="31"/>
        <v>811.96959443937544</v>
      </c>
      <c r="AJ38" s="27">
        <f t="shared" si="31"/>
        <v>810.46140649874189</v>
      </c>
      <c r="AK38" s="27">
        <f t="shared" si="28"/>
        <v>808.90494292588357</v>
      </c>
      <c r="AL38" s="27">
        <f t="shared" si="28"/>
        <v>807.34207363926703</v>
      </c>
      <c r="AM38" s="27">
        <f t="shared" si="28"/>
        <v>805.76078104916519</v>
      </c>
      <c r="AN38" s="27">
        <f t="shared" si="28"/>
        <v>804.16689053285756</v>
      </c>
      <c r="AO38" s="27">
        <f t="shared" si="28"/>
        <v>802.56400041133736</v>
      </c>
      <c r="AP38" s="27">
        <f t="shared" si="28"/>
        <v>800.95091173222113</v>
      </c>
      <c r="AU38" s="99" t="s">
        <v>65</v>
      </c>
      <c r="AV38" s="79">
        <v>365</v>
      </c>
      <c r="AW38" s="221"/>
      <c r="AX38" s="79"/>
      <c r="AY38" s="79"/>
      <c r="AZ38" s="92"/>
      <c r="BA38" s="79"/>
      <c r="BB38" s="27"/>
    </row>
    <row r="39" spans="1:54" ht="15.75" x14ac:dyDescent="0.25">
      <c r="A39" s="13" t="s">
        <v>61</v>
      </c>
      <c r="B39" s="76" t="s">
        <v>66</v>
      </c>
      <c r="C39" s="75"/>
      <c r="D39" s="75">
        <v>0</v>
      </c>
      <c r="E39" s="75">
        <v>0</v>
      </c>
      <c r="F39" s="75">
        <v>0</v>
      </c>
      <c r="G39" s="27">
        <f t="shared" ref="G39" si="32">F39*(1+G$51)</f>
        <v>0</v>
      </c>
      <c r="H39" s="27">
        <f>G39*(1+H$28)</f>
        <v>0</v>
      </c>
      <c r="I39" s="27">
        <f t="shared" ref="I39:AJ39" si="33">H39*(1+I$28)</f>
        <v>0</v>
      </c>
      <c r="J39" s="27">
        <f t="shared" si="33"/>
        <v>0</v>
      </c>
      <c r="K39" s="27">
        <f t="shared" si="33"/>
        <v>0</v>
      </c>
      <c r="L39" s="27">
        <f t="shared" si="33"/>
        <v>0</v>
      </c>
      <c r="M39" s="27">
        <f t="shared" si="33"/>
        <v>0</v>
      </c>
      <c r="N39" s="27">
        <f t="shared" si="33"/>
        <v>0</v>
      </c>
      <c r="O39" s="27">
        <f t="shared" si="33"/>
        <v>0</v>
      </c>
      <c r="P39" s="27">
        <f t="shared" si="33"/>
        <v>0</v>
      </c>
      <c r="Q39" s="27">
        <f t="shared" si="33"/>
        <v>0</v>
      </c>
      <c r="R39" s="27">
        <f t="shared" si="33"/>
        <v>0</v>
      </c>
      <c r="S39" s="128">
        <f t="shared" si="33"/>
        <v>0</v>
      </c>
      <c r="T39" s="27">
        <f t="shared" si="33"/>
        <v>0</v>
      </c>
      <c r="U39" s="27">
        <f t="shared" si="33"/>
        <v>0</v>
      </c>
      <c r="V39" s="27">
        <f t="shared" si="33"/>
        <v>0</v>
      </c>
      <c r="W39" s="27">
        <f t="shared" si="33"/>
        <v>0</v>
      </c>
      <c r="X39" s="27">
        <f t="shared" si="33"/>
        <v>0</v>
      </c>
      <c r="Y39" s="27">
        <f t="shared" si="33"/>
        <v>0</v>
      </c>
      <c r="Z39" s="27">
        <f t="shared" si="33"/>
        <v>0</v>
      </c>
      <c r="AA39" s="27">
        <f t="shared" si="33"/>
        <v>0</v>
      </c>
      <c r="AB39" s="27">
        <f t="shared" si="33"/>
        <v>0</v>
      </c>
      <c r="AC39" s="27">
        <f t="shared" si="33"/>
        <v>0</v>
      </c>
      <c r="AD39" s="27">
        <f t="shared" si="33"/>
        <v>0</v>
      </c>
      <c r="AE39" s="27">
        <f t="shared" si="33"/>
        <v>0</v>
      </c>
      <c r="AF39" s="27">
        <f t="shared" si="33"/>
        <v>0</v>
      </c>
      <c r="AG39" s="27">
        <f t="shared" si="33"/>
        <v>0</v>
      </c>
      <c r="AH39" s="27">
        <f t="shared" si="33"/>
        <v>0</v>
      </c>
      <c r="AI39" s="27">
        <f t="shared" si="33"/>
        <v>0</v>
      </c>
      <c r="AJ39" s="27">
        <f t="shared" si="33"/>
        <v>0</v>
      </c>
      <c r="AK39" s="27">
        <f t="shared" si="28"/>
        <v>0</v>
      </c>
      <c r="AL39" s="27">
        <f t="shared" si="28"/>
        <v>0</v>
      </c>
      <c r="AM39" s="27">
        <f t="shared" si="28"/>
        <v>0</v>
      </c>
      <c r="AN39" s="27">
        <f t="shared" si="28"/>
        <v>0</v>
      </c>
      <c r="AO39" s="27">
        <f t="shared" si="28"/>
        <v>0</v>
      </c>
      <c r="AP39" s="27">
        <f t="shared" si="28"/>
        <v>0</v>
      </c>
      <c r="AU39" s="99" t="s">
        <v>71</v>
      </c>
      <c r="AV39" s="79"/>
      <c r="AW39" s="221"/>
      <c r="AX39" s="79"/>
      <c r="AY39" s="79"/>
      <c r="AZ39" s="92"/>
      <c r="BA39" s="79"/>
      <c r="BB39" s="27"/>
    </row>
    <row r="40" spans="1:54" ht="15.75" x14ac:dyDescent="0.25">
      <c r="A40" s="252" t="s">
        <v>11</v>
      </c>
      <c r="B40" s="253"/>
      <c r="C40" s="120">
        <f>SUM(C35:C39)</f>
        <v>4510</v>
      </c>
      <c r="D40" s="120">
        <f t="shared" ref="D40:F40" si="34">SUM(D35:D39)</f>
        <v>4503</v>
      </c>
      <c r="E40" s="120">
        <f t="shared" si="34"/>
        <v>4328</v>
      </c>
      <c r="F40" s="120">
        <f t="shared" si="34"/>
        <v>4608</v>
      </c>
      <c r="G40" s="120">
        <f t="shared" ref="G40" si="35">SUM(G35:G39)</f>
        <v>4714</v>
      </c>
      <c r="H40" s="120">
        <f t="shared" ref="H40:AP40" si="36">SUM(H35:H39)</f>
        <v>4741.1601933451111</v>
      </c>
      <c r="I40" s="120">
        <f t="shared" si="36"/>
        <v>4765.0617192130831</v>
      </c>
      <c r="J40" s="120">
        <f t="shared" si="36"/>
        <v>4905.1599977887226</v>
      </c>
      <c r="K40" s="120">
        <f t="shared" si="36"/>
        <v>4925.9324402452203</v>
      </c>
      <c r="L40" s="120">
        <f t="shared" si="36"/>
        <v>4944.0035317117272</v>
      </c>
      <c r="M40" s="120">
        <f t="shared" si="36"/>
        <v>4959.6398814040513</v>
      </c>
      <c r="N40" s="120">
        <f t="shared" si="36"/>
        <v>4973.046577155319</v>
      </c>
      <c r="O40" s="120">
        <f t="shared" si="36"/>
        <v>4984.2559346067692</v>
      </c>
      <c r="P40" s="120">
        <f t="shared" si="36"/>
        <v>4993.4848934635611</v>
      </c>
      <c r="Q40" s="120">
        <f t="shared" si="36"/>
        <v>5000.8160337581576</v>
      </c>
      <c r="R40" s="120">
        <f t="shared" si="36"/>
        <v>5006.5013553896215</v>
      </c>
      <c r="S40" s="121">
        <f t="shared" si="36"/>
        <v>5010.5850717356661</v>
      </c>
      <c r="T40" s="120">
        <f t="shared" si="36"/>
        <v>5013.2142349872756</v>
      </c>
      <c r="U40" s="120">
        <f t="shared" si="36"/>
        <v>5014.5717135628684</v>
      </c>
      <c r="V40" s="120">
        <f t="shared" si="36"/>
        <v>5014.714450556954</v>
      </c>
      <c r="W40" s="120">
        <f t="shared" si="36"/>
        <v>5013.7924543011732</v>
      </c>
      <c r="X40" s="120">
        <f t="shared" si="36"/>
        <v>5011.7239258585005</v>
      </c>
      <c r="Y40" s="120">
        <f t="shared" si="36"/>
        <v>5008.7407012784524</v>
      </c>
      <c r="Z40" s="120">
        <f t="shared" si="36"/>
        <v>5004.8814657866888</v>
      </c>
      <c r="AA40" s="120">
        <f t="shared" si="36"/>
        <v>5000.0541841078557</v>
      </c>
      <c r="AB40" s="120">
        <f t="shared" si="36"/>
        <v>4994.438842924279</v>
      </c>
      <c r="AC40" s="120">
        <f t="shared" si="36"/>
        <v>4988.010299705953</v>
      </c>
      <c r="AD40" s="120">
        <f t="shared" si="36"/>
        <v>4981.0861437496333</v>
      </c>
      <c r="AE40" s="120">
        <f t="shared" si="36"/>
        <v>4973.5336527491936</v>
      </c>
      <c r="AF40" s="120">
        <f t="shared" si="36"/>
        <v>4965.4563936072509</v>
      </c>
      <c r="AG40" s="120">
        <f t="shared" si="36"/>
        <v>4956.8859131648815</v>
      </c>
      <c r="AH40" s="120">
        <f t="shared" si="36"/>
        <v>4947.8007714360174</v>
      </c>
      <c r="AI40" s="120">
        <f t="shared" si="36"/>
        <v>4938.8705395964071</v>
      </c>
      <c r="AJ40" s="120">
        <f t="shared" si="36"/>
        <v>4929.6968648194434</v>
      </c>
      <c r="AK40" s="120">
        <f t="shared" si="36"/>
        <v>4920.2295496162778</v>
      </c>
      <c r="AL40" s="120">
        <f t="shared" si="36"/>
        <v>4910.7232711425868</v>
      </c>
      <c r="AM40" s="120">
        <f t="shared" si="36"/>
        <v>4901.1049314396969</v>
      </c>
      <c r="AN40" s="120">
        <f t="shared" si="36"/>
        <v>4891.4099638346979</v>
      </c>
      <c r="AO40" s="120">
        <f t="shared" si="36"/>
        <v>4881.6602554052188</v>
      </c>
      <c r="AP40" s="120">
        <f t="shared" si="36"/>
        <v>4871.8485134266975</v>
      </c>
      <c r="AU40" s="100" t="s">
        <v>14</v>
      </c>
      <c r="AV40" s="101"/>
      <c r="AW40" s="102"/>
      <c r="AX40" s="101"/>
      <c r="AY40" s="101"/>
      <c r="AZ40" s="103">
        <f>SUM(AZ35:AZ39)</f>
        <v>0</v>
      </c>
      <c r="BA40" s="103">
        <f>SUM(BA35:BA39)</f>
        <v>0</v>
      </c>
      <c r="BB40" s="103">
        <f>SUM(BB35:BB39)</f>
        <v>0</v>
      </c>
    </row>
    <row r="41" spans="1:54" ht="15" x14ac:dyDescent="0.25">
      <c r="A41" s="10"/>
      <c r="B41" s="186" t="s">
        <v>91</v>
      </c>
      <c r="C41" s="12"/>
      <c r="D41" s="187">
        <f>(D40-C40)/C40</f>
        <v>-1.5521064301552106E-3</v>
      </c>
      <c r="E41" s="187">
        <f t="shared" ref="E41:AP41" si="37">(E40-D40)/D40</f>
        <v>-3.8862980235398623E-2</v>
      </c>
      <c r="F41" s="187">
        <f t="shared" si="37"/>
        <v>6.4695009242144177E-2</v>
      </c>
      <c r="G41" s="187">
        <f t="shared" si="37"/>
        <v>2.3003472222222224E-2</v>
      </c>
      <c r="H41" s="187">
        <f t="shared" si="37"/>
        <v>5.7616023218309527E-3</v>
      </c>
      <c r="I41" s="187">
        <f t="shared" si="37"/>
        <v>5.0412820687900642E-3</v>
      </c>
      <c r="J41" s="187">
        <f t="shared" si="37"/>
        <v>2.9401146686254435E-2</v>
      </c>
      <c r="K41" s="187">
        <f t="shared" si="37"/>
        <v>4.2348144537307604E-3</v>
      </c>
      <c r="L41" s="187">
        <f t="shared" si="37"/>
        <v>3.6685625890572116E-3</v>
      </c>
      <c r="M41" s="187">
        <f t="shared" si="37"/>
        <v>3.1626898306260742E-3</v>
      </c>
      <c r="N41" s="187">
        <f t="shared" si="37"/>
        <v>2.7031591147445139E-3</v>
      </c>
      <c r="O41" s="187">
        <f t="shared" si="37"/>
        <v>2.2540222130519707E-3</v>
      </c>
      <c r="P41" s="187">
        <f t="shared" si="37"/>
        <v>1.8516221835065177E-3</v>
      </c>
      <c r="Q41" s="187">
        <f t="shared" si="37"/>
        <v>1.4681410780260685E-3</v>
      </c>
      <c r="R41" s="187">
        <f t="shared" si="37"/>
        <v>1.1368787800001016E-3</v>
      </c>
      <c r="S41" s="187">
        <f t="shared" si="37"/>
        <v>8.1568266063653774E-4</v>
      </c>
      <c r="T41" s="187">
        <f t="shared" si="37"/>
        <v>5.2472180672880108E-4</v>
      </c>
      <c r="U41" s="187">
        <f t="shared" si="37"/>
        <v>2.7078008478450112E-4</v>
      </c>
      <c r="V41" s="187">
        <f t="shared" si="37"/>
        <v>2.8464443673149818E-5</v>
      </c>
      <c r="W41" s="187">
        <f t="shared" si="37"/>
        <v>-1.8385817674592975E-4</v>
      </c>
      <c r="X41" s="187">
        <f t="shared" si="37"/>
        <v>-4.1256762451308927E-4</v>
      </c>
      <c r="Y41" s="187">
        <f t="shared" si="37"/>
        <v>-5.9524918454821379E-4</v>
      </c>
      <c r="Z41" s="187">
        <f t="shared" si="37"/>
        <v>-7.7050015601299465E-4</v>
      </c>
      <c r="AA41" s="187">
        <f t="shared" si="37"/>
        <v>-9.6451468667785669E-4</v>
      </c>
      <c r="AB41" s="187">
        <f t="shared" si="37"/>
        <v>-1.1230560663571295E-3</v>
      </c>
      <c r="AC41" s="187">
        <f t="shared" si="37"/>
        <v>-1.2871402414774702E-3</v>
      </c>
      <c r="AD41" s="187">
        <f t="shared" si="37"/>
        <v>-1.3881599155334385E-3</v>
      </c>
      <c r="AE41" s="187">
        <f t="shared" si="37"/>
        <v>-1.5162337655847762E-3</v>
      </c>
      <c r="AF41" s="187">
        <f t="shared" si="37"/>
        <v>-1.624048353925962E-3</v>
      </c>
      <c r="AG41" s="187">
        <f t="shared" si="37"/>
        <v>-1.7260206843027483E-3</v>
      </c>
      <c r="AH41" s="187">
        <f t="shared" si="37"/>
        <v>-1.8328325259080605E-3</v>
      </c>
      <c r="AI41" s="187">
        <f t="shared" si="37"/>
        <v>-1.8048891319887286E-3</v>
      </c>
      <c r="AJ41" s="187">
        <f t="shared" si="37"/>
        <v>-1.857443863615295E-3</v>
      </c>
      <c r="AK41" s="187">
        <f t="shared" si="37"/>
        <v>-1.9204659967489257E-3</v>
      </c>
      <c r="AL41" s="187">
        <f t="shared" si="37"/>
        <v>-1.9320802775212868E-3</v>
      </c>
      <c r="AM41" s="187">
        <f t="shared" si="37"/>
        <v>-1.9586401374744908E-3</v>
      </c>
      <c r="AN41" s="187">
        <f t="shared" si="37"/>
        <v>-1.9781187590593116E-3</v>
      </c>
      <c r="AO41" s="187">
        <f t="shared" si="37"/>
        <v>-1.9932306843149384E-3</v>
      </c>
      <c r="AP41" s="187">
        <f t="shared" si="37"/>
        <v>-2.0099190572832651E-3</v>
      </c>
    </row>
    <row r="42" spans="1:54" ht="15" x14ac:dyDescent="0.25">
      <c r="A42" s="10"/>
      <c r="B42" s="11" t="s">
        <v>92</v>
      </c>
      <c r="C42" s="12"/>
      <c r="D42" s="187"/>
      <c r="E42" s="187"/>
      <c r="F42" s="187"/>
      <c r="G42" s="187">
        <f>(G40-$F40)/$F40</f>
        <v>2.3003472222222224E-2</v>
      </c>
      <c r="H42" s="187">
        <f t="shared" ref="H42:AP42" si="38">(H40-$F40)/$F40</f>
        <v>2.8897611403018903E-2</v>
      </c>
      <c r="I42" s="187">
        <f t="shared" si="38"/>
        <v>3.4084574482005872E-2</v>
      </c>
      <c r="J42" s="187">
        <f t="shared" si="38"/>
        <v>6.4487846742344326E-2</v>
      </c>
      <c r="K42" s="187">
        <f t="shared" si="38"/>
        <v>6.8995755261549538E-2</v>
      </c>
      <c r="L42" s="187">
        <f t="shared" si="38"/>
        <v>7.2917433097163017E-2</v>
      </c>
      <c r="M42" s="187">
        <f t="shared" si="38"/>
        <v>7.6310738151920854E-2</v>
      </c>
      <c r="N42" s="187">
        <f t="shared" si="38"/>
        <v>7.9220177334053607E-2</v>
      </c>
      <c r="O42" s="187">
        <f t="shared" si="38"/>
        <v>8.1652763586538446E-2</v>
      </c>
      <c r="P42" s="187">
        <f t="shared" si="38"/>
        <v>8.3655575838446419E-2</v>
      </c>
      <c r="Q42" s="187">
        <f t="shared" si="38"/>
        <v>8.5246535103766841E-2</v>
      </c>
      <c r="R42" s="187">
        <f t="shared" si="38"/>
        <v>8.6480328860594938E-2</v>
      </c>
      <c r="S42" s="189">
        <f t="shared" si="38"/>
        <v>8.7366552025969213E-2</v>
      </c>
      <c r="T42" s="187">
        <f t="shared" si="38"/>
        <v>8.7937116967724743E-2</v>
      </c>
      <c r="U42" s="187">
        <f t="shared" si="38"/>
        <v>8.8231708672497466E-2</v>
      </c>
      <c r="V42" s="187">
        <f t="shared" si="38"/>
        <v>8.8262684582672321E-2</v>
      </c>
      <c r="W42" s="187">
        <f t="shared" si="38"/>
        <v>8.8062598589664309E-2</v>
      </c>
      <c r="X42" s="187">
        <f t="shared" si="38"/>
        <v>8.761369918804264E-2</v>
      </c>
      <c r="Y42" s="187">
        <f t="shared" si="38"/>
        <v>8.696629802049749E-2</v>
      </c>
      <c r="Z42" s="187">
        <f t="shared" si="38"/>
        <v>8.6128790318291834E-2</v>
      </c>
      <c r="AA42" s="187">
        <f t="shared" si="38"/>
        <v>8.5081203148406184E-2</v>
      </c>
      <c r="AB42" s="187">
        <f t="shared" si="38"/>
        <v>8.3862596120720279E-2</v>
      </c>
      <c r="AC42" s="187">
        <f t="shared" si="38"/>
        <v>8.2467512957021052E-2</v>
      </c>
      <c r="AD42" s="187">
        <f t="shared" si="38"/>
        <v>8.096487494566694E-2</v>
      </c>
      <c r="AE42" s="187">
        <f t="shared" si="38"/>
        <v>7.9325879502863197E-2</v>
      </c>
      <c r="AF42" s="187">
        <f t="shared" si="38"/>
        <v>7.7573002084906875E-2</v>
      </c>
      <c r="AG42" s="187">
        <f t="shared" si="38"/>
        <v>7.5713088794462119E-2</v>
      </c>
      <c r="AH42" s="187">
        <f t="shared" si="38"/>
        <v>7.3741486856774605E-2</v>
      </c>
      <c r="AI42" s="187">
        <f t="shared" si="38"/>
        <v>7.1803502516581394E-2</v>
      </c>
      <c r="AJ42" s="187">
        <f t="shared" si="38"/>
        <v>6.9812687677830595E-2</v>
      </c>
      <c r="AK42" s="187">
        <f t="shared" si="38"/>
        <v>6.7758148788254743E-2</v>
      </c>
      <c r="AL42" s="187">
        <f t="shared" si="38"/>
        <v>6.5695154327818306E-2</v>
      </c>
      <c r="AM42" s="187">
        <f t="shared" si="38"/>
        <v>6.3607841024239775E-2</v>
      </c>
      <c r="AN42" s="187">
        <f t="shared" si="38"/>
        <v>6.1503898401627149E-2</v>
      </c>
      <c r="AO42" s="187">
        <f t="shared" si="38"/>
        <v>5.93880762598131E-2</v>
      </c>
      <c r="AP42" s="187">
        <f t="shared" si="38"/>
        <v>5.7258791976279845E-2</v>
      </c>
    </row>
    <row r="43" spans="1:54" ht="15" x14ac:dyDescent="0.25">
      <c r="A43" s="10"/>
      <c r="B43" s="11"/>
      <c r="C43" s="12"/>
      <c r="D43" s="12"/>
      <c r="E43" s="12"/>
      <c r="F43" s="12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</row>
    <row r="44" spans="1:54" ht="152.1" hidden="1" customHeight="1" x14ac:dyDescent="0.25">
      <c r="A44" s="10"/>
      <c r="B44" s="11"/>
      <c r="C44" s="12"/>
      <c r="D44" s="12"/>
      <c r="E44" s="12"/>
      <c r="F44" s="12"/>
      <c r="G44" s="9"/>
      <c r="H44" s="12"/>
      <c r="I44" s="12"/>
      <c r="J44" s="12"/>
      <c r="K44" s="12"/>
      <c r="L44" s="12"/>
      <c r="M44" s="12"/>
      <c r="N44" s="12" t="s">
        <v>82</v>
      </c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9"/>
      <c r="AL44" s="9"/>
      <c r="AM44" s="9"/>
      <c r="AN44" s="9"/>
      <c r="AO44" s="9"/>
      <c r="AP44" s="9"/>
      <c r="AT44" s="255"/>
      <c r="AU44" s="255"/>
      <c r="AV44" s="255"/>
      <c r="AW44" s="255"/>
      <c r="AX44" s="255"/>
      <c r="AY44" s="255"/>
      <c r="AZ44" s="255"/>
      <c r="BA44" s="255"/>
      <c r="BB44" s="255"/>
    </row>
    <row r="45" spans="1:54" ht="15" x14ac:dyDescent="0.25">
      <c r="A45" s="10"/>
      <c r="B45" s="11"/>
      <c r="C45" s="12"/>
      <c r="D45" s="12"/>
      <c r="E45" s="12"/>
      <c r="F45" s="12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54" ht="15" x14ac:dyDescent="0.25">
      <c r="A46" s="10"/>
      <c r="B46" s="11"/>
      <c r="C46" s="12"/>
      <c r="D46" s="12"/>
      <c r="E46" s="12"/>
      <c r="F46" s="12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54" ht="23.25" x14ac:dyDescent="0.35">
      <c r="A47" s="37" t="s">
        <v>13</v>
      </c>
      <c r="B47" s="5" t="s">
        <v>34</v>
      </c>
      <c r="C47" s="2"/>
      <c r="D47" s="2"/>
      <c r="E47" s="2"/>
      <c r="F47" s="2"/>
      <c r="G47" s="2"/>
      <c r="H47" s="3"/>
      <c r="I47" s="3"/>
      <c r="J47" s="160">
        <v>0.05</v>
      </c>
      <c r="K47" s="203">
        <v>0.1</v>
      </c>
      <c r="L47" s="48"/>
      <c r="M47" s="48"/>
      <c r="N47" s="48"/>
      <c r="O47" s="48"/>
      <c r="P47" s="48"/>
      <c r="Q47" s="48"/>
      <c r="R47" s="48"/>
      <c r="S47" s="48"/>
      <c r="T47" s="48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</row>
    <row r="48" spans="1:54" ht="15" x14ac:dyDescent="0.25">
      <c r="A48" s="16"/>
      <c r="B48" s="17"/>
      <c r="C48" s="17"/>
      <c r="D48" s="17"/>
      <c r="E48" s="17">
        <v>2021</v>
      </c>
      <c r="F48" s="17">
        <v>2022</v>
      </c>
      <c r="G48" s="17">
        <v>2023</v>
      </c>
      <c r="H48" s="17">
        <v>2024</v>
      </c>
      <c r="I48" s="17">
        <v>2025</v>
      </c>
      <c r="J48" s="17">
        <v>2026</v>
      </c>
      <c r="K48" s="49">
        <v>2027</v>
      </c>
      <c r="L48" s="49">
        <v>2028</v>
      </c>
      <c r="M48" s="49">
        <v>2029</v>
      </c>
      <c r="N48" s="49">
        <v>2030</v>
      </c>
      <c r="O48" s="49">
        <v>2031</v>
      </c>
      <c r="P48" s="49">
        <v>2032</v>
      </c>
      <c r="Q48" s="49">
        <v>2033</v>
      </c>
      <c r="R48" s="49">
        <v>2034</v>
      </c>
      <c r="S48" s="49">
        <v>2035</v>
      </c>
      <c r="T48" s="49">
        <v>2036</v>
      </c>
      <c r="U48" s="17">
        <v>2037</v>
      </c>
      <c r="V48" s="17">
        <v>2038</v>
      </c>
      <c r="W48" s="17">
        <v>2039</v>
      </c>
      <c r="X48" s="17">
        <v>2040</v>
      </c>
      <c r="Y48" s="17">
        <v>2041</v>
      </c>
      <c r="Z48" s="17">
        <v>2042</v>
      </c>
      <c r="AA48" s="17">
        <v>2043</v>
      </c>
      <c r="AB48" s="17">
        <v>2044</v>
      </c>
      <c r="AC48" s="17">
        <v>2045</v>
      </c>
      <c r="AD48" s="17">
        <v>2046</v>
      </c>
      <c r="AE48" s="17">
        <v>2047</v>
      </c>
      <c r="AF48" s="17">
        <v>2048</v>
      </c>
      <c r="AG48" s="17">
        <v>2049</v>
      </c>
      <c r="AH48" s="17">
        <v>2050</v>
      </c>
      <c r="AI48" s="17">
        <v>2051</v>
      </c>
      <c r="AJ48" s="17">
        <v>2052</v>
      </c>
      <c r="AK48" s="86">
        <v>2053</v>
      </c>
      <c r="AL48" s="86">
        <v>2054</v>
      </c>
      <c r="AM48" s="86">
        <v>2055</v>
      </c>
      <c r="AN48" s="86">
        <v>2056</v>
      </c>
      <c r="AO48" s="86">
        <v>2057</v>
      </c>
      <c r="AP48" s="86">
        <v>2057</v>
      </c>
    </row>
    <row r="49" spans="1:56" ht="15" x14ac:dyDescent="0.25">
      <c r="A49" s="16"/>
      <c r="B49" s="19" t="s">
        <v>28</v>
      </c>
      <c r="C49" s="20"/>
      <c r="D49" s="20"/>
      <c r="E49" s="20">
        <v>1.485267048770611E-3</v>
      </c>
      <c r="F49" s="20">
        <v>1.2526974710702632E-3</v>
      </c>
      <c r="G49" s="20">
        <v>1.0061275530952596E-3</v>
      </c>
      <c r="H49" s="20">
        <v>7.6160232183108967E-4</v>
      </c>
      <c r="I49" s="20">
        <v>5.4128206879000551E-4</v>
      </c>
      <c r="J49" s="20">
        <v>3.5114668625468859E-4</v>
      </c>
      <c r="K49" s="131">
        <v>1.8481445373064176E-4</v>
      </c>
      <c r="L49" s="131">
        <v>2.3562589057224415E-5</v>
      </c>
      <c r="M49" s="131">
        <v>-1.1781016937384425E-4</v>
      </c>
      <c r="N49" s="131">
        <v>-2.4929088525549314E-4</v>
      </c>
      <c r="O49" s="131">
        <v>-4.0318278694828624E-4</v>
      </c>
      <c r="P49" s="131">
        <v>-5.3986231649338912E-4</v>
      </c>
      <c r="Q49" s="131">
        <v>-6.8419497197402812E-4</v>
      </c>
      <c r="R49" s="131">
        <v>-8.0022366499954423E-4</v>
      </c>
      <c r="S49" s="131">
        <v>-9.2770953986354154E-4</v>
      </c>
      <c r="T49" s="131">
        <v>-1.044331173721158E-3</v>
      </c>
      <c r="U49" s="20">
        <v>-1.1413675976206239E-3</v>
      </c>
      <c r="V49" s="20">
        <v>-1.2424684704913647E-3</v>
      </c>
      <c r="W49" s="20">
        <v>-1.3276977994939321E-3</v>
      </c>
      <c r="X49" s="20">
        <v>-1.4420232849865489E-3</v>
      </c>
      <c r="Y49" s="20">
        <v>-1.521759278974133E-3</v>
      </c>
      <c r="Z49" s="20">
        <v>-1.6043592409963336E-3</v>
      </c>
      <c r="AA49" s="20">
        <v>-1.7149878631628201E-3</v>
      </c>
      <c r="AB49" s="20">
        <v>-1.7984819251937179E-3</v>
      </c>
      <c r="AC49" s="20">
        <v>-1.8950235144301608E-3</v>
      </c>
      <c r="AD49" s="20">
        <v>-1.9352548611909492E-3</v>
      </c>
      <c r="AE49" s="20">
        <v>-2.0086192166764993E-3</v>
      </c>
      <c r="AF49" s="20">
        <v>-2.0671952599086163E-3</v>
      </c>
      <c r="AG49" s="20">
        <v>-2.124852899687113E-3</v>
      </c>
      <c r="AH49" s="20">
        <v>-2.1917815197540769E-3</v>
      </c>
      <c r="AI49" s="20">
        <f>AVERAGE(AF49:AH49)</f>
        <v>-2.1279432264499354E-3</v>
      </c>
      <c r="AJ49" s="20">
        <f t="shared" ref="AJ49" si="39">AVERAGE(AG49:AI49)</f>
        <v>-2.1481925486303752E-3</v>
      </c>
      <c r="AK49" s="87">
        <f t="shared" ref="AK49" si="40">AVERAGE(AH49:AJ49)</f>
        <v>-2.1559724316114626E-3</v>
      </c>
      <c r="AL49" s="87">
        <f t="shared" ref="AL49" si="41">AVERAGE(AI49:AK49)</f>
        <v>-2.1440360688972579E-3</v>
      </c>
      <c r="AM49" s="87">
        <f t="shared" ref="AM49" si="42">AVERAGE(AJ49:AL49)</f>
        <v>-2.1494003497130321E-3</v>
      </c>
      <c r="AN49" s="87">
        <f t="shared" ref="AN49" si="43">AVERAGE(AK49:AM49)</f>
        <v>-2.1498029500739177E-3</v>
      </c>
      <c r="AO49" s="87">
        <f t="shared" ref="AO49" si="44">AVERAGE(AL49:AN49)</f>
        <v>-2.1477464562280695E-3</v>
      </c>
      <c r="AP49" s="87">
        <f t="shared" ref="AP49" si="45">AVERAGE(AM49:AO49)</f>
        <v>-2.1489832520050068E-3</v>
      </c>
    </row>
    <row r="50" spans="1:56" ht="15" x14ac:dyDescent="0.25">
      <c r="A50" s="16"/>
      <c r="B50" s="19" t="s">
        <v>96</v>
      </c>
      <c r="C50" s="21"/>
      <c r="D50" s="21">
        <f>(D63-C63)/C63</f>
        <v>-1.5521064301552106E-3</v>
      </c>
      <c r="E50" s="21">
        <f t="shared" ref="E50:F50" si="46">(E63-D63)/D63</f>
        <v>-3.8862980235398623E-2</v>
      </c>
      <c r="F50" s="21">
        <f t="shared" si="46"/>
        <v>6.4695009242144177E-2</v>
      </c>
      <c r="G50" s="21">
        <v>2.1999999999999999E-2</v>
      </c>
      <c r="H50" s="21">
        <v>5.0000000000000001E-3</v>
      </c>
      <c r="I50" s="21">
        <f>H50*0.9</f>
        <v>4.5000000000000005E-3</v>
      </c>
      <c r="J50" s="21">
        <v>0.05</v>
      </c>
      <c r="K50" s="132">
        <v>0.1</v>
      </c>
      <c r="L50" s="132">
        <f>I50*0.9*0.9</f>
        <v>3.6450000000000007E-3</v>
      </c>
      <c r="M50" s="132">
        <f>L50*0.9</f>
        <v>3.2805000000000009E-3</v>
      </c>
      <c r="N50" s="132">
        <f>M50*0.9</f>
        <v>2.952450000000001E-3</v>
      </c>
      <c r="O50" s="132">
        <f t="shared" ref="O50:AP50" si="47">N50*0.9</f>
        <v>2.657205000000001E-3</v>
      </c>
      <c r="P50" s="132">
        <f t="shared" si="47"/>
        <v>2.3914845000000012E-3</v>
      </c>
      <c r="Q50" s="132">
        <f t="shared" si="47"/>
        <v>2.152336050000001E-3</v>
      </c>
      <c r="R50" s="132">
        <f t="shared" si="47"/>
        <v>1.937102445000001E-3</v>
      </c>
      <c r="S50" s="132">
        <f t="shared" si="47"/>
        <v>1.743392200500001E-3</v>
      </c>
      <c r="T50" s="132">
        <f t="shared" si="47"/>
        <v>1.569052980450001E-3</v>
      </c>
      <c r="U50" s="132">
        <f t="shared" si="47"/>
        <v>1.4121476824050009E-3</v>
      </c>
      <c r="V50" s="132">
        <f t="shared" si="47"/>
        <v>1.2709329141645008E-3</v>
      </c>
      <c r="W50" s="132">
        <f t="shared" si="47"/>
        <v>1.1438396227480508E-3</v>
      </c>
      <c r="X50" s="132">
        <f t="shared" si="47"/>
        <v>1.0294556604732458E-3</v>
      </c>
      <c r="Y50" s="132">
        <f t="shared" si="47"/>
        <v>9.2651009442592126E-4</v>
      </c>
      <c r="Z50" s="132">
        <f t="shared" si="47"/>
        <v>8.3385908498332913E-4</v>
      </c>
      <c r="AA50" s="132">
        <f t="shared" si="47"/>
        <v>7.504731764849962E-4</v>
      </c>
      <c r="AB50" s="132">
        <f t="shared" si="47"/>
        <v>6.7542585883649661E-4</v>
      </c>
      <c r="AC50" s="132">
        <f t="shared" si="47"/>
        <v>6.0788327295284699E-4</v>
      </c>
      <c r="AD50" s="132">
        <f t="shared" si="47"/>
        <v>5.4709494565756227E-4</v>
      </c>
      <c r="AE50" s="132">
        <f t="shared" si="47"/>
        <v>4.9238545109180608E-4</v>
      </c>
      <c r="AF50" s="132">
        <f t="shared" si="47"/>
        <v>4.4314690598262546E-4</v>
      </c>
      <c r="AG50" s="132">
        <f t="shared" si="47"/>
        <v>3.9883221538436291E-4</v>
      </c>
      <c r="AH50" s="132">
        <f t="shared" si="47"/>
        <v>3.5894899384592661E-4</v>
      </c>
      <c r="AI50" s="132">
        <f t="shared" si="47"/>
        <v>3.2305409446133396E-4</v>
      </c>
      <c r="AJ50" s="132">
        <f t="shared" si="47"/>
        <v>2.9074868501520056E-4</v>
      </c>
      <c r="AK50" s="132">
        <f t="shared" si="47"/>
        <v>2.6167381651368053E-4</v>
      </c>
      <c r="AL50" s="132">
        <f t="shared" si="47"/>
        <v>2.3550643486231249E-4</v>
      </c>
      <c r="AM50" s="132">
        <f t="shared" si="47"/>
        <v>2.1195579137608126E-4</v>
      </c>
      <c r="AN50" s="132">
        <f t="shared" si="47"/>
        <v>1.9076021223847313E-4</v>
      </c>
      <c r="AO50" s="132">
        <f t="shared" si="47"/>
        <v>1.7168419101462582E-4</v>
      </c>
      <c r="AP50" s="132">
        <f t="shared" si="47"/>
        <v>1.5451577191316325E-4</v>
      </c>
    </row>
    <row r="51" spans="1:56" ht="15" x14ac:dyDescent="0.25">
      <c r="A51" s="16"/>
      <c r="B51" s="19" t="s">
        <v>1</v>
      </c>
      <c r="C51" s="21"/>
      <c r="D51" s="21"/>
      <c r="E51" s="21">
        <f t="shared" ref="E51:AP51" si="48">E49+E50</f>
        <v>-3.7377713186628012E-2</v>
      </c>
      <c r="F51" s="21">
        <f t="shared" si="48"/>
        <v>6.5947706713214441E-2</v>
      </c>
      <c r="G51" s="21">
        <f t="shared" si="48"/>
        <v>2.3006127553095258E-2</v>
      </c>
      <c r="H51" s="21">
        <f t="shared" si="48"/>
        <v>5.7616023218310898E-3</v>
      </c>
      <c r="I51" s="21">
        <f t="shared" si="48"/>
        <v>5.041282068790006E-3</v>
      </c>
      <c r="J51" s="21">
        <f t="shared" si="48"/>
        <v>5.0351146686254691E-2</v>
      </c>
      <c r="K51" s="132">
        <f t="shared" si="48"/>
        <v>0.10018481445373065</v>
      </c>
      <c r="L51" s="132">
        <f t="shared" si="48"/>
        <v>3.6685625890572251E-3</v>
      </c>
      <c r="M51" s="132">
        <f t="shared" si="48"/>
        <v>3.1626898306261566E-3</v>
      </c>
      <c r="N51" s="132">
        <f t="shared" si="48"/>
        <v>2.7031591147445078E-3</v>
      </c>
      <c r="O51" s="132">
        <f t="shared" si="48"/>
        <v>2.2540222130517148E-3</v>
      </c>
      <c r="P51" s="132">
        <f t="shared" si="48"/>
        <v>1.8516221835066121E-3</v>
      </c>
      <c r="Q51" s="132">
        <f t="shared" si="48"/>
        <v>1.4681410780259729E-3</v>
      </c>
      <c r="R51" s="132">
        <f t="shared" si="48"/>
        <v>1.1368787800004568E-3</v>
      </c>
      <c r="S51" s="132">
        <f t="shared" si="48"/>
        <v>8.1568266063645947E-4</v>
      </c>
      <c r="T51" s="132">
        <f t="shared" si="48"/>
        <v>5.2472180672884293E-4</v>
      </c>
      <c r="U51" s="21">
        <f t="shared" si="48"/>
        <v>2.7078008478437698E-4</v>
      </c>
      <c r="V51" s="21">
        <f t="shared" si="48"/>
        <v>2.8464443673136171E-5</v>
      </c>
      <c r="W51" s="21">
        <f t="shared" si="48"/>
        <v>-1.8385817674588124E-4</v>
      </c>
      <c r="X51" s="21">
        <f t="shared" si="48"/>
        <v>-4.1256762451330302E-4</v>
      </c>
      <c r="Y51" s="21">
        <f t="shared" si="48"/>
        <v>-5.9524918454821173E-4</v>
      </c>
      <c r="Z51" s="21">
        <f t="shared" si="48"/>
        <v>-7.7050015601300452E-4</v>
      </c>
      <c r="AA51" s="21">
        <f t="shared" si="48"/>
        <v>-9.6451468667782395E-4</v>
      </c>
      <c r="AB51" s="21">
        <f t="shared" si="48"/>
        <v>-1.1230560663572212E-3</v>
      </c>
      <c r="AC51" s="21">
        <f t="shared" si="48"/>
        <v>-1.2871402414773138E-3</v>
      </c>
      <c r="AD51" s="21">
        <f t="shared" si="48"/>
        <v>-1.3881599155333869E-3</v>
      </c>
      <c r="AE51" s="21">
        <f t="shared" si="48"/>
        <v>-1.5162337655846934E-3</v>
      </c>
      <c r="AF51" s="21">
        <f t="shared" si="48"/>
        <v>-1.6240483539259908E-3</v>
      </c>
      <c r="AG51" s="21">
        <f t="shared" si="48"/>
        <v>-1.7260206843027501E-3</v>
      </c>
      <c r="AH51" s="21">
        <f t="shared" si="48"/>
        <v>-1.8328325259081503E-3</v>
      </c>
      <c r="AI51" s="21">
        <f t="shared" si="48"/>
        <v>-1.8048891319886015E-3</v>
      </c>
      <c r="AJ51" s="21">
        <f t="shared" si="48"/>
        <v>-1.8574438636151747E-3</v>
      </c>
      <c r="AK51" s="88">
        <f t="shared" si="48"/>
        <v>-1.8942986150977822E-3</v>
      </c>
      <c r="AL51" s="88">
        <f t="shared" si="48"/>
        <v>-1.9085296340349454E-3</v>
      </c>
      <c r="AM51" s="88">
        <f t="shared" si="48"/>
        <v>-1.9374445583369509E-3</v>
      </c>
      <c r="AN51" s="88">
        <f t="shared" si="48"/>
        <v>-1.9590427378354445E-3</v>
      </c>
      <c r="AO51" s="88">
        <f t="shared" si="48"/>
        <v>-1.9760622652134439E-3</v>
      </c>
      <c r="AP51" s="88">
        <f t="shared" si="48"/>
        <v>-1.9944674800918437E-3</v>
      </c>
    </row>
    <row r="52" spans="1:56" ht="15" x14ac:dyDescent="0.25">
      <c r="A52" s="16"/>
      <c r="B52" s="19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</row>
    <row r="53" spans="1:56" ht="15" x14ac:dyDescent="0.25">
      <c r="A53" s="16"/>
      <c r="B53" s="19" t="s">
        <v>29</v>
      </c>
      <c r="C53" s="21"/>
      <c r="D53" s="21">
        <f>(D63-C63)/C63</f>
        <v>-1.5521064301552106E-3</v>
      </c>
      <c r="E53" s="21">
        <f t="shared" ref="E53:F53" si="49">(E63-D63)/D63</f>
        <v>-3.8862980235398623E-2</v>
      </c>
      <c r="F53" s="21">
        <f t="shared" si="49"/>
        <v>6.4695009242144177E-2</v>
      </c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</row>
    <row r="54" spans="1:56" ht="15" x14ac:dyDescent="0.25">
      <c r="A54" s="16"/>
      <c r="B54" s="19" t="s">
        <v>30</v>
      </c>
      <c r="C54" s="21"/>
      <c r="D54" s="21"/>
      <c r="E54" s="21"/>
      <c r="F54" s="21">
        <f>AVERAGE(D53:F53)</f>
        <v>8.0933075255301152E-3</v>
      </c>
      <c r="G54" s="21"/>
      <c r="H54" s="21"/>
      <c r="I54" s="21"/>
      <c r="J54" s="39"/>
      <c r="K54" s="39"/>
      <c r="L54" s="39"/>
      <c r="M54" s="39"/>
      <c r="N54" s="39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</row>
    <row r="55" spans="1:56" ht="15" x14ac:dyDescent="0.25">
      <c r="A55" s="6"/>
      <c r="B55" s="7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</row>
    <row r="56" spans="1:56" ht="15" x14ac:dyDescent="0.25">
      <c r="A56" s="108"/>
      <c r="B56" s="109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U56" s="257" t="s">
        <v>78</v>
      </c>
      <c r="AV56" s="258"/>
      <c r="AW56" s="258"/>
      <c r="AX56" s="258"/>
      <c r="AY56" s="258"/>
      <c r="AZ56" s="258"/>
      <c r="BA56" s="258"/>
      <c r="BB56" s="259"/>
    </row>
    <row r="57" spans="1:56" ht="47.25" x14ac:dyDescent="0.2">
      <c r="A57" s="106" t="s">
        <v>3</v>
      </c>
      <c r="B57" s="107" t="s">
        <v>67</v>
      </c>
      <c r="C57" s="111">
        <v>2019</v>
      </c>
      <c r="D57" s="111">
        <v>2020</v>
      </c>
      <c r="E57" s="112">
        <v>2021</v>
      </c>
      <c r="F57" s="113">
        <v>2022</v>
      </c>
      <c r="G57" s="114">
        <v>2023</v>
      </c>
      <c r="H57" s="111">
        <v>2024</v>
      </c>
      <c r="I57" s="113">
        <v>2025</v>
      </c>
      <c r="J57" s="115">
        <v>2026</v>
      </c>
      <c r="K57" s="114">
        <v>2027</v>
      </c>
      <c r="L57" s="111">
        <v>2028</v>
      </c>
      <c r="M57" s="111">
        <v>2029</v>
      </c>
      <c r="N57" s="113">
        <v>2030</v>
      </c>
      <c r="O57" s="115">
        <v>2031</v>
      </c>
      <c r="P57" s="114">
        <v>2032</v>
      </c>
      <c r="Q57" s="111">
        <v>2033</v>
      </c>
      <c r="R57" s="113">
        <v>2034</v>
      </c>
      <c r="S57" s="116">
        <v>2035</v>
      </c>
      <c r="T57" s="114">
        <v>2036</v>
      </c>
      <c r="U57" s="111">
        <v>2037</v>
      </c>
      <c r="V57" s="114">
        <v>2038</v>
      </c>
      <c r="W57" s="113">
        <v>2039</v>
      </c>
      <c r="X57" s="115">
        <v>2040</v>
      </c>
      <c r="Y57" s="114">
        <v>2041</v>
      </c>
      <c r="Z57" s="111">
        <v>2042</v>
      </c>
      <c r="AA57" s="113">
        <v>2043</v>
      </c>
      <c r="AB57" s="115">
        <v>2044</v>
      </c>
      <c r="AC57" s="114">
        <v>2045</v>
      </c>
      <c r="AD57" s="111">
        <v>2046</v>
      </c>
      <c r="AE57" s="112">
        <v>2047</v>
      </c>
      <c r="AF57" s="113">
        <v>2048</v>
      </c>
      <c r="AG57" s="115">
        <v>2049</v>
      </c>
      <c r="AH57" s="114">
        <v>2050</v>
      </c>
      <c r="AI57" s="111">
        <v>2051</v>
      </c>
      <c r="AJ57" s="113">
        <v>2052</v>
      </c>
      <c r="AK57" s="113">
        <v>2053</v>
      </c>
      <c r="AL57" s="113">
        <v>2054</v>
      </c>
      <c r="AM57" s="113">
        <v>2055</v>
      </c>
      <c r="AN57" s="113">
        <v>2056</v>
      </c>
      <c r="AO57" s="113">
        <v>2057</v>
      </c>
      <c r="AP57" s="113">
        <v>2057</v>
      </c>
      <c r="AU57" s="96" t="s">
        <v>67</v>
      </c>
      <c r="AV57" s="97" t="s">
        <v>70</v>
      </c>
      <c r="AW57" s="97" t="s">
        <v>112</v>
      </c>
      <c r="AX57" s="97" t="s">
        <v>94</v>
      </c>
      <c r="AY57" s="97" t="s">
        <v>95</v>
      </c>
      <c r="AZ57" s="98" t="s">
        <v>73</v>
      </c>
      <c r="BA57" s="97" t="s">
        <v>74</v>
      </c>
      <c r="BB57" s="97" t="s">
        <v>111</v>
      </c>
      <c r="BC57" s="226"/>
      <c r="BD57" s="226"/>
    </row>
    <row r="58" spans="1:56" ht="15.75" x14ac:dyDescent="0.25">
      <c r="A58" s="13"/>
      <c r="B58" s="76" t="s">
        <v>21</v>
      </c>
      <c r="C58" s="75">
        <v>2461</v>
      </c>
      <c r="D58" s="75">
        <v>2651</v>
      </c>
      <c r="E58" s="75">
        <v>2514</v>
      </c>
      <c r="F58" s="75">
        <v>2493</v>
      </c>
      <c r="G58" s="27">
        <v>2529</v>
      </c>
      <c r="H58" s="27">
        <f>G58*(1+H$51)</f>
        <v>2543.5710922719104</v>
      </c>
      <c r="I58" s="27">
        <f t="shared" ref="I58:AP58" si="50">H58*(1+I$51)</f>
        <v>2556.3939516100731</v>
      </c>
      <c r="J58" s="27">
        <f t="shared" si="50"/>
        <v>2685.1113184554465</v>
      </c>
      <c r="K58" s="27">
        <f t="shared" si="50"/>
        <v>2954.1186976825179</v>
      </c>
      <c r="L58" s="27">
        <f t="shared" si="50"/>
        <v>2964.9560670204701</v>
      </c>
      <c r="M58" s="27">
        <f t="shared" si="50"/>
        <v>2974.3333034218886</v>
      </c>
      <c r="N58" s="27">
        <f t="shared" si="50"/>
        <v>2982.373399601322</v>
      </c>
      <c r="O58" s="27">
        <f t="shared" si="50"/>
        <v>2989.0957354916382</v>
      </c>
      <c r="P58" s="27">
        <f t="shared" si="50"/>
        <v>2994.6304114640993</v>
      </c>
      <c r="Q58" s="27">
        <f t="shared" si="50"/>
        <v>2999.0269513846756</v>
      </c>
      <c r="R58" s="27">
        <f t="shared" si="50"/>
        <v>3002.4364814863538</v>
      </c>
      <c r="S58" s="27">
        <f t="shared" si="50"/>
        <v>3004.8855168639648</v>
      </c>
      <c r="T58" s="27">
        <f t="shared" si="50"/>
        <v>3006.4622458213867</v>
      </c>
      <c r="U58" s="27">
        <f t="shared" si="50"/>
        <v>3007.2763359232108</v>
      </c>
      <c r="V58" s="27">
        <f t="shared" si="50"/>
        <v>3007.3619363710845</v>
      </c>
      <c r="W58" s="27">
        <f t="shared" si="50"/>
        <v>3006.8090082886483</v>
      </c>
      <c r="X58" s="27">
        <f t="shared" si="50"/>
        <v>3005.5684962387336</v>
      </c>
      <c r="Y58" s="27">
        <f t="shared" si="50"/>
        <v>3003.7794340422438</v>
      </c>
      <c r="Z58" s="27">
        <f t="shared" si="50"/>
        <v>3001.4650215196857</v>
      </c>
      <c r="AA58" s="27">
        <f t="shared" si="50"/>
        <v>2998.5700644248805</v>
      </c>
      <c r="AB58" s="27">
        <f t="shared" si="50"/>
        <v>2995.2025021236309</v>
      </c>
      <c r="AC58" s="27">
        <f t="shared" si="50"/>
        <v>2991.3472564517738</v>
      </c>
      <c r="AD58" s="27">
        <f t="shared" si="50"/>
        <v>2987.1947880969265</v>
      </c>
      <c r="AE58" s="27">
        <f t="shared" si="50"/>
        <v>2982.665502494835</v>
      </c>
      <c r="AF58" s="27">
        <f t="shared" si="50"/>
        <v>2977.8215094951961</v>
      </c>
      <c r="AG58" s="27">
        <f t="shared" si="50"/>
        <v>2972.681727975646</v>
      </c>
      <c r="AH58" s="27">
        <f t="shared" si="50"/>
        <v>2967.2333002154396</v>
      </c>
      <c r="AI58" s="27">
        <f t="shared" si="50"/>
        <v>2961.877773079806</v>
      </c>
      <c r="AJ58" s="27">
        <f t="shared" si="50"/>
        <v>2956.3762513854208</v>
      </c>
      <c r="AK58" s="27">
        <f t="shared" si="50"/>
        <v>2950.7759919467135</v>
      </c>
      <c r="AL58" s="27">
        <f t="shared" si="50"/>
        <v>2945.1443485226841</v>
      </c>
      <c r="AM58" s="27">
        <f t="shared" si="50"/>
        <v>2939.4382946311221</v>
      </c>
      <c r="AN58" s="27">
        <f t="shared" si="50"/>
        <v>2933.6798093867096</v>
      </c>
      <c r="AO58" s="27">
        <f t="shared" si="50"/>
        <v>2927.8826754171619</v>
      </c>
      <c r="AP58" s="27">
        <f t="shared" si="50"/>
        <v>2922.0431086355184</v>
      </c>
      <c r="AT58" s="91"/>
      <c r="AU58" s="76" t="s">
        <v>21</v>
      </c>
      <c r="AV58" s="79">
        <v>365</v>
      </c>
      <c r="AW58" s="105">
        <f>(S58*AY58)/(AZ58*AV58)</f>
        <v>0.64238844887788116</v>
      </c>
      <c r="AX58" s="79">
        <v>4.22</v>
      </c>
      <c r="AY58" s="227">
        <f>AX58*0.98</f>
        <v>4.1355999999999993</v>
      </c>
      <c r="AZ58" s="92">
        <v>53</v>
      </c>
      <c r="BA58" s="79">
        <v>55</v>
      </c>
      <c r="BB58" s="27">
        <f>BA58-AZ58</f>
        <v>2</v>
      </c>
    </row>
    <row r="59" spans="1:56" ht="15.75" x14ac:dyDescent="0.25">
      <c r="A59" s="13"/>
      <c r="B59" s="76" t="s">
        <v>18</v>
      </c>
      <c r="C59" s="75">
        <v>746</v>
      </c>
      <c r="D59" s="75">
        <v>808</v>
      </c>
      <c r="E59" s="75">
        <v>680</v>
      </c>
      <c r="F59" s="75">
        <v>691</v>
      </c>
      <c r="G59" s="27">
        <v>728</v>
      </c>
      <c r="H59" s="27">
        <f t="shared" ref="G59:V62" si="51">G59*(1+H$51)</f>
        <v>732.19444649029299</v>
      </c>
      <c r="I59" s="27">
        <f t="shared" ref="I59:AP59" si="52">H59*(1+I$51)</f>
        <v>735.88564522425213</v>
      </c>
      <c r="J59" s="27">
        <f t="shared" si="52"/>
        <v>772.93833129124766</v>
      </c>
      <c r="K59" s="27">
        <f t="shared" si="52"/>
        <v>850.37501459583757</v>
      </c>
      <c r="L59" s="27">
        <f t="shared" si="52"/>
        <v>853.49466856105278</v>
      </c>
      <c r="M59" s="27">
        <f t="shared" si="52"/>
        <v>856.19400746980443</v>
      </c>
      <c r="N59" s="27">
        <f t="shared" si="52"/>
        <v>858.50843610508616</v>
      </c>
      <c r="O59" s="27">
        <f t="shared" si="52"/>
        <v>860.44353319015943</v>
      </c>
      <c r="P59" s="27">
        <f t="shared" si="52"/>
        <v>862.03674952386905</v>
      </c>
      <c r="Q59" s="27">
        <f t="shared" si="52"/>
        <v>863.30234108661296</v>
      </c>
      <c r="R59" s="27">
        <f t="shared" si="52"/>
        <v>864.2838111989189</v>
      </c>
      <c r="S59" s="27">
        <f t="shared" si="52"/>
        <v>864.98879251758262</v>
      </c>
      <c r="T59" s="27">
        <f t="shared" si="52"/>
        <v>865.44267099959256</v>
      </c>
      <c r="U59" s="27">
        <f t="shared" si="52"/>
        <v>865.67701563942182</v>
      </c>
      <c r="V59" s="27">
        <f t="shared" si="52"/>
        <v>865.70165665407274</v>
      </c>
      <c r="W59" s="27">
        <f t="shared" si="52"/>
        <v>865.54249032587438</v>
      </c>
      <c r="X59" s="27">
        <f t="shared" si="52"/>
        <v>865.18539551672541</v>
      </c>
      <c r="Y59" s="27">
        <f t="shared" si="52"/>
        <v>864.67039461556101</v>
      </c>
      <c r="Z59" s="27">
        <f t="shared" si="52"/>
        <v>864.00416594160993</v>
      </c>
      <c r="AA59" s="27">
        <f t="shared" si="52"/>
        <v>863.17082123420846</v>
      </c>
      <c r="AB59" s="27">
        <f t="shared" si="52"/>
        <v>862.2014320071188</v>
      </c>
      <c r="AC59" s="27">
        <f t="shared" si="52"/>
        <v>861.09165784772301</v>
      </c>
      <c r="AD59" s="27">
        <f t="shared" si="52"/>
        <v>859.89632492469855</v>
      </c>
      <c r="AE59" s="27">
        <f t="shared" si="52"/>
        <v>858.59252108194551</v>
      </c>
      <c r="AF59" s="27">
        <f t="shared" si="52"/>
        <v>857.19812531138916</v>
      </c>
      <c r="AG59" s="27">
        <f t="shared" si="52"/>
        <v>855.7185836165562</v>
      </c>
      <c r="AH59" s="27">
        <f t="shared" si="52"/>
        <v>854.1501947634797</v>
      </c>
      <c r="AI59" s="27">
        <f t="shared" si="52"/>
        <v>852.60854835986515</v>
      </c>
      <c r="AJ59" s="27">
        <f t="shared" si="52"/>
        <v>851.02487584364826</v>
      </c>
      <c r="AK59" s="27">
        <f t="shared" si="52"/>
        <v>849.41278059992385</v>
      </c>
      <c r="AL59" s="27">
        <f t="shared" si="52"/>
        <v>847.79165113662089</v>
      </c>
      <c r="AM59" s="27">
        <f t="shared" si="52"/>
        <v>846.14910181552273</v>
      </c>
      <c r="AN59" s="27">
        <f t="shared" si="52"/>
        <v>844.49145956248503</v>
      </c>
      <c r="AO59" s="27">
        <f t="shared" si="52"/>
        <v>842.82269185594862</v>
      </c>
      <c r="AP59" s="27">
        <f t="shared" si="52"/>
        <v>841.14170940555846</v>
      </c>
      <c r="AT59" s="91"/>
      <c r="AU59" s="76" t="s">
        <v>18</v>
      </c>
      <c r="AV59" s="79">
        <v>365</v>
      </c>
      <c r="AW59" s="105">
        <f>(S59*AY59)/(AZ59*AV59)</f>
        <v>0.71488792289794378</v>
      </c>
      <c r="AX59" s="79">
        <v>16.93</v>
      </c>
      <c r="AY59" s="227">
        <f t="shared" ref="AY59:AY61" si="53">AX59*0.98</f>
        <v>16.5914</v>
      </c>
      <c r="AZ59" s="92">
        <v>55</v>
      </c>
      <c r="BA59" s="79">
        <v>57</v>
      </c>
      <c r="BB59" s="27">
        <f t="shared" ref="BB59:BB61" si="54">BA59-AZ59</f>
        <v>2</v>
      </c>
    </row>
    <row r="60" spans="1:56" ht="15.75" x14ac:dyDescent="0.25">
      <c r="A60" s="13"/>
      <c r="B60" s="76" t="s">
        <v>64</v>
      </c>
      <c r="C60" s="75">
        <v>551</v>
      </c>
      <c r="D60" s="75">
        <v>485</v>
      </c>
      <c r="E60" s="75">
        <v>542</v>
      </c>
      <c r="F60" s="75">
        <v>700</v>
      </c>
      <c r="G60" s="27">
        <v>682</v>
      </c>
      <c r="H60" s="27">
        <f t="shared" si="51"/>
        <v>685.92941278348871</v>
      </c>
      <c r="I60" s="27">
        <f t="shared" ref="I60:AP61" si="55">H60*(1+I$51)</f>
        <v>689.3873764326097</v>
      </c>
      <c r="J60" s="27">
        <f t="shared" si="55"/>
        <v>724.09882134702036</v>
      </c>
      <c r="K60" s="27">
        <f t="shared" si="55"/>
        <v>796.6425274098367</v>
      </c>
      <c r="L60" s="27">
        <f t="shared" si="55"/>
        <v>799.56506038274438</v>
      </c>
      <c r="M60" s="27">
        <f t="shared" si="55"/>
        <v>802.09383666814085</v>
      </c>
      <c r="N60" s="27">
        <f t="shared" si="55"/>
        <v>804.26202393361086</v>
      </c>
      <c r="O60" s="27">
        <f t="shared" si="55"/>
        <v>806.07484840067127</v>
      </c>
      <c r="P60" s="27">
        <f t="shared" si="55"/>
        <v>807.56739447153666</v>
      </c>
      <c r="Q60" s="27">
        <f t="shared" si="55"/>
        <v>808.75301733663468</v>
      </c>
      <c r="R60" s="27">
        <f t="shared" si="55"/>
        <v>809.67247148030594</v>
      </c>
      <c r="S60" s="27">
        <f t="shared" si="55"/>
        <v>810.3329072760871</v>
      </c>
      <c r="T60" s="27">
        <f t="shared" si="55"/>
        <v>810.75810662324477</v>
      </c>
      <c r="U60" s="27">
        <f t="shared" si="55"/>
        <v>810.9776437720958</v>
      </c>
      <c r="V60" s="27">
        <f t="shared" si="55"/>
        <v>811.00072779955724</v>
      </c>
      <c r="W60" s="27">
        <f t="shared" si="55"/>
        <v>810.85161868440434</v>
      </c>
      <c r="X60" s="27">
        <f t="shared" si="55"/>
        <v>810.51708755825098</v>
      </c>
      <c r="Y60" s="27">
        <f t="shared" si="55"/>
        <v>810.03462792281948</v>
      </c>
      <c r="Z60" s="27">
        <f t="shared" si="55"/>
        <v>809.41049611562903</v>
      </c>
      <c r="AA60" s="27">
        <f t="shared" si="55"/>
        <v>808.6298078045744</v>
      </c>
      <c r="AB60" s="27">
        <f t="shared" si="55"/>
        <v>807.72167119348217</v>
      </c>
      <c r="AC60" s="27">
        <f t="shared" si="55"/>
        <v>806.68202012657571</v>
      </c>
      <c r="AD60" s="27">
        <f t="shared" si="55"/>
        <v>805.56221648165445</v>
      </c>
      <c r="AE60" s="27">
        <f t="shared" si="55"/>
        <v>804.34079584874564</v>
      </c>
      <c r="AF60" s="27">
        <f t="shared" si="55"/>
        <v>803.03450750325192</v>
      </c>
      <c r="AG60" s="27">
        <f t="shared" si="55"/>
        <v>801.64845333309245</v>
      </c>
      <c r="AH60" s="27">
        <f t="shared" si="55"/>
        <v>800.1791659734796</v>
      </c>
      <c r="AI60" s="27">
        <f t="shared" si="55"/>
        <v>798.73493129317035</v>
      </c>
      <c r="AJ60" s="27">
        <f t="shared" si="55"/>
        <v>797.25132599638471</v>
      </c>
      <c r="AK60" s="27">
        <f t="shared" si="55"/>
        <v>795.74109391366483</v>
      </c>
      <c r="AL60" s="27">
        <f t="shared" si="55"/>
        <v>794.22239845491117</v>
      </c>
      <c r="AM60" s="27">
        <f t="shared" si="55"/>
        <v>792.6836365909154</v>
      </c>
      <c r="AN60" s="27">
        <f t="shared" si="55"/>
        <v>791.13073546925102</v>
      </c>
      <c r="AO60" s="27">
        <f t="shared" si="55"/>
        <v>789.56741187603973</v>
      </c>
      <c r="AP60" s="27">
        <f t="shared" si="55"/>
        <v>787.99264534971269</v>
      </c>
      <c r="AT60" s="91"/>
      <c r="AU60" s="76" t="s">
        <v>64</v>
      </c>
      <c r="AV60" s="79">
        <v>365</v>
      </c>
      <c r="AW60" s="105">
        <f>(S60*AY60)/(AZ60*AV60)</f>
        <v>0.40250234544973856</v>
      </c>
      <c r="AX60" s="79">
        <v>3.33</v>
      </c>
      <c r="AY60" s="227">
        <f t="shared" si="53"/>
        <v>3.2633999999999999</v>
      </c>
      <c r="AZ60" s="92">
        <v>18</v>
      </c>
      <c r="BA60" s="79">
        <v>20</v>
      </c>
      <c r="BB60" s="27">
        <f t="shared" si="54"/>
        <v>2</v>
      </c>
    </row>
    <row r="61" spans="1:56" ht="15.75" x14ac:dyDescent="0.25">
      <c r="A61" s="13"/>
      <c r="B61" s="76" t="s">
        <v>65</v>
      </c>
      <c r="C61" s="75">
        <v>752</v>
      </c>
      <c r="D61" s="75">
        <v>559</v>
      </c>
      <c r="E61" s="75">
        <v>592</v>
      </c>
      <c r="F61" s="75">
        <v>724</v>
      </c>
      <c r="G61" s="27">
        <v>775</v>
      </c>
      <c r="H61" s="27">
        <f t="shared" si="51"/>
        <v>779.465241799419</v>
      </c>
      <c r="I61" s="27">
        <f t="shared" si="51"/>
        <v>783.3947459461474</v>
      </c>
      <c r="J61" s="27">
        <f t="shared" si="51"/>
        <v>822.83956971252314</v>
      </c>
      <c r="K61" s="27">
        <f t="shared" si="51"/>
        <v>905.27559932935992</v>
      </c>
      <c r="L61" s="27">
        <f t="shared" si="51"/>
        <v>908.59665952584589</v>
      </c>
      <c r="M61" s="27">
        <f t="shared" si="51"/>
        <v>911.47026894106909</v>
      </c>
      <c r="N61" s="27">
        <f t="shared" si="51"/>
        <v>913.93411810637588</v>
      </c>
      <c r="O61" s="27">
        <f t="shared" si="51"/>
        <v>915.99414590985361</v>
      </c>
      <c r="P61" s="27">
        <f t="shared" si="51"/>
        <v>917.69022099038239</v>
      </c>
      <c r="Q61" s="27">
        <f t="shared" si="51"/>
        <v>919.03751970072108</v>
      </c>
      <c r="R61" s="27">
        <f t="shared" si="51"/>
        <v>920.08235395489294</v>
      </c>
      <c r="S61" s="27">
        <f t="shared" si="51"/>
        <v>920.83284917737149</v>
      </c>
      <c r="T61" s="27">
        <f t="shared" si="51"/>
        <v>921.31603025368702</v>
      </c>
      <c r="U61" s="27">
        <f t="shared" si="51"/>
        <v>921.56550428647222</v>
      </c>
      <c r="V61" s="27">
        <f t="shared" si="51"/>
        <v>921.59173613586017</v>
      </c>
      <c r="W61" s="27">
        <f t="shared" si="55"/>
        <v>921.42229395955007</v>
      </c>
      <c r="X61" s="27">
        <f t="shared" si="55"/>
        <v>921.04214495255758</v>
      </c>
      <c r="Y61" s="27">
        <f t="shared" si="55"/>
        <v>920.49389536683998</v>
      </c>
      <c r="Z61" s="27">
        <f t="shared" si="55"/>
        <v>919.78465467685078</v>
      </c>
      <c r="AA61" s="27">
        <f t="shared" si="55"/>
        <v>918.89750886883405</v>
      </c>
      <c r="AB61" s="27">
        <f t="shared" si="55"/>
        <v>917.86553544713843</v>
      </c>
      <c r="AC61" s="27">
        <f t="shared" si="55"/>
        <v>916.68411378019925</v>
      </c>
      <c r="AD61" s="27">
        <f t="shared" si="55"/>
        <v>915.41160963824325</v>
      </c>
      <c r="AE61" s="27">
        <f t="shared" si="55"/>
        <v>914.02363164630151</v>
      </c>
      <c r="AF61" s="27">
        <f t="shared" si="55"/>
        <v>912.53921307187682</v>
      </c>
      <c r="AG61" s="27">
        <f t="shared" si="55"/>
        <v>910.96415151487747</v>
      </c>
      <c r="AH61" s="27">
        <f t="shared" si="55"/>
        <v>909.29450678804471</v>
      </c>
      <c r="AI61" s="27">
        <f t="shared" si="55"/>
        <v>907.65333101496606</v>
      </c>
      <c r="AJ61" s="27">
        <f t="shared" si="55"/>
        <v>905.96741590498243</v>
      </c>
      <c r="AK61" s="27">
        <f t="shared" si="55"/>
        <v>904.25124308370982</v>
      </c>
      <c r="AL61" s="27">
        <f t="shared" si="55"/>
        <v>902.52545278967159</v>
      </c>
      <c r="AM61" s="27">
        <f t="shared" si="55"/>
        <v>900.77685976240366</v>
      </c>
      <c r="AN61" s="27">
        <f t="shared" si="55"/>
        <v>899.01219939687587</v>
      </c>
      <c r="AO61" s="27">
        <f t="shared" si="55"/>
        <v>897.23569531368116</v>
      </c>
      <c r="AP61" s="27">
        <f t="shared" si="55"/>
        <v>895.44618789740048</v>
      </c>
      <c r="AT61" s="91"/>
      <c r="AU61" s="76" t="s">
        <v>65</v>
      </c>
      <c r="AV61" s="79">
        <v>365</v>
      </c>
      <c r="AW61" s="105">
        <f>(S61*AY61)/(AZ61*AV61)</f>
        <v>0.56091965370951735</v>
      </c>
      <c r="AX61" s="79">
        <v>3.63</v>
      </c>
      <c r="AY61" s="227">
        <f t="shared" si="53"/>
        <v>3.5573999999999999</v>
      </c>
      <c r="AZ61" s="92">
        <v>16</v>
      </c>
      <c r="BA61" s="79">
        <v>20</v>
      </c>
      <c r="BB61" s="27">
        <f t="shared" si="54"/>
        <v>4</v>
      </c>
    </row>
    <row r="62" spans="1:56" ht="15.75" x14ac:dyDescent="0.25">
      <c r="A62" s="13"/>
      <c r="B62" s="76" t="s">
        <v>66</v>
      </c>
      <c r="C62" s="75"/>
      <c r="D62" s="75">
        <v>0</v>
      </c>
      <c r="E62" s="75">
        <v>0</v>
      </c>
      <c r="F62" s="75">
        <v>0</v>
      </c>
      <c r="G62" s="27">
        <f t="shared" si="51"/>
        <v>0</v>
      </c>
      <c r="H62" s="27">
        <f t="shared" si="51"/>
        <v>0</v>
      </c>
      <c r="I62" s="27">
        <f t="shared" ref="I62:AP62" si="56">H62*(1+I$51)</f>
        <v>0</v>
      </c>
      <c r="J62" s="27">
        <f t="shared" si="56"/>
        <v>0</v>
      </c>
      <c r="K62" s="27">
        <f t="shared" si="56"/>
        <v>0</v>
      </c>
      <c r="L62" s="27">
        <f t="shared" si="56"/>
        <v>0</v>
      </c>
      <c r="M62" s="27">
        <f t="shared" si="56"/>
        <v>0</v>
      </c>
      <c r="N62" s="27">
        <f t="shared" si="56"/>
        <v>0</v>
      </c>
      <c r="O62" s="27">
        <f t="shared" si="56"/>
        <v>0</v>
      </c>
      <c r="P62" s="27">
        <f t="shared" si="56"/>
        <v>0</v>
      </c>
      <c r="Q62" s="27">
        <f t="shared" si="56"/>
        <v>0</v>
      </c>
      <c r="R62" s="27">
        <f t="shared" si="56"/>
        <v>0</v>
      </c>
      <c r="S62" s="27">
        <f t="shared" si="56"/>
        <v>0</v>
      </c>
      <c r="T62" s="27">
        <f t="shared" si="56"/>
        <v>0</v>
      </c>
      <c r="U62" s="27">
        <f t="shared" si="56"/>
        <v>0</v>
      </c>
      <c r="V62" s="27">
        <f t="shared" si="56"/>
        <v>0</v>
      </c>
      <c r="W62" s="27">
        <f t="shared" si="56"/>
        <v>0</v>
      </c>
      <c r="X62" s="27">
        <f t="shared" si="56"/>
        <v>0</v>
      </c>
      <c r="Y62" s="27">
        <f t="shared" si="56"/>
        <v>0</v>
      </c>
      <c r="Z62" s="27">
        <f t="shared" si="56"/>
        <v>0</v>
      </c>
      <c r="AA62" s="27">
        <f t="shared" si="56"/>
        <v>0</v>
      </c>
      <c r="AB62" s="27">
        <f t="shared" si="56"/>
        <v>0</v>
      </c>
      <c r="AC62" s="27">
        <f t="shared" si="56"/>
        <v>0</v>
      </c>
      <c r="AD62" s="27">
        <f t="shared" si="56"/>
        <v>0</v>
      </c>
      <c r="AE62" s="27">
        <f t="shared" si="56"/>
        <v>0</v>
      </c>
      <c r="AF62" s="27">
        <f t="shared" si="56"/>
        <v>0</v>
      </c>
      <c r="AG62" s="27">
        <f t="shared" si="56"/>
        <v>0</v>
      </c>
      <c r="AH62" s="27">
        <f t="shared" si="56"/>
        <v>0</v>
      </c>
      <c r="AI62" s="27">
        <f t="shared" si="56"/>
        <v>0</v>
      </c>
      <c r="AJ62" s="27">
        <f t="shared" si="56"/>
        <v>0</v>
      </c>
      <c r="AK62" s="27">
        <f t="shared" si="56"/>
        <v>0</v>
      </c>
      <c r="AL62" s="27">
        <f t="shared" si="56"/>
        <v>0</v>
      </c>
      <c r="AM62" s="27">
        <f t="shared" si="56"/>
        <v>0</v>
      </c>
      <c r="AN62" s="27">
        <f t="shared" si="56"/>
        <v>0</v>
      </c>
      <c r="AO62" s="27">
        <f t="shared" si="56"/>
        <v>0</v>
      </c>
      <c r="AP62" s="27">
        <f t="shared" si="56"/>
        <v>0</v>
      </c>
      <c r="AT62" s="91"/>
      <c r="AU62" s="76" t="s">
        <v>66</v>
      </c>
      <c r="AV62" s="79"/>
      <c r="AW62" s="105"/>
      <c r="AX62" s="79"/>
      <c r="AY62" s="79"/>
      <c r="AZ62" s="92"/>
      <c r="BA62" s="79"/>
      <c r="BB62" s="27"/>
    </row>
    <row r="63" spans="1:56" ht="15.75" x14ac:dyDescent="0.25">
      <c r="A63" s="57"/>
      <c r="B63" s="205" t="s">
        <v>11</v>
      </c>
      <c r="C63" s="120">
        <f t="shared" ref="C63:AP63" si="57">SUM(C58:C62)</f>
        <v>4510</v>
      </c>
      <c r="D63" s="120">
        <f t="shared" si="57"/>
        <v>4503</v>
      </c>
      <c r="E63" s="120">
        <f t="shared" si="57"/>
        <v>4328</v>
      </c>
      <c r="F63" s="120">
        <f t="shared" si="57"/>
        <v>4608</v>
      </c>
      <c r="G63" s="120">
        <f t="shared" si="57"/>
        <v>4714</v>
      </c>
      <c r="H63" s="120">
        <f t="shared" si="57"/>
        <v>4741.1601933451111</v>
      </c>
      <c r="I63" s="120">
        <f t="shared" si="57"/>
        <v>4765.0617192130831</v>
      </c>
      <c r="J63" s="120">
        <f t="shared" si="57"/>
        <v>5004.9880408062381</v>
      </c>
      <c r="K63" s="120">
        <f t="shared" si="57"/>
        <v>5506.4118390175518</v>
      </c>
      <c r="L63" s="120">
        <f t="shared" si="57"/>
        <v>5526.6124554901135</v>
      </c>
      <c r="M63" s="120">
        <f t="shared" si="57"/>
        <v>5544.0914165009026</v>
      </c>
      <c r="N63" s="120">
        <f t="shared" si="57"/>
        <v>5559.0779777463949</v>
      </c>
      <c r="O63" s="120">
        <f t="shared" si="57"/>
        <v>5571.6082629923221</v>
      </c>
      <c r="P63" s="120">
        <f t="shared" si="57"/>
        <v>5581.9247764498868</v>
      </c>
      <c r="Q63" s="120">
        <f t="shared" si="57"/>
        <v>5590.1198295086451</v>
      </c>
      <c r="R63" s="120">
        <f t="shared" si="57"/>
        <v>5596.475118120472</v>
      </c>
      <c r="S63" s="121">
        <f t="shared" si="57"/>
        <v>5601.0400658350063</v>
      </c>
      <c r="T63" s="120">
        <f t="shared" si="57"/>
        <v>5603.9790536979117</v>
      </c>
      <c r="U63" s="120">
        <f t="shared" si="57"/>
        <v>5605.4964996212002</v>
      </c>
      <c r="V63" s="120">
        <f t="shared" si="57"/>
        <v>5605.6560569605754</v>
      </c>
      <c r="W63" s="120">
        <f t="shared" si="57"/>
        <v>5604.6254112584775</v>
      </c>
      <c r="X63" s="120">
        <f t="shared" si="57"/>
        <v>5602.3131242662676</v>
      </c>
      <c r="Y63" s="120">
        <f t="shared" si="57"/>
        <v>5598.978351947464</v>
      </c>
      <c r="Z63" s="120">
        <f t="shared" si="57"/>
        <v>5594.664338253775</v>
      </c>
      <c r="AA63" s="120">
        <f t="shared" si="57"/>
        <v>5589.2682023324978</v>
      </c>
      <c r="AB63" s="120">
        <f t="shared" si="57"/>
        <v>5582.9911407713707</v>
      </c>
      <c r="AC63" s="120">
        <f t="shared" si="57"/>
        <v>5575.8050482062717</v>
      </c>
      <c r="AD63" s="120">
        <f t="shared" si="57"/>
        <v>5568.0649391415227</v>
      </c>
      <c r="AE63" s="120">
        <f t="shared" si="57"/>
        <v>5559.6224510718275</v>
      </c>
      <c r="AF63" s="120">
        <f t="shared" si="57"/>
        <v>5550.5933553817131</v>
      </c>
      <c r="AG63" s="120">
        <f t="shared" si="57"/>
        <v>5541.0129164401724</v>
      </c>
      <c r="AH63" s="120">
        <f t="shared" si="57"/>
        <v>5530.8571677404434</v>
      </c>
      <c r="AI63" s="120">
        <f t="shared" si="57"/>
        <v>5520.8745837478073</v>
      </c>
      <c r="AJ63" s="120">
        <f t="shared" si="57"/>
        <v>5510.6198691304362</v>
      </c>
      <c r="AK63" s="120">
        <f t="shared" si="57"/>
        <v>5500.1811095440116</v>
      </c>
      <c r="AL63" s="120">
        <f t="shared" si="57"/>
        <v>5489.6838509038871</v>
      </c>
      <c r="AM63" s="120">
        <f t="shared" si="57"/>
        <v>5479.0478927999638</v>
      </c>
      <c r="AN63" s="120">
        <f t="shared" si="57"/>
        <v>5468.3142038153219</v>
      </c>
      <c r="AO63" s="120">
        <f t="shared" si="57"/>
        <v>5457.5084744628311</v>
      </c>
      <c r="AP63" s="120">
        <f t="shared" si="57"/>
        <v>5446.6236512881906</v>
      </c>
      <c r="AT63" s="91"/>
      <c r="AU63" s="100" t="s">
        <v>14</v>
      </c>
      <c r="AV63" s="101"/>
      <c r="AW63" s="102"/>
      <c r="AX63" s="101"/>
      <c r="AY63" s="101"/>
      <c r="AZ63" s="103">
        <f>SUM(AZ58:AZ62)</f>
        <v>142</v>
      </c>
      <c r="BA63" s="103">
        <f>SUM(BA58:BA62)</f>
        <v>152</v>
      </c>
      <c r="BB63" s="103">
        <f>SUM(BB58:BB62)</f>
        <v>10</v>
      </c>
    </row>
    <row r="64" spans="1:56" ht="15.75" x14ac:dyDescent="0.25">
      <c r="A64" s="10"/>
      <c r="B64" s="186" t="s">
        <v>91</v>
      </c>
      <c r="C64" s="12"/>
      <c r="D64" s="187">
        <f>(D63-C63)/C63</f>
        <v>-1.5521064301552106E-3</v>
      </c>
      <c r="E64" s="187">
        <f t="shared" ref="E64:AP64" si="58">(E63-D63)/D63</f>
        <v>-3.8862980235398623E-2</v>
      </c>
      <c r="F64" s="187">
        <f t="shared" si="58"/>
        <v>6.4695009242144177E-2</v>
      </c>
      <c r="G64" s="187">
        <f t="shared" si="58"/>
        <v>2.3003472222222224E-2</v>
      </c>
      <c r="H64" s="187">
        <f t="shared" si="58"/>
        <v>5.7616023218309527E-3</v>
      </c>
      <c r="I64" s="187">
        <f t="shared" si="58"/>
        <v>5.0412820687900642E-3</v>
      </c>
      <c r="J64" s="187">
        <f t="shared" si="58"/>
        <v>5.0351146686254726E-2</v>
      </c>
      <c r="K64" s="187">
        <f t="shared" si="58"/>
        <v>0.10018481445373061</v>
      </c>
      <c r="L64" s="187">
        <f t="shared" si="58"/>
        <v>3.6685625890572468E-3</v>
      </c>
      <c r="M64" s="187">
        <f t="shared" si="58"/>
        <v>3.1626898306259216E-3</v>
      </c>
      <c r="N64" s="187">
        <f t="shared" si="58"/>
        <v>2.7031591147447125E-3</v>
      </c>
      <c r="O64" s="187">
        <f t="shared" si="58"/>
        <v>2.2540222130517525E-3</v>
      </c>
      <c r="P64" s="187">
        <f t="shared" si="58"/>
        <v>1.8516221835065041E-3</v>
      </c>
      <c r="Q64" s="187">
        <f t="shared" si="58"/>
        <v>1.4681410780261971E-3</v>
      </c>
      <c r="R64" s="187">
        <f t="shared" si="58"/>
        <v>1.1368787800002218E-3</v>
      </c>
      <c r="S64" s="187">
        <f t="shared" si="58"/>
        <v>8.1568266063647822E-4</v>
      </c>
      <c r="T64" s="187">
        <f t="shared" si="58"/>
        <v>5.2472180672880661E-4</v>
      </c>
      <c r="U64" s="187">
        <f t="shared" si="58"/>
        <v>2.7078008478407584E-4</v>
      </c>
      <c r="V64" s="187">
        <f t="shared" si="58"/>
        <v>2.8464443673446514E-5</v>
      </c>
      <c r="W64" s="187">
        <f t="shared" si="58"/>
        <v>-1.8385817674599229E-4</v>
      </c>
      <c r="X64" s="187">
        <f t="shared" si="58"/>
        <v>-4.1256762451332367E-4</v>
      </c>
      <c r="Y64" s="187">
        <f t="shared" si="58"/>
        <v>-5.9524918454826096E-4</v>
      </c>
      <c r="Z64" s="187">
        <f t="shared" si="58"/>
        <v>-7.705001560130211E-4</v>
      </c>
      <c r="AA64" s="187">
        <f t="shared" si="58"/>
        <v>-9.6451468667759681E-4</v>
      </c>
      <c r="AB64" s="187">
        <f t="shared" si="58"/>
        <v>-1.1230560663572306E-3</v>
      </c>
      <c r="AC64" s="187">
        <f t="shared" si="58"/>
        <v>-1.2871402414774611E-3</v>
      </c>
      <c r="AD64" s="187">
        <f t="shared" si="58"/>
        <v>-1.3881599155334584E-3</v>
      </c>
      <c r="AE64" s="187">
        <f t="shared" si="58"/>
        <v>-1.516233765584786E-3</v>
      </c>
      <c r="AF64" s="187">
        <f t="shared" si="58"/>
        <v>-1.6240483539262177E-3</v>
      </c>
      <c r="AG64" s="187">
        <f t="shared" si="58"/>
        <v>-1.7260206843024734E-3</v>
      </c>
      <c r="AH64" s="187">
        <f t="shared" si="58"/>
        <v>-1.8328325259081948E-3</v>
      </c>
      <c r="AI64" s="187">
        <f t="shared" si="58"/>
        <v>-1.8048891319886291E-3</v>
      </c>
      <c r="AJ64" s="187">
        <f t="shared" si="58"/>
        <v>-1.8574438636151235E-3</v>
      </c>
      <c r="AK64" s="187">
        <f t="shared" si="58"/>
        <v>-1.8942986150978656E-3</v>
      </c>
      <c r="AL64" s="187">
        <f t="shared" si="58"/>
        <v>-1.9085296340350501E-3</v>
      </c>
      <c r="AM64" s="187">
        <f t="shared" si="58"/>
        <v>-1.9374445583368205E-3</v>
      </c>
      <c r="AN64" s="187">
        <f t="shared" si="58"/>
        <v>-1.9590427378353703E-3</v>
      </c>
      <c r="AO64" s="187">
        <f t="shared" si="58"/>
        <v>-1.9760622652135514E-3</v>
      </c>
      <c r="AP64" s="187">
        <f t="shared" si="58"/>
        <v>-1.9944674800916281E-3</v>
      </c>
      <c r="AU64" s="79" t="s">
        <v>76</v>
      </c>
      <c r="AV64" s="79"/>
      <c r="AW64" s="80">
        <v>0.95</v>
      </c>
      <c r="AX64" s="79"/>
      <c r="AY64" s="79"/>
      <c r="AZ64" s="82">
        <v>15</v>
      </c>
      <c r="BA64" s="83">
        <v>15</v>
      </c>
      <c r="BB64" s="82">
        <v>0</v>
      </c>
    </row>
    <row r="65" spans="1:57" ht="15" x14ac:dyDescent="0.25">
      <c r="B65" s="11" t="s">
        <v>92</v>
      </c>
      <c r="D65" s="187"/>
      <c r="E65" s="187"/>
      <c r="F65" s="187"/>
      <c r="G65" s="187">
        <f>(G63-$F63)/$F63</f>
        <v>2.3003472222222224E-2</v>
      </c>
      <c r="H65" s="187">
        <f t="shared" ref="H65:AP65" si="59">(H63-$F63)/$F63</f>
        <v>2.8897611403018903E-2</v>
      </c>
      <c r="I65" s="187">
        <f t="shared" si="59"/>
        <v>3.4084574482005872E-2</v>
      </c>
      <c r="J65" s="187">
        <f t="shared" si="59"/>
        <v>8.6151918577742653E-2</v>
      </c>
      <c r="K65" s="187">
        <f t="shared" si="59"/>
        <v>0.19496784700901731</v>
      </c>
      <c r="L65" s="187">
        <f t="shared" si="59"/>
        <v>0.19935166134768087</v>
      </c>
      <c r="M65" s="187">
        <f t="shared" si="59"/>
        <v>0.20314483865036947</v>
      </c>
      <c r="N65" s="187">
        <f t="shared" si="59"/>
        <v>0.20639713058732528</v>
      </c>
      <c r="O65" s="187">
        <f t="shared" si="59"/>
        <v>0.20911637651743101</v>
      </c>
      <c r="P65" s="187">
        <f t="shared" si="59"/>
        <v>0.21135520322263168</v>
      </c>
      <c r="Q65" s="187">
        <f t="shared" si="59"/>
        <v>0.21313364355656361</v>
      </c>
      <c r="R65" s="187">
        <f t="shared" si="59"/>
        <v>0.21451282945322742</v>
      </c>
      <c r="S65" s="189">
        <f t="shared" si="59"/>
        <v>0.21550348650933296</v>
      </c>
      <c r="T65" s="187">
        <f t="shared" si="59"/>
        <v>0.2161412876948593</v>
      </c>
      <c r="U65" s="187">
        <f t="shared" si="59"/>
        <v>0.21647059453585074</v>
      </c>
      <c r="V65" s="187">
        <f t="shared" si="59"/>
        <v>0.21650522069456932</v>
      </c>
      <c r="W65" s="187">
        <f t="shared" si="59"/>
        <v>0.21628155626269041</v>
      </c>
      <c r="X65" s="187">
        <f t="shared" si="59"/>
        <v>0.21577975787028375</v>
      </c>
      <c r="Y65" s="187">
        <f t="shared" si="59"/>
        <v>0.21505606596082119</v>
      </c>
      <c r="Z65" s="187">
        <f t="shared" si="59"/>
        <v>0.2141198650724338</v>
      </c>
      <c r="AA65" s="187">
        <f t="shared" si="59"/>
        <v>0.21294882863118442</v>
      </c>
      <c r="AB65" s="187">
        <f t="shared" si="59"/>
        <v>0.21158661909100929</v>
      </c>
      <c r="AC65" s="187">
        <f t="shared" si="59"/>
        <v>0.21002713719754162</v>
      </c>
      <c r="AD65" s="187">
        <f t="shared" si="59"/>
        <v>0.20834742602897627</v>
      </c>
      <c r="AE65" s="187">
        <f t="shared" si="59"/>
        <v>0.20651528886107368</v>
      </c>
      <c r="AF65" s="187">
        <f t="shared" si="59"/>
        <v>0.20455584969221205</v>
      </c>
      <c r="AG65" s="187">
        <f t="shared" si="59"/>
        <v>0.20247676138024573</v>
      </c>
      <c r="AH65" s="187">
        <f t="shared" si="59"/>
        <v>0.20027282286033929</v>
      </c>
      <c r="AI65" s="187">
        <f t="shared" si="59"/>
        <v>0.19810646348693733</v>
      </c>
      <c r="AJ65" s="187">
        <f t="shared" si="59"/>
        <v>0.19588104798837591</v>
      </c>
      <c r="AK65" s="187">
        <f t="shared" si="59"/>
        <v>0.19361569217534974</v>
      </c>
      <c r="AL65" s="187">
        <f t="shared" si="59"/>
        <v>0.19133764125518382</v>
      </c>
      <c r="AM65" s="187">
        <f t="shared" si="59"/>
        <v>0.18902949062499216</v>
      </c>
      <c r="AN65" s="187">
        <f t="shared" si="59"/>
        <v>0.18670013103631117</v>
      </c>
      <c r="AO65" s="187">
        <f t="shared" si="59"/>
        <v>0.18435513768724635</v>
      </c>
      <c r="AP65" s="187">
        <f t="shared" si="59"/>
        <v>0.18199297988024968</v>
      </c>
      <c r="AU65" s="95" t="s">
        <v>81</v>
      </c>
      <c r="AV65" s="57"/>
      <c r="AW65" s="57"/>
      <c r="AX65" s="57"/>
      <c r="AY65" s="57"/>
      <c r="AZ65" s="84">
        <f>AZ63+AZ64</f>
        <v>157</v>
      </c>
      <c r="BA65" s="84">
        <f t="shared" ref="BA65:BB65" si="60">BA63+BA64</f>
        <v>167</v>
      </c>
      <c r="BB65" s="84">
        <f t="shared" si="60"/>
        <v>10</v>
      </c>
    </row>
    <row r="66" spans="1:57" ht="15" x14ac:dyDescent="0.25">
      <c r="A66" s="10"/>
      <c r="B66" s="11"/>
      <c r="C66" s="77"/>
      <c r="D66" s="187"/>
      <c r="E66" s="187"/>
      <c r="F66" s="187"/>
      <c r="G66" s="187"/>
      <c r="H66" s="187"/>
      <c r="I66" s="187"/>
      <c r="J66" s="187"/>
      <c r="K66" s="187"/>
      <c r="L66" s="188"/>
      <c r="M66" s="187"/>
      <c r="N66" s="187"/>
      <c r="O66" s="187"/>
      <c r="P66" s="187"/>
      <c r="Q66" s="187"/>
      <c r="R66" s="187"/>
      <c r="S66" s="187"/>
      <c r="T66" s="188"/>
      <c r="U66" s="188"/>
      <c r="V66" s="188"/>
      <c r="W66" s="188"/>
      <c r="X66" s="188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BE66" s="56"/>
    </row>
    <row r="67" spans="1:57" ht="15" x14ac:dyDescent="0.25">
      <c r="A67" s="10"/>
      <c r="B67" s="11"/>
      <c r="C67" s="12"/>
      <c r="D67" s="12"/>
      <c r="E67" s="12"/>
      <c r="F67" s="12"/>
      <c r="G67" s="9"/>
      <c r="H67" s="9"/>
      <c r="I67" s="9"/>
      <c r="J67" s="9"/>
      <c r="K67" s="9"/>
      <c r="L67" s="78"/>
      <c r="M67" s="9"/>
      <c r="N67" s="9"/>
      <c r="O67" s="9"/>
      <c r="P67" s="9"/>
      <c r="Q67" s="9"/>
      <c r="R67" s="9"/>
      <c r="S67" s="9"/>
      <c r="T67" s="78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</row>
    <row r="68" spans="1:57" ht="168" hidden="1" customHeight="1" x14ac:dyDescent="0.2">
      <c r="H68" s="127"/>
      <c r="I68" s="127"/>
      <c r="J68" s="127"/>
      <c r="K68" s="127"/>
      <c r="L68" s="127"/>
      <c r="M68" s="127"/>
      <c r="N68" s="127"/>
      <c r="O68" s="127"/>
      <c r="P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  <c r="AI68" s="127"/>
      <c r="AJ68" s="127"/>
      <c r="AT68" s="256"/>
      <c r="AU68" s="256"/>
      <c r="AV68" s="256"/>
      <c r="AW68" s="256"/>
      <c r="AX68" s="256"/>
      <c r="AY68" s="256"/>
      <c r="AZ68" s="256"/>
      <c r="BA68" s="256"/>
      <c r="BB68" s="256"/>
    </row>
    <row r="71" spans="1:57" x14ac:dyDescent="0.2">
      <c r="B71" s="257" t="s">
        <v>78</v>
      </c>
      <c r="C71" s="258"/>
      <c r="D71" s="258"/>
      <c r="E71" s="258"/>
      <c r="F71" s="258"/>
      <c r="G71" s="258"/>
      <c r="H71" s="258"/>
      <c r="I71" s="258"/>
      <c r="J71" s="259"/>
    </row>
    <row r="72" spans="1:57" ht="63" x14ac:dyDescent="0.2">
      <c r="B72" s="96" t="s">
        <v>67</v>
      </c>
      <c r="C72" s="97" t="s">
        <v>70</v>
      </c>
      <c r="D72" s="97" t="s">
        <v>79</v>
      </c>
      <c r="E72" s="97" t="s">
        <v>101</v>
      </c>
      <c r="F72" s="97" t="s">
        <v>102</v>
      </c>
      <c r="G72" s="97" t="s">
        <v>103</v>
      </c>
      <c r="H72" s="97" t="s">
        <v>104</v>
      </c>
      <c r="I72" s="97" t="s">
        <v>105</v>
      </c>
      <c r="J72" s="97" t="s">
        <v>106</v>
      </c>
    </row>
    <row r="73" spans="1:57" ht="15.75" x14ac:dyDescent="0.25">
      <c r="B73" s="76" t="s">
        <v>21</v>
      </c>
      <c r="C73" s="79">
        <v>365</v>
      </c>
      <c r="D73" s="105">
        <v>0.64238844887788116</v>
      </c>
      <c r="E73" s="79">
        <v>4.22</v>
      </c>
      <c r="F73" s="228">
        <v>4.1355999999999993</v>
      </c>
      <c r="G73" s="92">
        <f>ROUND(S58*F73/C73/D73,0)</f>
        <v>53</v>
      </c>
      <c r="H73" s="222">
        <v>0</v>
      </c>
      <c r="I73" s="222">
        <v>2</v>
      </c>
      <c r="J73" s="222">
        <f>SUM(G73:I73)</f>
        <v>55</v>
      </c>
    </row>
    <row r="74" spans="1:57" ht="15.75" x14ac:dyDescent="0.25">
      <c r="B74" s="76" t="s">
        <v>18</v>
      </c>
      <c r="C74" s="79">
        <v>365</v>
      </c>
      <c r="D74" s="105">
        <v>0.71488792289794378</v>
      </c>
      <c r="E74" s="79">
        <v>16.93</v>
      </c>
      <c r="F74" s="228">
        <v>16.5914</v>
      </c>
      <c r="G74" s="92">
        <f t="shared" ref="G74:G76" si="61">ROUND(S59*F74/C74/D74,0)</f>
        <v>55</v>
      </c>
      <c r="H74" s="222">
        <v>0</v>
      </c>
      <c r="I74" s="222">
        <v>2</v>
      </c>
      <c r="J74" s="222">
        <f t="shared" ref="J74:J76" si="62">SUM(G74:I74)</f>
        <v>57</v>
      </c>
    </row>
    <row r="75" spans="1:57" ht="15.75" x14ac:dyDescent="0.25">
      <c r="B75" s="76" t="s">
        <v>64</v>
      </c>
      <c r="C75" s="79">
        <v>365</v>
      </c>
      <c r="D75" s="105">
        <v>0.40250234544973856</v>
      </c>
      <c r="E75" s="79">
        <v>3.33</v>
      </c>
      <c r="F75" s="228">
        <v>3.2633999999999999</v>
      </c>
      <c r="G75" s="92">
        <f t="shared" si="61"/>
        <v>18</v>
      </c>
      <c r="H75" s="222">
        <v>1</v>
      </c>
      <c r="I75" s="222">
        <v>1</v>
      </c>
      <c r="J75" s="222">
        <f t="shared" si="62"/>
        <v>20</v>
      </c>
    </row>
    <row r="76" spans="1:57" ht="15.75" x14ac:dyDescent="0.25">
      <c r="B76" s="76" t="s">
        <v>65</v>
      </c>
      <c r="C76" s="79">
        <v>365</v>
      </c>
      <c r="D76" s="105">
        <v>0.56091965370951735</v>
      </c>
      <c r="E76" s="79">
        <v>3.63</v>
      </c>
      <c r="F76" s="228">
        <v>3.5573999999999999</v>
      </c>
      <c r="G76" s="92">
        <f t="shared" si="61"/>
        <v>16</v>
      </c>
      <c r="H76" s="222">
        <v>2</v>
      </c>
      <c r="I76" s="222">
        <v>2</v>
      </c>
      <c r="J76" s="222">
        <f t="shared" si="62"/>
        <v>20</v>
      </c>
    </row>
    <row r="77" spans="1:57" ht="15.75" x14ac:dyDescent="0.25">
      <c r="B77" s="79" t="s">
        <v>76</v>
      </c>
      <c r="C77" s="79">
        <v>365</v>
      </c>
      <c r="D77" s="105">
        <v>0.95</v>
      </c>
      <c r="E77" s="223" t="s">
        <v>107</v>
      </c>
      <c r="F77" s="223" t="s">
        <v>107</v>
      </c>
      <c r="G77" s="92">
        <v>15</v>
      </c>
      <c r="H77" s="222">
        <v>0</v>
      </c>
      <c r="I77" s="222">
        <v>0</v>
      </c>
      <c r="J77" s="222">
        <v>15</v>
      </c>
    </row>
    <row r="78" spans="1:57" ht="15.75" x14ac:dyDescent="0.25">
      <c r="B78" s="100" t="s">
        <v>14</v>
      </c>
      <c r="C78" s="101"/>
      <c r="D78" s="102"/>
      <c r="E78" s="101"/>
      <c r="F78" s="101"/>
      <c r="G78" s="103">
        <f>ROUND(SUM(G73:G77),0)</f>
        <v>157</v>
      </c>
      <c r="H78" s="103">
        <f>SUM(H73:H77)</f>
        <v>3</v>
      </c>
      <c r="I78" s="103">
        <f>SUM(I73:I77)</f>
        <v>7</v>
      </c>
      <c r="J78" s="103">
        <f>ROUND(SUM(J73:J77),0)</f>
        <v>167</v>
      </c>
    </row>
    <row r="79" spans="1:57" ht="15.75" x14ac:dyDescent="0.25">
      <c r="B79" s="260" t="s">
        <v>108</v>
      </c>
      <c r="C79" s="261"/>
      <c r="D79" s="221"/>
      <c r="E79" s="262"/>
      <c r="F79" s="263"/>
      <c r="G79" s="263"/>
      <c r="H79" s="263"/>
      <c r="I79" s="263"/>
      <c r="J79" s="264"/>
    </row>
    <row r="80" spans="1:57" x14ac:dyDescent="0.2">
      <c r="B80" s="166"/>
      <c r="C80" s="34"/>
      <c r="D80" s="34"/>
      <c r="E80" s="34"/>
      <c r="F80" s="34"/>
      <c r="G80" s="224"/>
      <c r="H80" s="224"/>
      <c r="I80" s="224"/>
      <c r="J80" s="34"/>
    </row>
    <row r="81" spans="2:10" x14ac:dyDescent="0.2">
      <c r="B81" s="34"/>
      <c r="C81" s="34"/>
      <c r="D81" s="34"/>
      <c r="E81" s="34"/>
      <c r="F81" s="34"/>
      <c r="G81" s="34"/>
      <c r="H81" s="34"/>
      <c r="I81" s="34"/>
      <c r="J81" s="34"/>
    </row>
    <row r="82" spans="2:10" x14ac:dyDescent="0.2">
      <c r="B82" s="257" t="s">
        <v>109</v>
      </c>
      <c r="C82" s="258"/>
      <c r="D82" s="258"/>
      <c r="E82" s="258"/>
      <c r="F82" s="258"/>
      <c r="G82" s="258"/>
      <c r="H82" s="258"/>
      <c r="I82" s="258"/>
      <c r="J82" s="259"/>
    </row>
    <row r="83" spans="2:10" ht="63" x14ac:dyDescent="0.2">
      <c r="B83" s="225" t="s">
        <v>67</v>
      </c>
      <c r="C83" s="97" t="s">
        <v>70</v>
      </c>
      <c r="D83" s="97" t="s">
        <v>79</v>
      </c>
      <c r="E83" s="97" t="s">
        <v>101</v>
      </c>
      <c r="F83" s="97" t="s">
        <v>102</v>
      </c>
      <c r="G83" s="97" t="s">
        <v>103</v>
      </c>
      <c r="H83" s="97" t="s">
        <v>104</v>
      </c>
      <c r="I83" s="97" t="s">
        <v>105</v>
      </c>
      <c r="J83" s="97" t="s">
        <v>106</v>
      </c>
    </row>
    <row r="84" spans="2:10" ht="15.75" x14ac:dyDescent="0.25">
      <c r="B84" s="76" t="s">
        <v>21</v>
      </c>
      <c r="C84" s="79">
        <v>365</v>
      </c>
      <c r="D84" s="221">
        <v>0.85</v>
      </c>
      <c r="E84" s="79">
        <v>4.22</v>
      </c>
      <c r="F84" s="228">
        <v>4.1355999999999993</v>
      </c>
      <c r="G84" s="92">
        <f>ROUNDUP(S58*F84/C84/D84,0)</f>
        <v>41</v>
      </c>
      <c r="H84" s="222">
        <v>0</v>
      </c>
      <c r="I84" s="222">
        <v>2</v>
      </c>
      <c r="J84" s="222">
        <f>SUM(G84:I84)</f>
        <v>43</v>
      </c>
    </row>
    <row r="85" spans="2:10" ht="15.75" x14ac:dyDescent="0.25">
      <c r="B85" s="76" t="s">
        <v>18</v>
      </c>
      <c r="C85" s="79">
        <v>365</v>
      </c>
      <c r="D85" s="221">
        <v>0.85</v>
      </c>
      <c r="E85" s="79">
        <v>16.93</v>
      </c>
      <c r="F85" s="228">
        <v>16.5914</v>
      </c>
      <c r="G85" s="92">
        <f t="shared" ref="G85:G87" si="63">ROUNDUP(S59*F85/C85/D85,0)</f>
        <v>47</v>
      </c>
      <c r="H85" s="222">
        <v>0</v>
      </c>
      <c r="I85" s="222">
        <v>2</v>
      </c>
      <c r="J85" s="222">
        <f t="shared" ref="J85:J87" si="64">SUM(G85:I85)</f>
        <v>49</v>
      </c>
    </row>
    <row r="86" spans="2:10" ht="15.75" x14ac:dyDescent="0.25">
      <c r="B86" s="76" t="s">
        <v>64</v>
      </c>
      <c r="C86" s="79">
        <v>365</v>
      </c>
      <c r="D86" s="221">
        <v>0.85</v>
      </c>
      <c r="E86" s="79">
        <v>3.33</v>
      </c>
      <c r="F86" s="228">
        <v>3.2633999999999999</v>
      </c>
      <c r="G86" s="92">
        <f t="shared" si="63"/>
        <v>9</v>
      </c>
      <c r="H86" s="222">
        <v>1</v>
      </c>
      <c r="I86" s="222">
        <v>1</v>
      </c>
      <c r="J86" s="222">
        <f t="shared" si="64"/>
        <v>11</v>
      </c>
    </row>
    <row r="87" spans="2:10" ht="15.75" x14ac:dyDescent="0.25">
      <c r="B87" s="76" t="s">
        <v>65</v>
      </c>
      <c r="C87" s="79">
        <v>365</v>
      </c>
      <c r="D87" s="221">
        <v>0.85</v>
      </c>
      <c r="E87" s="79">
        <v>3.63</v>
      </c>
      <c r="F87" s="228">
        <v>3.5573999999999999</v>
      </c>
      <c r="G87" s="92">
        <f t="shared" si="63"/>
        <v>11</v>
      </c>
      <c r="H87" s="222">
        <v>2</v>
      </c>
      <c r="I87" s="222">
        <v>2</v>
      </c>
      <c r="J87" s="222">
        <f t="shared" si="64"/>
        <v>15</v>
      </c>
    </row>
    <row r="88" spans="2:10" ht="15.75" x14ac:dyDescent="0.25">
      <c r="B88" s="79" t="s">
        <v>110</v>
      </c>
      <c r="C88" s="79">
        <v>365</v>
      </c>
      <c r="D88" s="221">
        <v>0.85</v>
      </c>
      <c r="E88" s="223" t="s">
        <v>107</v>
      </c>
      <c r="F88" s="223" t="s">
        <v>107</v>
      </c>
      <c r="G88" s="92">
        <v>15</v>
      </c>
      <c r="H88" s="222">
        <v>0</v>
      </c>
      <c r="I88" s="222">
        <v>0</v>
      </c>
      <c r="J88" s="222">
        <v>15</v>
      </c>
    </row>
    <row r="89" spans="2:10" ht="15.75" x14ac:dyDescent="0.25">
      <c r="B89" s="100" t="s">
        <v>14</v>
      </c>
      <c r="C89" s="101"/>
      <c r="D89" s="102"/>
      <c r="E89" s="101"/>
      <c r="F89" s="101"/>
      <c r="G89" s="103">
        <f>ROUND(SUM(G84:G88),0)</f>
        <v>123</v>
      </c>
      <c r="H89" s="103">
        <f>SUM(H84:H88)</f>
        <v>3</v>
      </c>
      <c r="I89" s="103">
        <f>SUM(I84:I88)</f>
        <v>7</v>
      </c>
      <c r="J89" s="103">
        <f>ROUND(SUM(J84:J88),0)</f>
        <v>133</v>
      </c>
    </row>
    <row r="90" spans="2:10" ht="15.75" x14ac:dyDescent="0.25">
      <c r="B90" s="260" t="s">
        <v>108</v>
      </c>
      <c r="C90" s="261"/>
      <c r="D90" s="221">
        <v>0.85</v>
      </c>
      <c r="E90" s="262"/>
      <c r="F90" s="263"/>
      <c r="G90" s="263"/>
      <c r="H90" s="263"/>
      <c r="I90" s="263"/>
      <c r="J90" s="264"/>
    </row>
  </sheetData>
  <mergeCells count="13">
    <mergeCell ref="B71:J71"/>
    <mergeCell ref="B79:C79"/>
    <mergeCell ref="E79:J79"/>
    <mergeCell ref="B82:J82"/>
    <mergeCell ref="B90:C90"/>
    <mergeCell ref="E90:J90"/>
    <mergeCell ref="A40:B40"/>
    <mergeCell ref="AT21:BB21"/>
    <mergeCell ref="AT68:BB68"/>
    <mergeCell ref="AU11:BB11"/>
    <mergeCell ref="AU33:BB33"/>
    <mergeCell ref="AU56:BB56"/>
    <mergeCell ref="AT44:BB44"/>
  </mergeCells>
  <phoneticPr fontId="35" type="noConversion"/>
  <pageMargins left="0.7" right="0.7" top="0.75" bottom="0.75" header="0.3" footer="0.3"/>
  <pageSetup paperSize="8" scale="2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C3BCF-DC86-D546-AE13-E6DC26252A63}">
  <sheetPr>
    <pageSetUpPr fitToPage="1"/>
  </sheetPr>
  <dimension ref="A1:BE191"/>
  <sheetViews>
    <sheetView topLeftCell="AF61" workbookViewId="0">
      <selection sqref="A1:AK79"/>
    </sheetView>
  </sheetViews>
  <sheetFormatPr defaultColWidth="11.42578125" defaultRowHeight="12.75" x14ac:dyDescent="0.2"/>
  <cols>
    <col min="1" max="1" width="22.42578125" customWidth="1"/>
    <col min="2" max="2" width="29.140625" customWidth="1"/>
    <col min="3" max="3" width="45.5703125" customWidth="1"/>
    <col min="5" max="5" width="17.42578125" bestFit="1" customWidth="1"/>
    <col min="7" max="7" width="16" customWidth="1"/>
    <col min="11" max="11" width="13" customWidth="1"/>
    <col min="12" max="12" width="13.85546875" customWidth="1"/>
    <col min="13" max="13" width="15.140625" customWidth="1"/>
    <col min="14" max="14" width="14.140625" customWidth="1"/>
    <col min="20" max="20" width="13.42578125" customWidth="1"/>
    <col min="46" max="46" width="20.5703125" customWidth="1"/>
    <col min="47" max="47" width="37.42578125" customWidth="1"/>
    <col min="48" max="48" width="20.140625" customWidth="1"/>
    <col min="49" max="49" width="20.42578125" customWidth="1"/>
    <col min="50" max="50" width="21.85546875" customWidth="1"/>
    <col min="51" max="51" width="39.42578125" customWidth="1"/>
    <col min="52" max="52" width="38" customWidth="1"/>
  </cols>
  <sheetData>
    <row r="1" spans="1:57" ht="45" x14ac:dyDescent="0.25">
      <c r="H1" s="34"/>
      <c r="I1" s="34"/>
      <c r="J1" s="34"/>
      <c r="K1" s="156" t="s">
        <v>35</v>
      </c>
      <c r="L1" s="34"/>
      <c r="M1" s="34"/>
      <c r="N1" s="34"/>
    </row>
    <row r="2" spans="1:57" ht="15" x14ac:dyDescent="0.25">
      <c r="D2" s="2" t="s">
        <v>84</v>
      </c>
      <c r="E2" s="2"/>
      <c r="F2" s="2"/>
      <c r="H2" s="167">
        <v>0</v>
      </c>
      <c r="I2" s="168">
        <v>0.03</v>
      </c>
      <c r="J2" s="167">
        <v>0.9</v>
      </c>
      <c r="K2" s="167">
        <v>0.9</v>
      </c>
      <c r="L2" s="167">
        <v>0.9</v>
      </c>
      <c r="M2" s="167">
        <v>0.9</v>
      </c>
      <c r="N2" s="167">
        <v>0.9</v>
      </c>
      <c r="O2" s="133">
        <v>0.9</v>
      </c>
      <c r="P2" s="133">
        <v>0.9</v>
      </c>
      <c r="Q2" s="167">
        <v>0.9</v>
      </c>
      <c r="R2" s="167">
        <v>0.9</v>
      </c>
      <c r="S2" s="167">
        <v>0.9</v>
      </c>
      <c r="T2" s="167">
        <v>0.9</v>
      </c>
      <c r="U2" s="167">
        <v>0.9</v>
      </c>
      <c r="V2" s="167">
        <v>0.9</v>
      </c>
      <c r="W2" s="133">
        <v>0.9</v>
      </c>
      <c r="X2" s="133">
        <v>0.9</v>
      </c>
      <c r="Y2" s="133">
        <v>0.9</v>
      </c>
      <c r="Z2" s="133">
        <v>0.9</v>
      </c>
      <c r="AA2" s="133">
        <v>0.9</v>
      </c>
      <c r="AB2" s="133">
        <v>0.9</v>
      </c>
      <c r="AC2" s="133">
        <v>0.9</v>
      </c>
      <c r="AD2" s="133">
        <v>0.9</v>
      </c>
      <c r="AE2" s="133">
        <v>0.9</v>
      </c>
      <c r="AF2" s="133">
        <v>0.9</v>
      </c>
      <c r="AG2" s="133">
        <v>0.9</v>
      </c>
      <c r="AH2" s="133">
        <v>0.9</v>
      </c>
      <c r="AI2" s="133">
        <v>0.9</v>
      </c>
      <c r="AJ2" s="133">
        <v>0.9</v>
      </c>
      <c r="AK2" s="133">
        <v>0.9</v>
      </c>
    </row>
    <row r="3" spans="1:57" ht="23.25" x14ac:dyDescent="0.35">
      <c r="A3" s="4" t="s">
        <v>0</v>
      </c>
      <c r="B3" s="5" t="s">
        <v>27</v>
      </c>
      <c r="C3" s="5"/>
      <c r="D3" s="2" t="s">
        <v>83</v>
      </c>
      <c r="E3" s="2"/>
      <c r="F3" s="2"/>
      <c r="G3" s="2"/>
      <c r="H3" s="169">
        <v>0.3</v>
      </c>
      <c r="I3" s="170">
        <v>0.3</v>
      </c>
      <c r="J3" s="169">
        <v>0.3</v>
      </c>
      <c r="K3" s="170">
        <v>0.3</v>
      </c>
      <c r="L3" s="172">
        <v>-5.0000000000000001E-3</v>
      </c>
      <c r="M3" s="172">
        <v>-5.0000000000000001E-3</v>
      </c>
      <c r="N3" s="172">
        <v>-5.0000000000000001E-3</v>
      </c>
      <c r="O3" s="136">
        <v>-5.0000000000000001E-3</v>
      </c>
      <c r="P3" s="136">
        <v>-3.0000000000000001E-3</v>
      </c>
      <c r="Q3" s="172">
        <v>-3.0000000000000001E-3</v>
      </c>
      <c r="R3" s="172">
        <v>-3.0000000000000001E-3</v>
      </c>
      <c r="S3" s="172">
        <v>-3.0000000000000001E-3</v>
      </c>
      <c r="T3" s="172">
        <v>-3.0000000000000001E-3</v>
      </c>
      <c r="U3" s="172">
        <v>-1E-3</v>
      </c>
      <c r="V3" s="172">
        <v>-1E-3</v>
      </c>
      <c r="W3" s="136">
        <v>-1E-3</v>
      </c>
      <c r="X3" s="136">
        <v>-1E-3</v>
      </c>
      <c r="Y3" s="136">
        <v>-1E-3</v>
      </c>
      <c r="Z3" s="135">
        <v>0</v>
      </c>
      <c r="AA3" s="135">
        <v>0</v>
      </c>
      <c r="AB3" s="135">
        <v>0</v>
      </c>
      <c r="AC3" s="135">
        <v>0</v>
      </c>
      <c r="AD3" s="135">
        <v>0</v>
      </c>
      <c r="AE3" s="135">
        <v>0</v>
      </c>
      <c r="AF3" s="135">
        <v>0</v>
      </c>
      <c r="AG3" s="135">
        <v>0</v>
      </c>
      <c r="AH3" s="135">
        <v>0</v>
      </c>
      <c r="AI3" s="135">
        <v>0</v>
      </c>
      <c r="AJ3" s="137">
        <v>0</v>
      </c>
      <c r="AK3" s="137">
        <v>0</v>
      </c>
      <c r="AL3" s="3"/>
      <c r="AM3" s="3"/>
      <c r="AN3" s="3"/>
      <c r="AO3" s="3"/>
      <c r="AP3" s="3"/>
      <c r="AQ3" s="3"/>
    </row>
    <row r="4" spans="1:57" ht="15" x14ac:dyDescent="0.25">
      <c r="A4" s="16"/>
      <c r="B4" s="17"/>
      <c r="C4" s="17"/>
      <c r="D4" s="17">
        <v>2019</v>
      </c>
      <c r="E4" s="17">
        <v>2020</v>
      </c>
      <c r="F4" s="17">
        <v>2021</v>
      </c>
      <c r="G4" s="17">
        <v>2022</v>
      </c>
      <c r="H4" s="17">
        <v>2023</v>
      </c>
      <c r="I4" s="17">
        <v>2024</v>
      </c>
      <c r="J4" s="17">
        <v>2025</v>
      </c>
      <c r="K4" s="138">
        <v>2026</v>
      </c>
      <c r="L4" s="17">
        <v>2027</v>
      </c>
      <c r="M4" s="49">
        <v>2028</v>
      </c>
      <c r="N4" s="17">
        <v>2029</v>
      </c>
      <c r="O4" s="17">
        <v>2030</v>
      </c>
      <c r="P4" s="17">
        <v>2031</v>
      </c>
      <c r="Q4" s="49">
        <v>2032</v>
      </c>
      <c r="R4" s="49">
        <v>2033</v>
      </c>
      <c r="S4" s="49">
        <v>2034</v>
      </c>
      <c r="T4" s="162">
        <v>2035</v>
      </c>
      <c r="U4" s="49">
        <v>2036</v>
      </c>
      <c r="V4" s="49">
        <v>2037</v>
      </c>
      <c r="W4" s="17">
        <v>2038</v>
      </c>
      <c r="X4" s="17">
        <v>2039</v>
      </c>
      <c r="Y4" s="17">
        <v>2040</v>
      </c>
      <c r="Z4" s="17">
        <v>2041</v>
      </c>
      <c r="AA4" s="17">
        <v>2042</v>
      </c>
      <c r="AB4" s="17">
        <v>2043</v>
      </c>
      <c r="AC4" s="17">
        <v>2044</v>
      </c>
      <c r="AD4" s="17">
        <v>2045</v>
      </c>
      <c r="AE4" s="17">
        <v>2046</v>
      </c>
      <c r="AF4" s="17">
        <v>2047</v>
      </c>
      <c r="AG4" s="17">
        <v>2048</v>
      </c>
      <c r="AH4" s="17">
        <v>2049</v>
      </c>
      <c r="AI4" s="17">
        <v>2050</v>
      </c>
      <c r="AJ4" s="17">
        <v>2051</v>
      </c>
      <c r="AK4" s="17">
        <v>2052</v>
      </c>
      <c r="AL4" s="86">
        <v>2053</v>
      </c>
      <c r="AM4" s="86">
        <v>2054</v>
      </c>
      <c r="AN4" s="86">
        <v>2055</v>
      </c>
      <c r="AO4" s="86">
        <v>2056</v>
      </c>
      <c r="AP4" s="86">
        <v>2057</v>
      </c>
      <c r="AQ4" s="86">
        <v>2057</v>
      </c>
    </row>
    <row r="5" spans="1:57" ht="15" x14ac:dyDescent="0.25">
      <c r="A5" s="16"/>
      <c r="B5" s="19" t="s">
        <v>77</v>
      </c>
      <c r="C5" s="19"/>
      <c r="D5" s="20"/>
      <c r="E5" s="20"/>
      <c r="F5" s="20">
        <v>1.485267048770611E-3</v>
      </c>
      <c r="G5" s="20">
        <v>1.2526974710702632E-3</v>
      </c>
      <c r="H5" s="20">
        <v>1.0061275530952596E-3</v>
      </c>
      <c r="I5" s="20">
        <v>7.6160232183108967E-4</v>
      </c>
      <c r="J5" s="20">
        <v>5.4128206879000551E-4</v>
      </c>
      <c r="K5" s="139">
        <v>3.5114668625468859E-4</v>
      </c>
      <c r="L5" s="20">
        <v>1.8481445373064176E-4</v>
      </c>
      <c r="M5" s="131">
        <v>2.3562589057224415E-5</v>
      </c>
      <c r="N5" s="20">
        <v>-1.1781016937384425E-4</v>
      </c>
      <c r="O5" s="20">
        <v>-2.4929088525549314E-4</v>
      </c>
      <c r="P5" s="20">
        <v>-4.0318278694828624E-4</v>
      </c>
      <c r="Q5" s="131">
        <v>-5.3986231649338912E-4</v>
      </c>
      <c r="R5" s="131">
        <v>-6.8419497197402812E-4</v>
      </c>
      <c r="S5" s="131">
        <v>-8.0022366499954423E-4</v>
      </c>
      <c r="T5" s="163">
        <v>-9.2770953986354154E-4</v>
      </c>
      <c r="U5" s="131">
        <v>-1.044331173721158E-3</v>
      </c>
      <c r="V5" s="131">
        <v>-1.1413675976206239E-3</v>
      </c>
      <c r="W5" s="20">
        <v>-1.2424684704913647E-3</v>
      </c>
      <c r="X5" s="20">
        <v>-1.3276977994939321E-3</v>
      </c>
      <c r="Y5" s="20">
        <v>-1.4420232849865489E-3</v>
      </c>
      <c r="Z5" s="20">
        <v>-1.521759278974133E-3</v>
      </c>
      <c r="AA5" s="20">
        <v>-1.6043592409963336E-3</v>
      </c>
      <c r="AB5" s="20">
        <v>-1.7149878631628201E-3</v>
      </c>
      <c r="AC5" s="20">
        <v>-1.7984819251937179E-3</v>
      </c>
      <c r="AD5" s="20">
        <v>-1.8950235144301608E-3</v>
      </c>
      <c r="AE5" s="20">
        <v>-1.9352548611909492E-3</v>
      </c>
      <c r="AF5" s="20">
        <v>-2.0086192166764993E-3</v>
      </c>
      <c r="AG5" s="20">
        <v>-2.0671952599086163E-3</v>
      </c>
      <c r="AH5" s="20">
        <v>-2.124852899687113E-3</v>
      </c>
      <c r="AI5" s="20">
        <v>-2.1917815197540769E-3</v>
      </c>
      <c r="AJ5" s="20">
        <f>AVERAGE(AG5:AI5)</f>
        <v>-2.1279432264499354E-3</v>
      </c>
      <c r="AK5" s="20">
        <f t="shared" ref="AK5:AQ5" si="0">AVERAGE(AH5:AJ5)</f>
        <v>-2.1481925486303752E-3</v>
      </c>
      <c r="AL5" s="87">
        <f t="shared" si="0"/>
        <v>-2.1559724316114626E-3</v>
      </c>
      <c r="AM5" s="87">
        <f t="shared" si="0"/>
        <v>-2.1440360688972579E-3</v>
      </c>
      <c r="AN5" s="87">
        <f t="shared" si="0"/>
        <v>-2.1494003497130321E-3</v>
      </c>
      <c r="AO5" s="87">
        <f t="shared" si="0"/>
        <v>-2.1498029500739177E-3</v>
      </c>
      <c r="AP5" s="87">
        <f t="shared" si="0"/>
        <v>-2.1477464562280695E-3</v>
      </c>
      <c r="AQ5" s="87">
        <f t="shared" si="0"/>
        <v>-2.1489832520050068E-3</v>
      </c>
    </row>
    <row r="6" spans="1:57" ht="15" x14ac:dyDescent="0.25">
      <c r="A6" s="16"/>
      <c r="B6" s="19" t="s">
        <v>99</v>
      </c>
      <c r="C6" s="19"/>
      <c r="D6" s="21"/>
      <c r="E6" s="21"/>
      <c r="F6" s="22">
        <f>G12</f>
        <v>0.13461576665581673</v>
      </c>
      <c r="G6" s="23">
        <f>G12</f>
        <v>0.13461576665581673</v>
      </c>
      <c r="H6" s="21">
        <v>0</v>
      </c>
      <c r="I6" s="21">
        <v>0.03</v>
      </c>
      <c r="J6" s="21">
        <f t="shared" ref="J6:AK6" si="1">I6*0.9</f>
        <v>2.7E-2</v>
      </c>
      <c r="K6" s="140">
        <f t="shared" si="1"/>
        <v>2.4299999999999999E-2</v>
      </c>
      <c r="L6" s="21">
        <f t="shared" si="1"/>
        <v>2.1870000000000001E-2</v>
      </c>
      <c r="M6" s="21">
        <f t="shared" si="1"/>
        <v>1.9683000000000003E-2</v>
      </c>
      <c r="N6" s="21">
        <f t="shared" si="1"/>
        <v>1.7714700000000003E-2</v>
      </c>
      <c r="O6" s="21">
        <f t="shared" si="1"/>
        <v>1.5943230000000003E-2</v>
      </c>
      <c r="P6" s="21">
        <f t="shared" si="1"/>
        <v>1.4348907000000003E-2</v>
      </c>
      <c r="Q6" s="132">
        <f t="shared" si="1"/>
        <v>1.2914016300000003E-2</v>
      </c>
      <c r="R6" s="132">
        <f t="shared" si="1"/>
        <v>1.1622614670000003E-2</v>
      </c>
      <c r="S6" s="132">
        <f t="shared" si="1"/>
        <v>1.0460353203000003E-2</v>
      </c>
      <c r="T6" s="164">
        <f t="shared" si="1"/>
        <v>9.4143178827000018E-3</v>
      </c>
      <c r="U6" s="132">
        <f t="shared" si="1"/>
        <v>8.4728860944300027E-3</v>
      </c>
      <c r="V6" s="132">
        <f t="shared" si="1"/>
        <v>7.6255974849870024E-3</v>
      </c>
      <c r="W6" s="21">
        <f>V6*0.9</f>
        <v>6.8630377364883024E-3</v>
      </c>
      <c r="X6" s="21">
        <f t="shared" si="1"/>
        <v>6.1767339628394724E-3</v>
      </c>
      <c r="Y6" s="21">
        <f t="shared" si="1"/>
        <v>5.5590605665555249E-3</v>
      </c>
      <c r="Z6" s="21">
        <f t="shared" si="1"/>
        <v>5.0031545098999722E-3</v>
      </c>
      <c r="AA6" s="21">
        <f t="shared" si="1"/>
        <v>4.5028390589099748E-3</v>
      </c>
      <c r="AB6" s="21">
        <f t="shared" si="1"/>
        <v>4.052555153018977E-3</v>
      </c>
      <c r="AC6" s="21">
        <f t="shared" si="1"/>
        <v>3.6472996377170793E-3</v>
      </c>
      <c r="AD6" s="21">
        <f t="shared" si="1"/>
        <v>3.2825696739453717E-3</v>
      </c>
      <c r="AE6" s="21">
        <f t="shared" si="1"/>
        <v>2.9543127065508345E-3</v>
      </c>
      <c r="AF6" s="21">
        <f t="shared" si="1"/>
        <v>2.658881435895751E-3</v>
      </c>
      <c r="AG6" s="21">
        <f t="shared" si="1"/>
        <v>2.3929932923061762E-3</v>
      </c>
      <c r="AH6" s="21">
        <f t="shared" si="1"/>
        <v>2.1536939630755585E-3</v>
      </c>
      <c r="AI6" s="21">
        <f t="shared" si="1"/>
        <v>1.9383245667680027E-3</v>
      </c>
      <c r="AJ6" s="21">
        <f t="shared" si="1"/>
        <v>1.7444921100912025E-3</v>
      </c>
      <c r="AK6" s="21">
        <f t="shared" si="1"/>
        <v>1.5700428990820822E-3</v>
      </c>
      <c r="AL6" s="88">
        <f t="shared" ref="AL6:AQ6" si="2">AK6*0.9</f>
        <v>1.413038609173874E-3</v>
      </c>
      <c r="AM6" s="88">
        <f t="shared" si="2"/>
        <v>1.2717347482564866E-3</v>
      </c>
      <c r="AN6" s="88">
        <f t="shared" si="2"/>
        <v>1.144561273430838E-3</v>
      </c>
      <c r="AO6" s="88">
        <f t="shared" si="2"/>
        <v>1.0301051460877542E-3</v>
      </c>
      <c r="AP6" s="88">
        <f t="shared" si="2"/>
        <v>9.2709463147897886E-4</v>
      </c>
      <c r="AQ6" s="88">
        <f t="shared" si="2"/>
        <v>8.3438516833108094E-4</v>
      </c>
    </row>
    <row r="7" spans="1:57" ht="15" x14ac:dyDescent="0.25">
      <c r="A7" s="16"/>
      <c r="B7" s="19" t="s">
        <v>38</v>
      </c>
      <c r="C7" s="19"/>
      <c r="D7" s="21"/>
      <c r="E7" s="21"/>
      <c r="F7" s="21">
        <f t="shared" ref="F7:AQ7" si="3">F5+F6</f>
        <v>0.13610103370458734</v>
      </c>
      <c r="G7" s="21">
        <f t="shared" si="3"/>
        <v>0.135868464126887</v>
      </c>
      <c r="H7" s="21">
        <f t="shared" si="3"/>
        <v>1.0061275530952596E-3</v>
      </c>
      <c r="I7" s="21">
        <f t="shared" si="3"/>
        <v>3.0761602321831089E-2</v>
      </c>
      <c r="J7" s="21">
        <f t="shared" si="3"/>
        <v>2.7541282068790005E-2</v>
      </c>
      <c r="K7" s="140">
        <f t="shared" si="3"/>
        <v>2.4651146686254687E-2</v>
      </c>
      <c r="L7" s="21">
        <f t="shared" si="3"/>
        <v>2.2054814453730642E-2</v>
      </c>
      <c r="M7" s="132">
        <f t="shared" si="3"/>
        <v>1.9706562589057227E-2</v>
      </c>
      <c r="N7" s="21">
        <f t="shared" si="3"/>
        <v>1.7596889830626159E-2</v>
      </c>
      <c r="O7" s="21">
        <f t="shared" si="3"/>
        <v>1.569393911474451E-2</v>
      </c>
      <c r="P7" s="21">
        <f t="shared" si="3"/>
        <v>1.3945724213051717E-2</v>
      </c>
      <c r="Q7" s="132">
        <f t="shared" si="3"/>
        <v>1.2374153983506614E-2</v>
      </c>
      <c r="R7" s="132">
        <f t="shared" si="3"/>
        <v>1.0938419698025975E-2</v>
      </c>
      <c r="S7" s="132">
        <f t="shared" si="3"/>
        <v>9.6601295380004584E-3</v>
      </c>
      <c r="T7" s="164">
        <f t="shared" si="3"/>
        <v>8.4866083428364603E-3</v>
      </c>
      <c r="U7" s="132">
        <f t="shared" si="3"/>
        <v>7.4285549207088446E-3</v>
      </c>
      <c r="V7" s="132">
        <f t="shared" si="3"/>
        <v>6.4842298873663785E-3</v>
      </c>
      <c r="W7" s="21">
        <f t="shared" si="3"/>
        <v>5.6205692659969378E-3</v>
      </c>
      <c r="X7" s="21">
        <f t="shared" si="3"/>
        <v>4.8490361633455404E-3</v>
      </c>
      <c r="Y7" s="21">
        <f t="shared" si="3"/>
        <v>4.1170372815689761E-3</v>
      </c>
      <c r="Z7" s="21">
        <f t="shared" si="3"/>
        <v>3.4813952309258392E-3</v>
      </c>
      <c r="AA7" s="21">
        <f t="shared" si="3"/>
        <v>2.8984798179136411E-3</v>
      </c>
      <c r="AB7" s="21">
        <f t="shared" si="3"/>
        <v>2.3375672898561569E-3</v>
      </c>
      <c r="AC7" s="21">
        <f t="shared" si="3"/>
        <v>1.8488177125233615E-3</v>
      </c>
      <c r="AD7" s="21">
        <f t="shared" si="3"/>
        <v>1.3875461595152109E-3</v>
      </c>
      <c r="AE7" s="21">
        <f t="shared" si="3"/>
        <v>1.0190578453598853E-3</v>
      </c>
      <c r="AF7" s="21">
        <f t="shared" si="3"/>
        <v>6.5026221921925167E-4</v>
      </c>
      <c r="AG7" s="21">
        <f t="shared" si="3"/>
        <v>3.2579803239755987E-4</v>
      </c>
      <c r="AH7" s="21">
        <f t="shared" si="3"/>
        <v>2.884106338844547E-5</v>
      </c>
      <c r="AI7" s="21">
        <f t="shared" si="3"/>
        <v>-2.5345695298607416E-4</v>
      </c>
      <c r="AJ7" s="21">
        <f t="shared" si="3"/>
        <v>-3.8345111635873291E-4</v>
      </c>
      <c r="AK7" s="21">
        <f t="shared" si="3"/>
        <v>-5.78149649548293E-4</v>
      </c>
      <c r="AL7" s="88">
        <f t="shared" si="3"/>
        <v>-7.4293382243758861E-4</v>
      </c>
      <c r="AM7" s="88">
        <f t="shared" si="3"/>
        <v>-8.7230132064077134E-4</v>
      </c>
      <c r="AN7" s="88">
        <f t="shared" si="3"/>
        <v>-1.0048390762821941E-3</v>
      </c>
      <c r="AO7" s="88">
        <f t="shared" si="3"/>
        <v>-1.1196978039861635E-3</v>
      </c>
      <c r="AP7" s="88">
        <f t="shared" si="3"/>
        <v>-1.2206518247490908E-3</v>
      </c>
      <c r="AQ7" s="88">
        <f t="shared" si="3"/>
        <v>-1.314598083673926E-3</v>
      </c>
    </row>
    <row r="8" spans="1:57" ht="15" x14ac:dyDescent="0.25">
      <c r="A8" s="16"/>
      <c r="B8" s="52" t="s">
        <v>98</v>
      </c>
      <c r="C8" s="52"/>
      <c r="D8" s="53"/>
      <c r="E8" s="53"/>
      <c r="F8" s="53">
        <f>(F23-E23)/E23</f>
        <v>0.26321795359452266</v>
      </c>
      <c r="G8" s="53">
        <f>(G23-F23)/F23</f>
        <v>0.15838602830472751</v>
      </c>
      <c r="H8" s="53">
        <f>G14*0.3</f>
        <v>4.1593075950893239E-2</v>
      </c>
      <c r="I8" s="53">
        <f>H8*0.3</f>
        <v>1.2477922785267971E-2</v>
      </c>
      <c r="J8" s="53">
        <f>I8*0.3</f>
        <v>3.743376835580391E-3</v>
      </c>
      <c r="K8" s="53">
        <f>J8*0.3</f>
        <v>1.1230130506741172E-3</v>
      </c>
      <c r="L8" s="53">
        <f>K8-0.5%</f>
        <v>-3.8769869493258829E-3</v>
      </c>
      <c r="M8" s="53">
        <f t="shared" ref="M8:O8" si="4">L8-0.5%</f>
        <v>-8.8769869493258834E-3</v>
      </c>
      <c r="N8" s="53">
        <f t="shared" si="4"/>
        <v>-1.3876986949325883E-2</v>
      </c>
      <c r="O8" s="53">
        <f t="shared" si="4"/>
        <v>-1.8876986949325884E-2</v>
      </c>
      <c r="P8" s="53">
        <f>O8-0.3%</f>
        <v>-2.1876986949325883E-2</v>
      </c>
      <c r="Q8" s="173">
        <f t="shared" ref="Q8:T8" si="5">P8-0.3%</f>
        <v>-2.4876986949325882E-2</v>
      </c>
      <c r="R8" s="173">
        <f t="shared" si="5"/>
        <v>-2.7876986949325881E-2</v>
      </c>
      <c r="S8" s="173">
        <f t="shared" si="5"/>
        <v>-3.087698694932588E-2</v>
      </c>
      <c r="T8" s="173">
        <f t="shared" si="5"/>
        <v>-3.387698694932588E-2</v>
      </c>
      <c r="U8" s="173">
        <f>T8-0.1%</f>
        <v>-3.4876986949325881E-2</v>
      </c>
      <c r="V8" s="173">
        <f t="shared" ref="V8:Y8" si="6">U8-0.1%</f>
        <v>-3.5876986949325881E-2</v>
      </c>
      <c r="W8" s="53">
        <f t="shared" si="6"/>
        <v>-3.6876986949325882E-2</v>
      </c>
      <c r="X8" s="53">
        <f t="shared" si="6"/>
        <v>-3.7876986949325883E-2</v>
      </c>
      <c r="Y8" s="53">
        <f t="shared" si="6"/>
        <v>-3.8876986949325884E-2</v>
      </c>
      <c r="Z8" s="53">
        <f>Y8</f>
        <v>-3.8876986949325884E-2</v>
      </c>
      <c r="AA8" s="53">
        <f t="shared" ref="AA8:AK8" si="7">Z8</f>
        <v>-3.8876986949325884E-2</v>
      </c>
      <c r="AB8" s="53">
        <f t="shared" si="7"/>
        <v>-3.8876986949325884E-2</v>
      </c>
      <c r="AC8" s="53">
        <f t="shared" si="7"/>
        <v>-3.8876986949325884E-2</v>
      </c>
      <c r="AD8" s="53">
        <f t="shared" si="7"/>
        <v>-3.8876986949325884E-2</v>
      </c>
      <c r="AE8" s="53">
        <f t="shared" si="7"/>
        <v>-3.8876986949325884E-2</v>
      </c>
      <c r="AF8" s="53">
        <f t="shared" si="7"/>
        <v>-3.8876986949325884E-2</v>
      </c>
      <c r="AG8" s="53">
        <f t="shared" si="7"/>
        <v>-3.8876986949325884E-2</v>
      </c>
      <c r="AH8" s="53">
        <f t="shared" si="7"/>
        <v>-3.8876986949325884E-2</v>
      </c>
      <c r="AI8" s="53">
        <f>AH8</f>
        <v>-3.8876986949325884E-2</v>
      </c>
      <c r="AJ8" s="53">
        <f t="shared" si="7"/>
        <v>-3.8876986949325884E-2</v>
      </c>
      <c r="AK8" s="53">
        <f t="shared" si="7"/>
        <v>-3.8876986949325884E-2</v>
      </c>
      <c r="AL8" s="130">
        <f t="shared" ref="AL8:AQ8" si="8">AK8*0.9</f>
        <v>-3.4989288254393298E-2</v>
      </c>
      <c r="AM8" s="130">
        <f t="shared" si="8"/>
        <v>-3.1490359428953972E-2</v>
      </c>
      <c r="AN8" s="130">
        <f t="shared" si="8"/>
        <v>-2.8341323486058577E-2</v>
      </c>
      <c r="AO8" s="130">
        <f t="shared" si="8"/>
        <v>-2.5507191137452721E-2</v>
      </c>
      <c r="AP8" s="130">
        <f t="shared" si="8"/>
        <v>-2.2956472023707451E-2</v>
      </c>
      <c r="AQ8" s="130">
        <f t="shared" si="8"/>
        <v>-2.0660824821336708E-2</v>
      </c>
      <c r="AR8" s="21"/>
      <c r="AS8" s="21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</row>
    <row r="9" spans="1:57" ht="15" x14ac:dyDescent="0.25">
      <c r="A9" s="16"/>
      <c r="B9" s="52" t="s">
        <v>39</v>
      </c>
      <c r="C9" s="52"/>
      <c r="D9" s="53"/>
      <c r="E9" s="53"/>
      <c r="F9" s="53"/>
      <c r="G9" s="53"/>
      <c r="H9" s="53">
        <f>H5+H8</f>
        <v>4.2599203503988499E-2</v>
      </c>
      <c r="I9" s="53">
        <f>I5+I8</f>
        <v>1.3239525107099061E-2</v>
      </c>
      <c r="J9" s="53">
        <f t="shared" ref="J9:U9" si="9">J5+J8</f>
        <v>4.2846589043703965E-3</v>
      </c>
      <c r="K9" s="53">
        <f t="shared" si="9"/>
        <v>1.4741597369288058E-3</v>
      </c>
      <c r="L9" s="53">
        <f t="shared" si="9"/>
        <v>-3.6921724955952411E-3</v>
      </c>
      <c r="M9" s="53">
        <f t="shared" si="9"/>
        <v>-8.853424360268659E-3</v>
      </c>
      <c r="N9" s="53">
        <f t="shared" si="9"/>
        <v>-1.3994797118699727E-2</v>
      </c>
      <c r="O9" s="53">
        <f t="shared" si="9"/>
        <v>-1.9126277834581377E-2</v>
      </c>
      <c r="P9" s="53">
        <f t="shared" si="9"/>
        <v>-2.2280169736274169E-2</v>
      </c>
      <c r="Q9" s="173">
        <f t="shared" si="9"/>
        <v>-2.5416849265819271E-2</v>
      </c>
      <c r="R9" s="173">
        <f t="shared" si="9"/>
        <v>-2.8561181921299909E-2</v>
      </c>
      <c r="S9" s="173">
        <f t="shared" si="9"/>
        <v>-3.1677210614325421E-2</v>
      </c>
      <c r="T9" s="173">
        <f t="shared" si="9"/>
        <v>-3.4804696489189421E-2</v>
      </c>
      <c r="U9" s="173">
        <f t="shared" si="9"/>
        <v>-3.5921318123047039E-2</v>
      </c>
      <c r="V9" s="173">
        <f t="shared" ref="V9" si="10">V5+V8</f>
        <v>-3.7018354546946505E-2</v>
      </c>
      <c r="W9" s="53">
        <f t="shared" ref="W9" si="11">W5+W8</f>
        <v>-3.8119455419817247E-2</v>
      </c>
      <c r="X9" s="53">
        <f t="shared" ref="X9" si="12">X5+X8</f>
        <v>-3.9204684748819815E-2</v>
      </c>
      <c r="Y9" s="53">
        <f t="shared" ref="Y9" si="13">Y5+Y8</f>
        <v>-4.0319010234312433E-2</v>
      </c>
      <c r="Z9" s="53">
        <f t="shared" ref="Z9" si="14">Z5+Z8</f>
        <v>-4.0398746228300017E-2</v>
      </c>
      <c r="AA9" s="53">
        <f t="shared" ref="AA9" si="15">AA5+AA8</f>
        <v>-4.0481346190322218E-2</v>
      </c>
      <c r="AB9" s="53">
        <f t="shared" ref="AB9" si="16">AB5+AB8</f>
        <v>-4.0591974812488704E-2</v>
      </c>
      <c r="AC9" s="53">
        <f t="shared" ref="AC9" si="17">AC5+AC8</f>
        <v>-4.0675468874519602E-2</v>
      </c>
      <c r="AD9" s="53">
        <f t="shared" ref="AD9" si="18">AD5+AD8</f>
        <v>-4.0772010463756045E-2</v>
      </c>
      <c r="AE9" s="53">
        <f t="shared" ref="AE9" si="19">AE5+AE8</f>
        <v>-4.0812241810516833E-2</v>
      </c>
      <c r="AF9" s="53">
        <f t="shared" ref="AF9" si="20">AF5+AF8</f>
        <v>-4.0885606166002383E-2</v>
      </c>
      <c r="AG9" s="53">
        <f t="shared" ref="AG9" si="21">AG5+AG8</f>
        <v>-4.09441822092345E-2</v>
      </c>
      <c r="AH9" s="53">
        <f t="shared" ref="AH9" si="22">AH5+AH8</f>
        <v>-4.1001839849012997E-2</v>
      </c>
      <c r="AI9" s="53">
        <f t="shared" ref="AI9" si="23">AI5+AI8</f>
        <v>-4.1068768469079961E-2</v>
      </c>
      <c r="AJ9" s="53">
        <f t="shared" ref="AJ9" si="24">AJ5+AJ8</f>
        <v>-4.1004930175775819E-2</v>
      </c>
      <c r="AK9" s="53">
        <f t="shared" ref="AK9" si="25">AK5+AK8</f>
        <v>-4.1025179497956261E-2</v>
      </c>
      <c r="AL9" s="130">
        <f t="shared" ref="AL9" si="26">AL5+AL8</f>
        <v>-3.7145260686004759E-2</v>
      </c>
      <c r="AM9" s="130">
        <f t="shared" ref="AM9" si="27">AM5+AM8</f>
        <v>-3.363439549785123E-2</v>
      </c>
      <c r="AN9" s="130">
        <f t="shared" ref="AN9" si="28">AN5+AN8</f>
        <v>-3.0490723835771609E-2</v>
      </c>
      <c r="AO9" s="130">
        <f t="shared" ref="AO9" si="29">AO5+AO8</f>
        <v>-2.7656994087526639E-2</v>
      </c>
      <c r="AP9" s="130">
        <f t="shared" ref="AP9" si="30">AP5+AP8</f>
        <v>-2.5104218479935519E-2</v>
      </c>
      <c r="AQ9" s="130">
        <f t="shared" ref="AQ9" si="31">AQ5+AQ8</f>
        <v>-2.2809808073341716E-2</v>
      </c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</row>
    <row r="10" spans="1:57" ht="15" x14ac:dyDescent="0.25">
      <c r="A10" s="16"/>
      <c r="B10" s="19"/>
      <c r="C10" s="19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</row>
    <row r="11" spans="1:57" ht="15" x14ac:dyDescent="0.25">
      <c r="A11" s="16"/>
      <c r="B11" s="19" t="s">
        <v>29</v>
      </c>
      <c r="C11" s="19"/>
      <c r="D11" s="21"/>
      <c r="E11" s="21">
        <f>(E20-D20)/D20</f>
        <v>-0.10784313725490197</v>
      </c>
      <c r="F11" s="21">
        <f t="shared" ref="F11:G11" si="32">(F20-E20)/E20</f>
        <v>3.2967032967032968E-2</v>
      </c>
      <c r="G11" s="21">
        <f t="shared" si="32"/>
        <v>0.47872340425531917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</row>
    <row r="12" spans="1:57" ht="15" x14ac:dyDescent="0.25">
      <c r="A12" s="16"/>
      <c r="B12" s="19" t="s">
        <v>30</v>
      </c>
      <c r="C12" s="19"/>
      <c r="D12" s="21"/>
      <c r="E12" s="21"/>
      <c r="F12" s="21"/>
      <c r="G12" s="88">
        <f>AVERAGE(E11:G11)</f>
        <v>0.13461576665581673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</row>
    <row r="13" spans="1:57" ht="15" x14ac:dyDescent="0.25">
      <c r="A13" s="6"/>
      <c r="B13" s="66" t="s">
        <v>85</v>
      </c>
      <c r="C13" s="7"/>
      <c r="D13" s="8"/>
      <c r="E13" s="8">
        <f>(E23-D23)/D23</f>
        <v>-5.6732223903177004E-3</v>
      </c>
      <c r="F13" s="8">
        <f t="shared" ref="F13:G13" si="33">(F23-E23)/E23</f>
        <v>0.26321795359452266</v>
      </c>
      <c r="G13" s="8">
        <f t="shared" si="33"/>
        <v>0.15838602830472751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T13" s="166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</row>
    <row r="14" spans="1:57" ht="15" x14ac:dyDescent="0.25">
      <c r="A14" s="6"/>
      <c r="B14" s="19" t="s">
        <v>86</v>
      </c>
      <c r="C14" s="7"/>
      <c r="D14" s="8"/>
      <c r="E14" s="8"/>
      <c r="F14" s="8"/>
      <c r="G14" s="88">
        <f>AVERAGE(E13:G13)</f>
        <v>0.13864358650297748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T14" s="166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</row>
    <row r="15" spans="1:57" ht="15" x14ac:dyDescent="0.25">
      <c r="A15" s="6"/>
      <c r="B15" s="66"/>
      <c r="C15" s="7"/>
      <c r="D15" s="8"/>
      <c r="E15" s="8"/>
      <c r="F15" s="8"/>
      <c r="G15" s="54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T15" s="166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</row>
    <row r="16" spans="1:57" ht="15.75" x14ac:dyDescent="0.25">
      <c r="A16" s="108"/>
      <c r="B16" s="109"/>
      <c r="C16" s="109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T16" s="34"/>
      <c r="AU16" s="34"/>
      <c r="AV16" s="34"/>
      <c r="AW16" s="34"/>
      <c r="AX16" s="34"/>
      <c r="AY16" s="42"/>
      <c r="AZ16" s="34"/>
      <c r="BA16" s="34"/>
      <c r="BB16" s="34"/>
      <c r="BC16" s="34"/>
      <c r="BD16" s="34"/>
      <c r="BE16" s="34"/>
    </row>
    <row r="17" spans="1:57" ht="17.100000000000001" customHeight="1" x14ac:dyDescent="0.25">
      <c r="A17" s="106" t="s">
        <v>3</v>
      </c>
      <c r="B17" s="107" t="s">
        <v>2</v>
      </c>
      <c r="C17" s="206" t="s">
        <v>16</v>
      </c>
      <c r="D17" s="111">
        <v>2019</v>
      </c>
      <c r="E17" s="111">
        <v>2020</v>
      </c>
      <c r="F17" s="112">
        <v>2021</v>
      </c>
      <c r="G17" s="113">
        <v>2022</v>
      </c>
      <c r="H17" s="114">
        <v>2023</v>
      </c>
      <c r="I17" s="111">
        <v>2024</v>
      </c>
      <c r="J17" s="113">
        <v>2025</v>
      </c>
      <c r="K17" s="115">
        <v>2026</v>
      </c>
      <c r="L17" s="114">
        <v>2027</v>
      </c>
      <c r="M17" s="114">
        <v>2028</v>
      </c>
      <c r="N17" s="112">
        <v>2029</v>
      </c>
      <c r="O17" s="113">
        <v>2030</v>
      </c>
      <c r="P17" s="115">
        <v>2031</v>
      </c>
      <c r="Q17" s="114">
        <v>2032</v>
      </c>
      <c r="R17" s="111">
        <v>2033</v>
      </c>
      <c r="S17" s="113">
        <v>2034</v>
      </c>
      <c r="T17" s="116">
        <v>2035</v>
      </c>
      <c r="U17" s="114">
        <v>2036</v>
      </c>
      <c r="V17" s="111">
        <v>2037</v>
      </c>
      <c r="W17" s="112">
        <v>2038</v>
      </c>
      <c r="X17" s="113">
        <v>2039</v>
      </c>
      <c r="Y17" s="115">
        <v>2040</v>
      </c>
      <c r="Z17" s="114">
        <v>2041</v>
      </c>
      <c r="AA17" s="111">
        <v>2042</v>
      </c>
      <c r="AB17" s="113">
        <v>2043</v>
      </c>
      <c r="AC17" s="115">
        <v>2044</v>
      </c>
      <c r="AD17" s="114">
        <v>2045</v>
      </c>
      <c r="AE17" s="111">
        <v>2046</v>
      </c>
      <c r="AF17" s="112">
        <v>2047</v>
      </c>
      <c r="AG17" s="113">
        <v>2048</v>
      </c>
      <c r="AH17" s="115">
        <v>2049</v>
      </c>
      <c r="AI17" s="114">
        <v>2050</v>
      </c>
      <c r="AJ17" s="111">
        <v>2051</v>
      </c>
      <c r="AK17" s="113">
        <v>2052</v>
      </c>
      <c r="AL17" s="113">
        <v>2053</v>
      </c>
      <c r="AM17" s="113">
        <v>2054</v>
      </c>
      <c r="AN17" s="113">
        <v>2055</v>
      </c>
      <c r="AO17" s="113">
        <v>2056</v>
      </c>
      <c r="AP17" s="113">
        <v>2057</v>
      </c>
      <c r="AQ17" s="113">
        <v>2057</v>
      </c>
      <c r="AT17" s="41"/>
      <c r="AU17" s="191"/>
      <c r="AV17" s="180"/>
      <c r="AW17" s="180"/>
      <c r="AX17" s="180"/>
      <c r="AY17" s="42"/>
      <c r="AZ17" s="42"/>
      <c r="BA17" s="34"/>
      <c r="BB17" s="34"/>
      <c r="BC17" s="34"/>
      <c r="BD17" s="34"/>
      <c r="BE17" s="34"/>
    </row>
    <row r="18" spans="1:57" ht="15.75" x14ac:dyDescent="0.25">
      <c r="A18" s="13" t="s">
        <v>4</v>
      </c>
      <c r="B18" s="14" t="s">
        <v>15</v>
      </c>
      <c r="C18" s="14" t="s">
        <v>36</v>
      </c>
      <c r="D18" s="26">
        <v>78</v>
      </c>
      <c r="E18" s="26">
        <v>61</v>
      </c>
      <c r="F18" s="26">
        <v>56</v>
      </c>
      <c r="G18" s="26">
        <v>97</v>
      </c>
      <c r="H18" s="27">
        <f>G18*(1+H$7)</f>
        <v>97.097594372650235</v>
      </c>
      <c r="I18" s="27">
        <f>H18*(1+I$7)</f>
        <v>100.08447195714817</v>
      </c>
      <c r="J18" s="27">
        <f t="shared" ref="J18:AQ19" si="34">I18*(1+J$7)</f>
        <v>102.84092663002588</v>
      </c>
      <c r="K18" s="27">
        <f t="shared" si="34"/>
        <v>105.37607339773299</v>
      </c>
      <c r="L18" s="27">
        <f t="shared" si="34"/>
        <v>107.7001231443827</v>
      </c>
      <c r="M18" s="27">
        <f t="shared" si="34"/>
        <v>109.82252236197664</v>
      </c>
      <c r="N18" s="27">
        <f t="shared" si="34"/>
        <v>111.75505718890183</v>
      </c>
      <c r="O18" s="27">
        <f t="shared" si="34"/>
        <v>113.50893425218925</v>
      </c>
      <c r="P18" s="27">
        <f t="shared" si="34"/>
        <v>115.09189854498769</v>
      </c>
      <c r="Q18" s="27">
        <f t="shared" si="34"/>
        <v>116.51606341983749</v>
      </c>
      <c r="R18" s="27">
        <f t="shared" si="34"/>
        <v>117.79056502308549</v>
      </c>
      <c r="S18" s="27">
        <f t="shared" si="34"/>
        <v>118.92843713956277</v>
      </c>
      <c r="T18" s="117">
        <f t="shared" si="34"/>
        <v>119.9377362063919</v>
      </c>
      <c r="U18" s="27">
        <f t="shared" si="34"/>
        <v>120.82870026686659</v>
      </c>
      <c r="V18" s="27">
        <f t="shared" si="34"/>
        <v>121.61218133638864</v>
      </c>
      <c r="W18" s="27">
        <f t="shared" si="34"/>
        <v>122.2957110251788</v>
      </c>
      <c r="X18" s="27">
        <f t="shared" si="34"/>
        <v>122.88872735056195</v>
      </c>
      <c r="Y18" s="27">
        <f t="shared" si="34"/>
        <v>123.39466482254876</v>
      </c>
      <c r="Z18" s="27">
        <f t="shared" si="34"/>
        <v>123.82425042018367</v>
      </c>
      <c r="AA18" s="27">
        <f t="shared" si="34"/>
        <v>124.18315251099487</v>
      </c>
      <c r="AB18" s="27">
        <f t="shared" si="34"/>
        <v>124.4734389862558</v>
      </c>
      <c r="AC18" s="27">
        <f t="shared" si="34"/>
        <v>124.70356768499228</v>
      </c>
      <c r="AD18" s="27">
        <f t="shared" si="34"/>
        <v>124.87659964141143</v>
      </c>
      <c r="AE18" s="27">
        <f t="shared" si="34"/>
        <v>125.00385611997788</v>
      </c>
      <c r="AF18" s="27">
        <f t="shared" si="34"/>
        <v>125.08514140486943</v>
      </c>
      <c r="AG18" s="27">
        <f t="shared" si="34"/>
        <v>125.12589389782131</v>
      </c>
      <c r="AH18" s="27">
        <f t="shared" si="34"/>
        <v>125.12950266165875</v>
      </c>
      <c r="AI18" s="27">
        <f t="shared" si="34"/>
        <v>125.09778771918546</v>
      </c>
      <c r="AJ18" s="27">
        <f t="shared" si="34"/>
        <v>125.04981883283054</v>
      </c>
      <c r="AK18" s="27">
        <f t="shared" si="34"/>
        <v>124.97752132389627</v>
      </c>
      <c r="AL18" s="27">
        <f t="shared" si="34"/>
        <v>124.88467129626032</v>
      </c>
      <c r="AM18" s="27">
        <f t="shared" si="34"/>
        <v>124.77573423256081</v>
      </c>
      <c r="AN18" s="27">
        <f t="shared" si="34"/>
        <v>124.65035469903212</v>
      </c>
      <c r="AO18" s="27">
        <f t="shared" si="34"/>
        <v>124.51078397060952</v>
      </c>
      <c r="AP18" s="27">
        <f t="shared" si="34"/>
        <v>124.35879965495486</v>
      </c>
      <c r="AQ18" s="27">
        <f t="shared" si="34"/>
        <v>124.19531781524047</v>
      </c>
      <c r="AS18" s="34"/>
      <c r="AT18" s="43"/>
      <c r="AU18" s="44"/>
      <c r="AV18" s="42"/>
      <c r="AW18" s="42"/>
      <c r="AX18" s="42"/>
      <c r="AY18" s="42"/>
      <c r="AZ18" s="42"/>
      <c r="BA18" s="34"/>
      <c r="BB18" s="34"/>
      <c r="BC18" s="34"/>
      <c r="BD18" s="34"/>
      <c r="BE18" s="34"/>
    </row>
    <row r="19" spans="1:57" ht="15.75" x14ac:dyDescent="0.25">
      <c r="A19" s="13" t="s">
        <v>5</v>
      </c>
      <c r="B19" s="14" t="s">
        <v>19</v>
      </c>
      <c r="C19" s="14" t="s">
        <v>36</v>
      </c>
      <c r="D19" s="26">
        <v>24</v>
      </c>
      <c r="E19" s="26">
        <v>30</v>
      </c>
      <c r="F19" s="26">
        <v>38</v>
      </c>
      <c r="G19" s="26">
        <v>42</v>
      </c>
      <c r="H19" s="27">
        <f>G19*(1+H$7)</f>
        <v>42.04225735723</v>
      </c>
      <c r="I19" s="27">
        <f>H19*(1+I$7)</f>
        <v>43.335544558765186</v>
      </c>
      <c r="J19" s="27">
        <f t="shared" si="34"/>
        <v>44.529061015062751</v>
      </c>
      <c r="K19" s="27">
        <f t="shared" si="34"/>
        <v>45.626753429946248</v>
      </c>
      <c r="L19" s="27">
        <f t="shared" si="34"/>
        <v>46.633043010969836</v>
      </c>
      <c r="M19" s="27">
        <f t="shared" si="34"/>
        <v>47.552019991783702</v>
      </c>
      <c r="N19" s="27">
        <f t="shared" si="34"/>
        <v>48.388787648802854</v>
      </c>
      <c r="O19" s="27">
        <f t="shared" si="34"/>
        <v>49.148198335999474</v>
      </c>
      <c r="P19" s="27">
        <f t="shared" si="34"/>
        <v>49.833605555561682</v>
      </c>
      <c r="Q19" s="27">
        <f t="shared" si="34"/>
        <v>50.450254264259542</v>
      </c>
      <c r="R19" s="27">
        <f t="shared" si="34"/>
        <v>51.002100319274142</v>
      </c>
      <c r="S19" s="27">
        <f t="shared" si="34"/>
        <v>51.494787215068428</v>
      </c>
      <c r="T19" s="117">
        <f t="shared" si="34"/>
        <v>51.93180330586042</v>
      </c>
      <c r="U19" s="27">
        <f t="shared" si="34"/>
        <v>52.317581558849454</v>
      </c>
      <c r="V19" s="27">
        <f t="shared" si="34"/>
        <v>52.656820784828078</v>
      </c>
      <c r="W19" s="27">
        <f t="shared" si="34"/>
        <v>52.952782093376392</v>
      </c>
      <c r="X19" s="27">
        <f t="shared" si="34"/>
        <v>53.209552048696928</v>
      </c>
      <c r="Y19" s="27">
        <f t="shared" si="34"/>
        <v>53.428617758216994</v>
      </c>
      <c r="Z19" s="27">
        <f t="shared" si="34"/>
        <v>53.614623893275407</v>
      </c>
      <c r="AA19" s="27">
        <f t="shared" si="34"/>
        <v>53.770024798575101</v>
      </c>
      <c r="AB19" s="27">
        <f t="shared" si="34"/>
        <v>53.895715849719011</v>
      </c>
      <c r="AC19" s="27">
        <f t="shared" si="34"/>
        <v>53.995359203811098</v>
      </c>
      <c r="AD19" s="27">
        <f t="shared" si="34"/>
        <v>54.070280257105992</v>
      </c>
      <c r="AE19" s="27">
        <f t="shared" si="34"/>
        <v>54.125381000402804</v>
      </c>
      <c r="AF19" s="27">
        <f t="shared" si="34"/>
        <v>54.160576690768217</v>
      </c>
      <c r="AG19" s="27">
        <f t="shared" si="34"/>
        <v>54.178222100087588</v>
      </c>
      <c r="AH19" s="27">
        <f t="shared" si="34"/>
        <v>54.179784657625447</v>
      </c>
      <c r="AI19" s="27">
        <f t="shared" si="34"/>
        <v>54.166052414492682</v>
      </c>
      <c r="AJ19" s="27">
        <f t="shared" si="34"/>
        <v>54.145282381225599</v>
      </c>
      <c r="AK19" s="27">
        <f t="shared" si="34"/>
        <v>54.113978305192198</v>
      </c>
      <c r="AL19" s="27">
        <f t="shared" si="34"/>
        <v>54.073775200442618</v>
      </c>
      <c r="AM19" s="27">
        <f t="shared" si="34"/>
        <v>54.026606574923242</v>
      </c>
      <c r="AN19" s="27">
        <f t="shared" si="34"/>
        <v>53.972318529477832</v>
      </c>
      <c r="AO19" s="27">
        <f t="shared" si="34"/>
        <v>53.911885842944336</v>
      </c>
      <c r="AP19" s="27">
        <f t="shared" si="34"/>
        <v>53.84607820111448</v>
      </c>
      <c r="AQ19" s="27">
        <f t="shared" si="34"/>
        <v>53.775292249897937</v>
      </c>
      <c r="AS19" s="34"/>
      <c r="AT19" s="43"/>
      <c r="AU19" s="44"/>
      <c r="AV19" s="42"/>
      <c r="AW19" s="42"/>
      <c r="AX19" s="42"/>
      <c r="AY19" s="42"/>
      <c r="AZ19" s="42"/>
      <c r="BA19" s="34"/>
      <c r="BB19" s="34"/>
      <c r="BC19" s="34"/>
      <c r="BD19" s="34"/>
      <c r="BE19" s="34"/>
    </row>
    <row r="20" spans="1:57" ht="15.75" x14ac:dyDescent="0.25">
      <c r="A20" s="252" t="s">
        <v>11</v>
      </c>
      <c r="B20" s="253"/>
      <c r="C20" s="119"/>
      <c r="D20" s="120">
        <f t="shared" ref="D20:AQ20" si="35">SUM(D18:D19)</f>
        <v>102</v>
      </c>
      <c r="E20" s="120">
        <f t="shared" si="35"/>
        <v>91</v>
      </c>
      <c r="F20" s="120">
        <f t="shared" si="35"/>
        <v>94</v>
      </c>
      <c r="G20" s="120">
        <f t="shared" si="35"/>
        <v>139</v>
      </c>
      <c r="H20" s="120">
        <f t="shared" si="35"/>
        <v>139.13985172988023</v>
      </c>
      <c r="I20" s="120">
        <f t="shared" si="35"/>
        <v>143.42001651591335</v>
      </c>
      <c r="J20" s="120">
        <f t="shared" si="35"/>
        <v>147.36998764508863</v>
      </c>
      <c r="K20" s="120">
        <f t="shared" si="35"/>
        <v>151.00282682767926</v>
      </c>
      <c r="L20" s="120">
        <f t="shared" si="35"/>
        <v>154.33316615535253</v>
      </c>
      <c r="M20" s="120">
        <f t="shared" si="35"/>
        <v>157.37454235376035</v>
      </c>
      <c r="N20" s="120">
        <f t="shared" si="35"/>
        <v>160.14384483770468</v>
      </c>
      <c r="O20" s="120">
        <f t="shared" si="35"/>
        <v>162.65713258818872</v>
      </c>
      <c r="P20" s="120">
        <f t="shared" si="35"/>
        <v>164.92550410054938</v>
      </c>
      <c r="Q20" s="120">
        <f t="shared" si="35"/>
        <v>166.96631768409702</v>
      </c>
      <c r="R20" s="120">
        <f t="shared" si="35"/>
        <v>168.79266534235964</v>
      </c>
      <c r="S20" s="120">
        <f t="shared" si="35"/>
        <v>170.4232243546312</v>
      </c>
      <c r="T20" s="121">
        <f t="shared" si="35"/>
        <v>171.86953951225232</v>
      </c>
      <c r="U20" s="120">
        <f t="shared" si="35"/>
        <v>173.14628182571604</v>
      </c>
      <c r="V20" s="120">
        <f t="shared" si="35"/>
        <v>174.26900212121672</v>
      </c>
      <c r="W20" s="120">
        <f t="shared" si="35"/>
        <v>175.24849311855519</v>
      </c>
      <c r="X20" s="120">
        <f t="shared" si="35"/>
        <v>176.09827939925887</v>
      </c>
      <c r="Y20" s="120">
        <f t="shared" si="35"/>
        <v>176.82328258076575</v>
      </c>
      <c r="Z20" s="120">
        <f t="shared" si="35"/>
        <v>177.43887431345908</v>
      </c>
      <c r="AA20" s="120">
        <f t="shared" si="35"/>
        <v>177.95317730956998</v>
      </c>
      <c r="AB20" s="120">
        <f t="shared" si="35"/>
        <v>178.36915483597483</v>
      </c>
      <c r="AC20" s="120">
        <f t="shared" si="35"/>
        <v>178.69892688880338</v>
      </c>
      <c r="AD20" s="120">
        <f t="shared" si="35"/>
        <v>178.94687989851741</v>
      </c>
      <c r="AE20" s="120">
        <f t="shared" si="35"/>
        <v>179.12923712038068</v>
      </c>
      <c r="AF20" s="120">
        <f t="shared" si="35"/>
        <v>179.24571809563764</v>
      </c>
      <c r="AG20" s="120">
        <f t="shared" si="35"/>
        <v>179.30411599790889</v>
      </c>
      <c r="AH20" s="120">
        <f t="shared" si="35"/>
        <v>179.30928731928418</v>
      </c>
      <c r="AI20" s="120">
        <f t="shared" si="35"/>
        <v>179.26384013367814</v>
      </c>
      <c r="AJ20" s="120">
        <f t="shared" si="35"/>
        <v>179.19510121405614</v>
      </c>
      <c r="AK20" s="120">
        <f t="shared" si="35"/>
        <v>179.09149962908847</v>
      </c>
      <c r="AL20" s="120">
        <f t="shared" si="35"/>
        <v>178.95844649670295</v>
      </c>
      <c r="AM20" s="120">
        <f t="shared" si="35"/>
        <v>178.80234080748406</v>
      </c>
      <c r="AN20" s="120">
        <f t="shared" si="35"/>
        <v>178.62267322850994</v>
      </c>
      <c r="AO20" s="120">
        <f t="shared" si="35"/>
        <v>178.42266981355385</v>
      </c>
      <c r="AP20" s="120">
        <f t="shared" si="35"/>
        <v>178.20487785606934</v>
      </c>
      <c r="AQ20" s="120">
        <f t="shared" si="35"/>
        <v>177.9706100651384</v>
      </c>
      <c r="AT20" s="251"/>
      <c r="AU20" s="254"/>
      <c r="AV20" s="42"/>
      <c r="AW20" s="42"/>
      <c r="AX20" s="42"/>
      <c r="AY20" s="46"/>
      <c r="AZ20" s="46"/>
      <c r="BA20" s="34"/>
      <c r="BB20" s="34"/>
      <c r="BC20" s="34"/>
      <c r="BD20" s="34"/>
      <c r="BE20" s="34"/>
    </row>
    <row r="21" spans="1:57" ht="15.75" x14ac:dyDescent="0.25">
      <c r="A21" s="207"/>
      <c r="B21" s="208"/>
      <c r="C21" s="208"/>
      <c r="D21" s="50"/>
      <c r="E21" s="50"/>
      <c r="F21" s="50"/>
      <c r="G21" s="50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09"/>
      <c r="AC21" s="209"/>
      <c r="AD21" s="209"/>
      <c r="AE21" s="209"/>
      <c r="AF21" s="209"/>
      <c r="AG21" s="209"/>
      <c r="AH21" s="209"/>
      <c r="AI21" s="209"/>
      <c r="AJ21" s="209"/>
      <c r="AK21" s="209"/>
      <c r="AL21" s="210"/>
      <c r="AM21" s="210"/>
      <c r="AN21" s="210"/>
      <c r="AO21" s="210"/>
      <c r="AP21" s="210"/>
      <c r="AQ21" s="210"/>
      <c r="AT21" s="34"/>
      <c r="AU21" s="44"/>
      <c r="AV21" s="44"/>
      <c r="AW21" s="44"/>
      <c r="AX21" s="44"/>
      <c r="AY21" s="44"/>
      <c r="AZ21" s="183"/>
      <c r="BA21" s="34"/>
      <c r="BB21" s="34"/>
      <c r="BC21" s="34"/>
      <c r="BD21" s="34"/>
      <c r="BE21" s="34"/>
    </row>
    <row r="22" spans="1:57" ht="15.75" x14ac:dyDescent="0.25">
      <c r="A22" s="207"/>
      <c r="B22" s="208"/>
      <c r="C22" s="211"/>
      <c r="D22" s="50"/>
      <c r="E22" s="50"/>
      <c r="F22" s="50"/>
      <c r="G22" s="50"/>
      <c r="H22" s="209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212"/>
      <c r="AM22" s="212"/>
      <c r="AN22" s="212"/>
      <c r="AO22" s="212"/>
      <c r="AP22" s="212"/>
      <c r="AQ22" s="212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</row>
    <row r="23" spans="1:57" ht="15.75" x14ac:dyDescent="0.25">
      <c r="A23" s="265"/>
      <c r="B23" s="265"/>
      <c r="C23" s="51"/>
      <c r="D23" s="120">
        <v>2644</v>
      </c>
      <c r="E23" s="120">
        <v>2629</v>
      </c>
      <c r="F23" s="120">
        <v>3321</v>
      </c>
      <c r="G23" s="120">
        <v>3847</v>
      </c>
      <c r="H23" s="120">
        <f>G23*(1+H$9)</f>
        <v>4010.8791358798439</v>
      </c>
      <c r="I23" s="120">
        <f>H23*(1+I$9)</f>
        <v>4063.9812709008652</v>
      </c>
      <c r="J23" s="120">
        <f t="shared" ref="J23:AQ23" si="36">I23*(1+J$9)</f>
        <v>4081.3940444404248</v>
      </c>
      <c r="K23" s="120">
        <f t="shared" si="36"/>
        <v>4087.4106712112798</v>
      </c>
      <c r="L23" s="120">
        <f t="shared" si="36"/>
        <v>4072.3192459528309</v>
      </c>
      <c r="M23" s="120">
        <f t="shared" si="36"/>
        <v>4036.2652755379208</v>
      </c>
      <c r="N23" s="120">
        <f t="shared" si="36"/>
        <v>3979.778561889515</v>
      </c>
      <c r="O23" s="120">
        <f t="shared" si="36"/>
        <v>3903.6602113947051</v>
      </c>
      <c r="P23" s="120">
        <f t="shared" si="36"/>
        <v>3816.6859992920909</v>
      </c>
      <c r="Q23" s="120">
        <f t="shared" si="36"/>
        <v>3719.677866553121</v>
      </c>
      <c r="R23" s="120">
        <f t="shared" si="36"/>
        <v>3613.4394703178646</v>
      </c>
      <c r="S23" s="120">
        <f t="shared" si="36"/>
        <v>3498.9757871744891</v>
      </c>
      <c r="T23" s="120">
        <f t="shared" si="36"/>
        <v>3377.1949968788585</v>
      </c>
      <c r="U23" s="120">
        <f t="shared" si="36"/>
        <v>3255.8817010324105</v>
      </c>
      <c r="V23" s="120">
        <f t="shared" si="36"/>
        <v>3135.3543178606778</v>
      </c>
      <c r="W23" s="120">
        <f t="shared" si="36"/>
        <v>3015.8363187156565</v>
      </c>
      <c r="X23" s="120">
        <f t="shared" si="36"/>
        <v>2897.6014065863678</v>
      </c>
      <c r="Y23" s="120">
        <f t="shared" si="36"/>
        <v>2780.7729858192542</v>
      </c>
      <c r="Z23" s="120">
        <f t="shared" si="36"/>
        <v>2668.4332436466302</v>
      </c>
      <c r="AA23" s="120">
        <f t="shared" si="36"/>
        <v>2560.4114737248065</v>
      </c>
      <c r="AB23" s="120">
        <f t="shared" si="36"/>
        <v>2456.4793156737624</v>
      </c>
      <c r="AC23" s="120">
        <f t="shared" si="36"/>
        <v>2356.560867728173</v>
      </c>
      <c r="AD23" s="120">
        <f t="shared" si="36"/>
        <v>2260.4791433706819</v>
      </c>
      <c r="AE23" s="120">
        <f t="shared" si="36"/>
        <v>2168.2239219638077</v>
      </c>
      <c r="AF23" s="120">
        <f t="shared" si="36"/>
        <v>2079.5747726106906</v>
      </c>
      <c r="AG23" s="120">
        <f t="shared" si="36"/>
        <v>1994.4282842031912</v>
      </c>
      <c r="AH23" s="120">
        <f t="shared" si="36"/>
        <v>1912.6530551039502</v>
      </c>
      <c r="AI23" s="120">
        <f t="shared" si="36"/>
        <v>1834.1027496222077</v>
      </c>
      <c r="AJ23" s="120">
        <f t="shared" si="36"/>
        <v>1758.8954944387508</v>
      </c>
      <c r="AK23" s="120">
        <f t="shared" si="36"/>
        <v>1686.7364910612546</v>
      </c>
      <c r="AL23" s="120">
        <f t="shared" si="36"/>
        <v>1624.0822243921873</v>
      </c>
      <c r="AM23" s="120">
        <f t="shared" si="36"/>
        <v>1569.4572005359505</v>
      </c>
      <c r="AN23" s="120">
        <f t="shared" si="36"/>
        <v>1521.6033144623457</v>
      </c>
      <c r="AO23" s="120">
        <f t="shared" si="36"/>
        <v>1479.5203405906996</v>
      </c>
      <c r="AP23" s="120">
        <f t="shared" si="36"/>
        <v>1442.378138715002</v>
      </c>
      <c r="AQ23" s="120">
        <f t="shared" si="36"/>
        <v>1409.4777702017288</v>
      </c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</row>
    <row r="24" spans="1:57" ht="15.75" thickBot="1" x14ac:dyDescent="0.3">
      <c r="A24" s="10"/>
      <c r="B24" s="11"/>
      <c r="C24" s="11"/>
      <c r="D24" s="12"/>
      <c r="E24" s="146">
        <f>(E23-D23)/D23</f>
        <v>-5.6732223903177004E-3</v>
      </c>
      <c r="F24" s="146">
        <f t="shared" ref="F24:Z24" si="37">(F23-E23)/E23</f>
        <v>0.26321795359452266</v>
      </c>
      <c r="G24" s="146">
        <f t="shared" si="37"/>
        <v>0.15838602830472751</v>
      </c>
      <c r="H24" s="146">
        <f t="shared" si="37"/>
        <v>4.2599203503988547E-2</v>
      </c>
      <c r="I24" s="146">
        <f t="shared" si="37"/>
        <v>1.3239525107099127E-2</v>
      </c>
      <c r="J24" s="146">
        <f t="shared" si="37"/>
        <v>4.2846589043703115E-3</v>
      </c>
      <c r="K24" s="146">
        <f t="shared" si="37"/>
        <v>1.4741597369287969E-3</v>
      </c>
      <c r="L24" s="146">
        <f t="shared" si="37"/>
        <v>-3.6921724955952745E-3</v>
      </c>
      <c r="M24" s="146">
        <f t="shared" si="37"/>
        <v>-8.8534243602687492E-3</v>
      </c>
      <c r="N24" s="146">
        <f t="shared" si="37"/>
        <v>-1.3994797118699723E-2</v>
      </c>
      <c r="O24" s="146">
        <f t="shared" si="37"/>
        <v>-1.912627783458145E-2</v>
      </c>
      <c r="P24" s="146">
        <f t="shared" si="37"/>
        <v>-2.2280169736274256E-2</v>
      </c>
      <c r="Q24" s="146">
        <f t="shared" si="37"/>
        <v>-2.5416849265819261E-2</v>
      </c>
      <c r="R24" s="146">
        <f t="shared" si="37"/>
        <v>-2.856118192129992E-2</v>
      </c>
      <c r="S24" s="146">
        <f t="shared" si="37"/>
        <v>-3.16772106143254E-2</v>
      </c>
      <c r="T24" s="146">
        <f t="shared" si="37"/>
        <v>-3.480469648918938E-2</v>
      </c>
      <c r="U24" s="146">
        <f t="shared" si="37"/>
        <v>-3.5921318123046941E-2</v>
      </c>
      <c r="V24" s="146">
        <f t="shared" si="37"/>
        <v>-3.7018354546946401E-2</v>
      </c>
      <c r="W24" s="146">
        <f t="shared" si="37"/>
        <v>-3.8119455419817157E-2</v>
      </c>
      <c r="X24" s="146">
        <f t="shared" si="37"/>
        <v>-3.9204684748819836E-2</v>
      </c>
      <c r="Y24" s="146">
        <f t="shared" si="37"/>
        <v>-4.0319010234312336E-2</v>
      </c>
      <c r="Z24" s="146">
        <f t="shared" si="37"/>
        <v>-4.0398746228299962E-2</v>
      </c>
      <c r="AA24" s="146">
        <f>(AA23-Z23)/Z23</f>
        <v>-4.0481346190322252E-2</v>
      </c>
      <c r="AB24" s="146">
        <f t="shared" ref="AB24" si="38">(AB23-AA23)/AA23</f>
        <v>-4.0591974812488572E-2</v>
      </c>
      <c r="AC24" s="146">
        <f t="shared" ref="AC24" si="39">(AC23-AB23)/AB23</f>
        <v>-4.0675468874519623E-2</v>
      </c>
      <c r="AD24" s="146">
        <f t="shared" ref="AD24" si="40">(AD23-AC23)/AC23</f>
        <v>-4.0772010463756052E-2</v>
      </c>
      <c r="AE24" s="146">
        <f t="shared" ref="AE24" si="41">(AE23-AD23)/AD23</f>
        <v>-4.0812241810516812E-2</v>
      </c>
      <c r="AF24" s="146">
        <f t="shared" ref="AF24" si="42">(AF23-AE23)/AE23</f>
        <v>-4.0885606166002272E-2</v>
      </c>
      <c r="AG24" s="146">
        <f t="shared" ref="AG24" si="43">(AG23-AF23)/AF23</f>
        <v>-4.0944182209234452E-2</v>
      </c>
      <c r="AH24" s="146">
        <f t="shared" ref="AH24" si="44">(AH23-AG23)/AG23</f>
        <v>-4.1001839849012962E-2</v>
      </c>
      <c r="AI24" s="146">
        <f t="shared" ref="AI24" si="45">(AI23-AH23)/AH23</f>
        <v>-4.1068768469079926E-2</v>
      </c>
      <c r="AJ24" s="146">
        <f t="shared" ref="AJ24" si="46">(AJ23-AI23)/AI23</f>
        <v>-4.100493017577575E-2</v>
      </c>
      <c r="AK24" s="146">
        <f t="shared" ref="AK24" si="47">(AK23-AJ23)/AJ23</f>
        <v>-4.1025179497956227E-2</v>
      </c>
      <c r="AL24" s="146">
        <f t="shared" ref="AL24" si="48">(AL23-AK23)/AK23</f>
        <v>-3.7145260686004787E-2</v>
      </c>
      <c r="AM24" s="146">
        <f t="shared" ref="AM24" si="49">(AM23-AL23)/AL23</f>
        <v>-3.363439549785123E-2</v>
      </c>
      <c r="AN24" s="146">
        <f t="shared" ref="AN24" si="50">(AN23-AM23)/AM23</f>
        <v>-3.0490723835771571E-2</v>
      </c>
      <c r="AO24" s="146">
        <f t="shared" ref="AO24" si="51">(AO23-AN23)/AN23</f>
        <v>-2.7656994087526695E-2</v>
      </c>
      <c r="AP24" s="146">
        <f t="shared" ref="AP24" si="52">(AP23-AO23)/AO23</f>
        <v>-2.5104218479935523E-2</v>
      </c>
      <c r="AQ24" s="146">
        <f t="shared" ref="AQ24" si="53">(AQ23-AP23)/AP23</f>
        <v>-2.2809808073341806E-2</v>
      </c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</row>
    <row r="25" spans="1:57" ht="15.75" thickBot="1" x14ac:dyDescent="0.3">
      <c r="A25" s="10"/>
      <c r="B25" s="11"/>
      <c r="C25" s="11"/>
      <c r="D25" s="12"/>
      <c r="E25" s="21"/>
      <c r="F25" s="21"/>
      <c r="G25" s="21"/>
      <c r="H25" s="9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76">
        <f>T23+T20</f>
        <v>3549.0645363911108</v>
      </c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89"/>
      <c r="AM25" s="89"/>
      <c r="AN25" s="89"/>
      <c r="AO25" s="89"/>
      <c r="AP25" s="89"/>
      <c r="AQ25" s="89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</row>
    <row r="26" spans="1:57" ht="15" x14ac:dyDescent="0.25">
      <c r="A26" s="10"/>
      <c r="B26" s="11"/>
      <c r="C26" s="11"/>
      <c r="D26" s="12"/>
      <c r="E26" s="12"/>
      <c r="F26" s="12"/>
      <c r="G26" s="8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</row>
    <row r="27" spans="1:57" ht="46.5" x14ac:dyDescent="0.35">
      <c r="A27" s="36" t="s">
        <v>12</v>
      </c>
      <c r="B27" s="35" t="s">
        <v>93</v>
      </c>
      <c r="C27" s="11"/>
      <c r="D27" s="12"/>
      <c r="E27" s="12"/>
      <c r="F27" s="12"/>
      <c r="G27" s="12"/>
      <c r="H27" s="47"/>
      <c r="I27" s="47"/>
      <c r="J27" s="47"/>
      <c r="K27" s="156" t="s">
        <v>35</v>
      </c>
      <c r="L27" s="47"/>
      <c r="M27" s="47"/>
      <c r="N27" s="47"/>
      <c r="O27" s="47"/>
      <c r="P27" s="47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T27" s="34"/>
      <c r="AU27" s="34"/>
      <c r="AV27" s="34"/>
      <c r="AW27" s="34"/>
      <c r="AX27" s="34"/>
      <c r="AY27" s="34"/>
      <c r="AZ27" s="34"/>
    </row>
    <row r="28" spans="1:57" ht="18.75" x14ac:dyDescent="0.3">
      <c r="A28" s="10"/>
      <c r="B28" s="11"/>
      <c r="C28" s="11"/>
      <c r="D28" s="2" t="s">
        <v>84</v>
      </c>
      <c r="E28" s="2"/>
      <c r="F28" s="2"/>
      <c r="H28" s="167">
        <v>0.9</v>
      </c>
      <c r="I28" s="168">
        <v>0.03</v>
      </c>
      <c r="J28" s="167">
        <v>0.9</v>
      </c>
      <c r="K28" s="168">
        <v>0.05</v>
      </c>
      <c r="L28" s="167">
        <v>0.9</v>
      </c>
      <c r="M28" s="167">
        <v>0.9</v>
      </c>
      <c r="N28" s="167">
        <v>0.9</v>
      </c>
      <c r="O28" s="167">
        <v>0.9</v>
      </c>
      <c r="P28" s="167">
        <v>0.9</v>
      </c>
      <c r="Q28" s="133">
        <v>0.9</v>
      </c>
      <c r="R28" s="133">
        <v>0.9</v>
      </c>
      <c r="S28" s="133">
        <v>0.9</v>
      </c>
      <c r="T28" s="133">
        <v>0.9</v>
      </c>
      <c r="U28" s="133">
        <v>0.9</v>
      </c>
      <c r="V28" s="133">
        <v>0.9</v>
      </c>
      <c r="W28" s="133">
        <v>0.9</v>
      </c>
      <c r="X28" s="133">
        <v>0.9</v>
      </c>
      <c r="Y28" s="133">
        <v>0.9</v>
      </c>
      <c r="Z28" s="133">
        <v>0.9</v>
      </c>
      <c r="AA28" s="133">
        <v>0.9</v>
      </c>
      <c r="AB28" s="133">
        <v>0.9</v>
      </c>
      <c r="AC28" s="133">
        <v>0.9</v>
      </c>
      <c r="AD28" s="133">
        <v>0.9</v>
      </c>
      <c r="AE28" s="133">
        <v>0.9</v>
      </c>
      <c r="AF28" s="133">
        <v>0.9</v>
      </c>
      <c r="AG28" s="133">
        <v>0.9</v>
      </c>
      <c r="AH28" s="133">
        <v>0.9</v>
      </c>
      <c r="AI28" s="133">
        <v>0.9</v>
      </c>
      <c r="AJ28" s="133">
        <v>0.9</v>
      </c>
      <c r="AK28" s="133">
        <v>0.9</v>
      </c>
      <c r="AL28" s="9"/>
      <c r="AM28" s="9"/>
      <c r="AN28" s="9"/>
      <c r="AO28" s="9"/>
      <c r="AP28" s="9"/>
      <c r="AQ28" s="9"/>
      <c r="AT28" s="229"/>
      <c r="AU28" s="34"/>
      <c r="AV28" s="34"/>
      <c r="AW28" s="34"/>
      <c r="AX28" s="34"/>
      <c r="AY28" s="34"/>
      <c r="AZ28" s="34"/>
    </row>
    <row r="29" spans="1:57" ht="23.25" x14ac:dyDescent="0.35">
      <c r="A29" s="36"/>
      <c r="B29" s="35"/>
      <c r="C29" s="35"/>
      <c r="D29" s="2" t="s">
        <v>83</v>
      </c>
      <c r="E29" s="2"/>
      <c r="F29" s="2"/>
      <c r="G29" s="2"/>
      <c r="H29" s="169">
        <v>0.3</v>
      </c>
      <c r="I29" s="170">
        <v>0.3</v>
      </c>
      <c r="J29" s="170">
        <v>0.3</v>
      </c>
      <c r="K29" s="171">
        <v>0.3</v>
      </c>
      <c r="L29" s="172">
        <v>-5.0000000000000001E-3</v>
      </c>
      <c r="M29" s="172">
        <v>-5.0000000000000001E-3</v>
      </c>
      <c r="N29" s="172">
        <v>-5.0000000000000001E-3</v>
      </c>
      <c r="O29" s="172">
        <v>-5.0000000000000001E-3</v>
      </c>
      <c r="P29" s="172">
        <v>-3.0000000000000001E-3</v>
      </c>
      <c r="Q29" s="136">
        <v>-3.0000000000000001E-3</v>
      </c>
      <c r="R29" s="136">
        <v>-3.0000000000000001E-3</v>
      </c>
      <c r="S29" s="136">
        <v>-3.0000000000000001E-3</v>
      </c>
      <c r="T29" s="136">
        <v>-3.0000000000000001E-3</v>
      </c>
      <c r="U29" s="136">
        <v>-1E-3</v>
      </c>
      <c r="V29" s="136">
        <v>-1E-3</v>
      </c>
      <c r="W29" s="136">
        <v>-1E-3</v>
      </c>
      <c r="X29" s="136">
        <v>-1E-3</v>
      </c>
      <c r="Y29" s="136">
        <v>-1E-3</v>
      </c>
      <c r="Z29" s="135">
        <v>0</v>
      </c>
      <c r="AA29" s="135">
        <v>0</v>
      </c>
      <c r="AB29" s="135">
        <v>0</v>
      </c>
      <c r="AC29" s="135">
        <v>0</v>
      </c>
      <c r="AD29" s="135">
        <v>0</v>
      </c>
      <c r="AE29" s="135">
        <v>0</v>
      </c>
      <c r="AF29" s="135">
        <v>0</v>
      </c>
      <c r="AG29" s="135">
        <v>0</v>
      </c>
      <c r="AH29" s="135">
        <v>0</v>
      </c>
      <c r="AI29" s="135">
        <v>0</v>
      </c>
      <c r="AJ29" s="137">
        <v>0</v>
      </c>
      <c r="AK29" s="137">
        <v>0</v>
      </c>
      <c r="AL29" s="137">
        <v>0</v>
      </c>
      <c r="AM29" s="137">
        <v>0</v>
      </c>
      <c r="AN29" s="137">
        <v>0</v>
      </c>
      <c r="AO29" s="137">
        <v>0</v>
      </c>
      <c r="AP29" s="137">
        <v>0</v>
      </c>
      <c r="AQ29" s="137">
        <v>0</v>
      </c>
      <c r="AT29" s="34"/>
      <c r="AU29" s="34"/>
      <c r="AV29" s="34"/>
      <c r="AW29" s="34"/>
      <c r="AX29" s="34"/>
      <c r="AY29" s="34"/>
      <c r="AZ29" s="34"/>
    </row>
    <row r="30" spans="1:57" ht="15" x14ac:dyDescent="0.25">
      <c r="A30" s="16"/>
      <c r="B30" s="17"/>
      <c r="C30" s="17"/>
      <c r="D30" s="17">
        <v>2019</v>
      </c>
      <c r="E30" s="17">
        <v>2020</v>
      </c>
      <c r="F30" s="17">
        <v>2021</v>
      </c>
      <c r="G30" s="17">
        <v>2022</v>
      </c>
      <c r="H30" s="49">
        <v>2023</v>
      </c>
      <c r="I30" s="49">
        <v>2024</v>
      </c>
      <c r="J30" s="49">
        <v>2025</v>
      </c>
      <c r="K30" s="49">
        <v>2026</v>
      </c>
      <c r="L30" s="49">
        <v>2027</v>
      </c>
      <c r="M30" s="49">
        <v>2028</v>
      </c>
      <c r="N30" s="49">
        <v>2029</v>
      </c>
      <c r="O30" s="49">
        <v>2030</v>
      </c>
      <c r="P30" s="49">
        <v>2031</v>
      </c>
      <c r="Q30" s="17">
        <v>2032</v>
      </c>
      <c r="R30" s="17">
        <v>2033</v>
      </c>
      <c r="S30" s="17">
        <v>2034</v>
      </c>
      <c r="T30" s="31">
        <v>2035</v>
      </c>
      <c r="U30" s="17">
        <v>2036</v>
      </c>
      <c r="V30" s="17">
        <v>2037</v>
      </c>
      <c r="W30" s="17">
        <v>2038</v>
      </c>
      <c r="X30" s="17">
        <v>2039</v>
      </c>
      <c r="Y30" s="17">
        <v>2040</v>
      </c>
      <c r="Z30" s="17">
        <v>2041</v>
      </c>
      <c r="AA30" s="17">
        <v>2042</v>
      </c>
      <c r="AB30" s="17">
        <v>2043</v>
      </c>
      <c r="AC30" s="17">
        <v>2044</v>
      </c>
      <c r="AD30" s="17">
        <v>2045</v>
      </c>
      <c r="AE30" s="17">
        <v>2046</v>
      </c>
      <c r="AF30" s="17">
        <v>2047</v>
      </c>
      <c r="AG30" s="17">
        <v>2048</v>
      </c>
      <c r="AH30" s="17">
        <v>2049</v>
      </c>
      <c r="AI30" s="17">
        <v>2050</v>
      </c>
      <c r="AJ30" s="17">
        <v>2051</v>
      </c>
      <c r="AK30" s="17">
        <v>2052</v>
      </c>
      <c r="AL30" s="86">
        <v>2053</v>
      </c>
      <c r="AM30" s="86">
        <v>2054</v>
      </c>
      <c r="AN30" s="86">
        <v>2055</v>
      </c>
      <c r="AO30" s="86">
        <v>2056</v>
      </c>
      <c r="AP30" s="86">
        <v>2057</v>
      </c>
      <c r="AQ30" s="86">
        <v>2057</v>
      </c>
      <c r="AT30" s="230"/>
      <c r="AU30" s="230"/>
      <c r="AV30" s="230"/>
      <c r="AW30" s="231"/>
      <c r="AX30" s="230"/>
      <c r="AY30" s="230"/>
      <c r="AZ30" s="230"/>
      <c r="BA30" s="58"/>
    </row>
    <row r="31" spans="1:57" ht="15" x14ac:dyDescent="0.25">
      <c r="A31" s="16"/>
      <c r="B31" s="19" t="s">
        <v>77</v>
      </c>
      <c r="C31" s="19"/>
      <c r="D31" s="20"/>
      <c r="E31" s="20"/>
      <c r="F31" s="20">
        <v>1.485267048770611E-3</v>
      </c>
      <c r="G31" s="20">
        <v>1.2526974710702632E-3</v>
      </c>
      <c r="H31" s="131">
        <v>1.0061275530952596E-3</v>
      </c>
      <c r="I31" s="131">
        <v>7.6160232183108967E-4</v>
      </c>
      <c r="J31" s="131">
        <v>5.4128206879000551E-4</v>
      </c>
      <c r="K31" s="131">
        <v>3.5114668625468859E-4</v>
      </c>
      <c r="L31" s="131">
        <v>1.8481445373064176E-4</v>
      </c>
      <c r="M31" s="158">
        <v>2.3562589057224415E-5</v>
      </c>
      <c r="N31" s="131">
        <v>-1.1781016937384425E-4</v>
      </c>
      <c r="O31" s="131">
        <v>-2.4929088525549314E-4</v>
      </c>
      <c r="P31" s="131">
        <v>-4.0318278694828624E-4</v>
      </c>
      <c r="Q31" s="20">
        <v>-5.3986231649338912E-4</v>
      </c>
      <c r="R31" s="20">
        <v>-6.8419497197402812E-4</v>
      </c>
      <c r="S31" s="20">
        <v>-8.0022366499954423E-4</v>
      </c>
      <c r="T31" s="38">
        <v>-9.2770953986354154E-4</v>
      </c>
      <c r="U31" s="20">
        <v>-1.044331173721158E-3</v>
      </c>
      <c r="V31" s="20">
        <v>-1.1413675976206239E-3</v>
      </c>
      <c r="W31" s="20">
        <v>-1.2424684704913647E-3</v>
      </c>
      <c r="X31" s="20">
        <v>-1.3276977994939321E-3</v>
      </c>
      <c r="Y31" s="20">
        <v>-1.4420232849865489E-3</v>
      </c>
      <c r="Z31" s="20">
        <v>-1.521759278974133E-3</v>
      </c>
      <c r="AA31" s="20">
        <v>-1.6043592409963336E-3</v>
      </c>
      <c r="AB31" s="20">
        <v>-1.7149878631628201E-3</v>
      </c>
      <c r="AC31" s="20">
        <v>-1.7984819251937179E-3</v>
      </c>
      <c r="AD31" s="20">
        <v>-1.8950235144301608E-3</v>
      </c>
      <c r="AE31" s="20">
        <v>-1.9352548611909492E-3</v>
      </c>
      <c r="AF31" s="20">
        <v>-2.0086192166764993E-3</v>
      </c>
      <c r="AG31" s="20">
        <v>-2.0671952599086163E-3</v>
      </c>
      <c r="AH31" s="20">
        <v>-2.124852899687113E-3</v>
      </c>
      <c r="AI31" s="20">
        <v>-2.1917815197540769E-3</v>
      </c>
      <c r="AJ31" s="20">
        <f>AVERAGE(AG31:AI31)</f>
        <v>-2.1279432264499354E-3</v>
      </c>
      <c r="AK31" s="20">
        <f t="shared" ref="AK31:AQ31" si="54">AVERAGE(AH31:AJ31)</f>
        <v>-2.1481925486303752E-3</v>
      </c>
      <c r="AL31" s="87">
        <f t="shared" si="54"/>
        <v>-2.1559724316114626E-3</v>
      </c>
      <c r="AM31" s="87">
        <f t="shared" si="54"/>
        <v>-2.1440360688972579E-3</v>
      </c>
      <c r="AN31" s="87">
        <f t="shared" si="54"/>
        <v>-2.1494003497130321E-3</v>
      </c>
      <c r="AO31" s="87">
        <f t="shared" si="54"/>
        <v>-2.1498029500739177E-3</v>
      </c>
      <c r="AP31" s="87">
        <f t="shared" si="54"/>
        <v>-2.1477464562280695E-3</v>
      </c>
      <c r="AQ31" s="87">
        <f t="shared" si="54"/>
        <v>-2.1489832520050068E-3</v>
      </c>
      <c r="AT31" s="230"/>
      <c r="AU31" s="230"/>
      <c r="AV31" s="230"/>
      <c r="AW31" s="232"/>
      <c r="AX31" s="230"/>
      <c r="AY31" s="230"/>
      <c r="AZ31" s="230"/>
      <c r="BA31" s="58"/>
    </row>
    <row r="32" spans="1:57" ht="15" x14ac:dyDescent="0.25">
      <c r="A32" s="16"/>
      <c r="B32" s="19" t="s">
        <v>99</v>
      </c>
      <c r="C32" s="19"/>
      <c r="D32" s="21"/>
      <c r="E32" s="21"/>
      <c r="F32" s="22">
        <f>G39</f>
        <v>0.13461576665581673</v>
      </c>
      <c r="G32" s="23">
        <f>G39</f>
        <v>0.13461576665581673</v>
      </c>
      <c r="H32" s="132">
        <v>0</v>
      </c>
      <c r="I32" s="132">
        <v>0.03</v>
      </c>
      <c r="J32" s="132">
        <f t="shared" ref="J32" si="55">I32*0.9</f>
        <v>2.7E-2</v>
      </c>
      <c r="K32" s="132">
        <f>J32+5%</f>
        <v>7.6999999999999999E-2</v>
      </c>
      <c r="L32" s="132">
        <f t="shared" ref="L32" si="56">K32*0.9</f>
        <v>6.93E-2</v>
      </c>
      <c r="M32" s="132">
        <f t="shared" ref="M32" si="57">L32*0.9</f>
        <v>6.2370000000000002E-2</v>
      </c>
      <c r="N32" s="132">
        <f t="shared" ref="N32" si="58">M32*0.9</f>
        <v>5.6133000000000002E-2</v>
      </c>
      <c r="O32" s="132">
        <f t="shared" ref="O32" si="59">N32*0.9</f>
        <v>5.0519700000000001E-2</v>
      </c>
      <c r="P32" s="132">
        <f t="shared" ref="P32" si="60">O32*0.9</f>
        <v>4.5467730000000005E-2</v>
      </c>
      <c r="Q32" s="21">
        <f t="shared" ref="Q32" si="61">P32*0.9</f>
        <v>4.0920957000000008E-2</v>
      </c>
      <c r="R32" s="21">
        <f t="shared" ref="R32" si="62">Q32*0.9</f>
        <v>3.6828861300000008E-2</v>
      </c>
      <c r="S32" s="21">
        <f t="shared" ref="S32" si="63">R32*0.9</f>
        <v>3.3145975170000008E-2</v>
      </c>
      <c r="T32" s="32">
        <f t="shared" ref="T32:AQ32" si="64">S32*0.9</f>
        <v>2.9831377653000007E-2</v>
      </c>
      <c r="U32" s="21">
        <f t="shared" si="64"/>
        <v>2.6848239887700007E-2</v>
      </c>
      <c r="V32" s="21">
        <f t="shared" si="64"/>
        <v>2.4163415898930007E-2</v>
      </c>
      <c r="W32" s="21">
        <f t="shared" si="64"/>
        <v>2.1747074309037006E-2</v>
      </c>
      <c r="X32" s="21">
        <f t="shared" si="64"/>
        <v>1.9572366878133306E-2</v>
      </c>
      <c r="Y32" s="21">
        <f t="shared" si="64"/>
        <v>1.7615130190319975E-2</v>
      </c>
      <c r="Z32" s="21">
        <f t="shared" si="64"/>
        <v>1.5853617171287977E-2</v>
      </c>
      <c r="AA32" s="21">
        <f t="shared" si="64"/>
        <v>1.426825545415918E-2</v>
      </c>
      <c r="AB32" s="21">
        <f t="shared" si="64"/>
        <v>1.2841429908743263E-2</v>
      </c>
      <c r="AC32" s="21">
        <f t="shared" si="64"/>
        <v>1.1557286917868937E-2</v>
      </c>
      <c r="AD32" s="21">
        <f t="shared" si="64"/>
        <v>1.0401558226082044E-2</v>
      </c>
      <c r="AE32" s="21">
        <f t="shared" si="64"/>
        <v>9.361402403473839E-3</v>
      </c>
      <c r="AF32" s="21">
        <f t="shared" si="64"/>
        <v>8.4252621631264561E-3</v>
      </c>
      <c r="AG32" s="21">
        <f t="shared" si="64"/>
        <v>7.5827359468138107E-3</v>
      </c>
      <c r="AH32" s="21">
        <f t="shared" si="64"/>
        <v>6.8244623521324299E-3</v>
      </c>
      <c r="AI32" s="21">
        <f t="shared" si="64"/>
        <v>6.1420161169191871E-3</v>
      </c>
      <c r="AJ32" s="21">
        <f t="shared" si="64"/>
        <v>5.5278145052272687E-3</v>
      </c>
      <c r="AK32" s="21">
        <f t="shared" si="64"/>
        <v>4.9750330547045423E-3</v>
      </c>
      <c r="AL32" s="88">
        <f t="shared" si="64"/>
        <v>4.477529749234088E-3</v>
      </c>
      <c r="AM32" s="88">
        <f t="shared" si="64"/>
        <v>4.0297767743106795E-3</v>
      </c>
      <c r="AN32" s="88">
        <f t="shared" si="64"/>
        <v>3.6267990968796115E-3</v>
      </c>
      <c r="AO32" s="88">
        <f t="shared" si="64"/>
        <v>3.2641191871916504E-3</v>
      </c>
      <c r="AP32" s="88">
        <f t="shared" si="64"/>
        <v>2.9377072684724855E-3</v>
      </c>
      <c r="AQ32" s="88">
        <f t="shared" si="64"/>
        <v>2.6439365416252368E-3</v>
      </c>
      <c r="AT32" s="230"/>
      <c r="AU32" s="230"/>
      <c r="AV32" s="230"/>
      <c r="AW32" s="233"/>
      <c r="AX32" s="230"/>
      <c r="AY32" s="230"/>
      <c r="AZ32" s="230"/>
      <c r="BA32" s="58"/>
    </row>
    <row r="33" spans="1:53" ht="15" x14ac:dyDescent="0.25">
      <c r="A33" s="16"/>
      <c r="B33" s="19" t="s">
        <v>38</v>
      </c>
      <c r="C33" s="19"/>
      <c r="D33" s="21"/>
      <c r="E33" s="21"/>
      <c r="F33" s="21">
        <f t="shared" ref="F33:AQ33" si="65">F31+F32</f>
        <v>0.13610103370458734</v>
      </c>
      <c r="G33" s="21">
        <f t="shared" si="65"/>
        <v>0.135868464126887</v>
      </c>
      <c r="H33" s="21">
        <f t="shared" si="65"/>
        <v>1.0061275530952596E-3</v>
      </c>
      <c r="I33" s="21">
        <f t="shared" si="65"/>
        <v>3.0761602321831089E-2</v>
      </c>
      <c r="J33" s="21">
        <f t="shared" si="65"/>
        <v>2.7541282068790005E-2</v>
      </c>
      <c r="K33" s="21">
        <f t="shared" si="65"/>
        <v>7.7351146686254688E-2</v>
      </c>
      <c r="L33" s="21">
        <f t="shared" si="65"/>
        <v>6.9484814453730642E-2</v>
      </c>
      <c r="M33" s="21">
        <f t="shared" si="65"/>
        <v>6.2393562589057226E-2</v>
      </c>
      <c r="N33" s="21">
        <f t="shared" si="65"/>
        <v>5.6015189830626158E-2</v>
      </c>
      <c r="O33" s="21">
        <f t="shared" si="65"/>
        <v>5.0270409114744508E-2</v>
      </c>
      <c r="P33" s="21">
        <f t="shared" si="65"/>
        <v>4.5064547213051719E-2</v>
      </c>
      <c r="Q33" s="21">
        <f t="shared" si="65"/>
        <v>4.0381094683506619E-2</v>
      </c>
      <c r="R33" s="21">
        <f t="shared" si="65"/>
        <v>3.614466632802598E-2</v>
      </c>
      <c r="S33" s="21">
        <f t="shared" si="65"/>
        <v>3.2345751505000464E-2</v>
      </c>
      <c r="T33" s="32">
        <f t="shared" si="65"/>
        <v>2.8903668113136466E-2</v>
      </c>
      <c r="U33" s="21">
        <f t="shared" si="65"/>
        <v>2.5803908713978849E-2</v>
      </c>
      <c r="V33" s="21">
        <f t="shared" si="65"/>
        <v>2.3022048301309384E-2</v>
      </c>
      <c r="W33" s="21">
        <f t="shared" si="65"/>
        <v>2.0504605838545641E-2</v>
      </c>
      <c r="X33" s="21">
        <f t="shared" si="65"/>
        <v>1.8244669078639374E-2</v>
      </c>
      <c r="Y33" s="21">
        <f t="shared" si="65"/>
        <v>1.6173106905333426E-2</v>
      </c>
      <c r="Z33" s="21">
        <f t="shared" si="65"/>
        <v>1.4331857892313844E-2</v>
      </c>
      <c r="AA33" s="21">
        <f t="shared" si="65"/>
        <v>1.2663896213162846E-2</v>
      </c>
      <c r="AB33" s="21">
        <f t="shared" si="65"/>
        <v>1.1126442045580442E-2</v>
      </c>
      <c r="AC33" s="21">
        <f t="shared" si="65"/>
        <v>9.7588049926752192E-3</v>
      </c>
      <c r="AD33" s="21">
        <f t="shared" si="65"/>
        <v>8.5065347116518829E-3</v>
      </c>
      <c r="AE33" s="21">
        <f t="shared" si="65"/>
        <v>7.4261475422828897E-3</v>
      </c>
      <c r="AF33" s="21">
        <f t="shared" si="65"/>
        <v>6.4166429464499568E-3</v>
      </c>
      <c r="AG33" s="21">
        <f t="shared" si="65"/>
        <v>5.5155406869051944E-3</v>
      </c>
      <c r="AH33" s="21">
        <f t="shared" si="65"/>
        <v>4.6996094524453169E-3</v>
      </c>
      <c r="AI33" s="21">
        <f t="shared" si="65"/>
        <v>3.9502345971651103E-3</v>
      </c>
      <c r="AJ33" s="21">
        <f t="shared" si="65"/>
        <v>3.3998712787773333E-3</v>
      </c>
      <c r="AK33" s="21">
        <f t="shared" si="65"/>
        <v>2.8268405060741671E-3</v>
      </c>
      <c r="AL33" s="88">
        <f t="shared" si="65"/>
        <v>2.3215573176226254E-3</v>
      </c>
      <c r="AM33" s="88">
        <f t="shared" si="65"/>
        <v>1.8857407054134216E-3</v>
      </c>
      <c r="AN33" s="88">
        <f t="shared" si="65"/>
        <v>1.4773987471665795E-3</v>
      </c>
      <c r="AO33" s="88">
        <f t="shared" si="65"/>
        <v>1.1143162371177327E-3</v>
      </c>
      <c r="AP33" s="88">
        <f t="shared" si="65"/>
        <v>7.8996081224441596E-4</v>
      </c>
      <c r="AQ33" s="88">
        <f t="shared" si="65"/>
        <v>4.9495328962022994E-4</v>
      </c>
      <c r="AT33" s="230"/>
      <c r="AU33" s="230"/>
      <c r="AV33" s="230"/>
      <c r="AW33" s="234"/>
      <c r="AX33" s="230"/>
      <c r="AY33" s="230"/>
      <c r="AZ33" s="230"/>
      <c r="BA33" s="58"/>
    </row>
    <row r="34" spans="1:53" ht="15" x14ac:dyDescent="0.25">
      <c r="A34" s="16"/>
      <c r="B34" s="52" t="s">
        <v>98</v>
      </c>
      <c r="C34" s="52"/>
      <c r="D34" s="53"/>
      <c r="E34" s="53"/>
      <c r="F34" s="53">
        <f>(F50-E50)/E50</f>
        <v>0.26321795359452266</v>
      </c>
      <c r="G34" s="53">
        <f>(G50-F50)/F50</f>
        <v>0.15838602830472751</v>
      </c>
      <c r="H34" s="53">
        <f>G41*0.3</f>
        <v>4.1593075950893239E-2</v>
      </c>
      <c r="I34" s="53">
        <f>H34*0.3</f>
        <v>1.2477922785267971E-2</v>
      </c>
      <c r="J34" s="53">
        <f>I34*0.3</f>
        <v>3.743376835580391E-3</v>
      </c>
      <c r="K34" s="53">
        <f>J34*0.3</f>
        <v>1.1230130506741172E-3</v>
      </c>
      <c r="L34" s="53">
        <f>K34-0.5%</f>
        <v>-3.8769869493258829E-3</v>
      </c>
      <c r="M34" s="53">
        <f t="shared" ref="M34:O34" si="66">L34-0.5%</f>
        <v>-8.8769869493258834E-3</v>
      </c>
      <c r="N34" s="53">
        <f t="shared" si="66"/>
        <v>-1.3876986949325883E-2</v>
      </c>
      <c r="O34" s="53">
        <f t="shared" si="66"/>
        <v>-1.8876986949325884E-2</v>
      </c>
      <c r="P34" s="53">
        <f>O34-0.3%</f>
        <v>-2.1876986949325883E-2</v>
      </c>
      <c r="Q34" s="53">
        <f t="shared" ref="Q34:T34" si="67">P34-0.3%</f>
        <v>-2.4876986949325882E-2</v>
      </c>
      <c r="R34" s="53">
        <f t="shared" si="67"/>
        <v>-2.7876986949325881E-2</v>
      </c>
      <c r="S34" s="53">
        <f t="shared" si="67"/>
        <v>-3.087698694932588E-2</v>
      </c>
      <c r="T34" s="53">
        <f t="shared" si="67"/>
        <v>-3.387698694932588E-2</v>
      </c>
      <c r="U34" s="53">
        <f>T34-0.1%</f>
        <v>-3.4876986949325881E-2</v>
      </c>
      <c r="V34" s="53">
        <f t="shared" ref="V34:Y34" si="68">U34-0.1%</f>
        <v>-3.5876986949325881E-2</v>
      </c>
      <c r="W34" s="53">
        <f t="shared" si="68"/>
        <v>-3.6876986949325882E-2</v>
      </c>
      <c r="X34" s="53">
        <f t="shared" si="68"/>
        <v>-3.7876986949325883E-2</v>
      </c>
      <c r="Y34" s="53">
        <f t="shared" si="68"/>
        <v>-3.8876986949325884E-2</v>
      </c>
      <c r="Z34" s="53">
        <f>Y34</f>
        <v>-3.8876986949325884E-2</v>
      </c>
      <c r="AA34" s="53">
        <f t="shared" ref="AA34:AQ34" si="69">Z34</f>
        <v>-3.8876986949325884E-2</v>
      </c>
      <c r="AB34" s="53">
        <f t="shared" si="69"/>
        <v>-3.8876986949325884E-2</v>
      </c>
      <c r="AC34" s="53">
        <f t="shared" si="69"/>
        <v>-3.8876986949325884E-2</v>
      </c>
      <c r="AD34" s="53">
        <f t="shared" si="69"/>
        <v>-3.8876986949325884E-2</v>
      </c>
      <c r="AE34" s="53">
        <f t="shared" si="69"/>
        <v>-3.8876986949325884E-2</v>
      </c>
      <c r="AF34" s="53">
        <f t="shared" si="69"/>
        <v>-3.8876986949325884E-2</v>
      </c>
      <c r="AG34" s="53">
        <f t="shared" si="69"/>
        <v>-3.8876986949325884E-2</v>
      </c>
      <c r="AH34" s="53">
        <f t="shared" si="69"/>
        <v>-3.8876986949325884E-2</v>
      </c>
      <c r="AI34" s="53">
        <f>AH34</f>
        <v>-3.8876986949325884E-2</v>
      </c>
      <c r="AJ34" s="53">
        <f t="shared" si="69"/>
        <v>-3.8876986949325884E-2</v>
      </c>
      <c r="AK34" s="53">
        <f t="shared" si="69"/>
        <v>-3.8876986949325884E-2</v>
      </c>
      <c r="AL34" s="130">
        <f t="shared" si="69"/>
        <v>-3.8876986949325884E-2</v>
      </c>
      <c r="AM34" s="130">
        <f t="shared" si="69"/>
        <v>-3.8876986949325884E-2</v>
      </c>
      <c r="AN34" s="130">
        <f t="shared" si="69"/>
        <v>-3.8876986949325884E-2</v>
      </c>
      <c r="AO34" s="130">
        <f t="shared" si="69"/>
        <v>-3.8876986949325884E-2</v>
      </c>
      <c r="AP34" s="130">
        <f t="shared" si="69"/>
        <v>-3.8876986949325884E-2</v>
      </c>
      <c r="AQ34" s="130">
        <f t="shared" si="69"/>
        <v>-3.8876986949325884E-2</v>
      </c>
      <c r="AR34" s="21"/>
      <c r="AS34" s="21"/>
      <c r="AT34" s="230"/>
      <c r="AU34" s="230"/>
      <c r="AV34" s="230"/>
      <c r="AW34" s="235"/>
      <c r="AX34" s="230"/>
      <c r="AY34" s="230"/>
      <c r="AZ34" s="230"/>
      <c r="BA34" s="58"/>
    </row>
    <row r="35" spans="1:53" ht="15" x14ac:dyDescent="0.25">
      <c r="A35" s="16"/>
      <c r="B35" s="52" t="s">
        <v>39</v>
      </c>
      <c r="C35" s="52"/>
      <c r="D35" s="53"/>
      <c r="E35" s="53"/>
      <c r="F35" s="53"/>
      <c r="G35" s="53"/>
      <c r="H35" s="53">
        <f>H31+H34</f>
        <v>4.2599203503988499E-2</v>
      </c>
      <c r="I35" s="53">
        <f>I31+I34</f>
        <v>1.3239525107099061E-2</v>
      </c>
      <c r="J35" s="53">
        <f t="shared" ref="J35" si="70">J31+J34</f>
        <v>4.2846589043703965E-3</v>
      </c>
      <c r="K35" s="53">
        <f t="shared" ref="K35" si="71">K31+K34</f>
        <v>1.4741597369288058E-3</v>
      </c>
      <c r="L35" s="53">
        <f t="shared" ref="L35" si="72">L31+L34</f>
        <v>-3.6921724955952411E-3</v>
      </c>
      <c r="M35" s="53">
        <f t="shared" ref="M35" si="73">M31+M34</f>
        <v>-8.853424360268659E-3</v>
      </c>
      <c r="N35" s="53">
        <f t="shared" ref="N35" si="74">N31+N34</f>
        <v>-1.3994797118699727E-2</v>
      </c>
      <c r="O35" s="53">
        <f t="shared" ref="O35" si="75">O31+O34</f>
        <v>-1.9126277834581377E-2</v>
      </c>
      <c r="P35" s="53">
        <f t="shared" ref="P35" si="76">P31+P34</f>
        <v>-2.2280169736274169E-2</v>
      </c>
      <c r="Q35" s="53">
        <f t="shared" ref="Q35" si="77">Q31+Q34</f>
        <v>-2.5416849265819271E-2</v>
      </c>
      <c r="R35" s="53">
        <f t="shared" ref="R35" si="78">R31+R34</f>
        <v>-2.8561181921299909E-2</v>
      </c>
      <c r="S35" s="53">
        <f t="shared" ref="S35" si="79">S31+S34</f>
        <v>-3.1677210614325421E-2</v>
      </c>
      <c r="T35" s="53">
        <f t="shared" ref="T35" si="80">T31+T34</f>
        <v>-3.4804696489189421E-2</v>
      </c>
      <c r="U35" s="53">
        <f t="shared" ref="U35" si="81">U31+U34</f>
        <v>-3.5921318123047039E-2</v>
      </c>
      <c r="V35" s="53">
        <f t="shared" ref="V35" si="82">V31+V34</f>
        <v>-3.7018354546946505E-2</v>
      </c>
      <c r="W35" s="53">
        <f t="shared" ref="W35" si="83">W31+W34</f>
        <v>-3.8119455419817247E-2</v>
      </c>
      <c r="X35" s="53">
        <f t="shared" ref="X35" si="84">X31+X34</f>
        <v>-3.9204684748819815E-2</v>
      </c>
      <c r="Y35" s="53">
        <f t="shared" ref="Y35" si="85">Y31+Y34</f>
        <v>-4.0319010234312433E-2</v>
      </c>
      <c r="Z35" s="53">
        <f t="shared" ref="Z35" si="86">Z31+Z34</f>
        <v>-4.0398746228300017E-2</v>
      </c>
      <c r="AA35" s="53">
        <f t="shared" ref="AA35" si="87">AA31+AA34</f>
        <v>-4.0481346190322218E-2</v>
      </c>
      <c r="AB35" s="53">
        <f t="shared" ref="AB35" si="88">AB31+AB34</f>
        <v>-4.0591974812488704E-2</v>
      </c>
      <c r="AC35" s="53">
        <f t="shared" ref="AC35" si="89">AC31+AC34</f>
        <v>-4.0675468874519602E-2</v>
      </c>
      <c r="AD35" s="53">
        <f t="shared" ref="AD35" si="90">AD31+AD34</f>
        <v>-4.0772010463756045E-2</v>
      </c>
      <c r="AE35" s="53">
        <f t="shared" ref="AE35" si="91">AE31+AE34</f>
        <v>-4.0812241810516833E-2</v>
      </c>
      <c r="AF35" s="53">
        <f t="shared" ref="AF35" si="92">AF31+AF34</f>
        <v>-4.0885606166002383E-2</v>
      </c>
      <c r="AG35" s="53">
        <f t="shared" ref="AG35" si="93">AG31+AG34</f>
        <v>-4.09441822092345E-2</v>
      </c>
      <c r="AH35" s="53">
        <f t="shared" ref="AH35" si="94">AH31+AH34</f>
        <v>-4.1001839849012997E-2</v>
      </c>
      <c r="AI35" s="53">
        <f t="shared" ref="AI35" si="95">AI31+AI34</f>
        <v>-4.1068768469079961E-2</v>
      </c>
      <c r="AJ35" s="53">
        <f t="shared" ref="AJ35" si="96">AJ31+AJ34</f>
        <v>-4.1004930175775819E-2</v>
      </c>
      <c r="AK35" s="53">
        <f t="shared" ref="AK35" si="97">AK31+AK34</f>
        <v>-4.1025179497956261E-2</v>
      </c>
      <c r="AL35" s="130">
        <f t="shared" ref="AL35" si="98">AL31+AL34</f>
        <v>-4.1032959380937345E-2</v>
      </c>
      <c r="AM35" s="130">
        <f t="shared" ref="AM35" si="99">AM31+AM34</f>
        <v>-4.1021023018223142E-2</v>
      </c>
      <c r="AN35" s="130">
        <f t="shared" ref="AN35" si="100">AN31+AN34</f>
        <v>-4.1026387299038916E-2</v>
      </c>
      <c r="AO35" s="130">
        <f t="shared" ref="AO35" si="101">AO31+AO34</f>
        <v>-4.1026789899399799E-2</v>
      </c>
      <c r="AP35" s="130">
        <f t="shared" ref="AP35" si="102">AP31+AP34</f>
        <v>-4.1024733405553952E-2</v>
      </c>
      <c r="AQ35" s="130">
        <f t="shared" ref="AQ35" si="103">AQ31+AQ34</f>
        <v>-4.1025970201330891E-2</v>
      </c>
      <c r="AT35" s="230"/>
      <c r="AU35" s="230"/>
      <c r="AV35" s="230"/>
      <c r="AW35" s="236"/>
      <c r="AX35" s="230"/>
      <c r="AY35" s="230"/>
      <c r="AZ35" s="230"/>
      <c r="BA35" s="58"/>
    </row>
    <row r="36" spans="1:53" ht="15" x14ac:dyDescent="0.25">
      <c r="A36" s="16"/>
      <c r="B36" s="19"/>
      <c r="C36" s="19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T36" s="237"/>
      <c r="AU36" s="237"/>
      <c r="AV36" s="237"/>
      <c r="AW36" s="238"/>
      <c r="AX36" s="239"/>
      <c r="AY36" s="240"/>
      <c r="AZ36" s="239"/>
      <c r="BA36" s="61"/>
    </row>
    <row r="37" spans="1:53" ht="15" x14ac:dyDescent="0.25">
      <c r="A37" s="16"/>
      <c r="B37" s="19"/>
      <c r="C37" s="19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T37" s="237"/>
      <c r="AU37" s="237"/>
      <c r="AV37" s="230"/>
      <c r="AW37" s="241"/>
      <c r="AX37" s="230"/>
      <c r="AY37" s="242"/>
      <c r="AZ37" s="230"/>
      <c r="BA37" s="62"/>
    </row>
    <row r="38" spans="1:53" ht="15" x14ac:dyDescent="0.25">
      <c r="A38" s="16"/>
      <c r="B38" s="19" t="s">
        <v>29</v>
      </c>
      <c r="C38" s="19"/>
      <c r="D38" s="21"/>
      <c r="E38" s="21">
        <f>(E47-D47)/D47</f>
        <v>-0.10784313725490197</v>
      </c>
      <c r="F38" s="21">
        <f t="shared" ref="F38:G38" si="104">(F47-E47)/E47</f>
        <v>3.2967032967032968E-2</v>
      </c>
      <c r="G38" s="21">
        <f t="shared" si="104"/>
        <v>0.47872340425531917</v>
      </c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T38" s="237"/>
      <c r="AU38" s="237"/>
      <c r="AV38" s="237"/>
      <c r="AW38" s="243"/>
      <c r="AX38" s="239"/>
      <c r="AY38" s="240"/>
      <c r="AZ38" s="239"/>
      <c r="BA38" s="61"/>
    </row>
    <row r="39" spans="1:53" ht="15" x14ac:dyDescent="0.25">
      <c r="A39" s="16"/>
      <c r="B39" s="19" t="s">
        <v>30</v>
      </c>
      <c r="C39" s="19"/>
      <c r="D39" s="21"/>
      <c r="E39" s="21"/>
      <c r="F39" s="21"/>
      <c r="G39" s="88">
        <f>AVERAGE(E38:G38)</f>
        <v>0.13461576665581673</v>
      </c>
      <c r="H39" s="21"/>
      <c r="I39" s="21"/>
      <c r="J39" s="21"/>
      <c r="K39" s="21"/>
      <c r="L39" s="21"/>
      <c r="M39" s="39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</row>
    <row r="40" spans="1:53" ht="15" x14ac:dyDescent="0.25">
      <c r="A40" s="6"/>
      <c r="B40" s="66" t="s">
        <v>85</v>
      </c>
      <c r="C40" s="7"/>
      <c r="D40" s="8"/>
      <c r="E40" s="8">
        <f>(E50-D50)/D50</f>
        <v>-5.6732223903177004E-3</v>
      </c>
      <c r="F40" s="8">
        <f t="shared" ref="F40:G40" si="105">(F50-E50)/E50</f>
        <v>0.26321795359452266</v>
      </c>
      <c r="G40" s="8">
        <f t="shared" si="105"/>
        <v>0.15838602830472751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</row>
    <row r="41" spans="1:53" ht="15" x14ac:dyDescent="0.25">
      <c r="A41" s="6"/>
      <c r="B41" s="19" t="s">
        <v>86</v>
      </c>
      <c r="C41" s="7"/>
      <c r="D41" s="8"/>
      <c r="E41" s="8"/>
      <c r="F41" s="8"/>
      <c r="G41" s="88">
        <f>AVERAGE(E40:G40)</f>
        <v>0.13864358650297748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</row>
    <row r="42" spans="1:53" ht="15" x14ac:dyDescent="0.25">
      <c r="A42" s="6"/>
      <c r="B42" s="66"/>
      <c r="C42" s="7"/>
      <c r="D42" s="8"/>
      <c r="E42" s="8"/>
      <c r="F42" s="8"/>
      <c r="G42" s="55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</row>
    <row r="43" spans="1:53" ht="15" x14ac:dyDescent="0.25">
      <c r="A43" s="108"/>
      <c r="B43" s="109"/>
      <c r="C43" s="109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</row>
    <row r="44" spans="1:53" ht="15.75" x14ac:dyDescent="0.2">
      <c r="A44" s="106" t="s">
        <v>3</v>
      </c>
      <c r="B44" s="107" t="s">
        <v>2</v>
      </c>
      <c r="C44" s="110" t="s">
        <v>16</v>
      </c>
      <c r="D44" s="111">
        <v>2019</v>
      </c>
      <c r="E44" s="111">
        <v>2020</v>
      </c>
      <c r="F44" s="112">
        <v>2021</v>
      </c>
      <c r="G44" s="113">
        <v>2022</v>
      </c>
      <c r="H44" s="114">
        <v>2023</v>
      </c>
      <c r="I44" s="111">
        <v>2024</v>
      </c>
      <c r="J44" s="113">
        <v>2025</v>
      </c>
      <c r="K44" s="115">
        <v>2026</v>
      </c>
      <c r="L44" s="114">
        <v>2027</v>
      </c>
      <c r="M44" s="111">
        <v>2028</v>
      </c>
      <c r="N44" s="112">
        <v>2029</v>
      </c>
      <c r="O44" s="113">
        <v>2030</v>
      </c>
      <c r="P44" s="115">
        <v>2031</v>
      </c>
      <c r="Q44" s="114">
        <v>2032</v>
      </c>
      <c r="R44" s="111">
        <v>2033</v>
      </c>
      <c r="S44" s="113">
        <v>2034</v>
      </c>
      <c r="T44" s="116">
        <v>2035</v>
      </c>
      <c r="U44" s="114">
        <v>2036</v>
      </c>
      <c r="V44" s="111">
        <v>2037</v>
      </c>
      <c r="W44" s="112">
        <v>2038</v>
      </c>
      <c r="X44" s="113">
        <v>2039</v>
      </c>
      <c r="Y44" s="115">
        <v>2040</v>
      </c>
      <c r="Z44" s="114">
        <v>2041</v>
      </c>
      <c r="AA44" s="111">
        <v>2042</v>
      </c>
      <c r="AB44" s="113">
        <v>2043</v>
      </c>
      <c r="AC44" s="115">
        <v>2044</v>
      </c>
      <c r="AD44" s="114">
        <v>2045</v>
      </c>
      <c r="AE44" s="111">
        <v>2046</v>
      </c>
      <c r="AF44" s="112">
        <v>2047</v>
      </c>
      <c r="AG44" s="113">
        <v>2048</v>
      </c>
      <c r="AH44" s="115">
        <v>2049</v>
      </c>
      <c r="AI44" s="114">
        <v>2050</v>
      </c>
      <c r="AJ44" s="111">
        <v>2051</v>
      </c>
      <c r="AK44" s="113">
        <v>2052</v>
      </c>
      <c r="AL44" s="113">
        <v>2053</v>
      </c>
      <c r="AM44" s="113">
        <v>2054</v>
      </c>
      <c r="AN44" s="113">
        <v>2055</v>
      </c>
      <c r="AO44" s="113">
        <v>2056</v>
      </c>
      <c r="AP44" s="113">
        <v>2057</v>
      </c>
      <c r="AQ44" s="113">
        <v>2057</v>
      </c>
    </row>
    <row r="45" spans="1:53" ht="15.75" x14ac:dyDescent="0.25">
      <c r="A45" s="13" t="s">
        <v>4</v>
      </c>
      <c r="B45" s="14" t="s">
        <v>15</v>
      </c>
      <c r="C45" s="14" t="s">
        <v>36</v>
      </c>
      <c r="D45" s="26">
        <v>78</v>
      </c>
      <c r="E45" s="26">
        <v>61</v>
      </c>
      <c r="F45" s="26">
        <v>56</v>
      </c>
      <c r="G45" s="26">
        <v>97</v>
      </c>
      <c r="H45" s="27">
        <f>G45*(1+H$33)</f>
        <v>97.097594372650235</v>
      </c>
      <c r="I45" s="27">
        <f>H45*(1+I$33)</f>
        <v>100.08447195714817</v>
      </c>
      <c r="J45" s="27">
        <f t="shared" ref="J45:S45" si="106">I45*(1+J$33)</f>
        <v>102.84092663002588</v>
      </c>
      <c r="K45" s="27">
        <f t="shared" si="106"/>
        <v>110.79579023113536</v>
      </c>
      <c r="L45" s="27">
        <f t="shared" si="106"/>
        <v>118.49441515760024</v>
      </c>
      <c r="M45" s="27">
        <f t="shared" si="106"/>
        <v>125.88770386618971</v>
      </c>
      <c r="N45" s="27">
        <f t="shared" si="106"/>
        <v>132.93932749559599</v>
      </c>
      <c r="O45" s="27">
        <f t="shared" si="106"/>
        <v>139.6222418762386</v>
      </c>
      <c r="P45" s="27">
        <f t="shared" si="106"/>
        <v>145.9142549872625</v>
      </c>
      <c r="Q45" s="27">
        <f t="shared" si="106"/>
        <v>151.80643233357645</v>
      </c>
      <c r="R45" s="27">
        <f t="shared" si="106"/>
        <v>157.29342517672163</v>
      </c>
      <c r="S45" s="27">
        <f t="shared" si="106"/>
        <v>162.38119922085826</v>
      </c>
      <c r="T45" s="128">
        <f t="shared" ref="T45:AQ46" si="107">S45*(1+T$33)</f>
        <v>167.07461151095106</v>
      </c>
      <c r="U45" s="27">
        <f t="shared" si="107"/>
        <v>171.38578953480311</v>
      </c>
      <c r="V45" s="27">
        <f t="shared" si="107"/>
        <v>175.33144145963138</v>
      </c>
      <c r="W45" s="27">
        <f t="shared" si="107"/>
        <v>178.92654355786516</v>
      </c>
      <c r="X45" s="27">
        <f t="shared" si="107"/>
        <v>182.19099913446314</v>
      </c>
      <c r="Y45" s="27">
        <f t="shared" si="107"/>
        <v>185.13759364065433</v>
      </c>
      <c r="Z45" s="27">
        <f t="shared" si="107"/>
        <v>187.79095932323716</v>
      </c>
      <c r="AA45" s="27">
        <f t="shared" si="107"/>
        <v>190.16912454187693</v>
      </c>
      <c r="AB45" s="27">
        <f t="shared" si="107"/>
        <v>192.28503028495092</v>
      </c>
      <c r="AC45" s="27">
        <f t="shared" si="107"/>
        <v>194.1615023985124</v>
      </c>
      <c r="AD45" s="27">
        <f t="shared" si="107"/>
        <v>195.81314395833184</v>
      </c>
      <c r="AE45" s="27">
        <f t="shared" si="107"/>
        <v>197.26728125608471</v>
      </c>
      <c r="AF45" s="27">
        <f t="shared" si="107"/>
        <v>198.53307496492195</v>
      </c>
      <c r="AG45" s="27">
        <f t="shared" si="107"/>
        <v>199.62809221758738</v>
      </c>
      <c r="AH45" s="27">
        <f t="shared" si="107"/>
        <v>200.56626628674681</v>
      </c>
      <c r="AI45" s="27">
        <f t="shared" si="107"/>
        <v>201.35855009085697</v>
      </c>
      <c r="AJ45" s="27">
        <f t="shared" si="107"/>
        <v>202.04314324204711</v>
      </c>
      <c r="AK45" s="27">
        <f t="shared" si="107"/>
        <v>202.61428698333825</v>
      </c>
      <c r="AL45" s="118">
        <f t="shared" si="107"/>
        <v>203.08466766393934</v>
      </c>
      <c r="AM45" s="118">
        <f t="shared" si="107"/>
        <v>203.46763268839857</v>
      </c>
      <c r="AN45" s="118">
        <f t="shared" si="107"/>
        <v>203.76823551402134</v>
      </c>
      <c r="AO45" s="118">
        <f t="shared" si="107"/>
        <v>203.99529776746343</v>
      </c>
      <c r="AP45" s="118">
        <f t="shared" si="107"/>
        <v>204.15644605858185</v>
      </c>
      <c r="AQ45" s="118">
        <f t="shared" si="107"/>
        <v>204.2574939631557</v>
      </c>
    </row>
    <row r="46" spans="1:53" ht="15.75" x14ac:dyDescent="0.25">
      <c r="A46" s="13" t="s">
        <v>5</v>
      </c>
      <c r="B46" s="14" t="s">
        <v>19</v>
      </c>
      <c r="C46" s="14" t="s">
        <v>36</v>
      </c>
      <c r="D46" s="26">
        <v>24</v>
      </c>
      <c r="E46" s="26">
        <v>30</v>
      </c>
      <c r="F46" s="26">
        <v>38</v>
      </c>
      <c r="G46" s="26">
        <v>42</v>
      </c>
      <c r="H46" s="27">
        <f>G46*(1+H$33)</f>
        <v>42.04225735723</v>
      </c>
      <c r="I46" s="27">
        <f t="shared" ref="I46:S46" si="108">H46*(1+I$33)</f>
        <v>43.335544558765186</v>
      </c>
      <c r="J46" s="27">
        <f t="shared" si="108"/>
        <v>44.529061015062751</v>
      </c>
      <c r="K46" s="27">
        <f t="shared" si="108"/>
        <v>47.973434945440054</v>
      </c>
      <c r="L46" s="27">
        <f t="shared" si="108"/>
        <v>51.306860171332069</v>
      </c>
      <c r="M46" s="27">
        <f t="shared" si="108"/>
        <v>54.508077962680083</v>
      </c>
      <c r="N46" s="27">
        <f t="shared" si="108"/>
        <v>57.561358297062185</v>
      </c>
      <c r="O46" s="27">
        <f t="shared" si="108"/>
        <v>60.4549913278559</v>
      </c>
      <c r="P46" s="27">
        <f t="shared" si="108"/>
        <v>63.179368138814695</v>
      </c>
      <c r="Q46" s="27">
        <f t="shared" si="108"/>
        <v>65.730620185672294</v>
      </c>
      <c r="R46" s="27">
        <f t="shared" si="108"/>
        <v>68.106431519817633</v>
      </c>
      <c r="S46" s="27">
        <f t="shared" si="108"/>
        <v>70.30938522964999</v>
      </c>
      <c r="T46" s="128">
        <f t="shared" si="107"/>
        <v>72.341584365566462</v>
      </c>
      <c r="U46" s="27">
        <f t="shared" si="107"/>
        <v>74.208280004760127</v>
      </c>
      <c r="V46" s="27">
        <f t="shared" si="107"/>
        <v>75.9167066113868</v>
      </c>
      <c r="W46" s="27">
        <f t="shared" si="107"/>
        <v>77.473348757013795</v>
      </c>
      <c r="X46" s="27">
        <f t="shared" si="107"/>
        <v>78.886824367499528</v>
      </c>
      <c r="Y46" s="27">
        <f t="shared" si="107"/>
        <v>80.162669411417369</v>
      </c>
      <c r="Z46" s="27">
        <f t="shared" si="107"/>
        <v>81.311549397690342</v>
      </c>
      <c r="AA46" s="27">
        <f t="shared" si="107"/>
        <v>82.341270420194164</v>
      </c>
      <c r="AB46" s="27">
        <f t="shared" si="107"/>
        <v>83.257435793483936</v>
      </c>
      <c r="AC46" s="27">
        <f t="shared" si="107"/>
        <v>84.069928873582711</v>
      </c>
      <c r="AD46" s="27">
        <f t="shared" si="107"/>
        <v>84.785072641751952</v>
      </c>
      <c r="AE46" s="27">
        <f t="shared" si="107"/>
        <v>85.41469910057279</v>
      </c>
      <c r="AF46" s="27">
        <f t="shared" si="107"/>
        <v>85.962774727079633</v>
      </c>
      <c r="AG46" s="27">
        <f t="shared" si="107"/>
        <v>86.436905908646111</v>
      </c>
      <c r="AH46" s="27">
        <f t="shared" si="107"/>
        <v>86.843125608694521</v>
      </c>
      <c r="AI46" s="27">
        <f t="shared" si="107"/>
        <v>87.186176327999945</v>
      </c>
      <c r="AJ46" s="27">
        <f t="shared" si="107"/>
        <v>87.482598104803927</v>
      </c>
      <c r="AK46" s="27">
        <f t="shared" si="107"/>
        <v>87.729897456703185</v>
      </c>
      <c r="AL46" s="118">
        <f t="shared" si="107"/>
        <v>87.93356744211809</v>
      </c>
      <c r="AM46" s="118">
        <f t="shared" si="107"/>
        <v>88.09938734961591</v>
      </c>
      <c r="AN46" s="118">
        <f t="shared" si="107"/>
        <v>88.229545274112368</v>
      </c>
      <c r="AO46" s="118">
        <f t="shared" si="107"/>
        <v>88.327860889004825</v>
      </c>
      <c r="AP46" s="118">
        <f t="shared" si="107"/>
        <v>88.397636437736509</v>
      </c>
      <c r="AQ46" s="118">
        <f t="shared" si="107"/>
        <v>88.441389138686006</v>
      </c>
    </row>
    <row r="47" spans="1:53" ht="15.75" x14ac:dyDescent="0.25">
      <c r="A47" s="252" t="s">
        <v>11</v>
      </c>
      <c r="B47" s="253"/>
      <c r="C47" s="119"/>
      <c r="D47" s="120">
        <f t="shared" ref="D47" si="109">SUM(D45:D46)</f>
        <v>102</v>
      </c>
      <c r="E47" s="120">
        <f t="shared" ref="E47:AQ47" si="110">SUM(E45:E46)</f>
        <v>91</v>
      </c>
      <c r="F47" s="120">
        <f t="shared" si="110"/>
        <v>94</v>
      </c>
      <c r="G47" s="120">
        <f t="shared" si="110"/>
        <v>139</v>
      </c>
      <c r="H47" s="120">
        <f t="shared" si="110"/>
        <v>139.13985172988023</v>
      </c>
      <c r="I47" s="120">
        <f t="shared" si="110"/>
        <v>143.42001651591335</v>
      </c>
      <c r="J47" s="120">
        <f t="shared" si="110"/>
        <v>147.36998764508863</v>
      </c>
      <c r="K47" s="120">
        <f t="shared" si="110"/>
        <v>158.76922517657542</v>
      </c>
      <c r="L47" s="120">
        <f t="shared" si="110"/>
        <v>169.80127532893232</v>
      </c>
      <c r="M47" s="120">
        <f t="shared" si="110"/>
        <v>180.39578182886979</v>
      </c>
      <c r="N47" s="120">
        <f t="shared" si="110"/>
        <v>190.50068579265817</v>
      </c>
      <c r="O47" s="120">
        <f t="shared" si="110"/>
        <v>200.07723320409451</v>
      </c>
      <c r="P47" s="120">
        <f t="shared" si="110"/>
        <v>209.0936231260772</v>
      </c>
      <c r="Q47" s="120">
        <f t="shared" si="110"/>
        <v>217.53705251924873</v>
      </c>
      <c r="R47" s="120">
        <f t="shared" si="110"/>
        <v>225.39985669653925</v>
      </c>
      <c r="S47" s="120">
        <f t="shared" si="110"/>
        <v>232.69058445050825</v>
      </c>
      <c r="T47" s="129">
        <f t="shared" si="110"/>
        <v>239.41619587651752</v>
      </c>
      <c r="U47" s="120">
        <f t="shared" si="110"/>
        <v>245.59406953956324</v>
      </c>
      <c r="V47" s="120">
        <f t="shared" si="110"/>
        <v>251.24814807101819</v>
      </c>
      <c r="W47" s="120">
        <f t="shared" si="110"/>
        <v>256.39989231487897</v>
      </c>
      <c r="X47" s="120">
        <f t="shared" si="110"/>
        <v>261.07782350196265</v>
      </c>
      <c r="Y47" s="120">
        <f t="shared" si="110"/>
        <v>265.30026305207173</v>
      </c>
      <c r="Z47" s="120">
        <f t="shared" si="110"/>
        <v>269.10250872092752</v>
      </c>
      <c r="AA47" s="120">
        <f t="shared" si="110"/>
        <v>272.51039496207108</v>
      </c>
      <c r="AB47" s="120">
        <f t="shared" si="110"/>
        <v>275.54246607843487</v>
      </c>
      <c r="AC47" s="120">
        <f t="shared" si="110"/>
        <v>278.23143127209511</v>
      </c>
      <c r="AD47" s="120">
        <f t="shared" si="110"/>
        <v>280.59821660008379</v>
      </c>
      <c r="AE47" s="120">
        <f t="shared" si="110"/>
        <v>282.6819803566575</v>
      </c>
      <c r="AF47" s="120">
        <f t="shared" si="110"/>
        <v>284.49584969200157</v>
      </c>
      <c r="AG47" s="120">
        <f t="shared" si="110"/>
        <v>286.06499812623349</v>
      </c>
      <c r="AH47" s="120">
        <f t="shared" si="110"/>
        <v>287.40939189544133</v>
      </c>
      <c r="AI47" s="120">
        <f t="shared" si="110"/>
        <v>288.5447264188569</v>
      </c>
      <c r="AJ47" s="120">
        <f t="shared" si="110"/>
        <v>289.52574134685102</v>
      </c>
      <c r="AK47" s="120">
        <f t="shared" si="110"/>
        <v>290.34418444004143</v>
      </c>
      <c r="AL47" s="213">
        <f t="shared" si="110"/>
        <v>291.01823510605743</v>
      </c>
      <c r="AM47" s="213">
        <f t="shared" si="110"/>
        <v>291.56702003801445</v>
      </c>
      <c r="AN47" s="213">
        <f t="shared" si="110"/>
        <v>291.9977807881337</v>
      </c>
      <c r="AO47" s="213">
        <f t="shared" si="110"/>
        <v>292.32315865646825</v>
      </c>
      <c r="AP47" s="213">
        <f t="shared" si="110"/>
        <v>292.55408249631836</v>
      </c>
      <c r="AQ47" s="213">
        <f t="shared" si="110"/>
        <v>292.69888310184172</v>
      </c>
    </row>
    <row r="48" spans="1:53" ht="15" x14ac:dyDescent="0.25">
      <c r="A48" s="207"/>
      <c r="B48" s="208"/>
      <c r="C48" s="208"/>
      <c r="D48" s="50"/>
      <c r="E48" s="50"/>
      <c r="F48" s="50"/>
      <c r="G48" s="50"/>
      <c r="H48" s="209"/>
      <c r="I48" s="209"/>
      <c r="J48" s="209"/>
      <c r="K48" s="209"/>
      <c r="L48" s="209"/>
      <c r="M48" s="209"/>
      <c r="N48" s="209"/>
      <c r="O48" s="209"/>
      <c r="P48" s="209"/>
      <c r="Q48" s="209"/>
      <c r="R48" s="209"/>
      <c r="S48" s="209"/>
      <c r="T48" s="209"/>
      <c r="U48" s="209"/>
      <c r="V48" s="209"/>
      <c r="W48" s="209"/>
      <c r="X48" s="209"/>
      <c r="Y48" s="209"/>
      <c r="Z48" s="209"/>
      <c r="AA48" s="209"/>
      <c r="AB48" s="209"/>
      <c r="AC48" s="209"/>
      <c r="AD48" s="209"/>
      <c r="AE48" s="209"/>
      <c r="AF48" s="209"/>
      <c r="AG48" s="209"/>
      <c r="AH48" s="209"/>
      <c r="AI48" s="209"/>
      <c r="AJ48" s="209"/>
      <c r="AK48" s="209"/>
      <c r="AL48" s="210"/>
      <c r="AM48" s="210"/>
      <c r="AN48" s="210"/>
      <c r="AO48" s="210"/>
      <c r="AP48" s="210"/>
      <c r="AQ48" s="210"/>
    </row>
    <row r="49" spans="1:52" ht="15" x14ac:dyDescent="0.25">
      <c r="A49" s="207"/>
      <c r="B49" s="208"/>
      <c r="C49" s="208"/>
      <c r="D49" s="50"/>
      <c r="E49" s="50"/>
      <c r="F49" s="50"/>
      <c r="G49" s="50"/>
      <c r="H49" s="209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212"/>
      <c r="AM49" s="212"/>
      <c r="AN49" s="212"/>
      <c r="AO49" s="212"/>
      <c r="AP49" s="212"/>
      <c r="AQ49" s="212"/>
    </row>
    <row r="50" spans="1:52" ht="15.75" x14ac:dyDescent="0.25">
      <c r="A50" s="265"/>
      <c r="B50" s="265"/>
      <c r="C50" s="51" t="s">
        <v>40</v>
      </c>
      <c r="D50" s="213">
        <v>2644</v>
      </c>
      <c r="E50" s="213">
        <v>2629</v>
      </c>
      <c r="F50" s="213">
        <v>3321</v>
      </c>
      <c r="G50" s="213">
        <v>3847</v>
      </c>
      <c r="H50" s="213">
        <f>G50*(1+H$35)</f>
        <v>4010.8791358798439</v>
      </c>
      <c r="I50" s="213">
        <f t="shared" ref="I50:AQ50" si="111">H50*(1+I$35)</f>
        <v>4063.9812709008652</v>
      </c>
      <c r="J50" s="213">
        <f t="shared" si="111"/>
        <v>4081.3940444404248</v>
      </c>
      <c r="K50" s="213">
        <f t="shared" si="111"/>
        <v>4087.4106712112798</v>
      </c>
      <c r="L50" s="213">
        <f t="shared" si="111"/>
        <v>4072.3192459528309</v>
      </c>
      <c r="M50" s="213">
        <f t="shared" si="111"/>
        <v>4036.2652755379208</v>
      </c>
      <c r="N50" s="213">
        <f t="shared" si="111"/>
        <v>3979.778561889515</v>
      </c>
      <c r="O50" s="213">
        <f t="shared" si="111"/>
        <v>3903.6602113947051</v>
      </c>
      <c r="P50" s="213">
        <f t="shared" si="111"/>
        <v>3816.6859992920909</v>
      </c>
      <c r="Q50" s="213">
        <f t="shared" si="111"/>
        <v>3719.677866553121</v>
      </c>
      <c r="R50" s="213">
        <f t="shared" si="111"/>
        <v>3613.4394703178646</v>
      </c>
      <c r="S50" s="213">
        <f t="shared" si="111"/>
        <v>3498.9757871744891</v>
      </c>
      <c r="T50" s="213">
        <f t="shared" si="111"/>
        <v>3377.1949968788585</v>
      </c>
      <c r="U50" s="213">
        <f t="shared" si="111"/>
        <v>3255.8817010324105</v>
      </c>
      <c r="V50" s="213">
        <f t="shared" si="111"/>
        <v>3135.3543178606778</v>
      </c>
      <c r="W50" s="213">
        <f t="shared" si="111"/>
        <v>3015.8363187156565</v>
      </c>
      <c r="X50" s="213">
        <f t="shared" si="111"/>
        <v>2897.6014065863678</v>
      </c>
      <c r="Y50" s="213">
        <f t="shared" si="111"/>
        <v>2780.7729858192542</v>
      </c>
      <c r="Z50" s="213">
        <f t="shared" si="111"/>
        <v>2668.4332436466302</v>
      </c>
      <c r="AA50" s="213">
        <f t="shared" si="111"/>
        <v>2560.4114737248065</v>
      </c>
      <c r="AB50" s="213">
        <f t="shared" si="111"/>
        <v>2456.4793156737624</v>
      </c>
      <c r="AC50" s="213">
        <f t="shared" si="111"/>
        <v>2356.560867728173</v>
      </c>
      <c r="AD50" s="213">
        <f t="shared" si="111"/>
        <v>2260.4791433706819</v>
      </c>
      <c r="AE50" s="213">
        <f t="shared" si="111"/>
        <v>2168.2239219638077</v>
      </c>
      <c r="AF50" s="213">
        <f t="shared" si="111"/>
        <v>2079.5747726106906</v>
      </c>
      <c r="AG50" s="213">
        <f t="shared" si="111"/>
        <v>1994.4282842031912</v>
      </c>
      <c r="AH50" s="213">
        <f t="shared" si="111"/>
        <v>1912.6530551039502</v>
      </c>
      <c r="AI50" s="213">
        <f t="shared" si="111"/>
        <v>1834.1027496222077</v>
      </c>
      <c r="AJ50" s="213">
        <f t="shared" si="111"/>
        <v>1758.8954944387508</v>
      </c>
      <c r="AK50" s="213">
        <f t="shared" si="111"/>
        <v>1686.7364910612546</v>
      </c>
      <c r="AL50" s="213">
        <f t="shared" si="111"/>
        <v>1617.5247011371935</v>
      </c>
      <c r="AM50" s="213">
        <f t="shared" si="111"/>
        <v>1551.1721831393002</v>
      </c>
      <c r="AN50" s="213">
        <f t="shared" si="111"/>
        <v>1487.5331923863314</v>
      </c>
      <c r="AO50" s="213">
        <f t="shared" si="111"/>
        <v>1426.504480633914</v>
      </c>
      <c r="AP50" s="213">
        <f t="shared" si="111"/>
        <v>1367.9825146140795</v>
      </c>
      <c r="AQ50" s="213">
        <f t="shared" si="111"/>
        <v>1311.8597047335804</v>
      </c>
    </row>
    <row r="51" spans="1:52" ht="15.75" thickBot="1" x14ac:dyDescent="0.3">
      <c r="A51" s="10"/>
      <c r="B51" s="11"/>
      <c r="C51" s="11"/>
      <c r="D51" s="12"/>
      <c r="E51" s="146">
        <f>(E50-D50)/D50</f>
        <v>-5.6732223903177004E-3</v>
      </c>
      <c r="F51" s="146">
        <f t="shared" ref="F51:AA51" si="112">(F50-E50)/E50</f>
        <v>0.26321795359452266</v>
      </c>
      <c r="G51" s="146">
        <f t="shared" si="112"/>
        <v>0.15838602830472751</v>
      </c>
      <c r="H51" s="146">
        <f t="shared" si="112"/>
        <v>4.2599203503988547E-2</v>
      </c>
      <c r="I51" s="146">
        <f t="shared" si="112"/>
        <v>1.3239525107099127E-2</v>
      </c>
      <c r="J51" s="146">
        <f t="shared" si="112"/>
        <v>4.2846589043703115E-3</v>
      </c>
      <c r="K51" s="146">
        <f t="shared" si="112"/>
        <v>1.4741597369287969E-3</v>
      </c>
      <c r="L51" s="146">
        <f t="shared" si="112"/>
        <v>-3.6921724955952745E-3</v>
      </c>
      <c r="M51" s="146">
        <f t="shared" si="112"/>
        <v>-8.8534243602687492E-3</v>
      </c>
      <c r="N51" s="146">
        <f t="shared" si="112"/>
        <v>-1.3994797118699723E-2</v>
      </c>
      <c r="O51" s="146">
        <f t="shared" si="112"/>
        <v>-1.912627783458145E-2</v>
      </c>
      <c r="P51" s="146">
        <f t="shared" si="112"/>
        <v>-2.2280169736274256E-2</v>
      </c>
      <c r="Q51" s="146">
        <f t="shared" si="112"/>
        <v>-2.5416849265819261E-2</v>
      </c>
      <c r="R51" s="146">
        <f t="shared" si="112"/>
        <v>-2.856118192129992E-2</v>
      </c>
      <c r="S51" s="146">
        <f t="shared" si="112"/>
        <v>-3.16772106143254E-2</v>
      </c>
      <c r="T51" s="146">
        <f t="shared" si="112"/>
        <v>-3.480469648918938E-2</v>
      </c>
      <c r="U51" s="146">
        <f t="shared" si="112"/>
        <v>-3.5921318123046941E-2</v>
      </c>
      <c r="V51" s="146">
        <f t="shared" si="112"/>
        <v>-3.7018354546946401E-2</v>
      </c>
      <c r="W51" s="146">
        <f t="shared" si="112"/>
        <v>-3.8119455419817157E-2</v>
      </c>
      <c r="X51" s="146">
        <f t="shared" si="112"/>
        <v>-3.9204684748819836E-2</v>
      </c>
      <c r="Y51" s="146">
        <f t="shared" si="112"/>
        <v>-4.0319010234312336E-2</v>
      </c>
      <c r="Z51" s="146">
        <f t="shared" si="112"/>
        <v>-4.0398746228299962E-2</v>
      </c>
      <c r="AA51" s="146">
        <f t="shared" si="112"/>
        <v>-4.0481346190322252E-2</v>
      </c>
      <c r="AB51" s="146">
        <f>(AB50-AA50)/AA50</f>
        <v>-4.0591974812488572E-2</v>
      </c>
      <c r="AC51" s="146">
        <f t="shared" ref="AC51" si="113">(AC50-AB50)/AB50</f>
        <v>-4.0675468874519623E-2</v>
      </c>
      <c r="AD51" s="146">
        <f t="shared" ref="AD51" si="114">(AD50-AC50)/AC50</f>
        <v>-4.0772010463756052E-2</v>
      </c>
      <c r="AE51" s="146">
        <f t="shared" ref="AE51" si="115">(AE50-AD50)/AD50</f>
        <v>-4.0812241810516812E-2</v>
      </c>
      <c r="AF51" s="146">
        <f t="shared" ref="AF51" si="116">(AF50-AE50)/AE50</f>
        <v>-4.0885606166002272E-2</v>
      </c>
      <c r="AG51" s="146">
        <f t="shared" ref="AG51" si="117">(AG50-AF50)/AF50</f>
        <v>-4.0944182209234452E-2</v>
      </c>
      <c r="AH51" s="146">
        <f t="shared" ref="AH51" si="118">(AH50-AG50)/AG50</f>
        <v>-4.1001839849012962E-2</v>
      </c>
      <c r="AI51" s="146">
        <f t="shared" ref="AI51" si="119">(AI50-AH50)/AH50</f>
        <v>-4.1068768469079926E-2</v>
      </c>
      <c r="AJ51" s="146">
        <f t="shared" ref="AJ51" si="120">(AJ50-AI50)/AI50</f>
        <v>-4.100493017577575E-2</v>
      </c>
      <c r="AK51" s="146">
        <f t="shared" ref="AK51" si="121">(AK50-AJ50)/AJ50</f>
        <v>-4.1025179497956227E-2</v>
      </c>
      <c r="AL51" s="146">
        <f t="shared" ref="AL51" si="122">(AL50-AK50)/AK50</f>
        <v>-4.1032959380937269E-2</v>
      </c>
      <c r="AM51" s="146">
        <f>(AM50-AL50)/AL50</f>
        <v>-4.1021023018223128E-2</v>
      </c>
      <c r="AN51" s="146">
        <f t="shared" ref="AN51" si="123">(AN50-AM50)/AM50</f>
        <v>-4.1026387299038992E-2</v>
      </c>
      <c r="AO51" s="146">
        <f t="shared" ref="AO51" si="124">(AO50-AN50)/AN50</f>
        <v>-4.1026789899399743E-2</v>
      </c>
      <c r="AP51" s="146">
        <f t="shared" ref="AP51" si="125">(AP50-AO50)/AO50</f>
        <v>-4.1024733405553945E-2</v>
      </c>
      <c r="AQ51" s="146">
        <f t="shared" ref="AQ51" si="126">(AQ50-AP50)/AP50</f>
        <v>-4.1025970201330988E-2</v>
      </c>
    </row>
    <row r="52" spans="1:52" ht="16.5" thickBot="1" x14ac:dyDescent="0.3">
      <c r="A52" s="10"/>
      <c r="B52" s="11"/>
      <c r="C52" s="11"/>
      <c r="D52" s="12"/>
      <c r="E52" s="12"/>
      <c r="F52" s="12"/>
      <c r="G52" s="12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67" t="s">
        <v>14</v>
      </c>
      <c r="T52" s="174">
        <f>T47+T50</f>
        <v>3616.6111927553761</v>
      </c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</row>
    <row r="53" spans="1:52" ht="15" x14ac:dyDescent="0.25">
      <c r="A53" s="10"/>
      <c r="B53" s="11"/>
      <c r="C53" s="11"/>
      <c r="D53" s="12"/>
      <c r="E53" s="12"/>
      <c r="F53" s="12"/>
      <c r="G53" s="12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</row>
    <row r="54" spans="1:52" ht="45" x14ac:dyDescent="0.25">
      <c r="A54" s="10"/>
      <c r="B54" s="11"/>
      <c r="C54" s="11"/>
      <c r="D54" s="12"/>
      <c r="E54" s="12"/>
      <c r="F54" s="12"/>
      <c r="G54" s="12"/>
      <c r="H54" s="9"/>
      <c r="I54" s="9"/>
      <c r="J54" s="47"/>
      <c r="K54" s="156" t="s">
        <v>35</v>
      </c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</row>
    <row r="55" spans="1:52" ht="15" x14ac:dyDescent="0.25">
      <c r="A55" s="10"/>
      <c r="B55" s="11"/>
      <c r="C55" s="11"/>
      <c r="D55" s="2" t="s">
        <v>84</v>
      </c>
      <c r="E55" s="2"/>
      <c r="F55" s="2"/>
      <c r="G55" s="12"/>
      <c r="H55" s="133">
        <v>0</v>
      </c>
      <c r="I55" s="144">
        <v>0.03</v>
      </c>
      <c r="J55" s="167">
        <v>0.9</v>
      </c>
      <c r="K55" s="168">
        <v>0.12</v>
      </c>
      <c r="L55" s="167">
        <v>0.9</v>
      </c>
      <c r="M55" s="167">
        <v>0.9</v>
      </c>
      <c r="N55" s="167">
        <v>0.9</v>
      </c>
      <c r="O55" s="167">
        <v>0.9</v>
      </c>
      <c r="P55" s="167">
        <v>0.9</v>
      </c>
      <c r="Q55" s="167">
        <v>0.9</v>
      </c>
      <c r="R55" s="167">
        <v>0.9</v>
      </c>
      <c r="S55" s="167">
        <v>0.9</v>
      </c>
      <c r="T55" s="167">
        <v>0.9</v>
      </c>
      <c r="U55" s="167">
        <v>0.9</v>
      </c>
      <c r="V55" s="167">
        <v>0.9</v>
      </c>
      <c r="W55" s="133">
        <v>0.9</v>
      </c>
      <c r="X55" s="133">
        <v>0.9</v>
      </c>
      <c r="Y55" s="133">
        <v>0.9</v>
      </c>
      <c r="Z55" s="133">
        <v>0.9</v>
      </c>
      <c r="AA55" s="133">
        <v>0.9</v>
      </c>
      <c r="AB55" s="133">
        <v>0.9</v>
      </c>
      <c r="AC55" s="133">
        <v>0.9</v>
      </c>
      <c r="AD55" s="133">
        <v>0.9</v>
      </c>
      <c r="AE55" s="133">
        <v>0.9</v>
      </c>
      <c r="AF55" s="133">
        <v>0.9</v>
      </c>
      <c r="AG55" s="133">
        <v>0.9</v>
      </c>
      <c r="AH55" s="133">
        <v>0.9</v>
      </c>
      <c r="AI55" s="133">
        <v>0.9</v>
      </c>
      <c r="AJ55" s="133">
        <v>0.9</v>
      </c>
      <c r="AK55" s="133">
        <v>0.9</v>
      </c>
      <c r="AL55" s="9"/>
      <c r="AM55" s="9"/>
      <c r="AN55" s="9"/>
      <c r="AO55" s="9"/>
      <c r="AP55" s="9"/>
      <c r="AQ55" s="9"/>
    </row>
    <row r="56" spans="1:52" ht="23.25" x14ac:dyDescent="0.35">
      <c r="A56" s="37" t="s">
        <v>13</v>
      </c>
      <c r="B56" s="5" t="s">
        <v>34</v>
      </c>
      <c r="C56" s="5"/>
      <c r="D56" s="2" t="s">
        <v>83</v>
      </c>
      <c r="E56" s="2"/>
      <c r="F56" s="2"/>
      <c r="G56" s="2"/>
      <c r="H56" s="134">
        <v>0.3</v>
      </c>
      <c r="I56" s="135">
        <v>0.3</v>
      </c>
      <c r="J56" s="170">
        <v>0.3</v>
      </c>
      <c r="K56" s="175">
        <v>0.05</v>
      </c>
      <c r="L56" s="167">
        <v>0.9</v>
      </c>
      <c r="M56" s="167">
        <v>0.9</v>
      </c>
      <c r="N56" s="167">
        <v>0.9</v>
      </c>
      <c r="O56" s="167">
        <v>0.9</v>
      </c>
      <c r="P56" s="167">
        <v>0.9</v>
      </c>
      <c r="Q56" s="167">
        <v>0.9</v>
      </c>
      <c r="R56" s="167">
        <v>0.9</v>
      </c>
      <c r="S56" s="167">
        <v>0.9</v>
      </c>
      <c r="T56" s="167">
        <v>0.9</v>
      </c>
      <c r="U56" s="167">
        <v>0.9</v>
      </c>
      <c r="V56" s="167">
        <v>0.9</v>
      </c>
      <c r="W56" s="133">
        <v>0.9</v>
      </c>
      <c r="X56" s="133">
        <v>0.9</v>
      </c>
      <c r="Y56" s="133">
        <v>0.9</v>
      </c>
      <c r="Z56" s="133">
        <v>0.9</v>
      </c>
      <c r="AA56" s="133">
        <v>0.9</v>
      </c>
      <c r="AB56" s="133">
        <v>0.9</v>
      </c>
      <c r="AC56" s="133">
        <v>0.9</v>
      </c>
      <c r="AD56" s="133">
        <v>0.9</v>
      </c>
      <c r="AE56" s="133">
        <v>0.9</v>
      </c>
      <c r="AF56" s="133">
        <v>0.9</v>
      </c>
      <c r="AG56" s="133">
        <v>0.9</v>
      </c>
      <c r="AH56" s="133">
        <v>0.9</v>
      </c>
      <c r="AI56" s="133">
        <v>0.9</v>
      </c>
      <c r="AJ56" s="133">
        <v>0.9</v>
      </c>
      <c r="AK56" s="133">
        <v>0.9</v>
      </c>
      <c r="AL56" s="3"/>
      <c r="AM56" s="3"/>
      <c r="AN56" s="3"/>
      <c r="AO56" s="3"/>
      <c r="AP56" s="3"/>
      <c r="AQ56" s="3"/>
    </row>
    <row r="57" spans="1:52" ht="18.75" x14ac:dyDescent="0.3">
      <c r="A57" s="16"/>
      <c r="B57" s="17"/>
      <c r="C57" s="17"/>
      <c r="D57" s="17">
        <v>2019</v>
      </c>
      <c r="E57" s="17">
        <v>2020</v>
      </c>
      <c r="F57" s="17">
        <v>2021</v>
      </c>
      <c r="G57" s="17">
        <v>2022</v>
      </c>
      <c r="H57" s="17">
        <v>2023</v>
      </c>
      <c r="I57" s="17">
        <v>2024</v>
      </c>
      <c r="J57" s="49">
        <v>2025</v>
      </c>
      <c r="K57" s="49">
        <v>2026</v>
      </c>
      <c r="L57" s="49">
        <v>2027</v>
      </c>
      <c r="M57" s="49">
        <v>2028</v>
      </c>
      <c r="N57" s="49">
        <v>2029</v>
      </c>
      <c r="O57" s="49">
        <v>2030</v>
      </c>
      <c r="P57" s="49">
        <v>2031</v>
      </c>
      <c r="Q57" s="49">
        <v>2032</v>
      </c>
      <c r="R57" s="49">
        <v>2033</v>
      </c>
      <c r="S57" s="49">
        <v>2034</v>
      </c>
      <c r="T57" s="157">
        <v>2035</v>
      </c>
      <c r="U57" s="49">
        <v>2036</v>
      </c>
      <c r="V57" s="49">
        <v>2037</v>
      </c>
      <c r="W57" s="17">
        <v>2038</v>
      </c>
      <c r="X57" s="17">
        <v>2039</v>
      </c>
      <c r="Y57" s="17">
        <v>2040</v>
      </c>
      <c r="Z57" s="17">
        <v>2041</v>
      </c>
      <c r="AA57" s="17">
        <v>2042</v>
      </c>
      <c r="AB57" s="17">
        <v>2043</v>
      </c>
      <c r="AC57" s="17">
        <v>2044</v>
      </c>
      <c r="AD57" s="17">
        <v>2045</v>
      </c>
      <c r="AE57" s="17">
        <v>2046</v>
      </c>
      <c r="AF57" s="17">
        <v>2047</v>
      </c>
      <c r="AG57" s="17">
        <v>2048</v>
      </c>
      <c r="AH57" s="17">
        <v>2049</v>
      </c>
      <c r="AI57" s="17">
        <v>2050</v>
      </c>
      <c r="AJ57" s="17">
        <v>2051</v>
      </c>
      <c r="AK57" s="17">
        <v>2052</v>
      </c>
      <c r="AL57" s="86">
        <v>2053</v>
      </c>
      <c r="AM57" s="86">
        <v>2054</v>
      </c>
      <c r="AN57" s="86">
        <v>2055</v>
      </c>
      <c r="AO57" s="86">
        <v>2056</v>
      </c>
      <c r="AP57" s="86">
        <v>2057</v>
      </c>
      <c r="AQ57" s="86">
        <v>2057</v>
      </c>
      <c r="AT57" s="72" t="s">
        <v>54</v>
      </c>
    </row>
    <row r="58" spans="1:52" ht="15" x14ac:dyDescent="0.25">
      <c r="A58" s="16"/>
      <c r="B58" s="19" t="s">
        <v>77</v>
      </c>
      <c r="C58" s="19"/>
      <c r="D58" s="20"/>
      <c r="E58" s="20"/>
      <c r="F58" s="20">
        <v>1.485267048770611E-3</v>
      </c>
      <c r="G58" s="20">
        <v>1.2526974710702632E-3</v>
      </c>
      <c r="H58" s="20">
        <v>1.0061275530952596E-3</v>
      </c>
      <c r="I58" s="20">
        <v>7.6160232183108967E-4</v>
      </c>
      <c r="J58" s="131">
        <v>5.4128206879000551E-4</v>
      </c>
      <c r="K58" s="131">
        <v>3.5114668625468859E-4</v>
      </c>
      <c r="L58" s="131">
        <v>1.8481445373064176E-4</v>
      </c>
      <c r="M58" s="158">
        <v>2.3562589057224415E-5</v>
      </c>
      <c r="N58" s="131">
        <v>-1.1781016937384425E-4</v>
      </c>
      <c r="O58" s="131">
        <v>-2.4929088525549314E-4</v>
      </c>
      <c r="P58" s="131">
        <v>-4.0318278694828624E-4</v>
      </c>
      <c r="Q58" s="131">
        <v>-5.3986231649338912E-4</v>
      </c>
      <c r="R58" s="131">
        <v>-6.8419497197402812E-4</v>
      </c>
      <c r="S58" s="131">
        <v>-8.0022366499954423E-4</v>
      </c>
      <c r="T58" s="158">
        <v>-9.2770953986354154E-4</v>
      </c>
      <c r="U58" s="131">
        <v>-1.044331173721158E-3</v>
      </c>
      <c r="V58" s="131">
        <v>-1.1413675976206239E-3</v>
      </c>
      <c r="W58" s="20">
        <v>-1.2424684704913647E-3</v>
      </c>
      <c r="X58" s="20">
        <v>-1.3276977994939321E-3</v>
      </c>
      <c r="Y58" s="20">
        <v>-1.4420232849865489E-3</v>
      </c>
      <c r="Z58" s="20">
        <v>-1.521759278974133E-3</v>
      </c>
      <c r="AA58" s="20">
        <v>-1.6043592409963336E-3</v>
      </c>
      <c r="AB58" s="20">
        <v>-1.7149878631628201E-3</v>
      </c>
      <c r="AC58" s="20">
        <v>-1.7984819251937179E-3</v>
      </c>
      <c r="AD58" s="20">
        <v>-1.8950235144301608E-3</v>
      </c>
      <c r="AE58" s="20">
        <v>-1.9352548611909492E-3</v>
      </c>
      <c r="AF58" s="20">
        <v>-2.0086192166764993E-3</v>
      </c>
      <c r="AG58" s="20">
        <v>-2.0671952599086163E-3</v>
      </c>
      <c r="AH58" s="20">
        <v>-2.124852899687113E-3</v>
      </c>
      <c r="AI58" s="20">
        <v>-2.1917815197540769E-3</v>
      </c>
      <c r="AJ58" s="20">
        <f>AVERAGE(AG58:AI58)</f>
        <v>-2.1279432264499354E-3</v>
      </c>
      <c r="AK58" s="20">
        <f t="shared" ref="AK58:AQ58" si="127">AVERAGE(AH58:AJ58)</f>
        <v>-2.1481925486303752E-3</v>
      </c>
      <c r="AL58" s="87">
        <f t="shared" si="127"/>
        <v>-2.1559724316114626E-3</v>
      </c>
      <c r="AM58" s="87">
        <f t="shared" si="127"/>
        <v>-2.1440360688972579E-3</v>
      </c>
      <c r="AN58" s="87">
        <f t="shared" si="127"/>
        <v>-2.1494003497130321E-3</v>
      </c>
      <c r="AO58" s="87">
        <f t="shared" si="127"/>
        <v>-2.1498029500739177E-3</v>
      </c>
      <c r="AP58" s="87">
        <f t="shared" si="127"/>
        <v>-2.1477464562280695E-3</v>
      </c>
      <c r="AQ58" s="87">
        <f t="shared" si="127"/>
        <v>-2.1489832520050068E-3</v>
      </c>
    </row>
    <row r="59" spans="1:52" ht="15" x14ac:dyDescent="0.25">
      <c r="A59" s="16"/>
      <c r="B59" s="19" t="s">
        <v>99</v>
      </c>
      <c r="C59" s="19"/>
      <c r="D59" s="21"/>
      <c r="E59" s="21"/>
      <c r="F59" s="22">
        <f>G65</f>
        <v>0.13461576665581673</v>
      </c>
      <c r="G59" s="23">
        <f>G66</f>
        <v>0.15838602830472751</v>
      </c>
      <c r="H59" s="21">
        <v>0</v>
      </c>
      <c r="I59" s="21">
        <v>0.03</v>
      </c>
      <c r="J59" s="132">
        <f t="shared" ref="J59" si="128">I59*0.9</f>
        <v>2.7E-2</v>
      </c>
      <c r="K59" s="132">
        <f>J59+12%</f>
        <v>0.14699999999999999</v>
      </c>
      <c r="L59" s="132">
        <f t="shared" ref="L59:M59" si="129">K59*0.9</f>
        <v>0.1323</v>
      </c>
      <c r="M59" s="132">
        <f t="shared" si="129"/>
        <v>0.11907000000000001</v>
      </c>
      <c r="N59" s="132">
        <f t="shared" ref="N59" si="130">M59*0.9</f>
        <v>0.10716300000000001</v>
      </c>
      <c r="O59" s="132">
        <f t="shared" ref="O59" si="131">N59*0.9</f>
        <v>9.644670000000001E-2</v>
      </c>
      <c r="P59" s="132">
        <f t="shared" ref="P59" si="132">O59*0.9</f>
        <v>8.6802030000000016E-2</v>
      </c>
      <c r="Q59" s="132">
        <f t="shared" ref="Q59" si="133">P59*0.9</f>
        <v>7.8121827000000019E-2</v>
      </c>
      <c r="R59" s="132">
        <f t="shared" ref="R59" si="134">Q59*0.9</f>
        <v>7.0309644300000015E-2</v>
      </c>
      <c r="S59" s="132">
        <f t="shared" ref="S59" si="135">R59*0.9</f>
        <v>6.3278679870000021E-2</v>
      </c>
      <c r="T59" s="159">
        <f t="shared" ref="T59" si="136">S59*0.9</f>
        <v>5.6950811883000017E-2</v>
      </c>
      <c r="U59" s="132">
        <f t="shared" ref="U59" si="137">T59*0.9</f>
        <v>5.1255730694700019E-2</v>
      </c>
      <c r="V59" s="132">
        <f t="shared" ref="V59" si="138">U59*0.9</f>
        <v>4.6130157625230019E-2</v>
      </c>
      <c r="W59" s="21">
        <f t="shared" ref="W59" si="139">V59*0.9</f>
        <v>4.1517141862707017E-2</v>
      </c>
      <c r="X59" s="21">
        <f t="shared" ref="X59" si="140">W59*0.9</f>
        <v>3.7365427676436316E-2</v>
      </c>
      <c r="Y59" s="21">
        <f t="shared" ref="Y59" si="141">X59*0.9</f>
        <v>3.3628884908792685E-2</v>
      </c>
      <c r="Z59" s="21">
        <f t="shared" ref="Z59" si="142">Y59*0.9</f>
        <v>3.0265996417913416E-2</v>
      </c>
      <c r="AA59" s="21">
        <f t="shared" ref="AA59" si="143">Z59*0.9</f>
        <v>2.7239396776122075E-2</v>
      </c>
      <c r="AB59" s="21">
        <f t="shared" ref="AB59" si="144">AA59*0.9</f>
        <v>2.4515457098509868E-2</v>
      </c>
      <c r="AC59" s="21">
        <f t="shared" ref="AC59" si="145">AB59*0.9</f>
        <v>2.2063911388658881E-2</v>
      </c>
      <c r="AD59" s="21">
        <f t="shared" ref="AD59" si="146">AC59*0.9</f>
        <v>1.9857520249792995E-2</v>
      </c>
      <c r="AE59" s="21">
        <f t="shared" ref="AE59" si="147">AD59*0.9</f>
        <v>1.7871768224813695E-2</v>
      </c>
      <c r="AF59" s="21">
        <f t="shared" ref="AF59" si="148">AE59*0.9</f>
        <v>1.6084591402332326E-2</v>
      </c>
      <c r="AG59" s="21">
        <f t="shared" ref="AG59" si="149">AF59*0.9</f>
        <v>1.4476132262099093E-2</v>
      </c>
      <c r="AH59" s="21">
        <f t="shared" ref="AH59" si="150">AG59*0.9</f>
        <v>1.3028519035889185E-2</v>
      </c>
      <c r="AI59" s="21">
        <f t="shared" ref="AI59" si="151">AH59*0.9</f>
        <v>1.1725667132300267E-2</v>
      </c>
      <c r="AJ59" s="21">
        <f t="shared" ref="AJ59" si="152">AI59*0.9</f>
        <v>1.055310041907024E-2</v>
      </c>
      <c r="AK59" s="21">
        <f t="shared" ref="AK59" si="153">AJ59*0.9</f>
        <v>9.4977903771632163E-3</v>
      </c>
      <c r="AL59" s="88">
        <f t="shared" ref="AL59:AQ59" si="154">AK59*0.9</f>
        <v>8.5480113394468954E-3</v>
      </c>
      <c r="AM59" s="88">
        <f t="shared" si="154"/>
        <v>7.6932102055022062E-3</v>
      </c>
      <c r="AN59" s="88">
        <f t="shared" si="154"/>
        <v>6.9238891849519859E-3</v>
      </c>
      <c r="AO59" s="88">
        <f t="shared" si="154"/>
        <v>6.2315002664567873E-3</v>
      </c>
      <c r="AP59" s="88">
        <f t="shared" si="154"/>
        <v>5.6083502398111083E-3</v>
      </c>
      <c r="AQ59" s="88">
        <f t="shared" si="154"/>
        <v>5.0475152158299978E-3</v>
      </c>
      <c r="AT59" s="63" t="s">
        <v>46</v>
      </c>
      <c r="AU59" s="63"/>
      <c r="AV59" s="63"/>
      <c r="AW59" s="153">
        <f>T80</f>
        <v>4732.7481595244835</v>
      </c>
      <c r="AX59" s="63"/>
      <c r="AY59" s="63" t="s">
        <v>48</v>
      </c>
      <c r="AZ59" s="57"/>
    </row>
    <row r="60" spans="1:52" ht="15" x14ac:dyDescent="0.25">
      <c r="A60" s="16"/>
      <c r="B60" s="19" t="s">
        <v>38</v>
      </c>
      <c r="C60" s="19"/>
      <c r="D60" s="21"/>
      <c r="E60" s="21"/>
      <c r="F60" s="21">
        <f t="shared" ref="F60:AQ60" si="155">F58+F59</f>
        <v>0.13610103370458734</v>
      </c>
      <c r="G60" s="21">
        <f t="shared" si="155"/>
        <v>0.15963872577579777</v>
      </c>
      <c r="H60" s="21">
        <f t="shared" si="155"/>
        <v>1.0061275530952596E-3</v>
      </c>
      <c r="I60" s="21">
        <f t="shared" si="155"/>
        <v>3.0761602321831089E-2</v>
      </c>
      <c r="J60" s="21">
        <f t="shared" si="155"/>
        <v>2.7541282068790005E-2</v>
      </c>
      <c r="K60" s="21">
        <f t="shared" si="155"/>
        <v>0.14735114668625468</v>
      </c>
      <c r="L60" s="21">
        <f t="shared" si="155"/>
        <v>0.13248481445373064</v>
      </c>
      <c r="M60" s="21">
        <f t="shared" si="155"/>
        <v>0.11909356258905723</v>
      </c>
      <c r="N60" s="21">
        <f t="shared" si="155"/>
        <v>0.10704518983062616</v>
      </c>
      <c r="O60" s="21">
        <f t="shared" si="155"/>
        <v>9.6197409114744517E-2</v>
      </c>
      <c r="P60" s="21">
        <f t="shared" si="155"/>
        <v>8.639884721305173E-2</v>
      </c>
      <c r="Q60" s="21">
        <f t="shared" si="155"/>
        <v>7.758196468350663E-2</v>
      </c>
      <c r="R60" s="21">
        <f t="shared" si="155"/>
        <v>6.9625449328025987E-2</v>
      </c>
      <c r="S60" s="21">
        <f t="shared" si="155"/>
        <v>6.2478456205000477E-2</v>
      </c>
      <c r="T60" s="32">
        <f t="shared" si="155"/>
        <v>5.6023102343136476E-2</v>
      </c>
      <c r="U60" s="21">
        <f t="shared" si="155"/>
        <v>5.0211399520978861E-2</v>
      </c>
      <c r="V60" s="21">
        <f t="shared" si="155"/>
        <v>4.4988790027609395E-2</v>
      </c>
      <c r="W60" s="21">
        <f t="shared" si="155"/>
        <v>4.0274673392215653E-2</v>
      </c>
      <c r="X60" s="21">
        <f t="shared" si="155"/>
        <v>3.6037729876942384E-2</v>
      </c>
      <c r="Y60" s="21">
        <f t="shared" si="155"/>
        <v>3.2186861623806136E-2</v>
      </c>
      <c r="Z60" s="21">
        <f t="shared" si="155"/>
        <v>2.8744237138939283E-2</v>
      </c>
      <c r="AA60" s="21">
        <f t="shared" si="155"/>
        <v>2.5635037535125742E-2</v>
      </c>
      <c r="AB60" s="21">
        <f t="shared" si="155"/>
        <v>2.2800469235347048E-2</v>
      </c>
      <c r="AC60" s="21">
        <f t="shared" si="155"/>
        <v>2.0265429463465164E-2</v>
      </c>
      <c r="AD60" s="21">
        <f t="shared" si="155"/>
        <v>1.7962496735362835E-2</v>
      </c>
      <c r="AE60" s="21">
        <f t="shared" si="155"/>
        <v>1.5936513363622746E-2</v>
      </c>
      <c r="AF60" s="21">
        <f t="shared" si="155"/>
        <v>1.4075972185655827E-2</v>
      </c>
      <c r="AG60" s="21">
        <f t="shared" si="155"/>
        <v>1.2408937002190477E-2</v>
      </c>
      <c r="AH60" s="21">
        <f t="shared" si="155"/>
        <v>1.0903666136202072E-2</v>
      </c>
      <c r="AI60" s="21">
        <f t="shared" si="155"/>
        <v>9.5338856125461897E-3</v>
      </c>
      <c r="AJ60" s="21">
        <f t="shared" si="155"/>
        <v>8.4251571926203042E-3</v>
      </c>
      <c r="AK60" s="21">
        <f t="shared" si="155"/>
        <v>7.3495978285328407E-3</v>
      </c>
      <c r="AL60" s="88">
        <f t="shared" si="155"/>
        <v>6.3920389078354328E-3</v>
      </c>
      <c r="AM60" s="88">
        <f t="shared" si="155"/>
        <v>5.5491741366049483E-3</v>
      </c>
      <c r="AN60" s="88">
        <f t="shared" si="155"/>
        <v>4.7744888352389539E-3</v>
      </c>
      <c r="AO60" s="88">
        <f t="shared" si="155"/>
        <v>4.08169731638287E-3</v>
      </c>
      <c r="AP60" s="88">
        <f t="shared" si="155"/>
        <v>3.4606037835830388E-3</v>
      </c>
      <c r="AQ60" s="88">
        <f t="shared" si="155"/>
        <v>2.8985319638249909E-3</v>
      </c>
      <c r="AT60" s="63" t="s">
        <v>47</v>
      </c>
      <c r="AU60" s="63"/>
      <c r="AV60" s="63"/>
      <c r="AW60" s="154">
        <v>5.98</v>
      </c>
      <c r="AX60" s="63"/>
      <c r="AY60" s="63" t="s">
        <v>49</v>
      </c>
      <c r="AZ60" s="57"/>
    </row>
    <row r="61" spans="1:52" ht="15" x14ac:dyDescent="0.25">
      <c r="A61" s="16"/>
      <c r="B61" s="52" t="s">
        <v>98</v>
      </c>
      <c r="C61" s="52"/>
      <c r="D61" s="53"/>
      <c r="E61" s="53"/>
      <c r="F61" s="53">
        <f>(F77-E77)/F77</f>
        <v>0.20837097259861487</v>
      </c>
      <c r="G61" s="53">
        <f>(G77-F77)/G77</f>
        <v>0.13672991941772811</v>
      </c>
      <c r="H61" s="53">
        <f>G67*0.3</f>
        <v>4.1593075950893239E-2</v>
      </c>
      <c r="I61" s="53">
        <f>H61*0.3</f>
        <v>1.2477922785267971E-2</v>
      </c>
      <c r="J61" s="53">
        <f>I61*0.3</f>
        <v>3.743376835580391E-3</v>
      </c>
      <c r="K61" s="53">
        <f>J61+5%</f>
        <v>5.3743376835580392E-2</v>
      </c>
      <c r="L61" s="53">
        <f>J61*0.9*0.9</f>
        <v>3.0321352368201169E-3</v>
      </c>
      <c r="M61" s="53">
        <f>L61*0.9</f>
        <v>2.7289217131381055E-3</v>
      </c>
      <c r="N61" s="53">
        <f t="shared" ref="N61:AK61" si="156">M61*0.9</f>
        <v>2.4560295418242948E-3</v>
      </c>
      <c r="O61" s="53">
        <f t="shared" si="156"/>
        <v>2.2104265876418654E-3</v>
      </c>
      <c r="P61" s="53">
        <f t="shared" si="156"/>
        <v>1.9893839288776792E-3</v>
      </c>
      <c r="Q61" s="53">
        <f t="shared" si="156"/>
        <v>1.7904455359899112E-3</v>
      </c>
      <c r="R61" s="53">
        <f t="shared" si="156"/>
        <v>1.6114009823909202E-3</v>
      </c>
      <c r="S61" s="53">
        <f t="shared" si="156"/>
        <v>1.4502608841518282E-3</v>
      </c>
      <c r="T61" s="53">
        <f t="shared" si="156"/>
        <v>1.3052347957366454E-3</v>
      </c>
      <c r="U61" s="53">
        <f t="shared" si="156"/>
        <v>1.1747113161629809E-3</v>
      </c>
      <c r="V61" s="53">
        <f t="shared" si="156"/>
        <v>1.0572401845466829E-3</v>
      </c>
      <c r="W61" s="53">
        <f t="shared" si="156"/>
        <v>9.5151616609201461E-4</v>
      </c>
      <c r="X61" s="53">
        <f t="shared" si="156"/>
        <v>8.5636454948281317E-4</v>
      </c>
      <c r="Y61" s="53">
        <f t="shared" si="156"/>
        <v>7.7072809453453182E-4</v>
      </c>
      <c r="Z61" s="53">
        <f t="shared" si="156"/>
        <v>6.936552850810787E-4</v>
      </c>
      <c r="AA61" s="53">
        <f t="shared" si="156"/>
        <v>6.2428975657297082E-4</v>
      </c>
      <c r="AB61" s="53">
        <f t="shared" si="156"/>
        <v>5.6186078091567378E-4</v>
      </c>
      <c r="AC61" s="53">
        <f t="shared" si="156"/>
        <v>5.0567470282410643E-4</v>
      </c>
      <c r="AD61" s="53">
        <f t="shared" si="156"/>
        <v>4.5510723254169581E-4</v>
      </c>
      <c r="AE61" s="53">
        <f t="shared" si="156"/>
        <v>4.0959650928752624E-4</v>
      </c>
      <c r="AF61" s="53">
        <f t="shared" si="156"/>
        <v>3.6863685835877364E-4</v>
      </c>
      <c r="AG61" s="53">
        <f t="shared" si="156"/>
        <v>3.317731725228963E-4</v>
      </c>
      <c r="AH61" s="53">
        <f t="shared" si="156"/>
        <v>2.9859585527060669E-4</v>
      </c>
      <c r="AI61" s="53">
        <f t="shared" si="156"/>
        <v>2.6873626974354602E-4</v>
      </c>
      <c r="AJ61" s="53">
        <f t="shared" si="156"/>
        <v>2.4186264276919141E-4</v>
      </c>
      <c r="AK61" s="53">
        <f t="shared" si="156"/>
        <v>2.1767637849227228E-4</v>
      </c>
      <c r="AL61" s="130">
        <f t="shared" ref="AL61" si="157">AK61*0.9</f>
        <v>1.9590874064304506E-4</v>
      </c>
      <c r="AM61" s="130">
        <f t="shared" ref="AM61" si="158">AL61*0.9</f>
        <v>1.7631786657874057E-4</v>
      </c>
      <c r="AN61" s="130">
        <f t="shared" ref="AN61" si="159">AM61*0.9</f>
        <v>1.5868607992086651E-4</v>
      </c>
      <c r="AO61" s="130">
        <f t="shared" ref="AO61" si="160">AN61*0.9</f>
        <v>1.4281747192877985E-4</v>
      </c>
      <c r="AP61" s="130">
        <f t="shared" ref="AP61" si="161">AO61*0.9</f>
        <v>1.2853572473590187E-4</v>
      </c>
      <c r="AQ61" s="130">
        <f t="shared" ref="AQ61" si="162">AP61*0.9</f>
        <v>1.1568215226231168E-4</v>
      </c>
      <c r="AR61" s="21"/>
      <c r="AS61" s="21"/>
      <c r="AT61" s="63" t="s">
        <v>44</v>
      </c>
      <c r="AU61" s="63"/>
      <c r="AV61" s="63"/>
      <c r="AW61" s="59">
        <v>250</v>
      </c>
      <c r="AX61" s="63"/>
      <c r="AY61" s="63" t="s">
        <v>41</v>
      </c>
      <c r="AZ61" s="57"/>
    </row>
    <row r="62" spans="1:52" ht="15" x14ac:dyDescent="0.25">
      <c r="A62" s="16"/>
      <c r="B62" s="52" t="s">
        <v>39</v>
      </c>
      <c r="C62" s="52"/>
      <c r="D62" s="53"/>
      <c r="E62" s="53"/>
      <c r="F62" s="53"/>
      <c r="G62" s="53"/>
      <c r="H62" s="53">
        <f>H58+H61</f>
        <v>4.2599203503988499E-2</v>
      </c>
      <c r="I62" s="53">
        <f>I58+I61</f>
        <v>1.3239525107099061E-2</v>
      </c>
      <c r="J62" s="53">
        <f t="shared" ref="J62" si="163">J58+J61</f>
        <v>4.2846589043703965E-3</v>
      </c>
      <c r="K62" s="53">
        <f t="shared" ref="K62" si="164">K58+K61</f>
        <v>5.4094523521835081E-2</v>
      </c>
      <c r="L62" s="53">
        <f t="shared" ref="L62" si="165">L58+L61</f>
        <v>3.2169496905507587E-3</v>
      </c>
      <c r="M62" s="53">
        <f t="shared" ref="M62" si="166">M58+M61</f>
        <v>2.7524843021953299E-3</v>
      </c>
      <c r="N62" s="53">
        <f t="shared" ref="N62" si="167">N58+N61</f>
        <v>2.3382193724504506E-3</v>
      </c>
      <c r="O62" s="53">
        <f t="shared" ref="O62" si="168">O58+O61</f>
        <v>1.9611357023863723E-3</v>
      </c>
      <c r="P62" s="53">
        <f t="shared" ref="P62" si="169">P58+P61</f>
        <v>1.5862011419293929E-3</v>
      </c>
      <c r="Q62" s="53">
        <f t="shared" ref="Q62" si="170">Q58+Q61</f>
        <v>1.2505832194965221E-3</v>
      </c>
      <c r="R62" s="53">
        <f t="shared" ref="R62" si="171">R58+R61</f>
        <v>9.2720601041689204E-4</v>
      </c>
      <c r="S62" s="53">
        <f t="shared" ref="S62" si="172">S58+S61</f>
        <v>6.50037219152284E-4</v>
      </c>
      <c r="T62" s="53">
        <f t="shared" ref="T62" si="173">T58+T61</f>
        <v>3.7752525587310382E-4</v>
      </c>
      <c r="U62" s="53">
        <f t="shared" ref="U62" si="174">U58+U61</f>
        <v>1.3038014244182291E-4</v>
      </c>
      <c r="V62" s="53">
        <f t="shared" ref="V62" si="175">V58+V61</f>
        <v>-8.4127413073940968E-5</v>
      </c>
      <c r="W62" s="53">
        <f t="shared" ref="W62" si="176">W58+W61</f>
        <v>-2.9095230439935005E-4</v>
      </c>
      <c r="X62" s="53">
        <f t="shared" ref="X62" si="177">X58+X61</f>
        <v>-4.713332500111189E-4</v>
      </c>
      <c r="Y62" s="53">
        <f t="shared" ref="Y62" si="178">Y58+Y61</f>
        <v>-6.7129519045201703E-4</v>
      </c>
      <c r="Z62" s="53">
        <f t="shared" ref="Z62" si="179">Z58+Z61</f>
        <v>-8.2810399389305429E-4</v>
      </c>
      <c r="AA62" s="53">
        <f t="shared" ref="AA62" si="180">AA58+AA61</f>
        <v>-9.8006948442336283E-4</v>
      </c>
      <c r="AB62" s="53">
        <f t="shared" ref="AB62" si="181">AB58+AB61</f>
        <v>-1.1531270822471465E-3</v>
      </c>
      <c r="AC62" s="53">
        <f t="shared" ref="AC62" si="182">AC58+AC61</f>
        <v>-1.2928072223696114E-3</v>
      </c>
      <c r="AD62" s="53">
        <f t="shared" ref="AD62" si="183">AD58+AD61</f>
        <v>-1.4399162818884651E-3</v>
      </c>
      <c r="AE62" s="53">
        <f t="shared" ref="AE62" si="184">AE58+AE61</f>
        <v>-1.5256583519034231E-3</v>
      </c>
      <c r="AF62" s="53">
        <f t="shared" ref="AF62" si="185">AF58+AF61</f>
        <v>-1.6399823583177256E-3</v>
      </c>
      <c r="AG62" s="53">
        <f t="shared" ref="AG62" si="186">AG58+AG61</f>
        <v>-1.7354220873857201E-3</v>
      </c>
      <c r="AH62" s="53">
        <f t="shared" ref="AH62" si="187">AH58+AH61</f>
        <v>-1.8262570444165062E-3</v>
      </c>
      <c r="AI62" s="53">
        <f t="shared" ref="AI62" si="188">AI58+AI61</f>
        <v>-1.9230452500105309E-3</v>
      </c>
      <c r="AJ62" s="53">
        <f t="shared" ref="AJ62" si="189">AJ58+AJ61</f>
        <v>-1.886080583680744E-3</v>
      </c>
      <c r="AK62" s="53">
        <f t="shared" ref="AK62" si="190">AK58+AK61</f>
        <v>-1.930516170138103E-3</v>
      </c>
      <c r="AL62" s="130">
        <f t="shared" ref="AL62" si="191">AL58+AL61</f>
        <v>-1.9600636909684176E-3</v>
      </c>
      <c r="AM62" s="130">
        <f t="shared" ref="AM62" si="192">AM58+AM61</f>
        <v>-1.9677182023185172E-3</v>
      </c>
      <c r="AN62" s="130">
        <f t="shared" ref="AN62" si="193">AN58+AN61</f>
        <v>-1.9907142697921654E-3</v>
      </c>
      <c r="AO62" s="130">
        <f t="shared" ref="AO62" si="194">AO58+AO61</f>
        <v>-2.0069854781451378E-3</v>
      </c>
      <c r="AP62" s="130">
        <f t="shared" ref="AP62" si="195">AP58+AP61</f>
        <v>-2.0192107314921676E-3</v>
      </c>
      <c r="AQ62" s="130">
        <f t="shared" ref="AQ62" si="196">AQ58+AQ61</f>
        <v>-2.0333010997426954E-3</v>
      </c>
      <c r="AT62" s="63" t="s">
        <v>50</v>
      </c>
      <c r="AU62" s="63"/>
      <c r="AV62" s="63"/>
      <c r="AW62" s="64">
        <f>ROUND(+AW60*AW61,0)</f>
        <v>1495</v>
      </c>
      <c r="AX62" s="63"/>
      <c r="AY62" s="63" t="s">
        <v>42</v>
      </c>
      <c r="AZ62" s="57"/>
    </row>
    <row r="63" spans="1:52" ht="15" x14ac:dyDescent="0.25">
      <c r="A63" s="16"/>
      <c r="B63" s="19"/>
      <c r="C63" s="19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T63" s="63" t="s">
        <v>51</v>
      </c>
      <c r="AU63" s="63"/>
      <c r="AV63" s="63"/>
      <c r="AW63" s="65">
        <f>+AW59/AW62</f>
        <v>3.1657178324578483</v>
      </c>
      <c r="AX63" s="63"/>
      <c r="AY63" s="63" t="s">
        <v>43</v>
      </c>
      <c r="AZ63" s="57"/>
    </row>
    <row r="64" spans="1:52" ht="15" x14ac:dyDescent="0.25">
      <c r="A64" s="16"/>
      <c r="B64" s="19" t="s">
        <v>29</v>
      </c>
      <c r="C64" s="19"/>
      <c r="D64" s="21"/>
      <c r="E64" s="21">
        <f>(E73-D73)/D73</f>
        <v>-0.10784313725490197</v>
      </c>
      <c r="F64" s="21">
        <f t="shared" ref="F64:G64" si="197">(F73-E73)/E73</f>
        <v>3.2967032967032968E-2</v>
      </c>
      <c r="G64" s="21">
        <f t="shared" si="197"/>
        <v>0.47872340425531917</v>
      </c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T64" s="63" t="s">
        <v>45</v>
      </c>
      <c r="AU64" s="63"/>
      <c r="AV64" s="63"/>
      <c r="AW64" s="60">
        <v>0.8</v>
      </c>
      <c r="AX64" s="63"/>
      <c r="AY64" s="63" t="s">
        <v>53</v>
      </c>
      <c r="AZ64" s="57"/>
    </row>
    <row r="65" spans="1:52" ht="15" x14ac:dyDescent="0.25">
      <c r="A65" s="16"/>
      <c r="B65" s="19" t="s">
        <v>30</v>
      </c>
      <c r="C65" s="19"/>
      <c r="D65" s="21"/>
      <c r="E65" s="21"/>
      <c r="F65" s="21"/>
      <c r="G65" s="88">
        <f>AVERAGE(E64:G64)</f>
        <v>0.13461576665581673</v>
      </c>
      <c r="H65" s="21"/>
      <c r="I65" s="21"/>
      <c r="J65" s="21"/>
      <c r="K65" s="21"/>
      <c r="L65" s="21"/>
      <c r="M65" s="39"/>
      <c r="N65" s="21"/>
      <c r="O65" s="21"/>
      <c r="P65" s="21"/>
      <c r="Q65" s="21"/>
      <c r="R65" s="21"/>
      <c r="S65" s="21"/>
      <c r="T65" s="55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T65" s="68" t="s">
        <v>52</v>
      </c>
      <c r="AU65" s="68"/>
      <c r="AV65" s="68"/>
      <c r="AW65" s="69">
        <f>ROUND(+AW63/AW64,1)</f>
        <v>4</v>
      </c>
      <c r="AX65" s="70"/>
      <c r="AY65" s="71"/>
      <c r="AZ65" s="73"/>
    </row>
    <row r="66" spans="1:52" ht="15" x14ac:dyDescent="0.25">
      <c r="A66" s="6"/>
      <c r="B66" s="66" t="s">
        <v>85</v>
      </c>
      <c r="C66" s="7"/>
      <c r="D66" s="8"/>
      <c r="E66" s="8">
        <f>(E77-D77)/D77</f>
        <v>-5.6732223903177004E-3</v>
      </c>
      <c r="F66" s="8">
        <f t="shared" ref="F66:G66" si="198">(F77-E77)/E77</f>
        <v>0.26321795359452266</v>
      </c>
      <c r="G66" s="8">
        <f t="shared" si="198"/>
        <v>0.15838602830472751</v>
      </c>
      <c r="H66" s="8"/>
      <c r="I66" s="8"/>
      <c r="J66" s="8"/>
      <c r="K66" s="8"/>
      <c r="L66" s="8"/>
      <c r="M66" s="145"/>
      <c r="N66" s="8"/>
      <c r="O66" s="8"/>
      <c r="P66" s="8"/>
      <c r="Q66" s="8"/>
      <c r="R66" s="8"/>
      <c r="S66" s="8"/>
      <c r="T66" s="55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</row>
    <row r="67" spans="1:52" ht="15" x14ac:dyDescent="0.25">
      <c r="A67" s="6"/>
      <c r="B67" s="19" t="s">
        <v>86</v>
      </c>
      <c r="C67" s="7"/>
      <c r="D67" s="8"/>
      <c r="E67" s="8"/>
      <c r="F67" s="8"/>
      <c r="G67" s="88">
        <f>AVERAGE(E66:G66)</f>
        <v>0.13864358650297748</v>
      </c>
      <c r="H67" s="8"/>
      <c r="I67" s="8"/>
      <c r="J67" s="8"/>
      <c r="K67" s="8"/>
      <c r="L67" s="8"/>
      <c r="M67" s="145"/>
      <c r="N67" s="8"/>
      <c r="O67" s="8"/>
      <c r="P67" s="8"/>
      <c r="Q67" s="8"/>
      <c r="R67" s="8"/>
      <c r="S67" s="8"/>
      <c r="T67" s="55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</row>
    <row r="68" spans="1:52" ht="15" x14ac:dyDescent="0.25">
      <c r="A68" s="6"/>
      <c r="B68" s="66"/>
      <c r="C68" s="7"/>
      <c r="D68" s="8"/>
      <c r="E68" s="8"/>
      <c r="F68" s="8"/>
      <c r="G68" s="55"/>
      <c r="H68" s="8"/>
      <c r="I68" s="8"/>
      <c r="J68" s="8"/>
      <c r="K68" s="8"/>
      <c r="L68" s="8"/>
      <c r="M68" s="145"/>
      <c r="N68" s="8"/>
      <c r="O68" s="8"/>
      <c r="P68" s="8"/>
      <c r="Q68" s="8"/>
      <c r="R68" s="8"/>
      <c r="S68" s="8"/>
      <c r="T68" s="55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</row>
    <row r="69" spans="1:52" ht="15" x14ac:dyDescent="0.25">
      <c r="A69" s="6"/>
      <c r="B69" s="6"/>
      <c r="C69" s="109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</row>
    <row r="70" spans="1:52" ht="15.75" x14ac:dyDescent="0.25">
      <c r="A70" s="6"/>
      <c r="B70" s="6"/>
      <c r="C70" s="107" t="s">
        <v>2</v>
      </c>
      <c r="D70" s="148">
        <v>2019</v>
      </c>
      <c r="E70" s="149">
        <v>2020</v>
      </c>
      <c r="F70" s="150">
        <v>2021</v>
      </c>
      <c r="G70" s="151">
        <v>2022</v>
      </c>
      <c r="H70" s="148">
        <v>2023</v>
      </c>
      <c r="I70" s="149">
        <v>2024</v>
      </c>
      <c r="J70" s="151">
        <v>2025</v>
      </c>
      <c r="K70" s="152">
        <v>2026</v>
      </c>
      <c r="L70" s="148">
        <v>2027</v>
      </c>
      <c r="M70" s="149">
        <v>2028</v>
      </c>
      <c r="N70" s="150">
        <v>2029</v>
      </c>
      <c r="O70" s="151">
        <v>2030</v>
      </c>
      <c r="P70" s="152">
        <v>2031</v>
      </c>
      <c r="Q70" s="148">
        <v>2032</v>
      </c>
      <c r="R70" s="149">
        <v>2033</v>
      </c>
      <c r="S70" s="151">
        <v>2034</v>
      </c>
      <c r="T70" s="116">
        <v>2035</v>
      </c>
      <c r="U70" s="148">
        <v>2036</v>
      </c>
      <c r="V70" s="149">
        <v>2037</v>
      </c>
      <c r="W70" s="150">
        <v>2038</v>
      </c>
      <c r="X70" s="151">
        <v>2039</v>
      </c>
      <c r="Y70" s="152">
        <v>2040</v>
      </c>
      <c r="Z70" s="148">
        <v>2041</v>
      </c>
      <c r="AA70" s="149">
        <v>2042</v>
      </c>
      <c r="AB70" s="151">
        <v>2043</v>
      </c>
      <c r="AC70" s="152">
        <v>2044</v>
      </c>
      <c r="AD70" s="148">
        <v>2045</v>
      </c>
      <c r="AE70" s="149">
        <v>2046</v>
      </c>
      <c r="AF70" s="150">
        <v>2047</v>
      </c>
      <c r="AG70" s="151">
        <v>2048</v>
      </c>
      <c r="AH70" s="152">
        <v>2049</v>
      </c>
      <c r="AI70" s="148">
        <v>2050</v>
      </c>
      <c r="AJ70" s="149">
        <v>2051</v>
      </c>
      <c r="AK70" s="151">
        <v>2052</v>
      </c>
      <c r="AL70" s="113">
        <v>2053</v>
      </c>
      <c r="AM70" s="113">
        <v>2054</v>
      </c>
      <c r="AN70" s="113">
        <v>2055</v>
      </c>
      <c r="AO70" s="113">
        <v>2056</v>
      </c>
      <c r="AP70" s="113">
        <v>2057</v>
      </c>
      <c r="AQ70" s="113">
        <v>2057</v>
      </c>
    </row>
    <row r="71" spans="1:52" ht="15.75" x14ac:dyDescent="0.25">
      <c r="A71" s="6"/>
      <c r="B71" s="6"/>
      <c r="C71" s="14" t="s">
        <v>87</v>
      </c>
      <c r="D71" s="26">
        <v>78</v>
      </c>
      <c r="E71" s="26">
        <v>61</v>
      </c>
      <c r="F71" s="26">
        <v>56</v>
      </c>
      <c r="G71" s="26">
        <v>97</v>
      </c>
      <c r="H71" s="27">
        <f>G71*(1+H$60)</f>
        <v>97.097594372650235</v>
      </c>
      <c r="I71" s="27">
        <f t="shared" ref="I71:AK71" si="199">H71*(1+I$60)</f>
        <v>100.08447195714817</v>
      </c>
      <c r="J71" s="27">
        <f t="shared" si="199"/>
        <v>102.84092663002588</v>
      </c>
      <c r="K71" s="27">
        <f t="shared" si="199"/>
        <v>117.99465509523718</v>
      </c>
      <c r="L71" s="27">
        <f t="shared" si="199"/>
        <v>133.62715508206162</v>
      </c>
      <c r="M71" s="27">
        <f t="shared" si="199"/>
        <v>149.54128903942478</v>
      </c>
      <c r="N71" s="27">
        <f t="shared" si="199"/>
        <v>165.54896471216654</v>
      </c>
      <c r="O71" s="27">
        <f t="shared" si="199"/>
        <v>181.47434619910524</v>
      </c>
      <c r="P71" s="27">
        <f t="shared" si="199"/>
        <v>197.15352050945017</v>
      </c>
      <c r="Q71" s="27">
        <f t="shared" si="199"/>
        <v>212.44907797484331</v>
      </c>
      <c r="R71" s="27">
        <f t="shared" si="199"/>
        <v>227.24094048816659</v>
      </c>
      <c r="S71" s="27">
        <f t="shared" si="199"/>
        <v>241.43860363643961</v>
      </c>
      <c r="T71" s="117">
        <f t="shared" si="199"/>
        <v>254.96474323754785</v>
      </c>
      <c r="U71" s="27">
        <f t="shared" si="199"/>
        <v>267.76687982401216</v>
      </c>
      <c r="V71" s="27">
        <f t="shared" si="199"/>
        <v>279.81338775676278</v>
      </c>
      <c r="W71" s="27">
        <f t="shared" si="199"/>
        <v>291.08278055943578</v>
      </c>
      <c r="X71" s="27">
        <f t="shared" si="199"/>
        <v>301.572743177066</v>
      </c>
      <c r="Y71" s="27">
        <f t="shared" si="199"/>
        <v>311.27942333121786</v>
      </c>
      <c r="Z71" s="27">
        <f t="shared" si="199"/>
        <v>320.22691289192267</v>
      </c>
      <c r="AA71" s="27">
        <f t="shared" si="199"/>
        <v>328.43594182366456</v>
      </c>
      <c r="AB71" s="27">
        <f t="shared" si="199"/>
        <v>335.92443541099721</v>
      </c>
      <c r="AC71" s="27">
        <f t="shared" si="199"/>
        <v>342.73208836187314</v>
      </c>
      <c r="AD71" s="27">
        <f t="shared" si="199"/>
        <v>348.88841238017739</v>
      </c>
      <c r="AE71" s="27">
        <f>AD71*(1+AE$60)</f>
        <v>354.44847722648717</v>
      </c>
      <c r="AF71" s="27">
        <f t="shared" si="199"/>
        <v>359.43768413317525</v>
      </c>
      <c r="AG71" s="27">
        <f t="shared" si="199"/>
        <v>363.89792371179709</v>
      </c>
      <c r="AH71" s="27">
        <f t="shared" si="199"/>
        <v>367.86574517960764</v>
      </c>
      <c r="AI71" s="27">
        <f t="shared" si="199"/>
        <v>371.37293511492408</v>
      </c>
      <c r="AJ71" s="27">
        <f t="shared" si="199"/>
        <v>374.5018104703521</v>
      </c>
      <c r="AK71" s="27">
        <f t="shared" si="199"/>
        <v>377.25424816336664</v>
      </c>
      <c r="AL71" s="118">
        <f t="shared" ref="AL71:AQ71" si="200">AK71*(1+AL$60)</f>
        <v>379.66567199577304</v>
      </c>
      <c r="AM71" s="118">
        <f t="shared" si="200"/>
        <v>381.77250292336873</v>
      </c>
      <c r="AN71" s="118">
        <f t="shared" si="200"/>
        <v>383.59527147617763</v>
      </c>
      <c r="AO71" s="118">
        <f t="shared" si="200"/>
        <v>385.16099126633912</v>
      </c>
      <c r="AP71" s="118">
        <f t="shared" si="200"/>
        <v>386.49388085000408</v>
      </c>
      <c r="AQ71" s="118">
        <f t="shared" si="200"/>
        <v>387.61414571747059</v>
      </c>
      <c r="AX71" s="165"/>
    </row>
    <row r="72" spans="1:52" ht="15.75" x14ac:dyDescent="0.25">
      <c r="A72" s="6"/>
      <c r="B72" s="6"/>
      <c r="C72" s="14" t="s">
        <v>88</v>
      </c>
      <c r="D72" s="26">
        <v>24</v>
      </c>
      <c r="E72" s="26">
        <v>30</v>
      </c>
      <c r="F72" s="26">
        <v>38</v>
      </c>
      <c r="G72" s="26">
        <v>42</v>
      </c>
      <c r="H72" s="27">
        <f>G72*(1+H$60)</f>
        <v>42.04225735723</v>
      </c>
      <c r="I72" s="27">
        <f t="shared" ref="I72:AK72" si="201">H72*(1+I$60)</f>
        <v>43.335544558765186</v>
      </c>
      <c r="J72" s="27">
        <f t="shared" si="201"/>
        <v>44.529061015062751</v>
      </c>
      <c r="K72" s="27">
        <f t="shared" si="201"/>
        <v>51.090469216494448</v>
      </c>
      <c r="L72" s="27">
        <f t="shared" si="201"/>
        <v>57.85918055099576</v>
      </c>
      <c r="M72" s="27">
        <f t="shared" si="201"/>
        <v>64.74983649129733</v>
      </c>
      <c r="N72" s="27">
        <f t="shared" si="201"/>
        <v>71.680995030010251</v>
      </c>
      <c r="O72" s="27">
        <f t="shared" si="201"/>
        <v>78.576521034664125</v>
      </c>
      <c r="P72" s="27">
        <f t="shared" si="201"/>
        <v>85.365441870071209</v>
      </c>
      <c r="Q72" s="27">
        <f t="shared" si="201"/>
        <v>91.988260566427002</v>
      </c>
      <c r="R72" s="27">
        <f t="shared" si="201"/>
        <v>98.392984541268007</v>
      </c>
      <c r="S72" s="27">
        <f t="shared" si="201"/>
        <v>104.5404263168089</v>
      </c>
      <c r="T72" s="117">
        <f t="shared" si="201"/>
        <v>110.39710531935062</v>
      </c>
      <c r="U72" s="27">
        <f t="shared" si="201"/>
        <v>115.94029848050012</v>
      </c>
      <c r="V72" s="27">
        <f t="shared" si="201"/>
        <v>121.15631222457769</v>
      </c>
      <c r="W72" s="27">
        <f t="shared" si="201"/>
        <v>126.03584312882786</v>
      </c>
      <c r="X72" s="27">
        <f t="shared" si="201"/>
        <v>130.57788879831725</v>
      </c>
      <c r="Y72" s="27">
        <f t="shared" si="201"/>
        <v>134.78078123619744</v>
      </c>
      <c r="Z72" s="27">
        <f t="shared" si="201"/>
        <v>138.65495197382219</v>
      </c>
      <c r="AA72" s="27">
        <f t="shared" si="201"/>
        <v>142.20937687210218</v>
      </c>
      <c r="AB72" s="27">
        <f t="shared" si="201"/>
        <v>145.45181739445241</v>
      </c>
      <c r="AC72" s="27">
        <f t="shared" si="201"/>
        <v>148.39946094019251</v>
      </c>
      <c r="AD72" s="27">
        <f t="shared" si="201"/>
        <v>151.06508577286033</v>
      </c>
      <c r="AE72" s="27">
        <f>AD72*(1+AE$60)</f>
        <v>153.47253653105633</v>
      </c>
      <c r="AF72" s="27">
        <f t="shared" si="201"/>
        <v>155.63281168652952</v>
      </c>
      <c r="AG72" s="27">
        <f t="shared" si="201"/>
        <v>157.56404944222143</v>
      </c>
      <c r="AH72" s="27">
        <f t="shared" si="201"/>
        <v>159.28207523240746</v>
      </c>
      <c r="AI72" s="27">
        <f t="shared" si="201"/>
        <v>160.80065231780222</v>
      </c>
      <c r="AJ72" s="27">
        <f t="shared" si="201"/>
        <v>162.1554230902556</v>
      </c>
      <c r="AK72" s="27">
        <f t="shared" si="201"/>
        <v>163.34720023568457</v>
      </c>
      <c r="AL72" s="118">
        <f t="shared" ref="AL72:AQ72" si="202">AK72*(1+AL$7)</f>
        <v>163.22584407582897</v>
      </c>
      <c r="AM72" s="118">
        <f t="shared" si="202"/>
        <v>163.08346195647891</v>
      </c>
      <c r="AN72" s="118">
        <f t="shared" si="202"/>
        <v>162.91958932120966</v>
      </c>
      <c r="AO72" s="118">
        <f t="shared" si="202"/>
        <v>162.73716861482038</v>
      </c>
      <c r="AP72" s="118">
        <f t="shared" si="202"/>
        <v>162.53852319299619</v>
      </c>
      <c r="AQ72" s="118">
        <f t="shared" si="202"/>
        <v>162.32485036188348</v>
      </c>
    </row>
    <row r="73" spans="1:52" ht="15.75" x14ac:dyDescent="0.25">
      <c r="A73" s="6"/>
      <c r="B73" s="6"/>
      <c r="C73" s="204"/>
      <c r="D73" s="213">
        <f t="shared" ref="D73:AQ73" si="203">SUM(D71:D72)</f>
        <v>102</v>
      </c>
      <c r="E73" s="213">
        <f t="shared" si="203"/>
        <v>91</v>
      </c>
      <c r="F73" s="213">
        <f t="shared" si="203"/>
        <v>94</v>
      </c>
      <c r="G73" s="213">
        <f t="shared" si="203"/>
        <v>139</v>
      </c>
      <c r="H73" s="213">
        <f t="shared" si="203"/>
        <v>139.13985172988023</v>
      </c>
      <c r="I73" s="213">
        <f t="shared" si="203"/>
        <v>143.42001651591335</v>
      </c>
      <c r="J73" s="213">
        <f t="shared" si="203"/>
        <v>147.36998764508863</v>
      </c>
      <c r="K73" s="213">
        <f t="shared" si="203"/>
        <v>169.08512431173162</v>
      </c>
      <c r="L73" s="213">
        <f t="shared" si="203"/>
        <v>191.48633563305737</v>
      </c>
      <c r="M73" s="213">
        <f t="shared" si="203"/>
        <v>214.29112553072213</v>
      </c>
      <c r="N73" s="213">
        <f t="shared" si="203"/>
        <v>237.22995974217679</v>
      </c>
      <c r="O73" s="213">
        <f t="shared" si="203"/>
        <v>260.0508672337694</v>
      </c>
      <c r="P73" s="213">
        <f t="shared" si="203"/>
        <v>282.51896237952138</v>
      </c>
      <c r="Q73" s="213">
        <f t="shared" si="203"/>
        <v>304.43733854127032</v>
      </c>
      <c r="R73" s="213">
        <f t="shared" si="203"/>
        <v>325.63392502943458</v>
      </c>
      <c r="S73" s="213">
        <f t="shared" si="203"/>
        <v>345.97902995324853</v>
      </c>
      <c r="T73" s="121">
        <f t="shared" si="203"/>
        <v>365.36184855689845</v>
      </c>
      <c r="U73" s="213">
        <f t="shared" si="203"/>
        <v>383.7071783045123</v>
      </c>
      <c r="V73" s="213">
        <f t="shared" si="203"/>
        <v>400.96969998134045</v>
      </c>
      <c r="W73" s="213">
        <f t="shared" si="203"/>
        <v>417.11862368826365</v>
      </c>
      <c r="X73" s="213">
        <f t="shared" si="203"/>
        <v>432.15063197538325</v>
      </c>
      <c r="Y73" s="213">
        <f t="shared" si="203"/>
        <v>446.06020456741533</v>
      </c>
      <c r="Z73" s="213">
        <f t="shared" si="203"/>
        <v>458.88186486574489</v>
      </c>
      <c r="AA73" s="213">
        <f t="shared" si="203"/>
        <v>470.64531869576672</v>
      </c>
      <c r="AB73" s="213">
        <f t="shared" si="203"/>
        <v>481.37625280544961</v>
      </c>
      <c r="AC73" s="213">
        <f t="shared" si="203"/>
        <v>491.13154930206565</v>
      </c>
      <c r="AD73" s="213">
        <f t="shared" si="203"/>
        <v>499.95349815303769</v>
      </c>
      <c r="AE73" s="213">
        <f t="shared" si="203"/>
        <v>507.92101375754351</v>
      </c>
      <c r="AF73" s="213">
        <f t="shared" si="203"/>
        <v>515.07049581970477</v>
      </c>
      <c r="AG73" s="213">
        <f t="shared" si="203"/>
        <v>521.46197315401855</v>
      </c>
      <c r="AH73" s="213">
        <f t="shared" si="203"/>
        <v>527.14782041201511</v>
      </c>
      <c r="AI73" s="213">
        <f t="shared" si="203"/>
        <v>532.17358743272632</v>
      </c>
      <c r="AJ73" s="213">
        <f t="shared" si="203"/>
        <v>536.65723356060766</v>
      </c>
      <c r="AK73" s="213">
        <f t="shared" si="203"/>
        <v>540.60144839905115</v>
      </c>
      <c r="AL73" s="213">
        <f t="shared" si="203"/>
        <v>542.89151607160204</v>
      </c>
      <c r="AM73" s="213">
        <f t="shared" si="203"/>
        <v>544.85596487984765</v>
      </c>
      <c r="AN73" s="213">
        <f t="shared" si="203"/>
        <v>546.51486079738731</v>
      </c>
      <c r="AO73" s="213">
        <f t="shared" si="203"/>
        <v>547.89815988115947</v>
      </c>
      <c r="AP73" s="213">
        <f t="shared" si="203"/>
        <v>549.03240404300027</v>
      </c>
      <c r="AQ73" s="213">
        <f t="shared" si="203"/>
        <v>549.93899607935407</v>
      </c>
    </row>
    <row r="74" spans="1:52" ht="15" x14ac:dyDescent="0.25">
      <c r="A74" s="6"/>
      <c r="B74" s="6"/>
      <c r="C74" s="193" t="s">
        <v>91</v>
      </c>
      <c r="D74" s="194"/>
      <c r="E74" s="195">
        <f>(E73-D73)/D73</f>
        <v>-0.10784313725490197</v>
      </c>
      <c r="F74" s="195">
        <f t="shared" ref="F74:AQ74" si="204">(F73-E73)/E73</f>
        <v>3.2967032967032968E-2</v>
      </c>
      <c r="G74" s="195">
        <f t="shared" si="204"/>
        <v>0.47872340425531917</v>
      </c>
      <c r="H74" s="195">
        <f t="shared" si="204"/>
        <v>1.0061275530952132E-3</v>
      </c>
      <c r="I74" s="195">
        <f t="shared" si="204"/>
        <v>3.0761602321831047E-2</v>
      </c>
      <c r="J74" s="195">
        <f t="shared" si="204"/>
        <v>2.7541282068789943E-2</v>
      </c>
      <c r="K74" s="195">
        <f t="shared" si="204"/>
        <v>0.14735114668625465</v>
      </c>
      <c r="L74" s="195">
        <f t="shared" si="204"/>
        <v>0.13248481445373067</v>
      </c>
      <c r="M74" s="195">
        <f t="shared" si="204"/>
        <v>0.11909356258905736</v>
      </c>
      <c r="N74" s="195">
        <f t="shared" si="204"/>
        <v>0.10704518983062603</v>
      </c>
      <c r="O74" s="195">
        <f t="shared" si="204"/>
        <v>9.6197409114744753E-2</v>
      </c>
      <c r="P74" s="195">
        <f t="shared" si="204"/>
        <v>8.6398847213051522E-2</v>
      </c>
      <c r="Q74" s="195">
        <f t="shared" si="204"/>
        <v>7.7581964683506532E-2</v>
      </c>
      <c r="R74" s="195">
        <f t="shared" si="204"/>
        <v>6.9625449328025821E-2</v>
      </c>
      <c r="S74" s="195">
        <f t="shared" si="204"/>
        <v>6.2478456205000511E-2</v>
      </c>
      <c r="T74" s="195">
        <f t="shared" si="204"/>
        <v>5.6023102343136476E-2</v>
      </c>
      <c r="U74" s="195">
        <f t="shared" si="204"/>
        <v>5.0211399520978979E-2</v>
      </c>
      <c r="V74" s="195">
        <f t="shared" si="204"/>
        <v>4.4988790027609332E-2</v>
      </c>
      <c r="W74" s="195">
        <f t="shared" si="204"/>
        <v>4.0274673392215687E-2</v>
      </c>
      <c r="X74" s="195">
        <f t="shared" si="204"/>
        <v>3.6037729876942308E-2</v>
      </c>
      <c r="Y74" s="195">
        <f t="shared" si="204"/>
        <v>3.218686162380624E-2</v>
      </c>
      <c r="Z74" s="195">
        <f t="shared" si="204"/>
        <v>2.87442371389393E-2</v>
      </c>
      <c r="AA74" s="195">
        <f t="shared" si="204"/>
        <v>2.5635037535125658E-2</v>
      </c>
      <c r="AB74" s="195">
        <f t="shared" si="204"/>
        <v>2.2800469235346954E-2</v>
      </c>
      <c r="AC74" s="195">
        <f t="shared" si="204"/>
        <v>2.0265429463465219E-2</v>
      </c>
      <c r="AD74" s="195">
        <f t="shared" si="204"/>
        <v>1.7962496735362814E-2</v>
      </c>
      <c r="AE74" s="195">
        <f t="shared" si="204"/>
        <v>1.5936513363622735E-2</v>
      </c>
      <c r="AF74" s="195">
        <f t="shared" si="204"/>
        <v>1.407597218565578E-2</v>
      </c>
      <c r="AG74" s="195">
        <f t="shared" si="204"/>
        <v>1.2408937002190567E-2</v>
      </c>
      <c r="AH74" s="195">
        <f t="shared" si="204"/>
        <v>1.0903666136202016E-2</v>
      </c>
      <c r="AI74" s="195">
        <f t="shared" si="204"/>
        <v>9.5338856125462296E-3</v>
      </c>
      <c r="AJ74" s="195">
        <f t="shared" si="204"/>
        <v>8.4251571926202262E-3</v>
      </c>
      <c r="AK74" s="195">
        <f t="shared" si="204"/>
        <v>7.349597828532845E-3</v>
      </c>
      <c r="AL74" s="195">
        <f t="shared" si="204"/>
        <v>4.2361478670335535E-3</v>
      </c>
      <c r="AM74" s="195">
        <f t="shared" si="204"/>
        <v>3.6184923692683291E-3</v>
      </c>
      <c r="AN74" s="195">
        <f t="shared" si="204"/>
        <v>3.044650374536119E-3</v>
      </c>
      <c r="AO74" s="195">
        <f t="shared" si="204"/>
        <v>2.5311280314571295E-3</v>
      </c>
      <c r="AP74" s="195">
        <f t="shared" si="204"/>
        <v>2.0701733367507894E-3</v>
      </c>
      <c r="AQ74" s="195">
        <f t="shared" si="204"/>
        <v>1.6512541512628013E-3</v>
      </c>
      <c r="AR74" s="146"/>
    </row>
    <row r="75" spans="1:52" ht="15" x14ac:dyDescent="0.25">
      <c r="A75" s="6"/>
      <c r="B75" s="6"/>
      <c r="C75" s="196" t="s">
        <v>92</v>
      </c>
      <c r="D75" s="194"/>
      <c r="E75" s="194"/>
      <c r="F75" s="194"/>
      <c r="G75" s="194"/>
      <c r="H75" s="195">
        <f>(H73-$G73)/$G73</f>
        <v>1.0061275530952132E-3</v>
      </c>
      <c r="I75" s="195">
        <f t="shared" ref="I75:AQ75" si="205">(I73-$G73)/$G73</f>
        <v>3.1798679970599611E-2</v>
      </c>
      <c r="J75" s="195">
        <f t="shared" si="205"/>
        <v>6.0215738453875019E-2</v>
      </c>
      <c r="K75" s="195">
        <f t="shared" si="205"/>
        <v>0.21643974324986776</v>
      </c>
      <c r="L75" s="195">
        <f t="shared" si="205"/>
        <v>0.37759953692847026</v>
      </c>
      <c r="M75" s="195">
        <f t="shared" si="205"/>
        <v>0.5416627736023174</v>
      </c>
      <c r="N75" s="195">
        <f t="shared" si="205"/>
        <v>0.70669035785738699</v>
      </c>
      <c r="O75" s="195">
        <f t="shared" si="205"/>
        <v>0.87086954844438413</v>
      </c>
      <c r="P75" s="195">
        <f t="shared" si="205"/>
        <v>1.0325105207159813</v>
      </c>
      <c r="Q75" s="195">
        <f t="shared" si="205"/>
        <v>1.1901966801530239</v>
      </c>
      <c r="R75" s="195">
        <f t="shared" si="205"/>
        <v>1.3426901081254285</v>
      </c>
      <c r="S75" s="195">
        <f t="shared" si="205"/>
        <v>1.4890577694478311</v>
      </c>
      <c r="T75" s="195">
        <f t="shared" si="205"/>
        <v>1.6285025076035859</v>
      </c>
      <c r="U75" s="195">
        <f t="shared" si="205"/>
        <v>1.7604832971547648</v>
      </c>
      <c r="V75" s="195">
        <f t="shared" si="205"/>
        <v>1.884674100585183</v>
      </c>
      <c r="W75" s="195">
        <f t="shared" si="205"/>
        <v>2.000853407829235</v>
      </c>
      <c r="X75" s="195">
        <f t="shared" si="205"/>
        <v>2.1089973523408867</v>
      </c>
      <c r="Y75" s="195">
        <f t="shared" si="205"/>
        <v>2.2090662199094626</v>
      </c>
      <c r="Z75" s="195">
        <f t="shared" si="205"/>
        <v>2.3013083803290999</v>
      </c>
      <c r="AA75" s="195">
        <f t="shared" si="205"/>
        <v>2.3859375445738613</v>
      </c>
      <c r="AB75" s="195">
        <f t="shared" si="205"/>
        <v>2.4631385093917237</v>
      </c>
      <c r="AC75" s="195">
        <f t="shared" si="205"/>
        <v>2.5333204985760118</v>
      </c>
      <c r="AD75" s="195">
        <f t="shared" si="205"/>
        <v>2.5967877564966741</v>
      </c>
      <c r="AE75" s="195">
        <f t="shared" si="205"/>
        <v>2.654108012644198</v>
      </c>
      <c r="AF75" s="195">
        <f t="shared" si="205"/>
        <v>2.7055431353935595</v>
      </c>
      <c r="AG75" s="195">
        <f t="shared" si="205"/>
        <v>2.7515249867195579</v>
      </c>
      <c r="AH75" s="195">
        <f t="shared" si="205"/>
        <v>2.7924303626763676</v>
      </c>
      <c r="AI75" s="195">
        <f t="shared" si="205"/>
        <v>2.8285869599476712</v>
      </c>
      <c r="AJ75" s="195">
        <f t="shared" si="205"/>
        <v>2.8608434069108464</v>
      </c>
      <c r="AK75" s="195">
        <f t="shared" si="205"/>
        <v>2.8892190532305837</v>
      </c>
      <c r="AL75" s="195">
        <f t="shared" si="205"/>
        <v>2.9056943602273528</v>
      </c>
      <c r="AM75" s="195">
        <f t="shared" si="205"/>
        <v>2.91982708546653</v>
      </c>
      <c r="AN75" s="195">
        <f t="shared" si="205"/>
        <v>2.9317615884704122</v>
      </c>
      <c r="AO75" s="195">
        <f t="shared" si="205"/>
        <v>2.9417133804399964</v>
      </c>
      <c r="AP75" s="195">
        <f t="shared" si="205"/>
        <v>2.9498734103812967</v>
      </c>
      <c r="AQ75" s="195">
        <f t="shared" si="205"/>
        <v>2.9563956552471518</v>
      </c>
    </row>
    <row r="76" spans="1:52" ht="15" x14ac:dyDescent="0.25">
      <c r="A76" s="6"/>
      <c r="B76" s="6"/>
      <c r="C76" s="196"/>
      <c r="D76" s="194"/>
      <c r="E76" s="194"/>
      <c r="F76" s="194"/>
      <c r="G76" s="194"/>
      <c r="H76" s="197"/>
      <c r="I76" s="194"/>
      <c r="J76" s="194"/>
      <c r="K76" s="194"/>
      <c r="L76" s="194"/>
      <c r="M76" s="194"/>
      <c r="N76" s="194"/>
      <c r="O76" s="194"/>
      <c r="P76" s="194"/>
      <c r="Q76" s="194"/>
      <c r="R76" s="194"/>
      <c r="S76" s="194"/>
      <c r="T76" s="198"/>
      <c r="U76" s="194"/>
      <c r="V76" s="194"/>
      <c r="W76" s="194"/>
      <c r="X76" s="194"/>
      <c r="Y76" s="194"/>
      <c r="Z76" s="194"/>
      <c r="AA76" s="194"/>
      <c r="AB76" s="194"/>
      <c r="AC76" s="194"/>
      <c r="AD76" s="194"/>
      <c r="AE76" s="194"/>
      <c r="AF76" s="194"/>
      <c r="AG76" s="194"/>
      <c r="AH76" s="194"/>
      <c r="AI76" s="194"/>
      <c r="AJ76" s="194"/>
      <c r="AK76" s="194"/>
      <c r="AL76" s="194"/>
      <c r="AM76" s="194"/>
      <c r="AN76" s="194"/>
      <c r="AO76" s="194"/>
      <c r="AP76" s="194"/>
      <c r="AQ76" s="194"/>
    </row>
    <row r="77" spans="1:52" ht="15.75" x14ac:dyDescent="0.25">
      <c r="A77" s="6"/>
      <c r="B77" s="6"/>
      <c r="C77" s="214" t="s">
        <v>37</v>
      </c>
      <c r="D77" s="215">
        <v>2644</v>
      </c>
      <c r="E77" s="216">
        <v>2629</v>
      </c>
      <c r="F77" s="216">
        <v>3321</v>
      </c>
      <c r="G77" s="216">
        <v>3847</v>
      </c>
      <c r="H77" s="217">
        <f>G77*(1+H$62)</f>
        <v>4010.8791358798439</v>
      </c>
      <c r="I77" s="217">
        <f t="shared" ref="I77:AQ77" si="206">H77*(1+I$62)</f>
        <v>4063.9812709008652</v>
      </c>
      <c r="J77" s="217">
        <f t="shared" si="206"/>
        <v>4081.3940444404248</v>
      </c>
      <c r="K77" s="217">
        <f t="shared" si="206"/>
        <v>4302.1751105792846</v>
      </c>
      <c r="L77" s="217">
        <f t="shared" si="206"/>
        <v>4316.0149914699577</v>
      </c>
      <c r="M77" s="217">
        <f t="shared" si="206"/>
        <v>4327.8947549820186</v>
      </c>
      <c r="N77" s="217">
        <f t="shared" si="206"/>
        <v>4338.0143223400437</v>
      </c>
      <c r="O77" s="217">
        <f t="shared" si="206"/>
        <v>4346.521757105048</v>
      </c>
      <c r="P77" s="217">
        <f t="shared" si="206"/>
        <v>4353.4162148795895</v>
      </c>
      <c r="Q77" s="217">
        <f t="shared" si="206"/>
        <v>4358.8605241454015</v>
      </c>
      <c r="R77" s="217">
        <f t="shared" si="206"/>
        <v>4362.9020858219583</v>
      </c>
      <c r="S77" s="217">
        <f t="shared" si="206"/>
        <v>4365.7381345612594</v>
      </c>
      <c r="T77" s="218">
        <f t="shared" si="206"/>
        <v>4367.3863109675849</v>
      </c>
      <c r="U77" s="217">
        <f t="shared" si="206"/>
        <v>4367.9557314169078</v>
      </c>
      <c r="V77" s="217">
        <f t="shared" si="206"/>
        <v>4367.5882666008019</v>
      </c>
      <c r="W77" s="217">
        <f t="shared" si="206"/>
        <v>4366.3175067299671</v>
      </c>
      <c r="X77" s="217">
        <f t="shared" si="206"/>
        <v>4364.2595161089394</v>
      </c>
      <c r="Y77" s="217">
        <f t="shared" si="206"/>
        <v>4361.3298096858907</v>
      </c>
      <c r="Z77" s="213">
        <f t="shared" si="206"/>
        <v>4357.7181750518048</v>
      </c>
      <c r="AA77" s="213">
        <f t="shared" si="206"/>
        <v>4353.447308446719</v>
      </c>
      <c r="AB77" s="213">
        <f t="shared" si="206"/>
        <v>4348.4272304542128</v>
      </c>
      <c r="AC77" s="213">
        <f t="shared" si="206"/>
        <v>4342.8055523247331</v>
      </c>
      <c r="AD77" s="213">
        <f t="shared" si="206"/>
        <v>4336.5522759008654</v>
      </c>
      <c r="AE77" s="213">
        <f t="shared" si="206"/>
        <v>4329.936178702671</v>
      </c>
      <c r="AF77" s="213">
        <f t="shared" si="206"/>
        <v>4322.8351597569572</v>
      </c>
      <c r="AG77" s="213">
        <f t="shared" si="206"/>
        <v>4315.333216140587</v>
      </c>
      <c r="AH77" s="213">
        <f t="shared" si="206"/>
        <v>4307.4523084556058</v>
      </c>
      <c r="AI77" s="213">
        <f t="shared" si="206"/>
        <v>4299.168882754183</v>
      </c>
      <c r="AJ77" s="213">
        <f t="shared" si="206"/>
        <v>4291.0603037984556</v>
      </c>
      <c r="AK77" s="213">
        <f t="shared" si="206"/>
        <v>4282.7763424949353</v>
      </c>
      <c r="AL77" s="213">
        <f t="shared" si="206"/>
        <v>4274.381828089472</v>
      </c>
      <c r="AM77" s="213">
        <f t="shared" si="206"/>
        <v>4265.9710491626811</v>
      </c>
      <c r="AN77" s="213">
        <f t="shared" si="206"/>
        <v>4257.4787197205924</v>
      </c>
      <c r="AO77" s="213">
        <f t="shared" si="206"/>
        <v>4248.9340217566014</v>
      </c>
      <c r="AP77" s="213">
        <f t="shared" si="206"/>
        <v>4240.3545285824684</v>
      </c>
      <c r="AQ77" s="213">
        <f t="shared" si="206"/>
        <v>4231.7326110562026</v>
      </c>
    </row>
    <row r="78" spans="1:52" ht="15" x14ac:dyDescent="0.25">
      <c r="A78" s="6"/>
      <c r="B78" s="6"/>
      <c r="C78" s="186" t="s">
        <v>91</v>
      </c>
      <c r="D78" s="192"/>
      <c r="E78" s="199">
        <f>(E77-D77)/D77</f>
        <v>-5.6732223903177004E-3</v>
      </c>
      <c r="F78" s="199">
        <f t="shared" ref="F78:AA78" si="207">(F77-E77)/E77</f>
        <v>0.26321795359452266</v>
      </c>
      <c r="G78" s="199">
        <f t="shared" si="207"/>
        <v>0.15838602830472751</v>
      </c>
      <c r="H78" s="199">
        <f t="shared" si="207"/>
        <v>4.2599203503988547E-2</v>
      </c>
      <c r="I78" s="199">
        <f t="shared" si="207"/>
        <v>1.3239525107099127E-2</v>
      </c>
      <c r="J78" s="199">
        <f t="shared" si="207"/>
        <v>4.2846589043703115E-3</v>
      </c>
      <c r="K78" s="199">
        <f t="shared" si="207"/>
        <v>5.4094523521834997E-2</v>
      </c>
      <c r="L78" s="199">
        <f t="shared" si="207"/>
        <v>3.2169496905507474E-3</v>
      </c>
      <c r="M78" s="199">
        <f t="shared" si="207"/>
        <v>2.7524843021953581E-3</v>
      </c>
      <c r="N78" s="199">
        <f t="shared" si="207"/>
        <v>2.3382193724503118E-3</v>
      </c>
      <c r="O78" s="199">
        <f t="shared" si="207"/>
        <v>1.9611357023863276E-3</v>
      </c>
      <c r="P78" s="199">
        <f t="shared" si="207"/>
        <v>1.5862011419295081E-3</v>
      </c>
      <c r="Q78" s="199">
        <f t="shared" si="207"/>
        <v>1.2505832194964304E-3</v>
      </c>
      <c r="R78" s="199">
        <f t="shared" si="207"/>
        <v>9.2720601041693758E-4</v>
      </c>
      <c r="S78" s="199">
        <f t="shared" si="207"/>
        <v>6.5003721915220876E-4</v>
      </c>
      <c r="T78" s="200">
        <f t="shared" si="207"/>
        <v>3.7752525587318183E-4</v>
      </c>
      <c r="U78" s="199">
        <f t="shared" si="207"/>
        <v>1.3038014244194022E-4</v>
      </c>
      <c r="V78" s="199">
        <f t="shared" si="207"/>
        <v>-8.412741307400869E-5</v>
      </c>
      <c r="W78" s="199">
        <f t="shared" si="207"/>
        <v>-2.9095230439929112E-4</v>
      </c>
      <c r="X78" s="199">
        <f t="shared" si="207"/>
        <v>-4.7133325001118834E-4</v>
      </c>
      <c r="Y78" s="199">
        <f t="shared" si="207"/>
        <v>-6.7129519045207439E-4</v>
      </c>
      <c r="Z78" s="199">
        <f t="shared" si="207"/>
        <v>-8.2810399389310254E-4</v>
      </c>
      <c r="AA78" s="199">
        <f t="shared" si="207"/>
        <v>-9.8006948442345867E-4</v>
      </c>
      <c r="AB78" s="199">
        <f>(AB77-AA77)/AA77</f>
        <v>-1.1531270822472321E-3</v>
      </c>
      <c r="AC78" s="199">
        <f t="shared" ref="AC78" si="208">(AC77-AB77)/AB77</f>
        <v>-1.2928072223695746E-3</v>
      </c>
      <c r="AD78" s="199">
        <f t="shared" ref="AD78" si="209">(AD77-AC77)/AC77</f>
        <v>-1.439916281888381E-3</v>
      </c>
      <c r="AE78" s="199">
        <f t="shared" ref="AE78" si="210">(AE77-AD77)/AD77</f>
        <v>-1.525658351903535E-3</v>
      </c>
      <c r="AF78" s="199">
        <f t="shared" ref="AF78" si="211">(AF77-AE77)/AE77</f>
        <v>-1.6399823583176695E-3</v>
      </c>
      <c r="AG78" s="199">
        <f t="shared" ref="AG78" si="212">(AG77-AF77)/AF77</f>
        <v>-1.7354220873858186E-3</v>
      </c>
      <c r="AH78" s="199">
        <f t="shared" ref="AH78" si="213">(AH77-AG77)/AG77</f>
        <v>-1.8262570444164724E-3</v>
      </c>
      <c r="AI78" s="199">
        <f t="shared" ref="AI78" si="214">(AI77-AH77)/AH77</f>
        <v>-1.9230452500106257E-3</v>
      </c>
      <c r="AJ78" s="199">
        <f t="shared" ref="AJ78" si="215">(AJ77-AI77)/AI77</f>
        <v>-1.8860805836808025E-3</v>
      </c>
      <c r="AK78" s="199">
        <f t="shared" ref="AK78" si="216">(AK77-AJ77)/AJ77</f>
        <v>-1.9305161701380241E-3</v>
      </c>
      <c r="AL78" s="199">
        <f t="shared" ref="AL78" si="217">(AL77-AK77)/AK77</f>
        <v>-1.9600636909685174E-3</v>
      </c>
      <c r="AM78" s="199">
        <f t="shared" ref="AM78" si="218">(AM77-AL77)/AL77</f>
        <v>-1.9677182023184704E-3</v>
      </c>
      <c r="AN78" s="199">
        <f t="shared" ref="AN78" si="219">(AN77-AM77)/AM77</f>
        <v>-1.9907142697922356E-3</v>
      </c>
      <c r="AO78" s="199">
        <f t="shared" ref="AO78" si="220">(AO77-AN77)/AN77</f>
        <v>-2.0069854781450914E-3</v>
      </c>
      <c r="AP78" s="199">
        <f t="shared" ref="AP78" si="221">(AP77-AO77)/AO77</f>
        <v>-2.0192107314921312E-3</v>
      </c>
      <c r="AQ78" s="199">
        <f t="shared" ref="AQ78" si="222">(AQ77-AP77)/AP77</f>
        <v>-2.0333010997427448E-3</v>
      </c>
    </row>
    <row r="79" spans="1:52" ht="15" x14ac:dyDescent="0.25">
      <c r="A79" s="6"/>
      <c r="B79" s="6"/>
      <c r="C79" s="11" t="s">
        <v>92</v>
      </c>
      <c r="D79" s="192"/>
      <c r="E79" s="192"/>
      <c r="F79" s="192"/>
      <c r="G79" s="192"/>
      <c r="H79" s="199">
        <f>(H77-$G77)/$G77</f>
        <v>4.2599203503988547E-2</v>
      </c>
      <c r="I79" s="199">
        <f t="shared" ref="I79:AQ79" si="223">(I77-$G77)/$G77</f>
        <v>5.6402721835421152E-2</v>
      </c>
      <c r="J79" s="199">
        <f t="shared" si="223"/>
        <v>6.0929047164134324E-2</v>
      </c>
      <c r="K79" s="199">
        <f t="shared" si="223"/>
        <v>0.11831949846095259</v>
      </c>
      <c r="L79" s="199">
        <f t="shared" si="223"/>
        <v>0.12191707602546341</v>
      </c>
      <c r="M79" s="199">
        <f t="shared" si="223"/>
        <v>0.12500513516558842</v>
      </c>
      <c r="N79" s="199">
        <f t="shared" si="223"/>
        <v>0.12763564396673868</v>
      </c>
      <c r="O79" s="199">
        <f t="shared" si="223"/>
        <v>0.12984709048740525</v>
      </c>
      <c r="P79" s="199">
        <f t="shared" si="223"/>
        <v>0.13163925523254211</v>
      </c>
      <c r="Q79" s="199">
        <f t="shared" si="223"/>
        <v>0.13305446429565937</v>
      </c>
      <c r="R79" s="199">
        <f t="shared" si="223"/>
        <v>0.13410503920508404</v>
      </c>
      <c r="S79" s="199">
        <f t="shared" si="223"/>
        <v>0.13484224969099542</v>
      </c>
      <c r="T79" s="199">
        <f t="shared" si="223"/>
        <v>0.13527068130168571</v>
      </c>
      <c r="U79" s="199">
        <f t="shared" si="223"/>
        <v>0.13541869805482398</v>
      </c>
      <c r="V79" s="199">
        <f t="shared" si="223"/>
        <v>0.13532317821700077</v>
      </c>
      <c r="W79" s="199">
        <f t="shared" si="223"/>
        <v>0.1349928533220606</v>
      </c>
      <c r="X79" s="199">
        <f t="shared" si="223"/>
        <v>0.13445789345176484</v>
      </c>
      <c r="Y79" s="199">
        <f t="shared" si="223"/>
        <v>0.13369633732412028</v>
      </c>
      <c r="Z79" s="199">
        <f t="shared" si="223"/>
        <v>0.13275751885932019</v>
      </c>
      <c r="AA79" s="199">
        <f t="shared" si="223"/>
        <v>0.13164733778183493</v>
      </c>
      <c r="AB79" s="199">
        <f t="shared" si="223"/>
        <v>0.13034240458908572</v>
      </c>
      <c r="AC79" s="199">
        <f t="shared" si="223"/>
        <v>0.12888108976468238</v>
      </c>
      <c r="AD79" s="199">
        <f t="shared" si="223"/>
        <v>0.1272555955032143</v>
      </c>
      <c r="AE79" s="199">
        <f t="shared" si="223"/>
        <v>0.12553578858920483</v>
      </c>
      <c r="AF79" s="199">
        <f t="shared" si="223"/>
        <v>0.12368992975226337</v>
      </c>
      <c r="AG79" s="199">
        <f t="shared" si="223"/>
        <v>0.12173985342879827</v>
      </c>
      <c r="AH79" s="199">
        <f t="shared" si="223"/>
        <v>0.11969126811947123</v>
      </c>
      <c r="AI79" s="199">
        <f t="shared" si="223"/>
        <v>0.1175380511448357</v>
      </c>
      <c r="AJ79" s="199">
        <f t="shared" si="223"/>
        <v>0.11543028432504694</v>
      </c>
      <c r="AK79" s="199">
        <f t="shared" si="223"/>
        <v>0.11327692812449579</v>
      </c>
      <c r="AL79" s="199">
        <f t="shared" si="223"/>
        <v>0.111094834439686</v>
      </c>
      <c r="AM79" s="199">
        <f t="shared" si="223"/>
        <v>0.10890851290945699</v>
      </c>
      <c r="AN79" s="199">
        <f t="shared" si="223"/>
        <v>0.10670099290891406</v>
      </c>
      <c r="AO79" s="199">
        <f t="shared" si="223"/>
        <v>0.10447986008749711</v>
      </c>
      <c r="AP79" s="199">
        <f t="shared" si="223"/>
        <v>0.10224968250129152</v>
      </c>
      <c r="AQ79" s="199">
        <f t="shared" si="223"/>
        <v>0.10000847700967054</v>
      </c>
    </row>
    <row r="80" spans="1:52" ht="15.75" thickBot="1" x14ac:dyDescent="0.3">
      <c r="A80" s="6"/>
      <c r="B80" s="6"/>
      <c r="C80" s="11"/>
      <c r="D80" s="12"/>
      <c r="E80" s="12"/>
      <c r="F80" s="12"/>
      <c r="G80" s="12"/>
      <c r="H80" s="9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47" t="s">
        <v>14</v>
      </c>
      <c r="T80" s="177">
        <f>T77+T73</f>
        <v>4732.7481595244835</v>
      </c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</row>
    <row r="81" spans="1:43" ht="15" x14ac:dyDescent="0.25">
      <c r="A81" s="10"/>
      <c r="B81" s="11"/>
      <c r="C81" s="11"/>
      <c r="D81" s="12"/>
      <c r="E81" s="12"/>
      <c r="F81" s="12"/>
      <c r="G81" s="12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</row>
    <row r="82" spans="1:43" ht="15" x14ac:dyDescent="0.25">
      <c r="A82" s="10"/>
      <c r="B82" s="11"/>
      <c r="C82" s="11"/>
      <c r="D82" s="12"/>
      <c r="E82" s="12"/>
      <c r="F82" s="12"/>
      <c r="G82" s="12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</row>
    <row r="83" spans="1:43" ht="15" x14ac:dyDescent="0.25">
      <c r="A83" s="10"/>
      <c r="B83" s="11"/>
      <c r="C83" s="11"/>
      <c r="D83" s="12"/>
      <c r="E83" s="12"/>
      <c r="F83" s="12"/>
      <c r="G83" s="12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</row>
    <row r="84" spans="1:43" ht="15" x14ac:dyDescent="0.25">
      <c r="A84" s="10"/>
      <c r="B84" s="11"/>
      <c r="C84" s="11"/>
      <c r="D84" s="12"/>
      <c r="E84" s="12"/>
      <c r="F84" s="12"/>
      <c r="G84" s="12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</row>
    <row r="85" spans="1:43" ht="15" x14ac:dyDescent="0.25">
      <c r="A85" s="10"/>
      <c r="B85" s="11"/>
      <c r="C85" s="11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</row>
    <row r="86" spans="1:43" ht="15" x14ac:dyDescent="0.25">
      <c r="A86" s="10"/>
      <c r="B86" s="11"/>
      <c r="C86" s="11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</row>
    <row r="87" spans="1:43" ht="15" x14ac:dyDescent="0.25">
      <c r="A87" s="10"/>
      <c r="B87" s="11"/>
      <c r="C87" s="11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</row>
    <row r="88" spans="1:43" ht="15" x14ac:dyDescent="0.25">
      <c r="A88" s="10"/>
      <c r="B88" s="11"/>
      <c r="C88" s="1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</row>
    <row r="89" spans="1:43" ht="15" x14ac:dyDescent="0.25">
      <c r="A89" s="10"/>
      <c r="B89" s="11"/>
      <c r="C89" s="11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</row>
    <row r="90" spans="1:43" ht="15" x14ac:dyDescent="0.25">
      <c r="A90" s="10"/>
      <c r="B90" s="11"/>
      <c r="C90" s="1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</row>
    <row r="91" spans="1:43" ht="15" x14ac:dyDescent="0.25">
      <c r="A91" s="10"/>
      <c r="B91" s="11"/>
      <c r="C91" s="11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</row>
    <row r="92" spans="1:43" ht="15" x14ac:dyDescent="0.25">
      <c r="A92" s="10"/>
      <c r="B92" s="11"/>
      <c r="C92" s="11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</row>
    <row r="93" spans="1:43" ht="15" x14ac:dyDescent="0.25">
      <c r="A93" s="10"/>
      <c r="B93" s="11"/>
      <c r="C93" s="11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</row>
    <row r="94" spans="1:43" ht="15" x14ac:dyDescent="0.25">
      <c r="A94" s="10"/>
      <c r="B94" s="11"/>
      <c r="C94" s="11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</row>
    <row r="95" spans="1:43" ht="15" x14ac:dyDescent="0.25">
      <c r="A95" s="10"/>
      <c r="B95" s="11"/>
      <c r="C95" s="11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</row>
    <row r="96" spans="1:43" ht="15" x14ac:dyDescent="0.25">
      <c r="A96" s="10"/>
      <c r="B96" s="11"/>
      <c r="C96" s="11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</row>
    <row r="97" spans="1:43" ht="15" x14ac:dyDescent="0.25">
      <c r="A97" s="10"/>
      <c r="B97" s="11"/>
      <c r="C97" s="11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</row>
    <row r="98" spans="1:43" ht="15" x14ac:dyDescent="0.25">
      <c r="A98" s="10"/>
      <c r="B98" s="11"/>
      <c r="C98" s="11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</row>
    <row r="99" spans="1:43" ht="15" x14ac:dyDescent="0.25">
      <c r="A99" s="10"/>
      <c r="B99" s="11"/>
      <c r="C99" s="11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</row>
    <row r="100" spans="1:43" ht="15" x14ac:dyDescent="0.25">
      <c r="A100" s="10"/>
      <c r="B100" s="11"/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</row>
    <row r="101" spans="1:43" ht="15" x14ac:dyDescent="0.25">
      <c r="A101" s="10"/>
      <c r="B101" s="11"/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</row>
    <row r="102" spans="1:43" ht="15" x14ac:dyDescent="0.25">
      <c r="A102" s="10"/>
      <c r="B102" s="11"/>
      <c r="C102" s="11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</row>
    <row r="103" spans="1:43" ht="15" x14ac:dyDescent="0.25">
      <c r="A103" s="10"/>
      <c r="B103" s="11"/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</row>
    <row r="104" spans="1:43" ht="15" x14ac:dyDescent="0.25">
      <c r="A104" s="10"/>
      <c r="B104" s="11"/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</row>
    <row r="105" spans="1:43" ht="15" x14ac:dyDescent="0.25">
      <c r="A105" s="10"/>
      <c r="B105" s="11"/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</row>
    <row r="106" spans="1:43" ht="15" x14ac:dyDescent="0.25">
      <c r="A106" s="10"/>
      <c r="B106" s="11"/>
      <c r="C106" s="11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</row>
    <row r="107" spans="1:43" ht="15" x14ac:dyDescent="0.25">
      <c r="A107" s="10"/>
      <c r="B107" s="11"/>
      <c r="C107" s="11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</row>
    <row r="108" spans="1:43" ht="15" x14ac:dyDescent="0.25">
      <c r="A108" s="10"/>
      <c r="B108" s="11"/>
      <c r="C108" s="11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</row>
    <row r="109" spans="1:43" ht="15" x14ac:dyDescent="0.25">
      <c r="A109" s="10"/>
      <c r="B109" s="11"/>
      <c r="C109" s="11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</row>
    <row r="110" spans="1:43" ht="15" x14ac:dyDescent="0.25">
      <c r="A110" s="10"/>
      <c r="B110" s="11"/>
      <c r="C110" s="11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</row>
    <row r="111" spans="1:43" ht="15" x14ac:dyDescent="0.25">
      <c r="A111" s="10"/>
      <c r="B111" s="11"/>
      <c r="C111" s="11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</row>
    <row r="112" spans="1:43" ht="15" x14ac:dyDescent="0.25">
      <c r="A112" s="10"/>
      <c r="B112" s="11"/>
      <c r="C112" s="11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</row>
    <row r="113" spans="1:43" ht="15" x14ac:dyDescent="0.25">
      <c r="A113" s="10"/>
      <c r="B113" s="11"/>
      <c r="C113" s="11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</row>
    <row r="114" spans="1:43" ht="15" x14ac:dyDescent="0.25">
      <c r="A114" s="10"/>
      <c r="B114" s="11"/>
      <c r="C114" s="11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</row>
    <row r="115" spans="1:43" ht="15" x14ac:dyDescent="0.25">
      <c r="A115" s="10"/>
      <c r="B115" s="11"/>
      <c r="C115" s="11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</row>
    <row r="116" spans="1:43" ht="15" x14ac:dyDescent="0.25">
      <c r="A116" s="10"/>
      <c r="B116" s="11"/>
      <c r="C116" s="11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</row>
    <row r="117" spans="1:43" ht="15" x14ac:dyDescent="0.25">
      <c r="A117" s="10"/>
      <c r="B117" s="11"/>
      <c r="C117" s="11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</row>
    <row r="118" spans="1:43" ht="15" x14ac:dyDescent="0.25">
      <c r="A118" s="10"/>
      <c r="B118" s="11"/>
      <c r="C118" s="11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</row>
    <row r="119" spans="1:43" ht="15" x14ac:dyDescent="0.25">
      <c r="A119" s="10"/>
      <c r="B119" s="11"/>
      <c r="C119" s="11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</row>
    <row r="120" spans="1:43" ht="15" x14ac:dyDescent="0.25">
      <c r="A120" s="10"/>
      <c r="B120" s="11"/>
      <c r="C120" s="11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</row>
    <row r="121" spans="1:43" ht="15" x14ac:dyDescent="0.25">
      <c r="A121" s="10"/>
      <c r="B121" s="11"/>
      <c r="C121" s="11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</row>
    <row r="122" spans="1:43" ht="15" x14ac:dyDescent="0.25">
      <c r="A122" s="10"/>
      <c r="B122" s="11"/>
      <c r="C122" s="11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</row>
    <row r="123" spans="1:43" ht="15" x14ac:dyDescent="0.25">
      <c r="A123" s="10"/>
      <c r="B123" s="11"/>
      <c r="C123" s="11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</row>
    <row r="124" spans="1:43" ht="15" x14ac:dyDescent="0.25">
      <c r="A124" s="10"/>
      <c r="B124" s="11"/>
      <c r="C124" s="11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</row>
    <row r="125" spans="1:43" ht="15" x14ac:dyDescent="0.25">
      <c r="A125" s="10"/>
      <c r="B125" s="11"/>
      <c r="C125" s="11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</row>
    <row r="126" spans="1:43" ht="15" x14ac:dyDescent="0.25">
      <c r="A126" s="10"/>
      <c r="B126" s="11"/>
      <c r="C126" s="11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</row>
    <row r="127" spans="1:43" ht="15" x14ac:dyDescent="0.25">
      <c r="A127" s="10"/>
      <c r="B127" s="11"/>
      <c r="C127" s="11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</row>
    <row r="128" spans="1:43" ht="15" x14ac:dyDescent="0.25">
      <c r="A128" s="10"/>
      <c r="B128" s="11"/>
      <c r="C128" s="11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</row>
    <row r="129" spans="1:43" ht="15" x14ac:dyDescent="0.25">
      <c r="A129" s="10"/>
      <c r="B129" s="11"/>
      <c r="C129" s="11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</row>
    <row r="130" spans="1:43" ht="15" x14ac:dyDescent="0.25">
      <c r="A130" s="10"/>
      <c r="B130" s="11"/>
      <c r="C130" s="11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</row>
    <row r="131" spans="1:43" ht="15" x14ac:dyDescent="0.25">
      <c r="A131" s="10"/>
      <c r="B131" s="11"/>
      <c r="C131" s="11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</row>
    <row r="132" spans="1:43" ht="15" x14ac:dyDescent="0.25">
      <c r="A132" s="10"/>
      <c r="B132" s="11"/>
      <c r="C132" s="11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</row>
    <row r="133" spans="1:43" ht="15" x14ac:dyDescent="0.25">
      <c r="A133" s="10"/>
      <c r="B133" s="11"/>
      <c r="C133" s="11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</row>
    <row r="134" spans="1:43" ht="15" x14ac:dyDescent="0.25">
      <c r="A134" s="10"/>
      <c r="B134" s="11"/>
      <c r="C134" s="11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</row>
    <row r="135" spans="1:43" ht="15" x14ac:dyDescent="0.25">
      <c r="A135" s="10"/>
      <c r="B135" s="11"/>
      <c r="C135" s="11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</row>
    <row r="136" spans="1:43" ht="15" x14ac:dyDescent="0.25">
      <c r="A136" s="10"/>
      <c r="B136" s="11"/>
      <c r="C136" s="11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</row>
    <row r="137" spans="1:43" ht="15" x14ac:dyDescent="0.25">
      <c r="A137" s="10"/>
      <c r="B137" s="11"/>
      <c r="C137" s="11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</row>
    <row r="138" spans="1:43" ht="15" x14ac:dyDescent="0.25">
      <c r="A138" s="10"/>
      <c r="B138" s="11"/>
      <c r="C138" s="11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</row>
    <row r="139" spans="1:43" ht="15" x14ac:dyDescent="0.25">
      <c r="A139" s="10"/>
      <c r="B139" s="11"/>
      <c r="C139" s="11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</row>
    <row r="140" spans="1:43" ht="15" x14ac:dyDescent="0.25">
      <c r="A140" s="10"/>
      <c r="B140" s="11"/>
      <c r="C140" s="11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</row>
    <row r="141" spans="1:43" ht="15" x14ac:dyDescent="0.25">
      <c r="A141" s="10"/>
      <c r="B141" s="11"/>
      <c r="C141" s="11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</row>
    <row r="142" spans="1:43" ht="15" x14ac:dyDescent="0.25">
      <c r="A142" s="10"/>
      <c r="B142" s="11"/>
      <c r="C142" s="11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</row>
    <row r="143" spans="1:43" ht="15" x14ac:dyDescent="0.25">
      <c r="A143" s="10"/>
      <c r="B143" s="11"/>
      <c r="C143" s="11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</row>
    <row r="144" spans="1:43" ht="15" x14ac:dyDescent="0.25">
      <c r="A144" s="10"/>
      <c r="B144" s="11"/>
      <c r="C144" s="11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</row>
    <row r="145" spans="1:43" ht="15" x14ac:dyDescent="0.25">
      <c r="A145" s="10"/>
      <c r="B145" s="11"/>
      <c r="C145" s="11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</row>
    <row r="146" spans="1:43" ht="15" x14ac:dyDescent="0.25">
      <c r="A146" s="10"/>
      <c r="B146" s="11"/>
      <c r="C146" s="11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</row>
    <row r="147" spans="1:43" ht="15" x14ac:dyDescent="0.25">
      <c r="A147" s="10"/>
      <c r="B147" s="11"/>
      <c r="C147" s="11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</row>
    <row r="148" spans="1:43" ht="15" x14ac:dyDescent="0.25">
      <c r="A148" s="10"/>
      <c r="B148" s="11"/>
      <c r="C148" s="11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</row>
    <row r="149" spans="1:43" ht="15" x14ac:dyDescent="0.25">
      <c r="A149" s="10"/>
      <c r="B149" s="11"/>
      <c r="C149" s="11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</row>
    <row r="150" spans="1:43" ht="15" x14ac:dyDescent="0.25">
      <c r="A150" s="10"/>
      <c r="B150" s="11"/>
      <c r="C150" s="11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</row>
    <row r="151" spans="1:43" ht="15" x14ac:dyDescent="0.25">
      <c r="A151" s="10"/>
      <c r="B151" s="11"/>
      <c r="C151" s="11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</row>
    <row r="152" spans="1:43" ht="15" x14ac:dyDescent="0.25">
      <c r="A152" s="10"/>
      <c r="B152" s="11"/>
      <c r="C152" s="11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</row>
    <row r="153" spans="1:43" ht="15" x14ac:dyDescent="0.25">
      <c r="A153" s="10"/>
      <c r="B153" s="11"/>
      <c r="C153" s="11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</row>
    <row r="154" spans="1:43" ht="15" x14ac:dyDescent="0.25">
      <c r="A154" s="10"/>
      <c r="B154" s="11"/>
      <c r="C154" s="11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</row>
    <row r="155" spans="1:43" ht="15" x14ac:dyDescent="0.25">
      <c r="A155" s="10"/>
      <c r="B155" s="11"/>
      <c r="C155" s="11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</row>
    <row r="156" spans="1:43" ht="15" x14ac:dyDescent="0.25">
      <c r="A156" s="10"/>
      <c r="B156" s="11"/>
      <c r="C156" s="11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</row>
    <row r="157" spans="1:43" ht="15" x14ac:dyDescent="0.25">
      <c r="A157" s="10"/>
      <c r="B157" s="11"/>
      <c r="C157" s="11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</row>
    <row r="158" spans="1:43" ht="15" x14ac:dyDescent="0.25">
      <c r="A158" s="10"/>
      <c r="B158" s="11"/>
      <c r="C158" s="11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</row>
    <row r="159" spans="1:43" ht="15" x14ac:dyDescent="0.25">
      <c r="A159" s="10"/>
      <c r="B159" s="11"/>
      <c r="C159" s="11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</row>
    <row r="160" spans="1:43" ht="15" x14ac:dyDescent="0.25">
      <c r="A160" s="10"/>
      <c r="B160" s="11"/>
      <c r="C160" s="11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</row>
    <row r="161" spans="1:43" ht="15" x14ac:dyDescent="0.25">
      <c r="A161" s="10"/>
      <c r="B161" s="11"/>
      <c r="C161" s="11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</row>
    <row r="162" spans="1:43" ht="15" x14ac:dyDescent="0.25">
      <c r="A162" s="10"/>
      <c r="B162" s="11"/>
      <c r="C162" s="11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</row>
    <row r="163" spans="1:43" ht="15" x14ac:dyDescent="0.25">
      <c r="A163" s="10"/>
      <c r="B163" s="11"/>
      <c r="C163" s="11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</row>
    <row r="164" spans="1:43" ht="15" x14ac:dyDescent="0.25">
      <c r="A164" s="10"/>
      <c r="B164" s="11"/>
      <c r="C164" s="11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</row>
    <row r="165" spans="1:43" ht="15" x14ac:dyDescent="0.25">
      <c r="A165" s="10"/>
      <c r="B165" s="11"/>
      <c r="C165" s="11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</row>
    <row r="166" spans="1:43" ht="15" x14ac:dyDescent="0.25">
      <c r="A166" s="10"/>
      <c r="B166" s="11"/>
      <c r="C166" s="11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</row>
    <row r="167" spans="1:43" ht="15" x14ac:dyDescent="0.25">
      <c r="A167" s="10"/>
      <c r="B167" s="11"/>
      <c r="C167" s="11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</row>
    <row r="168" spans="1:43" ht="15" x14ac:dyDescent="0.25">
      <c r="A168" s="10"/>
      <c r="B168" s="11"/>
      <c r="C168" s="11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</row>
    <row r="169" spans="1:43" ht="15" x14ac:dyDescent="0.25">
      <c r="A169" s="10"/>
      <c r="B169" s="11"/>
      <c r="C169" s="11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</row>
    <row r="170" spans="1:43" ht="15" x14ac:dyDescent="0.25">
      <c r="A170" s="10"/>
      <c r="B170" s="11"/>
      <c r="C170" s="11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</row>
    <row r="171" spans="1:43" ht="15" x14ac:dyDescent="0.25">
      <c r="A171" s="10"/>
      <c r="B171" s="11"/>
      <c r="C171" s="11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</row>
    <row r="172" spans="1:43" ht="15" x14ac:dyDescent="0.25">
      <c r="A172" s="10"/>
      <c r="B172" s="11"/>
      <c r="C172" s="11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</row>
    <row r="173" spans="1:43" ht="15" x14ac:dyDescent="0.25">
      <c r="A173" s="10"/>
      <c r="B173" s="11"/>
      <c r="C173" s="11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</row>
    <row r="174" spans="1:43" ht="15" x14ac:dyDescent="0.25">
      <c r="A174" s="10"/>
      <c r="B174" s="11"/>
      <c r="C174" s="11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</row>
    <row r="175" spans="1:43" ht="15" x14ac:dyDescent="0.25">
      <c r="A175" s="10"/>
      <c r="B175" s="11"/>
      <c r="C175" s="11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</row>
    <row r="176" spans="1:43" ht="15" x14ac:dyDescent="0.25">
      <c r="A176" s="10"/>
      <c r="B176" s="11"/>
      <c r="C176" s="11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</row>
    <row r="177" spans="1:43" ht="15" x14ac:dyDescent="0.25">
      <c r="A177" s="10"/>
      <c r="B177" s="11"/>
      <c r="C177" s="11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</row>
    <row r="178" spans="1:43" ht="15" x14ac:dyDescent="0.25">
      <c r="A178" s="10"/>
      <c r="B178" s="11"/>
      <c r="C178" s="11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</row>
    <row r="179" spans="1:43" ht="15" x14ac:dyDescent="0.25">
      <c r="A179" s="10"/>
      <c r="B179" s="11"/>
      <c r="C179" s="11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</row>
    <row r="180" spans="1:43" ht="15" x14ac:dyDescent="0.25">
      <c r="A180" s="10"/>
      <c r="B180" s="11"/>
      <c r="C180" s="11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</row>
    <row r="181" spans="1:43" ht="15" x14ac:dyDescent="0.25">
      <c r="A181" s="10"/>
      <c r="B181" s="11"/>
      <c r="C181" s="11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</row>
    <row r="182" spans="1:43" ht="15" x14ac:dyDescent="0.25">
      <c r="A182" s="10"/>
      <c r="B182" s="11"/>
      <c r="C182" s="11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</row>
    <row r="183" spans="1:43" ht="15" x14ac:dyDescent="0.25">
      <c r="A183" s="10"/>
      <c r="B183" s="11"/>
      <c r="C183" s="11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</row>
    <row r="184" spans="1:43" ht="15" x14ac:dyDescent="0.25">
      <c r="A184" s="10"/>
      <c r="B184" s="11"/>
      <c r="C184" s="11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</row>
    <row r="185" spans="1:43" ht="15" x14ac:dyDescent="0.25">
      <c r="A185" s="10"/>
      <c r="B185" s="11"/>
      <c r="C185" s="11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</row>
    <row r="186" spans="1:43" ht="15" x14ac:dyDescent="0.25">
      <c r="A186" s="10"/>
      <c r="B186" s="11"/>
      <c r="C186" s="11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</row>
    <row r="187" spans="1:43" ht="15" x14ac:dyDescent="0.25">
      <c r="A187" s="10"/>
      <c r="B187" s="11"/>
      <c r="C187" s="11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</row>
    <row r="188" spans="1:43" ht="15" x14ac:dyDescent="0.25">
      <c r="A188" s="10"/>
      <c r="B188" s="11"/>
      <c r="C188" s="11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</row>
    <row r="189" spans="1:43" ht="15" x14ac:dyDescent="0.25">
      <c r="A189" s="10"/>
      <c r="B189" s="11"/>
      <c r="C189" s="11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</row>
    <row r="190" spans="1:43" ht="15" x14ac:dyDescent="0.25">
      <c r="A190" s="10"/>
      <c r="B190" s="11"/>
      <c r="C190" s="11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</row>
    <row r="191" spans="1:43" ht="15" x14ac:dyDescent="0.25">
      <c r="A191" s="10"/>
      <c r="B191" s="11"/>
      <c r="C191" s="11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</row>
  </sheetData>
  <mergeCells count="5">
    <mergeCell ref="AT20:AU20"/>
    <mergeCell ref="A23:B23"/>
    <mergeCell ref="A47:B47"/>
    <mergeCell ref="A50:B50"/>
    <mergeCell ref="A20:B20"/>
  </mergeCells>
  <pageMargins left="0.7" right="0.7" top="0.75" bottom="0.75" header="0.3" footer="0.3"/>
  <pageSetup paperSize="8" scale="2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563F-4F29-3A46-AF16-EE0887803F02}">
  <sheetPr>
    <pageSetUpPr fitToPage="1"/>
  </sheetPr>
  <dimension ref="A2:BE106"/>
  <sheetViews>
    <sheetView tabSelected="1" topLeftCell="E39" zoomScale="109" workbookViewId="0">
      <selection activeCell="A3" sqref="A3:T61"/>
    </sheetView>
  </sheetViews>
  <sheetFormatPr defaultColWidth="11.42578125" defaultRowHeight="12.75" x14ac:dyDescent="0.2"/>
  <cols>
    <col min="1" max="1" width="27.140625" customWidth="1"/>
    <col min="2" max="2" width="28" customWidth="1"/>
    <col min="3" max="3" width="45.85546875" customWidth="1"/>
    <col min="8" max="8" width="11.42578125" bestFit="1" customWidth="1"/>
    <col min="11" max="11" width="14.42578125" customWidth="1"/>
    <col min="13" max="13" width="13.85546875" customWidth="1"/>
    <col min="14" max="14" width="12.42578125" customWidth="1"/>
    <col min="15" max="15" width="11.5703125" customWidth="1"/>
    <col min="45" max="45" width="17.42578125" customWidth="1"/>
    <col min="46" max="46" width="56" bestFit="1" customWidth="1"/>
    <col min="47" max="47" width="24.140625" customWidth="1"/>
    <col min="48" max="48" width="19.5703125" customWidth="1"/>
    <col min="49" max="49" width="23.5703125" customWidth="1"/>
    <col min="50" max="50" width="23.85546875" customWidth="1"/>
    <col min="51" max="51" width="24.140625" customWidth="1"/>
    <col min="52" max="52" width="20.42578125" customWidth="1"/>
    <col min="53" max="53" width="19" customWidth="1"/>
    <col min="54" max="54" width="23" customWidth="1"/>
  </cols>
  <sheetData>
    <row r="2" spans="1:52" ht="15.75" x14ac:dyDescent="0.25">
      <c r="A2" s="1"/>
      <c r="B2" s="2"/>
      <c r="C2" s="2"/>
      <c r="D2" s="2"/>
      <c r="E2" s="2"/>
      <c r="F2" s="2"/>
      <c r="G2" s="2"/>
      <c r="H2" s="2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ht="23.25" x14ac:dyDescent="0.35">
      <c r="A3" s="37" t="s">
        <v>0</v>
      </c>
      <c r="B3" s="5" t="s">
        <v>27</v>
      </c>
      <c r="C3" s="5"/>
      <c r="D3" s="2"/>
      <c r="E3" s="2"/>
      <c r="F3" s="2"/>
      <c r="G3" s="2"/>
      <c r="H3" s="2"/>
      <c r="I3" s="203"/>
      <c r="J3" s="48"/>
      <c r="K3" s="248">
        <v>-0.01</v>
      </c>
      <c r="L3" s="48"/>
      <c r="M3" s="156"/>
      <c r="N3" s="48"/>
      <c r="O3" s="178"/>
      <c r="P3" s="48"/>
      <c r="Q3" s="48"/>
      <c r="R3" s="48"/>
      <c r="S3" s="48"/>
      <c r="T3" s="48"/>
      <c r="U3" s="48"/>
      <c r="V3" s="48"/>
      <c r="W3" s="48"/>
      <c r="X3" s="48"/>
      <c r="Y3" s="124"/>
      <c r="Z3" s="3"/>
      <c r="AA3" s="3"/>
      <c r="AB3" s="3"/>
      <c r="AC3" s="3"/>
      <c r="AD3" s="3"/>
      <c r="AE3" s="3"/>
      <c r="AF3" s="3"/>
      <c r="AG3" s="3"/>
      <c r="AH3" s="3"/>
      <c r="AI3" s="124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ht="23.25" x14ac:dyDescent="0.25">
      <c r="A4" s="16"/>
      <c r="B4" s="17"/>
      <c r="C4" s="17"/>
      <c r="D4" s="17">
        <v>2019</v>
      </c>
      <c r="E4" s="17">
        <v>2020</v>
      </c>
      <c r="F4" s="17">
        <v>2021</v>
      </c>
      <c r="G4" s="17">
        <v>2022</v>
      </c>
      <c r="H4" s="17">
        <v>2023</v>
      </c>
      <c r="I4" s="49">
        <v>2024</v>
      </c>
      <c r="J4" s="17">
        <v>2025</v>
      </c>
      <c r="K4" s="49">
        <v>2026</v>
      </c>
      <c r="L4" s="49">
        <v>2027</v>
      </c>
      <c r="M4" s="49">
        <v>2028</v>
      </c>
      <c r="N4" s="49">
        <v>2029</v>
      </c>
      <c r="O4" s="49">
        <v>2030</v>
      </c>
      <c r="P4" s="49">
        <v>2031</v>
      </c>
      <c r="Q4" s="49">
        <v>2032</v>
      </c>
      <c r="R4" s="49">
        <v>2033</v>
      </c>
      <c r="S4" s="49">
        <v>2034</v>
      </c>
      <c r="T4" s="162">
        <v>2035</v>
      </c>
      <c r="U4" s="49">
        <v>2036</v>
      </c>
      <c r="V4" s="49">
        <v>2037</v>
      </c>
      <c r="W4" s="49">
        <v>2038</v>
      </c>
      <c r="X4" s="49">
        <v>2039</v>
      </c>
      <c r="Y4" s="17">
        <v>2040</v>
      </c>
      <c r="Z4" s="17">
        <v>2041</v>
      </c>
      <c r="AA4" s="17">
        <v>2042</v>
      </c>
      <c r="AB4" s="17">
        <v>2043</v>
      </c>
      <c r="AC4" s="17">
        <v>2044</v>
      </c>
      <c r="AD4" s="17">
        <v>2045</v>
      </c>
      <c r="AE4" s="17">
        <v>2046</v>
      </c>
      <c r="AF4" s="17">
        <v>2047</v>
      </c>
      <c r="AG4" s="17">
        <v>2048</v>
      </c>
      <c r="AH4" s="17">
        <v>2049</v>
      </c>
      <c r="AI4" s="17">
        <v>2050</v>
      </c>
      <c r="AJ4" s="17">
        <v>2051</v>
      </c>
      <c r="AK4" s="17">
        <v>2052</v>
      </c>
      <c r="AL4" s="86">
        <v>2053</v>
      </c>
      <c r="AM4" s="86">
        <v>2054</v>
      </c>
      <c r="AN4" s="86">
        <v>2055</v>
      </c>
      <c r="AO4" s="86">
        <v>2056</v>
      </c>
      <c r="AP4" s="86">
        <v>2057</v>
      </c>
      <c r="AQ4" s="86">
        <v>2057</v>
      </c>
      <c r="AR4" s="17"/>
      <c r="AS4" s="17"/>
      <c r="AT4" s="17"/>
      <c r="AU4" s="40"/>
      <c r="AV4" s="33"/>
      <c r="AW4" s="33"/>
      <c r="AX4" s="33"/>
      <c r="AY4" s="33"/>
      <c r="AZ4" s="33"/>
    </row>
    <row r="5" spans="1:52" ht="15" x14ac:dyDescent="0.25">
      <c r="A5" s="16"/>
      <c r="B5" s="19" t="s">
        <v>77</v>
      </c>
      <c r="C5" s="19"/>
      <c r="D5" s="20"/>
      <c r="E5" s="20"/>
      <c r="F5" s="20">
        <v>1.485267048770611E-3</v>
      </c>
      <c r="G5" s="20">
        <v>1.2526974710702632E-3</v>
      </c>
      <c r="H5" s="20">
        <v>1.0061275530952596E-3</v>
      </c>
      <c r="I5" s="131">
        <v>7.6160232183108967E-4</v>
      </c>
      <c r="J5" s="20">
        <v>5.4128206879000551E-4</v>
      </c>
      <c r="K5" s="131">
        <v>3.5114668625468859E-4</v>
      </c>
      <c r="L5" s="131">
        <v>1.8481445373064176E-4</v>
      </c>
      <c r="M5" s="131">
        <v>2.3562589057224415E-5</v>
      </c>
      <c r="N5" s="131">
        <v>-1.1781016937384425E-4</v>
      </c>
      <c r="O5" s="131">
        <v>-2.4929088525549314E-4</v>
      </c>
      <c r="P5" s="131">
        <v>-4.0318278694828624E-4</v>
      </c>
      <c r="Q5" s="131">
        <v>-5.3986231649338912E-4</v>
      </c>
      <c r="R5" s="131">
        <v>-6.8419497197402812E-4</v>
      </c>
      <c r="S5" s="131">
        <v>-8.0022366499954423E-4</v>
      </c>
      <c r="T5" s="163">
        <v>-9.2770953986354154E-4</v>
      </c>
      <c r="U5" s="131">
        <v>-1.044331173721158E-3</v>
      </c>
      <c r="V5" s="131">
        <v>-1.1413675976206239E-3</v>
      </c>
      <c r="W5" s="131">
        <v>-1.2424684704913647E-3</v>
      </c>
      <c r="X5" s="131">
        <v>-1.3276977994939321E-3</v>
      </c>
      <c r="Y5" s="20">
        <v>-1.4420232849865489E-3</v>
      </c>
      <c r="Z5" s="20">
        <v>-1.521759278974133E-3</v>
      </c>
      <c r="AA5" s="20">
        <v>-1.6043592409963336E-3</v>
      </c>
      <c r="AB5" s="20">
        <v>-1.7149878631628201E-3</v>
      </c>
      <c r="AC5" s="20">
        <v>-1.7984819251937179E-3</v>
      </c>
      <c r="AD5" s="20">
        <v>-1.8950235144301608E-3</v>
      </c>
      <c r="AE5" s="20">
        <v>-1.9352548611909492E-3</v>
      </c>
      <c r="AF5" s="20">
        <v>-2.0086192166764993E-3</v>
      </c>
      <c r="AG5" s="20">
        <v>-2.0671952599086163E-3</v>
      </c>
      <c r="AH5" s="20">
        <v>-2.124852899687113E-3</v>
      </c>
      <c r="AI5" s="20">
        <v>-2.1917815197540769E-3</v>
      </c>
      <c r="AJ5" s="20">
        <f>AVERAGE(AG5:AI5)</f>
        <v>-2.1279432264499354E-3</v>
      </c>
      <c r="AK5" s="20">
        <f t="shared" ref="AK5:AQ5" si="0">AVERAGE(AH5:AJ5)</f>
        <v>-2.1481925486303752E-3</v>
      </c>
      <c r="AL5" s="87">
        <f t="shared" si="0"/>
        <v>-2.1559724316114626E-3</v>
      </c>
      <c r="AM5" s="87">
        <f t="shared" si="0"/>
        <v>-2.1440360688972579E-3</v>
      </c>
      <c r="AN5" s="87">
        <f t="shared" si="0"/>
        <v>-2.1494003497130321E-3</v>
      </c>
      <c r="AO5" s="87">
        <f t="shared" si="0"/>
        <v>-2.1498029500739177E-3</v>
      </c>
      <c r="AP5" s="87">
        <f t="shared" si="0"/>
        <v>-2.1477464562280695E-3</v>
      </c>
      <c r="AQ5" s="87">
        <f t="shared" si="0"/>
        <v>-2.1489832520050068E-3</v>
      </c>
      <c r="AR5" s="17"/>
      <c r="AS5" s="17"/>
      <c r="AT5" s="17"/>
      <c r="AU5" s="33"/>
      <c r="AV5" s="34"/>
      <c r="AW5" s="34"/>
      <c r="AX5" s="34"/>
      <c r="AY5" s="33"/>
      <c r="AZ5" s="33"/>
    </row>
    <row r="6" spans="1:52" ht="15" x14ac:dyDescent="0.25">
      <c r="A6" s="16"/>
      <c r="B6" s="19" t="s">
        <v>96</v>
      </c>
      <c r="C6" s="19"/>
      <c r="D6" s="21"/>
      <c r="E6" s="21">
        <f>(E19-D19)/D19</f>
        <v>-5.4806693594922101E-2</v>
      </c>
      <c r="F6" s="21">
        <f t="shared" ref="F6" si="1">(F19-E19)/E19</f>
        <v>-4.5017765350850419E-2</v>
      </c>
      <c r="G6" s="21">
        <f t="shared" ref="G6" si="2">(G19-F19)/F19</f>
        <v>3.4686884700948682E-2</v>
      </c>
      <c r="H6" s="21">
        <v>0</v>
      </c>
      <c r="I6" s="132">
        <v>0.01</v>
      </c>
      <c r="J6" s="21">
        <f t="shared" ref="J6" si="3">I6*0.9</f>
        <v>9.0000000000000011E-3</v>
      </c>
      <c r="K6" s="132">
        <f>J6*0.9-1%</f>
        <v>-1.8999999999999989E-3</v>
      </c>
      <c r="L6" s="132">
        <f t="shared" ref="L6:AQ6" si="4">K6*0.9</f>
        <v>-1.7099999999999991E-3</v>
      </c>
      <c r="M6" s="132">
        <f t="shared" si="4"/>
        <v>-1.5389999999999991E-3</v>
      </c>
      <c r="N6" s="132">
        <f t="shared" si="4"/>
        <v>-1.3850999999999994E-3</v>
      </c>
      <c r="O6" s="132">
        <f t="shared" si="4"/>
        <v>-1.2465899999999995E-3</v>
      </c>
      <c r="P6" s="132">
        <f t="shared" si="4"/>
        <v>-1.1219309999999996E-3</v>
      </c>
      <c r="Q6" s="132">
        <f t="shared" si="4"/>
        <v>-1.0097378999999998E-3</v>
      </c>
      <c r="R6" s="132">
        <f t="shared" si="4"/>
        <v>-9.0876410999999983E-4</v>
      </c>
      <c r="S6" s="132">
        <f t="shared" si="4"/>
        <v>-8.1788769899999992E-4</v>
      </c>
      <c r="T6" s="164">
        <f t="shared" si="4"/>
        <v>-7.3609892909999998E-4</v>
      </c>
      <c r="U6" s="132">
        <f t="shared" si="4"/>
        <v>-6.6248903619000005E-4</v>
      </c>
      <c r="V6" s="132">
        <f t="shared" si="4"/>
        <v>-5.9624013257100002E-4</v>
      </c>
      <c r="W6" s="132">
        <f t="shared" si="4"/>
        <v>-5.3661611931390008E-4</v>
      </c>
      <c r="X6" s="132">
        <f t="shared" si="4"/>
        <v>-4.829545073825101E-4</v>
      </c>
      <c r="Y6" s="21">
        <f t="shared" si="4"/>
        <v>-4.3465905664425911E-4</v>
      </c>
      <c r="Z6" s="21">
        <f t="shared" si="4"/>
        <v>-3.911931509798332E-4</v>
      </c>
      <c r="AA6" s="21">
        <f t="shared" si="4"/>
        <v>-3.520738358818499E-4</v>
      </c>
      <c r="AB6" s="21">
        <f t="shared" si="4"/>
        <v>-3.1686645229366494E-4</v>
      </c>
      <c r="AC6" s="21">
        <f t="shared" si="4"/>
        <v>-2.8517980706429846E-4</v>
      </c>
      <c r="AD6" s="21">
        <f t="shared" si="4"/>
        <v>-2.5666182635786862E-4</v>
      </c>
      <c r="AE6" s="21">
        <f t="shared" si="4"/>
        <v>-2.3099564372208178E-4</v>
      </c>
      <c r="AF6" s="21">
        <f t="shared" si="4"/>
        <v>-2.078960793498736E-4</v>
      </c>
      <c r="AG6" s="21">
        <f t="shared" si="4"/>
        <v>-1.8710647141488625E-4</v>
      </c>
      <c r="AH6" s="21">
        <f t="shared" si="4"/>
        <v>-1.6839582427339761E-4</v>
      </c>
      <c r="AI6" s="21">
        <f t="shared" si="4"/>
        <v>-1.5155624184605787E-4</v>
      </c>
      <c r="AJ6" s="21">
        <f t="shared" si="4"/>
        <v>-1.3640061766145208E-4</v>
      </c>
      <c r="AK6" s="21">
        <f t="shared" si="4"/>
        <v>-1.2276055589530686E-4</v>
      </c>
      <c r="AL6" s="88">
        <f t="shared" si="4"/>
        <v>-1.1048450030577617E-4</v>
      </c>
      <c r="AM6" s="88">
        <f t="shared" si="4"/>
        <v>-9.9436050275198556E-5</v>
      </c>
      <c r="AN6" s="88">
        <f t="shared" si="4"/>
        <v>-8.9492445247678709E-5</v>
      </c>
      <c r="AO6" s="88">
        <f t="shared" si="4"/>
        <v>-8.0543200722910845E-5</v>
      </c>
      <c r="AP6" s="88">
        <f t="shared" si="4"/>
        <v>-7.2488880650619758E-5</v>
      </c>
      <c r="AQ6" s="88">
        <f t="shared" si="4"/>
        <v>-6.523999258555779E-5</v>
      </c>
      <c r="AR6" s="17"/>
      <c r="AS6" s="49"/>
      <c r="AT6" s="49"/>
      <c r="AU6" s="33"/>
      <c r="AV6" s="34"/>
      <c r="AW6" s="34"/>
      <c r="AX6" s="34"/>
      <c r="AY6" s="33"/>
      <c r="AZ6" s="33"/>
    </row>
    <row r="7" spans="1:52" ht="15" x14ac:dyDescent="0.25">
      <c r="A7" s="16"/>
      <c r="B7" s="19" t="s">
        <v>1</v>
      </c>
      <c r="C7" s="19"/>
      <c r="D7" s="21"/>
      <c r="E7" s="21"/>
      <c r="F7" s="21">
        <f t="shared" ref="F7:J7" si="5">F5+F6</f>
        <v>-4.3532498302079808E-2</v>
      </c>
      <c r="G7" s="21">
        <f t="shared" si="5"/>
        <v>3.5939582172018945E-2</v>
      </c>
      <c r="H7" s="21">
        <f t="shared" si="5"/>
        <v>1.0061275530952596E-3</v>
      </c>
      <c r="I7" s="132">
        <f t="shared" si="5"/>
        <v>1.076160232183109E-2</v>
      </c>
      <c r="J7" s="21">
        <f t="shared" si="5"/>
        <v>9.5412820687900066E-3</v>
      </c>
      <c r="K7" s="132">
        <f t="shared" ref="K7:AQ7" si="6">K5+K6</f>
        <v>-1.5488533137453103E-3</v>
      </c>
      <c r="L7" s="132">
        <f t="shared" si="6"/>
        <v>-1.5251855462693573E-3</v>
      </c>
      <c r="M7" s="132">
        <f t="shared" si="6"/>
        <v>-1.5154374109427747E-3</v>
      </c>
      <c r="N7" s="132">
        <f t="shared" si="6"/>
        <v>-1.5029101693738436E-3</v>
      </c>
      <c r="O7" s="132">
        <f t="shared" si="6"/>
        <v>-1.4958808852554926E-3</v>
      </c>
      <c r="P7" s="132">
        <f t="shared" si="6"/>
        <v>-1.5251137869482859E-3</v>
      </c>
      <c r="Q7" s="132">
        <f t="shared" si="6"/>
        <v>-1.5496002164933889E-3</v>
      </c>
      <c r="R7" s="132">
        <f t="shared" si="6"/>
        <v>-1.592959081974028E-3</v>
      </c>
      <c r="S7" s="132">
        <f t="shared" si="6"/>
        <v>-1.6181113639995442E-3</v>
      </c>
      <c r="T7" s="164">
        <f t="shared" si="6"/>
        <v>-1.6638084689635415E-3</v>
      </c>
      <c r="U7" s="132">
        <f t="shared" si="6"/>
        <v>-1.7068202099111581E-3</v>
      </c>
      <c r="V7" s="132">
        <f t="shared" si="6"/>
        <v>-1.7376077301916239E-3</v>
      </c>
      <c r="W7" s="132">
        <f t="shared" si="6"/>
        <v>-1.7790845898052647E-3</v>
      </c>
      <c r="X7" s="132">
        <f t="shared" si="6"/>
        <v>-1.8106523068764421E-3</v>
      </c>
      <c r="Y7" s="21">
        <f t="shared" si="6"/>
        <v>-1.876682341630808E-3</v>
      </c>
      <c r="Z7" s="21">
        <f t="shared" si="6"/>
        <v>-1.9129524299539662E-3</v>
      </c>
      <c r="AA7" s="21">
        <f t="shared" si="6"/>
        <v>-1.9564330768781836E-3</v>
      </c>
      <c r="AB7" s="21">
        <f t="shared" si="6"/>
        <v>-2.0318543154564852E-3</v>
      </c>
      <c r="AC7" s="21">
        <f t="shared" si="6"/>
        <v>-2.0836617322580165E-3</v>
      </c>
      <c r="AD7" s="21">
        <f t="shared" si="6"/>
        <v>-2.1516853407880293E-3</v>
      </c>
      <c r="AE7" s="21">
        <f t="shared" si="6"/>
        <v>-2.1662505049130309E-3</v>
      </c>
      <c r="AF7" s="21">
        <f t="shared" si="6"/>
        <v>-2.2165152960263728E-3</v>
      </c>
      <c r="AG7" s="21">
        <f t="shared" si="6"/>
        <v>-2.2543017313235024E-3</v>
      </c>
      <c r="AH7" s="21">
        <f t="shared" si="6"/>
        <v>-2.2932487239605108E-3</v>
      </c>
      <c r="AI7" s="21">
        <f t="shared" si="6"/>
        <v>-2.3433377616001345E-3</v>
      </c>
      <c r="AJ7" s="21">
        <f t="shared" si="6"/>
        <v>-2.2643438441113874E-3</v>
      </c>
      <c r="AK7" s="21">
        <f t="shared" si="6"/>
        <v>-2.270953104525682E-3</v>
      </c>
      <c r="AL7" s="88">
        <f t="shared" si="6"/>
        <v>-2.2664569319172387E-3</v>
      </c>
      <c r="AM7" s="88">
        <f t="shared" si="6"/>
        <v>-2.2434721191724565E-3</v>
      </c>
      <c r="AN7" s="88">
        <f t="shared" si="6"/>
        <v>-2.2388927949607107E-3</v>
      </c>
      <c r="AO7" s="88">
        <f t="shared" si="6"/>
        <v>-2.2303461507968284E-3</v>
      </c>
      <c r="AP7" s="88">
        <f t="shared" si="6"/>
        <v>-2.2202353368786891E-3</v>
      </c>
      <c r="AQ7" s="88">
        <f t="shared" si="6"/>
        <v>-2.2142232445905648E-3</v>
      </c>
      <c r="AR7" s="17"/>
      <c r="AS7" s="49"/>
      <c r="AT7" s="49"/>
      <c r="AU7" s="33"/>
      <c r="AV7" s="34"/>
      <c r="AW7" s="34"/>
      <c r="AX7" s="34"/>
      <c r="AY7" s="33"/>
      <c r="AZ7" s="33"/>
    </row>
    <row r="8" spans="1:52" ht="15" x14ac:dyDescent="0.25">
      <c r="A8" s="16"/>
      <c r="B8" s="19"/>
      <c r="C8" s="19"/>
      <c r="D8" s="21"/>
      <c r="E8" s="21"/>
      <c r="F8" s="21"/>
      <c r="G8" s="21"/>
      <c r="H8" s="21"/>
      <c r="I8" s="132"/>
      <c r="J8" s="132"/>
      <c r="K8" s="132"/>
      <c r="L8" s="132"/>
      <c r="M8" s="132"/>
      <c r="N8" s="132"/>
      <c r="O8" s="132"/>
      <c r="P8" s="132"/>
      <c r="Q8" s="132"/>
      <c r="R8" s="132"/>
      <c r="S8" s="132"/>
      <c r="T8" s="132"/>
      <c r="U8" s="132"/>
      <c r="V8" s="132"/>
      <c r="W8" s="132"/>
      <c r="X8" s="132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17"/>
      <c r="AS8" s="49"/>
      <c r="AT8" s="49"/>
      <c r="AU8" s="33"/>
      <c r="AV8" s="34"/>
      <c r="AW8" s="34"/>
      <c r="AX8" s="34"/>
      <c r="AY8" s="33"/>
      <c r="AZ8" s="33"/>
    </row>
    <row r="9" spans="1:52" ht="15" x14ac:dyDescent="0.25">
      <c r="A9" s="16"/>
      <c r="B9" s="19" t="s">
        <v>29</v>
      </c>
      <c r="C9" s="19"/>
      <c r="D9" s="21"/>
      <c r="E9" s="21">
        <f>(E19-D19)/D19</f>
        <v>-5.4806693594922101E-2</v>
      </c>
      <c r="F9" s="21">
        <f t="shared" ref="F9:G9" si="7">(F19-E19)/E19</f>
        <v>-4.5017765350850419E-2</v>
      </c>
      <c r="G9" s="21">
        <f t="shared" si="7"/>
        <v>3.4686884700948682E-2</v>
      </c>
      <c r="H9" s="21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2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17"/>
      <c r="AS9" s="49"/>
      <c r="AT9" s="49"/>
      <c r="AU9" s="33"/>
      <c r="AV9" s="34"/>
      <c r="AW9" s="34"/>
      <c r="AX9" s="34"/>
      <c r="AY9" s="33"/>
      <c r="AZ9" s="33"/>
    </row>
    <row r="10" spans="1:52" ht="15" x14ac:dyDescent="0.25">
      <c r="A10" s="16"/>
      <c r="B10" s="19" t="s">
        <v>30</v>
      </c>
      <c r="C10" s="19"/>
      <c r="D10" s="21"/>
      <c r="E10" s="21"/>
      <c r="F10" s="21"/>
      <c r="G10" s="21">
        <f>AVERAGE(E9:G9)</f>
        <v>-2.1712524748274609E-2</v>
      </c>
      <c r="H10" s="8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17"/>
      <c r="AS10" s="49"/>
      <c r="AT10" s="49"/>
      <c r="AU10" s="33"/>
      <c r="AV10" s="34"/>
      <c r="AW10" s="34"/>
      <c r="AX10" s="34"/>
      <c r="AY10" s="33"/>
      <c r="AZ10" s="33"/>
    </row>
    <row r="11" spans="1:52" ht="15" x14ac:dyDescent="0.25">
      <c r="A11" s="6"/>
      <c r="B11" s="7"/>
      <c r="C11" s="7"/>
      <c r="D11" s="8"/>
      <c r="E11" s="8"/>
      <c r="F11" s="8"/>
      <c r="G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3"/>
      <c r="AS11" s="48"/>
      <c r="AT11" s="48"/>
      <c r="AU11" s="33"/>
      <c r="AV11" s="34"/>
      <c r="AW11" s="34"/>
      <c r="AX11" s="34"/>
      <c r="AY11" s="33"/>
      <c r="AZ11" s="33"/>
    </row>
    <row r="12" spans="1:52" ht="15.75" x14ac:dyDescent="0.25">
      <c r="A12" s="108"/>
      <c r="B12" s="109"/>
      <c r="C12" s="109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3"/>
      <c r="AS12" s="48"/>
      <c r="AT12" s="48"/>
      <c r="AU12" s="266"/>
      <c r="AV12" s="266"/>
      <c r="AW12" s="266"/>
      <c r="AX12" s="266"/>
      <c r="AY12" s="266"/>
      <c r="AZ12" s="33"/>
    </row>
    <row r="13" spans="1:52" ht="17.100000000000001" customHeight="1" x14ac:dyDescent="0.25">
      <c r="A13" s="106" t="s">
        <v>3</v>
      </c>
      <c r="B13" s="107" t="s">
        <v>2</v>
      </c>
      <c r="C13" s="110" t="s">
        <v>16</v>
      </c>
      <c r="D13" s="111">
        <v>2019</v>
      </c>
      <c r="E13" s="111">
        <v>2020</v>
      </c>
      <c r="F13" s="112">
        <v>2021</v>
      </c>
      <c r="G13" s="113">
        <v>2022</v>
      </c>
      <c r="H13" s="114">
        <v>2023</v>
      </c>
      <c r="I13" s="111">
        <v>2024</v>
      </c>
      <c r="J13" s="113">
        <v>2025</v>
      </c>
      <c r="K13" s="115">
        <v>2026</v>
      </c>
      <c r="L13" s="114">
        <v>2027</v>
      </c>
      <c r="M13" s="111">
        <v>2028</v>
      </c>
      <c r="N13" s="112">
        <v>2029</v>
      </c>
      <c r="O13" s="113">
        <v>2030</v>
      </c>
      <c r="P13" s="115">
        <v>2031</v>
      </c>
      <c r="Q13" s="114">
        <v>2032</v>
      </c>
      <c r="R13" s="111">
        <v>2033</v>
      </c>
      <c r="S13" s="113">
        <v>2034</v>
      </c>
      <c r="T13" s="116">
        <v>2035</v>
      </c>
      <c r="U13" s="114">
        <v>2036</v>
      </c>
      <c r="V13" s="111">
        <v>2037</v>
      </c>
      <c r="W13" s="112">
        <v>2038</v>
      </c>
      <c r="X13" s="113">
        <v>2039</v>
      </c>
      <c r="Y13" s="115">
        <v>2040</v>
      </c>
      <c r="Z13" s="114">
        <v>2041</v>
      </c>
      <c r="AA13" s="111">
        <v>2042</v>
      </c>
      <c r="AB13" s="113">
        <v>2043</v>
      </c>
      <c r="AC13" s="115">
        <v>2044</v>
      </c>
      <c r="AD13" s="114">
        <v>2045</v>
      </c>
      <c r="AE13" s="111">
        <v>2046</v>
      </c>
      <c r="AF13" s="112">
        <v>2047</v>
      </c>
      <c r="AG13" s="113">
        <v>2048</v>
      </c>
      <c r="AH13" s="115">
        <v>2049</v>
      </c>
      <c r="AI13" s="114">
        <v>2050</v>
      </c>
      <c r="AJ13" s="111">
        <v>2051</v>
      </c>
      <c r="AK13" s="113">
        <v>2052</v>
      </c>
      <c r="AL13" s="113">
        <v>2053</v>
      </c>
      <c r="AM13" s="113">
        <v>2054</v>
      </c>
      <c r="AN13" s="113">
        <v>2055</v>
      </c>
      <c r="AO13" s="113">
        <v>2056</v>
      </c>
      <c r="AP13" s="113">
        <v>2057</v>
      </c>
      <c r="AQ13" s="113">
        <v>2057</v>
      </c>
      <c r="AR13" s="24"/>
      <c r="AS13" s="41"/>
      <c r="AT13" s="191"/>
      <c r="AU13" s="266"/>
      <c r="AV13" s="266"/>
      <c r="AW13" s="266"/>
      <c r="AX13" s="180"/>
      <c r="AY13" s="180"/>
      <c r="AZ13" s="42"/>
    </row>
    <row r="14" spans="1:52" ht="15.75" x14ac:dyDescent="0.25">
      <c r="A14" s="13" t="s">
        <v>56</v>
      </c>
      <c r="B14" s="14" t="s">
        <v>55</v>
      </c>
      <c r="C14" s="14" t="s">
        <v>57</v>
      </c>
      <c r="D14" s="74">
        <v>14100</v>
      </c>
      <c r="E14" s="74">
        <v>13186</v>
      </c>
      <c r="F14" s="74">
        <v>12700</v>
      </c>
      <c r="G14" s="74">
        <v>12913</v>
      </c>
      <c r="H14" s="27">
        <f t="shared" ref="H14:J18" si="8">G14*(1+H$47)</f>
        <v>12925.992125093118</v>
      </c>
      <c r="I14" s="27">
        <f t="shared" si="8"/>
        <v>13065.096511958491</v>
      </c>
      <c r="J14" s="27">
        <f t="shared" si="8"/>
        <v>13189.75428303505</v>
      </c>
      <c r="K14" s="27">
        <f t="shared" ref="K14:L14" si="9">J14*(1+K$7)</f>
        <v>13169.325288406284</v>
      </c>
      <c r="L14" s="27">
        <f t="shared" si="9"/>
        <v>13149.239623822288</v>
      </c>
      <c r="M14" s="27">
        <f>L14*(1+M$7)</f>
        <v>13129.312774170898</v>
      </c>
      <c r="N14" s="27">
        <f>M14*(1+N$7)</f>
        <v>13109.580596485706</v>
      </c>
      <c r="O14" s="27">
        <f t="shared" ref="O14:AQ14" si="10">N14*(1+O$7)</f>
        <v>13089.970225457706</v>
      </c>
      <c r="P14" s="27">
        <f t="shared" si="10"/>
        <v>13070.006531396117</v>
      </c>
      <c r="Q14" s="27">
        <f t="shared" si="10"/>
        <v>13049.753246445494</v>
      </c>
      <c r="R14" s="27">
        <f t="shared" si="10"/>
        <v>13028.965523494049</v>
      </c>
      <c r="S14" s="27">
        <f t="shared" si="10"/>
        <v>13007.883206319324</v>
      </c>
      <c r="T14" s="128">
        <f t="shared" si="10"/>
        <v>12986.240580077361</v>
      </c>
      <c r="U14" s="27">
        <f t="shared" si="10"/>
        <v>12964.075402204517</v>
      </c>
      <c r="V14" s="27">
        <f t="shared" si="10"/>
        <v>12941.54892457086</v>
      </c>
      <c r="W14" s="27">
        <f t="shared" si="10"/>
        <v>12918.524814310946</v>
      </c>
      <c r="X14" s="27">
        <f t="shared" si="10"/>
        <v>12895.133857554472</v>
      </c>
      <c r="Y14" s="27">
        <f t="shared" si="10"/>
        <v>12870.933787551034</v>
      </c>
      <c r="Z14" s="27">
        <f t="shared" si="10"/>
        <v>12846.312303486362</v>
      </c>
      <c r="AA14" s="27">
        <f t="shared" si="10"/>
        <v>12821.179353179914</v>
      </c>
      <c r="AB14" s="27">
        <f t="shared" si="10"/>
        <v>12795.128584581913</v>
      </c>
      <c r="AC14" s="27">
        <f t="shared" si="10"/>
        <v>12768.467864790899</v>
      </c>
      <c r="AD14" s="27">
        <f t="shared" si="10"/>
        <v>12740.994139661905</v>
      </c>
      <c r="AE14" s="27">
        <f t="shared" si="10"/>
        <v>12713.393954673769</v>
      </c>
      <c r="AF14" s="27">
        <f t="shared" si="10"/>
        <v>12685.214522508826</v>
      </c>
      <c r="AG14" s="27">
        <f t="shared" si="10"/>
        <v>12656.618221448525</v>
      </c>
      <c r="AH14" s="27">
        <f t="shared" si="10"/>
        <v>12627.593447862533</v>
      </c>
      <c r="AI14" s="27">
        <f t="shared" si="10"/>
        <v>12598.002731298022</v>
      </c>
      <c r="AJ14" s="27">
        <f t="shared" si="10"/>
        <v>12569.47652136531</v>
      </c>
      <c r="AK14" s="27">
        <f t="shared" si="10"/>
        <v>12540.931829636853</v>
      </c>
      <c r="AL14" s="27">
        <f t="shared" si="10"/>
        <v>12512.508347758871</v>
      </c>
      <c r="AM14" s="27">
        <f t="shared" si="10"/>
        <v>12484.436884139761</v>
      </c>
      <c r="AN14" s="27">
        <f t="shared" si="10"/>
        <v>12456.485568350719</v>
      </c>
      <c r="AO14" s="27">
        <f t="shared" si="10"/>
        <v>12428.703293710892</v>
      </c>
      <c r="AP14" s="27">
        <f t="shared" si="10"/>
        <v>12401.108647466615</v>
      </c>
      <c r="AQ14" s="27">
        <f t="shared" si="10"/>
        <v>12373.649824440703</v>
      </c>
      <c r="AR14" s="24"/>
      <c r="AS14" s="43"/>
      <c r="AT14" s="44"/>
      <c r="AU14" s="42"/>
      <c r="AV14" s="42"/>
      <c r="AW14" s="42"/>
      <c r="AX14" s="42"/>
      <c r="AY14" s="42"/>
      <c r="AZ14" s="42"/>
    </row>
    <row r="15" spans="1:52" ht="15.75" x14ac:dyDescent="0.25">
      <c r="A15" s="13" t="s">
        <v>56</v>
      </c>
      <c r="B15" s="14" t="s">
        <v>55</v>
      </c>
      <c r="C15" s="14" t="s">
        <v>58</v>
      </c>
      <c r="D15" s="74">
        <v>1052</v>
      </c>
      <c r="E15" s="74">
        <v>1582</v>
      </c>
      <c r="F15" s="74">
        <v>1998</v>
      </c>
      <c r="G15" s="74">
        <v>3058</v>
      </c>
      <c r="H15" s="27">
        <f t="shared" si="8"/>
        <v>3061.0767380573652</v>
      </c>
      <c r="I15" s="27">
        <f t="shared" si="8"/>
        <v>3094.0188285889467</v>
      </c>
      <c r="J15" s="27">
        <f t="shared" si="8"/>
        <v>3123.5397349586606</v>
      </c>
      <c r="K15" s="27">
        <f t="shared" ref="K15:M15" si="11">J15*(1+K$7)</f>
        <v>3118.7018300895547</v>
      </c>
      <c r="L15" s="27">
        <f t="shared" si="11"/>
        <v>3113.9452311351783</v>
      </c>
      <c r="M15" s="27">
        <f t="shared" si="11"/>
        <v>3109.2262420362895</v>
      </c>
      <c r="N15" s="27">
        <f t="shared" ref="N15:AQ15" si="12">M15*(1+N$7)</f>
        <v>3104.5533542982489</v>
      </c>
      <c r="O15" s="27">
        <f t="shared" si="12"/>
        <v>3099.9093122782983</v>
      </c>
      <c r="P15" s="27">
        <f t="shared" si="12"/>
        <v>3095.181597847853</v>
      </c>
      <c r="Q15" s="27">
        <f t="shared" si="12"/>
        <v>3090.3853037737417</v>
      </c>
      <c r="R15" s="27">
        <f t="shared" si="12"/>
        <v>3085.4624464372964</v>
      </c>
      <c r="S15" s="27">
        <f t="shared" si="12"/>
        <v>3080.4698245895224</v>
      </c>
      <c r="T15" s="128">
        <f t="shared" si="12"/>
        <v>3075.3445128069839</v>
      </c>
      <c r="U15" s="27">
        <f t="shared" si="12"/>
        <v>3070.0954526400856</v>
      </c>
      <c r="V15" s="27">
        <f t="shared" si="12"/>
        <v>3064.7608310491519</v>
      </c>
      <c r="W15" s="27">
        <f t="shared" si="12"/>
        <v>3059.3083622831937</v>
      </c>
      <c r="X15" s="27">
        <f t="shared" si="12"/>
        <v>3053.7690185395791</v>
      </c>
      <c r="Y15" s="27">
        <f t="shared" si="12"/>
        <v>3048.0380641470665</v>
      </c>
      <c r="Z15" s="27">
        <f t="shared" si="12"/>
        <v>3042.2073123256641</v>
      </c>
      <c r="AA15" s="27">
        <f t="shared" si="12"/>
        <v>3036.2554373131093</v>
      </c>
      <c r="AB15" s="27">
        <f t="shared" si="12"/>
        <v>3030.0862085999765</v>
      </c>
      <c r="AC15" s="27">
        <f t="shared" si="12"/>
        <v>3023.772533921674</v>
      </c>
      <c r="AD15" s="27">
        <f t="shared" si="12"/>
        <v>3017.2663268865572</v>
      </c>
      <c r="AE15" s="27">
        <f t="shared" si="12"/>
        <v>3010.730172182482</v>
      </c>
      <c r="AF15" s="27">
        <f t="shared" si="12"/>
        <v>3004.0568427036314</v>
      </c>
      <c r="AG15" s="27">
        <f t="shared" si="12"/>
        <v>2997.2847921621305</v>
      </c>
      <c r="AH15" s="27">
        <f t="shared" si="12"/>
        <v>2990.4112726371586</v>
      </c>
      <c r="AI15" s="27">
        <f t="shared" si="12"/>
        <v>2983.4037289792732</v>
      </c>
      <c r="AJ15" s="27">
        <f t="shared" si="12"/>
        <v>2976.64827711106</v>
      </c>
      <c r="AK15" s="27">
        <f t="shared" si="12"/>
        <v>2969.8884484650739</v>
      </c>
      <c r="AL15" s="27">
        <f t="shared" si="12"/>
        <v>2963.157324204029</v>
      </c>
      <c r="AM15" s="27">
        <f t="shared" si="12"/>
        <v>2956.5095633624555</v>
      </c>
      <c r="AN15" s="27">
        <f t="shared" si="12"/>
        <v>2949.8902554028109</v>
      </c>
      <c r="AO15" s="27">
        <f t="shared" si="12"/>
        <v>2943.3109790264002</v>
      </c>
      <c r="AP15" s="27">
        <f t="shared" si="12"/>
        <v>2936.776135983343</v>
      </c>
      <c r="AQ15" s="27">
        <f t="shared" si="12"/>
        <v>2930.2734579988901</v>
      </c>
      <c r="AR15" s="24"/>
      <c r="AS15" s="43"/>
      <c r="AT15" s="44"/>
      <c r="AU15" s="42"/>
      <c r="AV15" s="42"/>
      <c r="AW15" s="42"/>
      <c r="AX15" s="42"/>
      <c r="AY15" s="42"/>
      <c r="AZ15" s="42"/>
    </row>
    <row r="16" spans="1:52" ht="15.75" x14ac:dyDescent="0.25">
      <c r="A16" s="13" t="s">
        <v>8</v>
      </c>
      <c r="B16" s="15" t="s">
        <v>18</v>
      </c>
      <c r="C16" s="15" t="s">
        <v>18</v>
      </c>
      <c r="D16" s="75">
        <v>54962</v>
      </c>
      <c r="E16" s="74">
        <v>49640</v>
      </c>
      <c r="F16" s="74">
        <v>47500</v>
      </c>
      <c r="G16" s="74">
        <v>46430</v>
      </c>
      <c r="H16" s="27">
        <f t="shared" si="8"/>
        <v>46476.714502290211</v>
      </c>
      <c r="I16" s="27">
        <f t="shared" si="8"/>
        <v>46976.878420989138</v>
      </c>
      <c r="J16" s="27">
        <f t="shared" si="8"/>
        <v>47425.098068715044</v>
      </c>
      <c r="K16" s="27">
        <f t="shared" ref="K16:M16" si="13">J16*(1+K$7)</f>
        <v>47351.643548416621</v>
      </c>
      <c r="L16" s="27">
        <f t="shared" si="13"/>
        <v>47279.42350608448</v>
      </c>
      <c r="M16" s="27">
        <f t="shared" si="13"/>
        <v>47207.774498935556</v>
      </c>
      <c r="N16" s="27">
        <f t="shared" ref="N16:AQ16" si="14">M16*(1+N$7)</f>
        <v>47136.825454567595</v>
      </c>
      <c r="O16" s="27">
        <f t="shared" si="14"/>
        <v>47066.314378378484</v>
      </c>
      <c r="P16" s="27">
        <f t="shared" si="14"/>
        <v>46994.532893419178</v>
      </c>
      <c r="Q16" s="27">
        <f t="shared" si="14"/>
        <v>46921.710155073531</v>
      </c>
      <c r="R16" s="27">
        <f t="shared" si="14"/>
        <v>46846.965790740258</v>
      </c>
      <c r="S16" s="27">
        <f t="shared" si="14"/>
        <v>46771.162183025364</v>
      </c>
      <c r="T16" s="128">
        <f t="shared" si="14"/>
        <v>46693.343927281981</v>
      </c>
      <c r="U16" s="27">
        <f t="shared" si="14"/>
        <v>46613.646784198565</v>
      </c>
      <c r="V16" s="27">
        <f t="shared" si="14"/>
        <v>46532.650551213919</v>
      </c>
      <c r="W16" s="27">
        <f t="shared" si="14"/>
        <v>46449.865029695458</v>
      </c>
      <c r="X16" s="27">
        <f t="shared" si="14"/>
        <v>46365.76047442534</v>
      </c>
      <c r="Y16" s="27">
        <f t="shared" si="14"/>
        <v>46278.746670486704</v>
      </c>
      <c r="Z16" s="27">
        <f t="shared" si="14"/>
        <v>46190.217629588173</v>
      </c>
      <c r="AA16" s="27">
        <f t="shared" si="14"/>
        <v>46099.849559989445</v>
      </c>
      <c r="AB16" s="27">
        <f t="shared" si="14"/>
        <v>46006.181381719085</v>
      </c>
      <c r="AC16" s="27">
        <f t="shared" si="14"/>
        <v>45910.320062126673</v>
      </c>
      <c r="AD16" s="27">
        <f t="shared" si="14"/>
        <v>45811.535499458107</v>
      </c>
      <c r="AE16" s="27">
        <f t="shared" si="14"/>
        <v>45712.296237551564</v>
      </c>
      <c r="AF16" s="27">
        <f t="shared" si="14"/>
        <v>45610.974233724541</v>
      </c>
      <c r="AG16" s="27">
        <f t="shared" si="14"/>
        <v>45508.153335542105</v>
      </c>
      <c r="AH16" s="27">
        <f t="shared" si="14"/>
        <v>45403.791820975574</v>
      </c>
      <c r="AI16" s="27">
        <f t="shared" si="14"/>
        <v>45297.395401081652</v>
      </c>
      <c r="AJ16" s="27">
        <f t="shared" si="14"/>
        <v>45194.826522650939</v>
      </c>
      <c r="AK16" s="27">
        <f t="shared" si="14"/>
        <v>45092.191191050828</v>
      </c>
      <c r="AL16" s="27">
        <f t="shared" si="14"/>
        <v>44989.991681750529</v>
      </c>
      <c r="AM16" s="27">
        <f t="shared" si="14"/>
        <v>44889.057889770724</v>
      </c>
      <c r="AN16" s="27">
        <f t="shared" si="14"/>
        <v>44788.556101488743</v>
      </c>
      <c r="AO16" s="27">
        <f t="shared" si="14"/>
        <v>44688.662117788037</v>
      </c>
      <c r="AP16" s="27">
        <f t="shared" si="14"/>
        <v>44589.442770996291</v>
      </c>
      <c r="AQ16" s="27">
        <f t="shared" si="14"/>
        <v>44490.711790349415</v>
      </c>
      <c r="AR16" s="24"/>
      <c r="AS16" s="43"/>
      <c r="AT16" s="45"/>
      <c r="AU16" s="42"/>
      <c r="AV16" s="42"/>
      <c r="AW16" s="42"/>
      <c r="AX16" s="42"/>
      <c r="AY16" s="42"/>
      <c r="AZ16" s="42"/>
    </row>
    <row r="17" spans="1:57" ht="15.75" x14ac:dyDescent="0.25">
      <c r="A17" s="13" t="s">
        <v>59</v>
      </c>
      <c r="B17" s="15" t="s">
        <v>89</v>
      </c>
      <c r="C17" s="15" t="s">
        <v>60</v>
      </c>
      <c r="D17" s="75">
        <v>1886</v>
      </c>
      <c r="E17" s="75">
        <v>1481</v>
      </c>
      <c r="F17" s="75">
        <v>1542</v>
      </c>
      <c r="G17" s="75">
        <v>2190</v>
      </c>
      <c r="H17" s="27">
        <f t="shared" si="8"/>
        <v>2192.2034193412787</v>
      </c>
      <c r="I17" s="27">
        <f t="shared" si="8"/>
        <v>2215.7950407487879</v>
      </c>
      <c r="J17" s="27">
        <f t="shared" si="8"/>
        <v>2236.9365662391979</v>
      </c>
      <c r="K17" s="27">
        <f t="shared" ref="K17:M17" si="15">J17*(1+K$7)</f>
        <v>2233.4718796259403</v>
      </c>
      <c r="L17" s="27">
        <f t="shared" si="15"/>
        <v>2230.0654205971359</v>
      </c>
      <c r="M17" s="27">
        <f t="shared" si="15"/>
        <v>2226.6858960299132</v>
      </c>
      <c r="N17" s="27">
        <f t="shared" ref="N17:AQ17" si="16">M17*(1+N$7)</f>
        <v>2223.3393871527687</v>
      </c>
      <c r="O17" s="27">
        <f t="shared" si="16"/>
        <v>2220.0135362620913</v>
      </c>
      <c r="P17" s="27">
        <f t="shared" si="16"/>
        <v>2216.6277630107261</v>
      </c>
      <c r="Q17" s="27">
        <f t="shared" si="16"/>
        <v>2213.1928761492795</v>
      </c>
      <c r="R17" s="27">
        <f t="shared" si="16"/>
        <v>2209.6673504570572</v>
      </c>
      <c r="S17" s="27">
        <f t="shared" si="16"/>
        <v>2206.0918626066236</v>
      </c>
      <c r="T17" s="128">
        <f t="shared" si="16"/>
        <v>2202.421348282307</v>
      </c>
      <c r="U17" s="27">
        <f t="shared" si="16"/>
        <v>2198.6622110143189</v>
      </c>
      <c r="V17" s="27">
        <f t="shared" si="16"/>
        <v>2194.8417985603801</v>
      </c>
      <c r="W17" s="27">
        <f t="shared" si="16"/>
        <v>2190.936989339501</v>
      </c>
      <c r="X17" s="27">
        <f t="shared" si="16"/>
        <v>2186.9699642255323</v>
      </c>
      <c r="Y17" s="27">
        <f t="shared" si="16"/>
        <v>2182.8657163119933</v>
      </c>
      <c r="Z17" s="27">
        <f t="shared" si="16"/>
        <v>2178.6899980357111</v>
      </c>
      <c r="AA17" s="27">
        <f t="shared" si="16"/>
        <v>2174.4275368592903</v>
      </c>
      <c r="AB17" s="27">
        <f t="shared" si="16"/>
        <v>2170.0094168848755</v>
      </c>
      <c r="AC17" s="27">
        <f t="shared" si="16"/>
        <v>2165.4878513042727</v>
      </c>
      <c r="AD17" s="27">
        <f t="shared" si="16"/>
        <v>2160.8284028389667</v>
      </c>
      <c r="AE17" s="27">
        <f t="shared" si="16"/>
        <v>2156.1475072202861</v>
      </c>
      <c r="AF17" s="27">
        <f t="shared" si="16"/>
        <v>2151.3683732900431</v>
      </c>
      <c r="AG17" s="27">
        <f t="shared" si="16"/>
        <v>2146.518539841421</v>
      </c>
      <c r="AH17" s="27">
        <f t="shared" si="16"/>
        <v>2141.596038938972</v>
      </c>
      <c r="AI17" s="27">
        <f t="shared" si="16"/>
        <v>2136.577556070833</v>
      </c>
      <c r="AJ17" s="27">
        <f t="shared" si="16"/>
        <v>2131.7396098342774</v>
      </c>
      <c r="AK17" s="27">
        <f t="shared" si="16"/>
        <v>2126.8985291492841</v>
      </c>
      <c r="AL17" s="27">
        <f t="shared" si="16"/>
        <v>2122.0780052344089</v>
      </c>
      <c r="AM17" s="27">
        <f t="shared" si="16"/>
        <v>2117.3171823949565</v>
      </c>
      <c r="AN17" s="27">
        <f t="shared" si="16"/>
        <v>2112.5767362106458</v>
      </c>
      <c r="AO17" s="27">
        <f t="shared" si="16"/>
        <v>2107.8649588187754</v>
      </c>
      <c r="AP17" s="27">
        <f t="shared" si="16"/>
        <v>2103.1850025518379</v>
      </c>
      <c r="AQ17" s="27">
        <f t="shared" si="16"/>
        <v>2098.5280814315133</v>
      </c>
      <c r="AR17" s="24"/>
      <c r="AS17" s="43"/>
      <c r="AT17" s="45"/>
      <c r="AU17" s="42"/>
      <c r="AV17" s="42"/>
      <c r="AW17" s="42"/>
      <c r="AX17" s="42"/>
      <c r="AY17" s="42"/>
      <c r="AZ17" s="42"/>
    </row>
    <row r="18" spans="1:57" ht="15.75" x14ac:dyDescent="0.25">
      <c r="A18" s="13" t="s">
        <v>61</v>
      </c>
      <c r="B18" s="14" t="s">
        <v>63</v>
      </c>
      <c r="C18" s="14" t="s">
        <v>62</v>
      </c>
      <c r="D18" s="75">
        <v>14650</v>
      </c>
      <c r="E18" s="75">
        <v>16012</v>
      </c>
      <c r="F18" s="75">
        <v>14474</v>
      </c>
      <c r="G18" s="75">
        <v>16336</v>
      </c>
      <c r="H18" s="27">
        <f t="shared" si="8"/>
        <v>16352.436099707364</v>
      </c>
      <c r="I18" s="27">
        <f t="shared" si="8"/>
        <v>16528.41451400557</v>
      </c>
      <c r="J18" s="27">
        <f t="shared" si="8"/>
        <v>16686.116779033578</v>
      </c>
      <c r="K18" s="27">
        <f t="shared" ref="K18:M18" si="17">J18*(1+K$7)</f>
        <v>16660.272431766833</v>
      </c>
      <c r="L18" s="27">
        <f t="shared" si="17"/>
        <v>16634.862425056992</v>
      </c>
      <c r="M18" s="27">
        <f t="shared" si="17"/>
        <v>16609.653332212176</v>
      </c>
      <c r="N18" s="27">
        <f t="shared" ref="N18:AQ18" si="18">M18*(1+N$7)</f>
        <v>16584.690515309419</v>
      </c>
      <c r="O18" s="27">
        <f t="shared" si="18"/>
        <v>16559.881793779688</v>
      </c>
      <c r="P18" s="27">
        <f t="shared" si="18"/>
        <v>16534.626089745761</v>
      </c>
      <c r="Q18" s="27">
        <f t="shared" si="18"/>
        <v>16509.004029577452</v>
      </c>
      <c r="R18" s="27">
        <f t="shared" si="18"/>
        <v>16482.705861674192</v>
      </c>
      <c r="S18" s="27">
        <f t="shared" si="18"/>
        <v>16456.035008009956</v>
      </c>
      <c r="T18" s="128">
        <f t="shared" si="18"/>
        <v>16428.65531759807</v>
      </c>
      <c r="U18" s="27">
        <f t="shared" si="18"/>
        <v>16400.614556680328</v>
      </c>
      <c r="V18" s="27">
        <f t="shared" si="18"/>
        <v>16372.116722046747</v>
      </c>
      <c r="W18" s="27">
        <f t="shared" si="18"/>
        <v>16342.989341484061</v>
      </c>
      <c r="X18" s="27">
        <f t="shared" si="18"/>
        <v>16313.397870131645</v>
      </c>
      <c r="Y18" s="27">
        <f t="shared" si="18"/>
        <v>16282.782804416771</v>
      </c>
      <c r="Z18" s="27">
        <f t="shared" si="18"/>
        <v>16251.634615484651</v>
      </c>
      <c r="AA18" s="27">
        <f t="shared" si="18"/>
        <v>16219.839379969577</v>
      </c>
      <c r="AB18" s="27">
        <f t="shared" si="18"/>
        <v>16186.883029329374</v>
      </c>
      <c r="AC18" s="27">
        <f t="shared" si="18"/>
        <v>16153.155040596623</v>
      </c>
      <c r="AD18" s="27">
        <f t="shared" si="18"/>
        <v>16118.398533688294</v>
      </c>
      <c r="AE18" s="27">
        <f t="shared" si="18"/>
        <v>16083.482044726303</v>
      </c>
      <c r="AF18" s="27">
        <f t="shared" si="18"/>
        <v>16047.832760760801</v>
      </c>
      <c r="AG18" s="27">
        <f t="shared" si="18"/>
        <v>16011.656103584228</v>
      </c>
      <c r="AH18" s="27">
        <f t="shared" si="18"/>
        <v>15974.937393656188</v>
      </c>
      <c r="AI18" s="27">
        <f t="shared" si="18"/>
        <v>15937.502719622436</v>
      </c>
      <c r="AJ18" s="27">
        <f t="shared" si="18"/>
        <v>15901.414733448752</v>
      </c>
      <c r="AK18" s="27">
        <f t="shared" si="18"/>
        <v>15865.303366293476</v>
      </c>
      <c r="AL18" s="27">
        <f t="shared" si="18"/>
        <v>15829.34533950197</v>
      </c>
      <c r="AM18" s="27">
        <f t="shared" si="18"/>
        <v>15793.832644568045</v>
      </c>
      <c r="AN18" s="27">
        <f t="shared" si="18"/>
        <v>15758.471946455307</v>
      </c>
      <c r="AO18" s="27">
        <f t="shared" si="18"/>
        <v>15723.32509920709</v>
      </c>
      <c r="AP18" s="27">
        <f t="shared" si="18"/>
        <v>15688.415617208599</v>
      </c>
      <c r="AQ18" s="27">
        <f t="shared" si="18"/>
        <v>15653.677962678179</v>
      </c>
      <c r="AR18" s="24"/>
      <c r="AS18" s="43"/>
      <c r="AT18" s="44"/>
      <c r="AU18" s="42"/>
      <c r="AV18" s="42"/>
      <c r="AW18" s="42"/>
      <c r="AX18" s="42"/>
      <c r="AY18" s="42"/>
      <c r="AZ18" s="42"/>
    </row>
    <row r="19" spans="1:57" ht="15.75" x14ac:dyDescent="0.25">
      <c r="A19" s="252" t="s">
        <v>11</v>
      </c>
      <c r="B19" s="253"/>
      <c r="C19" s="119"/>
      <c r="D19" s="120">
        <f>SUM(D14:D18)</f>
        <v>86650</v>
      </c>
      <c r="E19" s="120">
        <f t="shared" ref="E19:AQ19" si="19">SUM(E14:E18)</f>
        <v>81901</v>
      </c>
      <c r="F19" s="120">
        <f t="shared" si="19"/>
        <v>78214</v>
      </c>
      <c r="G19" s="120">
        <f t="shared" si="19"/>
        <v>80927</v>
      </c>
      <c r="H19" s="120">
        <f t="shared" si="19"/>
        <v>81008.422884489337</v>
      </c>
      <c r="I19" s="120">
        <f t="shared" si="19"/>
        <v>81880.203316290936</v>
      </c>
      <c r="J19" s="120">
        <f t="shared" si="19"/>
        <v>82661.445431981527</v>
      </c>
      <c r="K19" s="120">
        <f t="shared" si="19"/>
        <v>82533.414978305242</v>
      </c>
      <c r="L19" s="120">
        <f t="shared" si="19"/>
        <v>82407.536206696066</v>
      </c>
      <c r="M19" s="120">
        <f t="shared" si="19"/>
        <v>82282.652743384824</v>
      </c>
      <c r="N19" s="120">
        <f t="shared" si="19"/>
        <v>82158.989307813725</v>
      </c>
      <c r="O19" s="120">
        <f t="shared" si="19"/>
        <v>82036.089246156262</v>
      </c>
      <c r="P19" s="120">
        <f t="shared" si="19"/>
        <v>81910.974875419633</v>
      </c>
      <c r="Q19" s="120">
        <f t="shared" si="19"/>
        <v>81784.045611019508</v>
      </c>
      <c r="R19" s="120">
        <f t="shared" si="19"/>
        <v>81653.766972802856</v>
      </c>
      <c r="S19" s="120">
        <f t="shared" si="19"/>
        <v>81521.642084550796</v>
      </c>
      <c r="T19" s="121">
        <f t="shared" si="19"/>
        <v>81386.005686046701</v>
      </c>
      <c r="U19" s="120">
        <f t="shared" si="19"/>
        <v>81247.094406737815</v>
      </c>
      <c r="V19" s="120">
        <f t="shared" si="19"/>
        <v>81105.918827441055</v>
      </c>
      <c r="W19" s="120">
        <f t="shared" si="19"/>
        <v>80961.624537113152</v>
      </c>
      <c r="X19" s="120">
        <f t="shared" si="19"/>
        <v>80815.03118487657</v>
      </c>
      <c r="Y19" s="120">
        <f t="shared" si="19"/>
        <v>80663.367042913567</v>
      </c>
      <c r="Z19" s="120">
        <f t="shared" si="19"/>
        <v>80509.06185892057</v>
      </c>
      <c r="AA19" s="120">
        <f t="shared" si="19"/>
        <v>80351.551267311341</v>
      </c>
      <c r="AB19" s="120">
        <f t="shared" si="19"/>
        <v>80188.288621115222</v>
      </c>
      <c r="AC19" s="120">
        <f t="shared" si="19"/>
        <v>80021.203352740136</v>
      </c>
      <c r="AD19" s="120">
        <f t="shared" si="19"/>
        <v>79849.022902533834</v>
      </c>
      <c r="AE19" s="120">
        <f t="shared" si="19"/>
        <v>79676.049916354401</v>
      </c>
      <c r="AF19" s="120">
        <f t="shared" si="19"/>
        <v>79499.446732987853</v>
      </c>
      <c r="AG19" s="120">
        <f t="shared" si="19"/>
        <v>79320.230992578407</v>
      </c>
      <c r="AH19" s="120">
        <f t="shared" si="19"/>
        <v>79138.329974070424</v>
      </c>
      <c r="AI19" s="120">
        <f t="shared" si="19"/>
        <v>78952.88213705222</v>
      </c>
      <c r="AJ19" s="120">
        <f t="shared" si="19"/>
        <v>78774.105664410337</v>
      </c>
      <c r="AK19" s="120">
        <f t="shared" si="19"/>
        <v>78595.213364595518</v>
      </c>
      <c r="AL19" s="120">
        <f t="shared" si="19"/>
        <v>78417.080698449805</v>
      </c>
      <c r="AM19" s="120">
        <f t="shared" si="19"/>
        <v>78241.154164235952</v>
      </c>
      <c r="AN19" s="120">
        <f t="shared" si="19"/>
        <v>78065.980607908234</v>
      </c>
      <c r="AO19" s="120">
        <f t="shared" si="19"/>
        <v>77891.866448551198</v>
      </c>
      <c r="AP19" s="120">
        <f t="shared" si="19"/>
        <v>77718.928174206681</v>
      </c>
      <c r="AQ19" s="120">
        <f t="shared" si="19"/>
        <v>77546.841116898693</v>
      </c>
      <c r="AR19" s="28"/>
      <c r="AS19" s="251"/>
      <c r="AT19" s="254"/>
      <c r="AU19" s="42"/>
      <c r="AV19" s="42"/>
      <c r="AW19" s="42"/>
      <c r="AX19" s="46"/>
      <c r="AY19" s="46"/>
      <c r="AZ19" s="46"/>
    </row>
    <row r="20" spans="1:57" ht="15" x14ac:dyDescent="0.25">
      <c r="A20" s="10"/>
      <c r="B20" s="11"/>
      <c r="C20" s="11"/>
      <c r="D20" s="12"/>
      <c r="E20" s="12"/>
      <c r="F20" s="12"/>
      <c r="G20" s="12"/>
      <c r="H20" s="9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9"/>
      <c r="AM20" s="9"/>
      <c r="AN20" s="9"/>
      <c r="AO20" s="9"/>
      <c r="AP20" s="9"/>
      <c r="AQ20" s="9"/>
      <c r="AR20" s="9"/>
      <c r="AS20" s="47"/>
      <c r="AT20" s="47"/>
      <c r="AU20" s="47"/>
      <c r="AV20" s="47"/>
      <c r="AW20" s="47"/>
      <c r="AX20" s="47"/>
      <c r="AY20" s="47"/>
      <c r="AZ20" s="47"/>
    </row>
    <row r="21" spans="1:57" ht="15" x14ac:dyDescent="0.25">
      <c r="A21" s="10"/>
      <c r="B21" s="11"/>
      <c r="C21" s="11"/>
      <c r="D21" s="12"/>
      <c r="E21" s="12"/>
      <c r="F21" s="12"/>
      <c r="G21" s="12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47"/>
      <c r="AT21" s="47"/>
      <c r="AU21" s="47"/>
      <c r="AV21" s="47"/>
      <c r="AW21" s="47"/>
      <c r="AX21" s="47"/>
      <c r="AY21" s="47"/>
      <c r="AZ21" s="47"/>
    </row>
    <row r="22" spans="1:57" ht="23.25" x14ac:dyDescent="0.35">
      <c r="A22" s="36" t="s">
        <v>12</v>
      </c>
      <c r="B22" s="35" t="s">
        <v>93</v>
      </c>
      <c r="C22" s="5"/>
      <c r="D22" s="2"/>
      <c r="E22" s="2"/>
      <c r="F22" s="2"/>
      <c r="G22" s="2"/>
      <c r="H22" s="2"/>
      <c r="I22" s="203"/>
      <c r="J22" s="3"/>
      <c r="K22" s="124">
        <v>2.5000000000000001E-2</v>
      </c>
      <c r="L22" s="160">
        <v>0.01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48"/>
      <c r="AT22" s="48"/>
      <c r="AU22" s="48"/>
      <c r="AV22" s="48"/>
      <c r="AW22" s="48"/>
      <c r="AX22" s="48"/>
      <c r="AY22" s="48"/>
      <c r="AZ22" s="48"/>
    </row>
    <row r="23" spans="1:57" ht="23.25" x14ac:dyDescent="0.25">
      <c r="A23" s="16"/>
      <c r="B23" s="17"/>
      <c r="C23" s="17"/>
      <c r="D23" s="17">
        <v>2019</v>
      </c>
      <c r="E23" s="17">
        <v>2020</v>
      </c>
      <c r="F23" s="17">
        <v>2021</v>
      </c>
      <c r="G23" s="17">
        <v>2022</v>
      </c>
      <c r="H23" s="17">
        <v>2023</v>
      </c>
      <c r="I23" s="49">
        <v>2024</v>
      </c>
      <c r="J23" s="17">
        <v>2025</v>
      </c>
      <c r="K23" s="17">
        <v>2026</v>
      </c>
      <c r="L23" s="49">
        <v>2027</v>
      </c>
      <c r="M23" s="49">
        <v>2028</v>
      </c>
      <c r="N23" s="49">
        <v>2029</v>
      </c>
      <c r="O23" s="49">
        <v>2030</v>
      </c>
      <c r="P23" s="49">
        <v>2031</v>
      </c>
      <c r="Q23" s="49">
        <v>2032</v>
      </c>
      <c r="R23" s="49">
        <v>2033</v>
      </c>
      <c r="S23" s="49">
        <v>2034</v>
      </c>
      <c r="T23" s="157">
        <v>2035</v>
      </c>
      <c r="U23" s="49">
        <v>2036</v>
      </c>
      <c r="V23" s="49">
        <v>2037</v>
      </c>
      <c r="W23" s="17">
        <v>2038</v>
      </c>
      <c r="X23" s="17">
        <v>2039</v>
      </c>
      <c r="Y23" s="17">
        <v>2040</v>
      </c>
      <c r="Z23" s="17">
        <v>2041</v>
      </c>
      <c r="AA23" s="17">
        <v>2042</v>
      </c>
      <c r="AB23" s="17">
        <v>2043</v>
      </c>
      <c r="AC23" s="17">
        <v>2044</v>
      </c>
      <c r="AD23" s="17">
        <v>2045</v>
      </c>
      <c r="AE23" s="17">
        <v>2046</v>
      </c>
      <c r="AF23" s="17">
        <v>2047</v>
      </c>
      <c r="AG23" s="17">
        <v>2048</v>
      </c>
      <c r="AH23" s="17">
        <v>2049</v>
      </c>
      <c r="AI23" s="17">
        <v>2050</v>
      </c>
      <c r="AJ23" s="17">
        <v>2051</v>
      </c>
      <c r="AK23" s="17">
        <v>2052</v>
      </c>
      <c r="AL23" s="86">
        <v>2053</v>
      </c>
      <c r="AM23" s="86">
        <v>2054</v>
      </c>
      <c r="AN23" s="86">
        <v>2055</v>
      </c>
      <c r="AO23" s="86">
        <v>2056</v>
      </c>
      <c r="AP23" s="86">
        <v>2057</v>
      </c>
      <c r="AQ23" s="86">
        <v>2057</v>
      </c>
      <c r="AR23" s="17"/>
      <c r="AS23" s="17"/>
      <c r="AT23" s="17"/>
      <c r="AU23" s="40"/>
      <c r="AV23" s="33"/>
      <c r="AW23" s="33"/>
      <c r="AX23" s="33"/>
      <c r="AY23" s="33"/>
      <c r="AZ23" s="33"/>
    </row>
    <row r="24" spans="1:57" ht="15" x14ac:dyDescent="0.25">
      <c r="A24" s="16"/>
      <c r="B24" s="19" t="s">
        <v>77</v>
      </c>
      <c r="C24" s="19"/>
      <c r="D24" s="20"/>
      <c r="E24" s="20"/>
      <c r="F24" s="20">
        <v>1.485267048770611E-3</v>
      </c>
      <c r="G24" s="20">
        <v>1.2526974710702632E-3</v>
      </c>
      <c r="H24" s="20">
        <v>1.0061275530952596E-3</v>
      </c>
      <c r="I24" s="131">
        <v>7.6160232183108967E-4</v>
      </c>
      <c r="J24" s="20">
        <v>5.4128206879000551E-4</v>
      </c>
      <c r="K24" s="20">
        <v>3.5114668625468859E-4</v>
      </c>
      <c r="L24" s="131">
        <v>1.8481445373064176E-4</v>
      </c>
      <c r="M24" s="131">
        <v>2.3562589057224415E-5</v>
      </c>
      <c r="N24" s="131">
        <v>-1.1781016937384425E-4</v>
      </c>
      <c r="O24" s="131">
        <v>-2.4929088525549314E-4</v>
      </c>
      <c r="P24" s="131">
        <v>-4.0318278694828624E-4</v>
      </c>
      <c r="Q24" s="131">
        <v>-5.3986231649338912E-4</v>
      </c>
      <c r="R24" s="131">
        <v>-6.8419497197402812E-4</v>
      </c>
      <c r="S24" s="131">
        <v>-8.0022366499954423E-4</v>
      </c>
      <c r="T24" s="158">
        <v>-9.2770953986354154E-4</v>
      </c>
      <c r="U24" s="131">
        <v>-1.044331173721158E-3</v>
      </c>
      <c r="V24" s="131">
        <v>-1.1413675976206239E-3</v>
      </c>
      <c r="W24" s="20">
        <v>-1.2424684704913647E-3</v>
      </c>
      <c r="X24" s="20">
        <v>-1.3276977994939321E-3</v>
      </c>
      <c r="Y24" s="20">
        <v>-1.4420232849865489E-3</v>
      </c>
      <c r="Z24" s="20">
        <v>-1.521759278974133E-3</v>
      </c>
      <c r="AA24" s="20">
        <v>-1.6043592409963336E-3</v>
      </c>
      <c r="AB24" s="20">
        <v>-1.7149878631628201E-3</v>
      </c>
      <c r="AC24" s="20">
        <v>-1.7984819251937179E-3</v>
      </c>
      <c r="AD24" s="20">
        <v>-1.8950235144301608E-3</v>
      </c>
      <c r="AE24" s="20">
        <v>-1.9352548611909492E-3</v>
      </c>
      <c r="AF24" s="20">
        <v>-2.0086192166764993E-3</v>
      </c>
      <c r="AG24" s="20">
        <v>-2.0671952599086163E-3</v>
      </c>
      <c r="AH24" s="20">
        <v>-2.124852899687113E-3</v>
      </c>
      <c r="AI24" s="20">
        <v>-2.1917815197540769E-3</v>
      </c>
      <c r="AJ24" s="20">
        <f>AVERAGE(AG24:AI24)</f>
        <v>-2.1279432264499354E-3</v>
      </c>
      <c r="AK24" s="20">
        <f t="shared" ref="AK24:AQ24" si="20">AVERAGE(AH24:AJ24)</f>
        <v>-2.1481925486303752E-3</v>
      </c>
      <c r="AL24" s="87">
        <f t="shared" si="20"/>
        <v>-2.1559724316114626E-3</v>
      </c>
      <c r="AM24" s="87">
        <f t="shared" si="20"/>
        <v>-2.1440360688972579E-3</v>
      </c>
      <c r="AN24" s="87">
        <f t="shared" si="20"/>
        <v>-2.1494003497130321E-3</v>
      </c>
      <c r="AO24" s="87">
        <f t="shared" si="20"/>
        <v>-2.1498029500739177E-3</v>
      </c>
      <c r="AP24" s="87">
        <f t="shared" si="20"/>
        <v>-2.1477464562280695E-3</v>
      </c>
      <c r="AQ24" s="87">
        <f t="shared" si="20"/>
        <v>-2.1489832520050068E-3</v>
      </c>
      <c r="AR24" s="17"/>
      <c r="AS24" s="17"/>
      <c r="AT24" s="17"/>
      <c r="AU24" s="33"/>
      <c r="AV24" s="34"/>
      <c r="AW24" s="34"/>
      <c r="AX24" s="34"/>
      <c r="AY24" s="33"/>
      <c r="AZ24" s="33"/>
    </row>
    <row r="25" spans="1:57" ht="15" x14ac:dyDescent="0.25">
      <c r="A25" s="16"/>
      <c r="B25" s="19" t="s">
        <v>96</v>
      </c>
      <c r="C25" s="19"/>
      <c r="D25" s="21"/>
      <c r="E25" s="21">
        <f>(E38-D38)/D38</f>
        <v>-5.4806693594922101E-2</v>
      </c>
      <c r="F25" s="21">
        <f t="shared" ref="F25" si="21">(F38-E38)/E38</f>
        <v>-4.5017765350850419E-2</v>
      </c>
      <c r="G25" s="21">
        <f t="shared" ref="G25" si="22">(G38-F38)/F38</f>
        <v>3.4686884700948682E-2</v>
      </c>
      <c r="H25" s="21">
        <v>0</v>
      </c>
      <c r="I25" s="132">
        <v>0.01</v>
      </c>
      <c r="J25" s="21">
        <f t="shared" ref="J25" si="23">I25*0.9</f>
        <v>9.0000000000000011E-3</v>
      </c>
      <c r="K25" s="132">
        <f>J25*0.9+2.5%</f>
        <v>3.3100000000000004E-2</v>
      </c>
      <c r="L25" s="132">
        <v>0.01</v>
      </c>
      <c r="M25" s="132">
        <f>L25*0.9</f>
        <v>9.0000000000000011E-3</v>
      </c>
      <c r="N25" s="132">
        <f>L25*0.9</f>
        <v>9.0000000000000011E-3</v>
      </c>
      <c r="O25" s="132">
        <f t="shared" ref="O25:V25" si="24">N25*0.9</f>
        <v>8.1000000000000013E-3</v>
      </c>
      <c r="P25" s="132">
        <f t="shared" si="24"/>
        <v>7.2900000000000013E-3</v>
      </c>
      <c r="Q25" s="132">
        <f t="shared" si="24"/>
        <v>6.5610000000000017E-3</v>
      </c>
      <c r="R25" s="132">
        <f t="shared" si="24"/>
        <v>5.904900000000002E-3</v>
      </c>
      <c r="S25" s="132">
        <f t="shared" si="24"/>
        <v>5.314410000000002E-3</v>
      </c>
      <c r="T25" s="159">
        <f t="shared" si="24"/>
        <v>4.7829690000000024E-3</v>
      </c>
      <c r="U25" s="132">
        <f t="shared" si="24"/>
        <v>4.304672100000002E-3</v>
      </c>
      <c r="V25" s="132">
        <f t="shared" si="24"/>
        <v>3.8742048900000021E-3</v>
      </c>
      <c r="W25" s="132">
        <f t="shared" ref="W25" si="25">V25*0.9</f>
        <v>3.486784401000002E-3</v>
      </c>
      <c r="X25" s="132">
        <f t="shared" ref="X25" si="26">W25*0.9</f>
        <v>3.1381059609000019E-3</v>
      </c>
      <c r="Y25" s="132">
        <f t="shared" ref="Y25" si="27">X25*0.9</f>
        <v>2.8242953648100018E-3</v>
      </c>
      <c r="Z25" s="132">
        <f t="shared" ref="Z25" si="28">Y25*0.9</f>
        <v>2.5418658283290017E-3</v>
      </c>
      <c r="AA25" s="132">
        <f t="shared" ref="AA25" si="29">Z25*0.9</f>
        <v>2.2876792454961017E-3</v>
      </c>
      <c r="AB25" s="132">
        <f t="shared" ref="AB25" si="30">AA25*0.9</f>
        <v>2.0589113209464917E-3</v>
      </c>
      <c r="AC25" s="132">
        <f t="shared" ref="AC25" si="31">AB25*0.9</f>
        <v>1.8530201888518425E-3</v>
      </c>
      <c r="AD25" s="132">
        <f t="shared" ref="AD25" si="32">AC25*0.9</f>
        <v>1.6677181699666583E-3</v>
      </c>
      <c r="AE25" s="132">
        <f t="shared" ref="AE25" si="33">AD25*0.9</f>
        <v>1.5009463529699924E-3</v>
      </c>
      <c r="AF25" s="132">
        <f t="shared" ref="AF25" si="34">AE25*0.9</f>
        <v>1.3508517176729932E-3</v>
      </c>
      <c r="AG25" s="132">
        <f t="shared" ref="AG25" si="35">AF25*0.9</f>
        <v>1.215766545905694E-3</v>
      </c>
      <c r="AH25" s="132">
        <f t="shared" ref="AH25" si="36">AG25*0.9</f>
        <v>1.0941898913151245E-3</v>
      </c>
      <c r="AI25" s="132">
        <f t="shared" ref="AI25" si="37">AH25*0.9</f>
        <v>9.8477090218361215E-4</v>
      </c>
      <c r="AJ25" s="132">
        <f t="shared" ref="AJ25" si="38">AI25*0.9</f>
        <v>8.8629381196525091E-4</v>
      </c>
      <c r="AK25" s="132">
        <f t="shared" ref="AK25" si="39">AJ25*0.9</f>
        <v>7.9766443076872582E-4</v>
      </c>
      <c r="AL25" s="161">
        <f t="shared" ref="AL25" si="40">AK25*0.9</f>
        <v>7.1789798769185322E-4</v>
      </c>
      <c r="AM25" s="161">
        <f t="shared" ref="AM25" si="41">AL25*0.9</f>
        <v>6.4610818892266793E-4</v>
      </c>
      <c r="AN25" s="161">
        <f t="shared" ref="AN25" si="42">AM25*0.9</f>
        <v>5.8149737003040112E-4</v>
      </c>
      <c r="AO25" s="161">
        <f t="shared" ref="AO25" si="43">AN25*0.9</f>
        <v>5.2334763302736107E-4</v>
      </c>
      <c r="AP25" s="161">
        <f t="shared" ref="AP25" si="44">AO25*0.9</f>
        <v>4.7101286972462498E-4</v>
      </c>
      <c r="AQ25" s="161">
        <f t="shared" ref="AQ25" si="45">AP25*0.9</f>
        <v>4.2391158275216251E-4</v>
      </c>
      <c r="AR25" s="17"/>
      <c r="AS25" s="17"/>
      <c r="AT25" s="17"/>
      <c r="AU25" s="33"/>
      <c r="AV25" s="34"/>
      <c r="AW25" s="34"/>
      <c r="AX25" s="34"/>
      <c r="AY25" s="33"/>
      <c r="AZ25" s="33"/>
    </row>
    <row r="26" spans="1:57" ht="15" x14ac:dyDescent="0.25">
      <c r="A26" s="16"/>
      <c r="B26" s="19" t="s">
        <v>1</v>
      </c>
      <c r="C26" s="19"/>
      <c r="D26" s="21"/>
      <c r="E26" s="21"/>
      <c r="F26" s="21">
        <f t="shared" ref="F26:J26" si="46">F24+F25</f>
        <v>-4.3532498302079808E-2</v>
      </c>
      <c r="G26" s="21">
        <f t="shared" si="46"/>
        <v>3.5939582172018945E-2</v>
      </c>
      <c r="H26" s="21">
        <f t="shared" si="46"/>
        <v>1.0061275530952596E-3</v>
      </c>
      <c r="I26" s="132">
        <f t="shared" si="46"/>
        <v>1.076160232183109E-2</v>
      </c>
      <c r="J26" s="21">
        <f t="shared" si="46"/>
        <v>9.5412820687900066E-3</v>
      </c>
      <c r="K26" s="21">
        <f t="shared" ref="K26:AQ26" si="47">K24+K25</f>
        <v>3.3451146686254693E-2</v>
      </c>
      <c r="L26" s="132">
        <f>L24+L25</f>
        <v>1.0184814453730642E-2</v>
      </c>
      <c r="M26" s="132">
        <f t="shared" si="47"/>
        <v>9.0235625890572255E-3</v>
      </c>
      <c r="N26" s="132">
        <f t="shared" si="47"/>
        <v>8.8821898306261568E-3</v>
      </c>
      <c r="O26" s="132">
        <f t="shared" si="47"/>
        <v>7.8507091147445082E-3</v>
      </c>
      <c r="P26" s="132">
        <f t="shared" si="47"/>
        <v>6.8868172130517151E-3</v>
      </c>
      <c r="Q26" s="132">
        <f t="shared" si="47"/>
        <v>6.0211376835066126E-3</v>
      </c>
      <c r="R26" s="132">
        <f t="shared" si="47"/>
        <v>5.2207050280259739E-3</v>
      </c>
      <c r="S26" s="132">
        <f t="shared" si="47"/>
        <v>4.5141863350004578E-3</v>
      </c>
      <c r="T26" s="159">
        <f t="shared" si="47"/>
        <v>3.8552594601364608E-3</v>
      </c>
      <c r="U26" s="132">
        <f t="shared" si="47"/>
        <v>3.260340926278844E-3</v>
      </c>
      <c r="V26" s="132">
        <f t="shared" si="47"/>
        <v>2.7328372923793782E-3</v>
      </c>
      <c r="W26" s="21">
        <f t="shared" si="47"/>
        <v>2.2443159305086374E-3</v>
      </c>
      <c r="X26" s="21">
        <f t="shared" si="47"/>
        <v>1.8104081614060698E-3</v>
      </c>
      <c r="Y26" s="21">
        <f t="shared" si="47"/>
        <v>1.3822720798234529E-3</v>
      </c>
      <c r="Z26" s="21">
        <f t="shared" si="47"/>
        <v>1.0201065493548687E-3</v>
      </c>
      <c r="AA26" s="21">
        <f t="shared" si="47"/>
        <v>6.8332000449976803E-4</v>
      </c>
      <c r="AB26" s="21">
        <f t="shared" si="47"/>
        <v>3.4392345778367153E-4</v>
      </c>
      <c r="AC26" s="21">
        <f t="shared" si="47"/>
        <v>5.4538263658124655E-5</v>
      </c>
      <c r="AD26" s="21">
        <f t="shared" si="47"/>
        <v>-2.2730534446350256E-4</v>
      </c>
      <c r="AE26" s="21">
        <f t="shared" si="47"/>
        <v>-4.3430850822095686E-4</v>
      </c>
      <c r="AF26" s="21">
        <f t="shared" si="47"/>
        <v>-6.5776749900350612E-4</v>
      </c>
      <c r="AG26" s="21">
        <f t="shared" si="47"/>
        <v>-8.5142871400292232E-4</v>
      </c>
      <c r="AH26" s="21">
        <f t="shared" si="47"/>
        <v>-1.0306630083719885E-3</v>
      </c>
      <c r="AI26" s="21">
        <f t="shared" si="47"/>
        <v>-1.2070106175704647E-3</v>
      </c>
      <c r="AJ26" s="21">
        <f t="shared" si="47"/>
        <v>-1.2416494144846845E-3</v>
      </c>
      <c r="AK26" s="21">
        <f t="shared" si="47"/>
        <v>-1.3505281178616494E-3</v>
      </c>
      <c r="AL26" s="88">
        <f t="shared" si="47"/>
        <v>-1.4380744439196095E-3</v>
      </c>
      <c r="AM26" s="88">
        <f t="shared" si="47"/>
        <v>-1.49792787997459E-3</v>
      </c>
      <c r="AN26" s="88">
        <f t="shared" si="47"/>
        <v>-1.567902979682631E-3</v>
      </c>
      <c r="AO26" s="88">
        <f t="shared" si="47"/>
        <v>-1.6264553170465567E-3</v>
      </c>
      <c r="AP26" s="88">
        <f t="shared" si="47"/>
        <v>-1.6767335865034445E-3</v>
      </c>
      <c r="AQ26" s="88">
        <f t="shared" si="47"/>
        <v>-1.7250716692528444E-3</v>
      </c>
      <c r="AR26" s="17"/>
      <c r="AS26" s="17"/>
      <c r="AT26" s="17"/>
      <c r="AU26" s="33"/>
      <c r="AV26" s="34"/>
      <c r="AW26" s="34"/>
      <c r="AX26" s="34"/>
      <c r="AY26" s="33"/>
      <c r="AZ26" s="33"/>
    </row>
    <row r="27" spans="1:57" ht="15" x14ac:dyDescent="0.25">
      <c r="A27" s="16"/>
      <c r="B27" s="19"/>
      <c r="C27" s="19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17"/>
      <c r="AS27" s="17"/>
      <c r="AT27" s="17"/>
      <c r="AU27" s="33"/>
      <c r="AV27" s="34"/>
      <c r="AW27" s="34"/>
      <c r="AX27" s="34"/>
      <c r="AY27" s="33"/>
      <c r="AZ27" s="33"/>
    </row>
    <row r="28" spans="1:57" ht="15" x14ac:dyDescent="0.25">
      <c r="A28" s="16"/>
      <c r="B28" s="19" t="s">
        <v>29</v>
      </c>
      <c r="C28" s="19"/>
      <c r="D28" s="21"/>
      <c r="E28" s="21">
        <f>(E38-D38)/D38</f>
        <v>-5.4806693594922101E-2</v>
      </c>
      <c r="F28" s="21">
        <f t="shared" ref="F28:G28" si="48">(F38-E38)/E38</f>
        <v>-4.5017765350850419E-2</v>
      </c>
      <c r="G28" s="21">
        <f t="shared" si="48"/>
        <v>3.4686884700948682E-2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17"/>
      <c r="AS28" s="17"/>
      <c r="AT28" s="17"/>
      <c r="AU28" s="33"/>
      <c r="AV28" s="34"/>
      <c r="AW28" s="34"/>
      <c r="AX28" s="34"/>
      <c r="AY28" s="33"/>
      <c r="AZ28" s="33"/>
    </row>
    <row r="29" spans="1:57" ht="15" x14ac:dyDescent="0.25">
      <c r="A29" s="16"/>
      <c r="B29" s="19" t="s">
        <v>30</v>
      </c>
      <c r="C29" s="19"/>
      <c r="D29" s="21"/>
      <c r="E29" s="21"/>
      <c r="F29" s="21"/>
      <c r="G29" s="21">
        <f>AVERAGE(E28:G28)</f>
        <v>-2.1712524748274609E-2</v>
      </c>
      <c r="H29" s="21"/>
      <c r="I29" s="21"/>
      <c r="J29" s="21"/>
      <c r="K29" s="21"/>
      <c r="L29" s="21"/>
      <c r="M29" s="39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17"/>
      <c r="AS29" s="49"/>
      <c r="AT29" s="49"/>
      <c r="AU29" s="33"/>
      <c r="AV29" s="34"/>
      <c r="AW29" s="34"/>
      <c r="AX29" s="34"/>
      <c r="AY29" s="33"/>
      <c r="AZ29" s="33"/>
      <c r="BA29" s="34"/>
      <c r="BB29" s="34"/>
      <c r="BC29" s="34"/>
      <c r="BD29" s="34"/>
      <c r="BE29" s="34"/>
    </row>
    <row r="30" spans="1:57" ht="15" x14ac:dyDescent="0.25">
      <c r="A30" s="6"/>
      <c r="B30" s="7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3"/>
      <c r="AS30" s="48"/>
      <c r="AT30" s="48"/>
      <c r="AU30" s="33"/>
      <c r="AV30" s="34"/>
      <c r="AW30" s="34"/>
      <c r="AX30" s="34"/>
      <c r="AY30" s="33"/>
      <c r="AZ30" s="33"/>
      <c r="BA30" s="34"/>
      <c r="BB30" s="34"/>
      <c r="BC30" s="34"/>
      <c r="BD30" s="34"/>
      <c r="BE30" s="34"/>
    </row>
    <row r="31" spans="1:57" ht="15" x14ac:dyDescent="0.25">
      <c r="A31" s="108"/>
      <c r="B31" s="109"/>
      <c r="C31" s="109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3"/>
      <c r="AS31" s="48"/>
      <c r="AT31" s="48"/>
      <c r="AU31" s="33"/>
      <c r="AV31" s="33"/>
      <c r="AW31" s="33"/>
      <c r="AX31" s="33"/>
      <c r="AY31" s="33"/>
      <c r="AZ31" s="33"/>
      <c r="BA31" s="34"/>
      <c r="BB31" s="34"/>
      <c r="BC31" s="34"/>
      <c r="BD31" s="34"/>
      <c r="BE31" s="34"/>
    </row>
    <row r="32" spans="1:57" ht="15.75" x14ac:dyDescent="0.25">
      <c r="A32" s="106" t="s">
        <v>3</v>
      </c>
      <c r="B32" s="107" t="s">
        <v>2</v>
      </c>
      <c r="C32" s="110" t="s">
        <v>16</v>
      </c>
      <c r="D32" s="111">
        <v>2019</v>
      </c>
      <c r="E32" s="111">
        <v>2020</v>
      </c>
      <c r="F32" s="112">
        <v>2021</v>
      </c>
      <c r="G32" s="113">
        <v>2022</v>
      </c>
      <c r="H32" s="114">
        <v>2023</v>
      </c>
      <c r="I32" s="111">
        <v>2024</v>
      </c>
      <c r="J32" s="113">
        <v>2025</v>
      </c>
      <c r="K32" s="115">
        <v>2026</v>
      </c>
      <c r="L32" s="114">
        <v>2027</v>
      </c>
      <c r="M32" s="111">
        <v>2028</v>
      </c>
      <c r="N32" s="112">
        <v>2029</v>
      </c>
      <c r="O32" s="113">
        <v>2030</v>
      </c>
      <c r="P32" s="115">
        <v>2031</v>
      </c>
      <c r="Q32" s="114">
        <v>2032</v>
      </c>
      <c r="R32" s="111">
        <v>2033</v>
      </c>
      <c r="S32" s="113">
        <v>2034</v>
      </c>
      <c r="T32" s="116">
        <v>2035</v>
      </c>
      <c r="U32" s="114">
        <v>2036</v>
      </c>
      <c r="V32" s="111">
        <v>2037</v>
      </c>
      <c r="W32" s="112">
        <v>2038</v>
      </c>
      <c r="X32" s="113">
        <v>2039</v>
      </c>
      <c r="Y32" s="115">
        <v>2040</v>
      </c>
      <c r="Z32" s="114">
        <v>2041</v>
      </c>
      <c r="AA32" s="111">
        <v>2042</v>
      </c>
      <c r="AB32" s="113">
        <v>2043</v>
      </c>
      <c r="AC32" s="115">
        <v>2044</v>
      </c>
      <c r="AD32" s="114">
        <v>2045</v>
      </c>
      <c r="AE32" s="111">
        <v>2046</v>
      </c>
      <c r="AF32" s="112">
        <v>2047</v>
      </c>
      <c r="AG32" s="113">
        <v>2048</v>
      </c>
      <c r="AH32" s="115">
        <v>2049</v>
      </c>
      <c r="AI32" s="114">
        <v>2050</v>
      </c>
      <c r="AJ32" s="111">
        <v>2051</v>
      </c>
      <c r="AK32" s="113">
        <v>2052</v>
      </c>
      <c r="AL32" s="113">
        <v>2053</v>
      </c>
      <c r="AM32" s="113">
        <v>2054</v>
      </c>
      <c r="AN32" s="113">
        <v>2055</v>
      </c>
      <c r="AO32" s="113">
        <v>2056</v>
      </c>
      <c r="AP32" s="113">
        <v>2057</v>
      </c>
      <c r="AQ32" s="113">
        <v>2057</v>
      </c>
      <c r="AR32" s="24"/>
      <c r="AS32" s="41"/>
      <c r="AT32" s="179"/>
      <c r="AU32" s="180"/>
      <c r="AV32" s="180"/>
      <c r="AW32" s="180"/>
      <c r="AX32" s="180"/>
      <c r="AY32" s="180"/>
      <c r="AZ32" s="180"/>
      <c r="BA32" s="181"/>
      <c r="BB32" s="34"/>
      <c r="BC32" s="34"/>
      <c r="BD32" s="34"/>
      <c r="BE32" s="34"/>
    </row>
    <row r="33" spans="1:57" ht="15.75" x14ac:dyDescent="0.25">
      <c r="A33" s="13" t="s">
        <v>56</v>
      </c>
      <c r="B33" s="14" t="s">
        <v>55</v>
      </c>
      <c r="C33" s="14" t="s">
        <v>57</v>
      </c>
      <c r="D33" s="74">
        <v>14100</v>
      </c>
      <c r="E33" s="74">
        <v>13186</v>
      </c>
      <c r="F33" s="74">
        <v>12700</v>
      </c>
      <c r="G33" s="74">
        <v>12913</v>
      </c>
      <c r="H33" s="27">
        <f t="shared" ref="H33:J37" si="49">G33*(1+H$47)</f>
        <v>12925.992125093118</v>
      </c>
      <c r="I33" s="27">
        <f t="shared" si="49"/>
        <v>13065.096511958491</v>
      </c>
      <c r="J33" s="27">
        <f t="shared" si="49"/>
        <v>13189.75428303505</v>
      </c>
      <c r="K33" s="27">
        <f t="shared" ref="K33:AQ33" si="50">J33*(1+K$26)</f>
        <v>13630.96668831251</v>
      </c>
      <c r="L33" s="27">
        <f>K33*(1+L$26)</f>
        <v>13769.795554857956</v>
      </c>
      <c r="M33" s="27">
        <f t="shared" si="50"/>
        <v>13894.048166885737</v>
      </c>
      <c r="N33" s="27">
        <f t="shared" si="50"/>
        <v>14017.457740219879</v>
      </c>
      <c r="O33" s="27">
        <f t="shared" si="50"/>
        <v>14127.504723466571</v>
      </c>
      <c r="P33" s="27">
        <f t="shared" si="50"/>
        <v>14224.798266173608</v>
      </c>
      <c r="Q33" s="27">
        <f t="shared" si="50"/>
        <v>14310.447735054346</v>
      </c>
      <c r="R33" s="27">
        <f t="shared" si="50"/>
        <v>14385.158361498046</v>
      </c>
      <c r="S33" s="27">
        <f t="shared" si="50"/>
        <v>14450.095646800339</v>
      </c>
      <c r="T33" s="128">
        <f t="shared" si="50"/>
        <v>14505.804514742542</v>
      </c>
      <c r="U33" s="27">
        <f t="shared" si="50"/>
        <v>14553.098382870558</v>
      </c>
      <c r="V33" s="27">
        <f t="shared" si="50"/>
        <v>14592.869632850932</v>
      </c>
      <c r="W33" s="27">
        <f t="shared" si="50"/>
        <v>14625.620642639775</v>
      </c>
      <c r="X33" s="27">
        <f t="shared" si="50"/>
        <v>14652.09898561684</v>
      </c>
      <c r="Y33" s="27">
        <f t="shared" si="50"/>
        <v>14672.352172955469</v>
      </c>
      <c r="Z33" s="27">
        <f t="shared" si="50"/>
        <v>14687.319535501543</v>
      </c>
      <c r="AA33" s="27">
        <f t="shared" si="50"/>
        <v>14697.355674752633</v>
      </c>
      <c r="AB33" s="27">
        <f t="shared" si="50"/>
        <v>14702.410440136571</v>
      </c>
      <c r="AC33" s="27">
        <f t="shared" si="50"/>
        <v>14703.212284073565</v>
      </c>
      <c r="AD33" s="27">
        <f t="shared" si="50"/>
        <v>14699.870165340613</v>
      </c>
      <c r="AE33" s="27">
        <f t="shared" si="50"/>
        <v>14693.485886658063</v>
      </c>
      <c r="AF33" s="27">
        <f t="shared" si="50"/>
        <v>14683.820989194754</v>
      </c>
      <c r="AG33" s="27">
        <f t="shared" si="50"/>
        <v>14671.318762373274</v>
      </c>
      <c r="AH33" s="27">
        <f t="shared" si="50"/>
        <v>14656.197576840863</v>
      </c>
      <c r="AI33" s="27">
        <f t="shared" si="50"/>
        <v>14638.507390752406</v>
      </c>
      <c r="AJ33" s="27">
        <f t="shared" si="50"/>
        <v>14620.331496621748</v>
      </c>
      <c r="AK33" s="27">
        <f t="shared" si="50"/>
        <v>14600.586327843102</v>
      </c>
      <c r="AL33" s="27">
        <f t="shared" si="50"/>
        <v>14579.58959777879</v>
      </c>
      <c r="AM33" s="27">
        <f t="shared" si="50"/>
        <v>14557.750424041689</v>
      </c>
      <c r="AN33" s="27">
        <f t="shared" si="50"/>
        <v>14534.925283774357</v>
      </c>
      <c r="AO33" s="27">
        <f t="shared" si="50"/>
        <v>14511.284877263688</v>
      </c>
      <c r="AP33" s="27">
        <f t="shared" si="50"/>
        <v>14486.953318526661</v>
      </c>
      <c r="AQ33" s="27">
        <f t="shared" si="50"/>
        <v>14461.962285783082</v>
      </c>
      <c r="AR33" s="24"/>
      <c r="AS33" s="43"/>
      <c r="AT33" s="44"/>
      <c r="AU33" s="42"/>
      <c r="AV33" s="42"/>
      <c r="AW33" s="42"/>
      <c r="AX33" s="42"/>
      <c r="AY33" s="94"/>
      <c r="AZ33" s="182"/>
      <c r="BA33" s="183"/>
      <c r="BB33" s="166"/>
      <c r="BC33" s="34"/>
      <c r="BD33" s="34"/>
      <c r="BE33" s="34"/>
    </row>
    <row r="34" spans="1:57" ht="15.75" x14ac:dyDescent="0.25">
      <c r="A34" s="13" t="s">
        <v>56</v>
      </c>
      <c r="B34" s="14" t="s">
        <v>55</v>
      </c>
      <c r="C34" s="14" t="s">
        <v>58</v>
      </c>
      <c r="D34" s="74">
        <v>1052</v>
      </c>
      <c r="E34" s="74">
        <v>1582</v>
      </c>
      <c r="F34" s="74">
        <v>1998</v>
      </c>
      <c r="G34" s="74">
        <v>3058</v>
      </c>
      <c r="H34" s="27">
        <f t="shared" si="49"/>
        <v>3061.0767380573652</v>
      </c>
      <c r="I34" s="27">
        <f t="shared" si="49"/>
        <v>3094.0188285889467</v>
      </c>
      <c r="J34" s="27">
        <f t="shared" si="49"/>
        <v>3123.5397349586606</v>
      </c>
      <c r="K34" s="27">
        <f t="shared" ref="K34:AQ34" si="51">J34*(1+K$26)</f>
        <v>3228.0257208131075</v>
      </c>
      <c r="L34" s="27">
        <f>K34*(1+L$26)</f>
        <v>3260.9025638314592</v>
      </c>
      <c r="M34" s="27">
        <f t="shared" si="51"/>
        <v>3290.3275222130092</v>
      </c>
      <c r="N34" s="27">
        <f t="shared" si="51"/>
        <v>3319.5528358702391</v>
      </c>
      <c r="O34" s="27">
        <f t="shared" si="51"/>
        <v>3345.613679575682</v>
      </c>
      <c r="P34" s="27">
        <f t="shared" si="51"/>
        <v>3368.654309452405</v>
      </c>
      <c r="Q34" s="27">
        <f t="shared" si="51"/>
        <v>3388.937440857756</v>
      </c>
      <c r="R34" s="27">
        <f t="shared" si="51"/>
        <v>3406.6300835949073</v>
      </c>
      <c r="S34" s="27">
        <f t="shared" si="51"/>
        <v>3422.0082465666728</v>
      </c>
      <c r="T34" s="128">
        <f t="shared" si="51"/>
        <v>3435.200976231914</v>
      </c>
      <c r="U34" s="27">
        <f t="shared" si="51"/>
        <v>3446.4009025647156</v>
      </c>
      <c r="V34" s="27">
        <f t="shared" si="51"/>
        <v>3455.8193554757345</v>
      </c>
      <c r="W34" s="27">
        <f t="shared" si="51"/>
        <v>3463.5753059081885</v>
      </c>
      <c r="X34" s="27">
        <f t="shared" si="51"/>
        <v>3469.8457909096492</v>
      </c>
      <c r="Y34" s="27">
        <f t="shared" si="51"/>
        <v>3474.6420618677171</v>
      </c>
      <c r="Z34" s="27">
        <f t="shared" si="51"/>
        <v>3478.1865669916924</v>
      </c>
      <c r="AA34" s="27">
        <f t="shared" si="51"/>
        <v>3480.5632814523001</v>
      </c>
      <c r="AB34" s="27">
        <f t="shared" si="51"/>
        <v>3481.7603288110922</v>
      </c>
      <c r="AC34" s="27">
        <f t="shared" si="51"/>
        <v>3481.9502179738993</v>
      </c>
      <c r="AD34" s="27">
        <f t="shared" si="51"/>
        <v>3481.1587520801982</v>
      </c>
      <c r="AE34" s="27">
        <f t="shared" si="51"/>
        <v>3479.6468552157021</v>
      </c>
      <c r="AF34" s="27">
        <f t="shared" si="51"/>
        <v>3477.3580566063315</v>
      </c>
      <c r="AG34" s="27">
        <f t="shared" si="51"/>
        <v>3474.3973341080678</v>
      </c>
      <c r="AH34" s="27">
        <f t="shared" si="51"/>
        <v>3470.8164012994166</v>
      </c>
      <c r="AI34" s="27">
        <f t="shared" si="51"/>
        <v>3466.6270890514106</v>
      </c>
      <c r="AJ34" s="27">
        <f t="shared" si="51"/>
        <v>3462.3227535560532</v>
      </c>
      <c r="AK34" s="27">
        <f t="shared" si="51"/>
        <v>3457.6467893242634</v>
      </c>
      <c r="AL34" s="27">
        <f t="shared" si="51"/>
        <v>3452.6744358404353</v>
      </c>
      <c r="AM34" s="27">
        <f t="shared" si="51"/>
        <v>3447.5025785425141</v>
      </c>
      <c r="AN34" s="27">
        <f t="shared" si="51"/>
        <v>3442.0972289771535</v>
      </c>
      <c r="AO34" s="27">
        <f t="shared" si="51"/>
        <v>3436.4988116372924</v>
      </c>
      <c r="AP34" s="27">
        <f t="shared" si="51"/>
        <v>3430.7367186598408</v>
      </c>
      <c r="AQ34" s="27">
        <f t="shared" si="51"/>
        <v>3424.8184519418151</v>
      </c>
      <c r="AR34" s="24"/>
      <c r="AS34" s="43"/>
      <c r="AT34" s="184"/>
      <c r="AU34" s="42"/>
      <c r="AV34" s="42"/>
      <c r="AW34" s="42"/>
      <c r="AX34" s="42"/>
      <c r="AY34" s="94"/>
      <c r="AZ34" s="182"/>
      <c r="BA34" s="183"/>
      <c r="BB34" s="166"/>
      <c r="BC34" s="34"/>
      <c r="BD34" s="34"/>
      <c r="BE34" s="34"/>
    </row>
    <row r="35" spans="1:57" ht="15.75" x14ac:dyDescent="0.25">
      <c r="A35" s="13" t="s">
        <v>8</v>
      </c>
      <c r="B35" s="15" t="s">
        <v>18</v>
      </c>
      <c r="C35" s="15" t="s">
        <v>18</v>
      </c>
      <c r="D35" s="75">
        <v>54962</v>
      </c>
      <c r="E35" s="74">
        <v>49640</v>
      </c>
      <c r="F35" s="74">
        <v>47500</v>
      </c>
      <c r="G35" s="74">
        <v>46430</v>
      </c>
      <c r="H35" s="27">
        <f t="shared" si="49"/>
        <v>46476.714502290211</v>
      </c>
      <c r="I35" s="27">
        <f t="shared" si="49"/>
        <v>46976.878420989138</v>
      </c>
      <c r="J35" s="27">
        <f t="shared" si="49"/>
        <v>47425.098068715044</v>
      </c>
      <c r="K35" s="27">
        <f t="shared" ref="K35:AQ35" si="52">J35*(1+K$26)</f>
        <v>49011.521980821643</v>
      </c>
      <c r="L35" s="27">
        <f>K35*(1+L$26)</f>
        <v>49510.69523829125</v>
      </c>
      <c r="M35" s="27">
        <f t="shared" si="52"/>
        <v>49957.458095601702</v>
      </c>
      <c r="N35" s="27">
        <f t="shared" si="52"/>
        <v>50401.189721862385</v>
      </c>
      <c r="O35" s="27">
        <f t="shared" si="52"/>
        <v>50796.874801405786</v>
      </c>
      <c r="P35" s="27">
        <f t="shared" si="52"/>
        <v>51146.703593157334</v>
      </c>
      <c r="Q35" s="27">
        <f t="shared" si="52"/>
        <v>51454.664937549242</v>
      </c>
      <c r="R35" s="27">
        <f t="shared" si="52"/>
        <v>51723.294565504097</v>
      </c>
      <c r="S35" s="27">
        <f t="shared" si="52"/>
        <v>51956.783155032899</v>
      </c>
      <c r="T35" s="128">
        <f t="shared" si="52"/>
        <v>52157.090034809597</v>
      </c>
      <c r="U35" s="27">
        <f t="shared" si="52"/>
        <v>52327.139930045698</v>
      </c>
      <c r="V35" s="27">
        <f t="shared" si="52"/>
        <v>52470.141489450078</v>
      </c>
      <c r="W35" s="27">
        <f t="shared" si="52"/>
        <v>52587.901063870886</v>
      </c>
      <c r="X35" s="27">
        <f t="shared" si="52"/>
        <v>52683.106629148133</v>
      </c>
      <c r="Y35" s="27">
        <f t="shared" si="52"/>
        <v>52755.929016519971</v>
      </c>
      <c r="Z35" s="27">
        <f t="shared" si="52"/>
        <v>52809.745685227026</v>
      </c>
      <c r="AA35" s="27">
        <f t="shared" si="52"/>
        <v>52845.831640886288</v>
      </c>
      <c r="AB35" s="27">
        <f t="shared" si="52"/>
        <v>52864.006562033683</v>
      </c>
      <c r="AC35" s="27">
        <f t="shared" si="52"/>
        <v>52866.889673161582</v>
      </c>
      <c r="AD35" s="27">
        <f t="shared" si="52"/>
        <v>52854.872746593712</v>
      </c>
      <c r="AE35" s="27">
        <f t="shared" si="52"/>
        <v>52831.917425658932</v>
      </c>
      <c r="AF35" s="27">
        <f t="shared" si="52"/>
        <v>52797.166307466301</v>
      </c>
      <c r="AG35" s="27">
        <f t="shared" si="52"/>
        <v>52752.213284054138</v>
      </c>
      <c r="AH35" s="27">
        <f t="shared" si="52"/>
        <v>52697.843529212514</v>
      </c>
      <c r="AI35" s="27">
        <f t="shared" si="52"/>
        <v>52634.23667254969</v>
      </c>
      <c r="AJ35" s="27">
        <f t="shared" si="52"/>
        <v>52568.883403403372</v>
      </c>
      <c r="AK35" s="27">
        <f t="shared" si="52"/>
        <v>52497.887648242489</v>
      </c>
      <c r="AL35" s="27">
        <f t="shared" si="52"/>
        <v>52422.391777655786</v>
      </c>
      <c r="AM35" s="27">
        <f t="shared" si="52"/>
        <v>52343.866815477086</v>
      </c>
      <c r="AN35" s="27">
        <f t="shared" si="52"/>
        <v>52261.796710728988</v>
      </c>
      <c r="AO35" s="27">
        <f t="shared" si="52"/>
        <v>52176.795233590419</v>
      </c>
      <c r="AP35" s="27">
        <f t="shared" si="52"/>
        <v>52089.308648586142</v>
      </c>
      <c r="AQ35" s="27">
        <f t="shared" si="52"/>
        <v>51999.450857965501</v>
      </c>
      <c r="AR35" s="24"/>
      <c r="AS35" s="43"/>
      <c r="AT35" s="45"/>
      <c r="AU35" s="42"/>
      <c r="AV35" s="42"/>
      <c r="AW35" s="42"/>
      <c r="AX35" s="42"/>
      <c r="AY35" s="94"/>
      <c r="AZ35" s="182"/>
      <c r="BA35" s="183"/>
      <c r="BB35" s="34"/>
      <c r="BC35" s="34"/>
      <c r="BD35" s="34"/>
      <c r="BE35" s="34"/>
    </row>
    <row r="36" spans="1:57" ht="15.75" x14ac:dyDescent="0.25">
      <c r="A36" s="13" t="s">
        <v>59</v>
      </c>
      <c r="B36" s="15" t="s">
        <v>89</v>
      </c>
      <c r="C36" s="15" t="s">
        <v>60</v>
      </c>
      <c r="D36" s="75">
        <v>1886</v>
      </c>
      <c r="E36" s="75">
        <v>1481</v>
      </c>
      <c r="F36" s="75">
        <v>1542</v>
      </c>
      <c r="G36" s="75">
        <v>2190</v>
      </c>
      <c r="H36" s="27">
        <f t="shared" si="49"/>
        <v>2192.2034193412787</v>
      </c>
      <c r="I36" s="27">
        <f t="shared" si="49"/>
        <v>2215.7950407487879</v>
      </c>
      <c r="J36" s="27">
        <f t="shared" si="49"/>
        <v>2236.9365662391979</v>
      </c>
      <c r="K36" s="27">
        <f t="shared" ref="K36:AQ36" si="53">J36*(1+K$26)</f>
        <v>2311.7646594443117</v>
      </c>
      <c r="L36" s="27">
        <f>K36*(1+L$26)</f>
        <v>2335.3095535614439</v>
      </c>
      <c r="M36" s="27">
        <f t="shared" si="53"/>
        <v>2356.3823654828284</v>
      </c>
      <c r="N36" s="27">
        <f t="shared" si="53"/>
        <v>2377.3122009665867</v>
      </c>
      <c r="O36" s="27">
        <f t="shared" si="53"/>
        <v>2395.9757875313085</v>
      </c>
      <c r="P36" s="27">
        <f t="shared" si="53"/>
        <v>2412.4764348269341</v>
      </c>
      <c r="Q36" s="27">
        <f t="shared" si="53"/>
        <v>2427.0022875992422</v>
      </c>
      <c r="R36" s="27">
        <f t="shared" si="53"/>
        <v>2439.672950645142</v>
      </c>
      <c r="S36" s="27">
        <f t="shared" si="53"/>
        <v>2450.6860889408144</v>
      </c>
      <c r="T36" s="128">
        <f t="shared" si="53"/>
        <v>2460.1341196690282</v>
      </c>
      <c r="U36" s="27">
        <f t="shared" si="53"/>
        <v>2468.1549956235199</v>
      </c>
      <c r="V36" s="27">
        <f t="shared" si="53"/>
        <v>2474.9000616389321</v>
      </c>
      <c r="W36" s="27">
        <f t="shared" si="53"/>
        <v>2480.454519273685</v>
      </c>
      <c r="X36" s="27">
        <f t="shared" si="53"/>
        <v>2484.9451543793748</v>
      </c>
      <c r="Y36" s="27">
        <f t="shared" si="53"/>
        <v>2488.3800246861661</v>
      </c>
      <c r="Z36" s="27">
        <f t="shared" si="53"/>
        <v>2490.9184374466322</v>
      </c>
      <c r="AA36" s="27">
        <f t="shared" si="53"/>
        <v>2492.6205318445168</v>
      </c>
      <c r="AB36" s="27">
        <f t="shared" si="53"/>
        <v>2493.4778025167716</v>
      </c>
      <c r="AC36" s="27">
        <f t="shared" si="53"/>
        <v>2493.6137924665909</v>
      </c>
      <c r="AD36" s="27">
        <f t="shared" si="53"/>
        <v>2493.0469807245354</v>
      </c>
      <c r="AE36" s="27">
        <f t="shared" si="53"/>
        <v>2491.9642292094122</v>
      </c>
      <c r="AF36" s="27">
        <f t="shared" si="53"/>
        <v>2490.325096130759</v>
      </c>
      <c r="AG36" s="27">
        <f t="shared" si="53"/>
        <v>2488.2047618367114</v>
      </c>
      <c r="AH36" s="27">
        <f t="shared" si="53"/>
        <v>2485.6402612314314</v>
      </c>
      <c r="AI36" s="27">
        <f t="shared" si="53"/>
        <v>2482.6400670446646</v>
      </c>
      <c r="AJ36" s="27">
        <f t="shared" si="53"/>
        <v>2479.5574984590426</v>
      </c>
      <c r="AK36" s="27">
        <f t="shared" si="53"/>
        <v>2476.2087863375191</v>
      </c>
      <c r="AL36" s="27">
        <f t="shared" si="53"/>
        <v>2472.6478137640779</v>
      </c>
      <c r="AM36" s="27">
        <f t="shared" si="53"/>
        <v>2468.9439656664827</v>
      </c>
      <c r="AN36" s="27">
        <f t="shared" si="53"/>
        <v>2465.0729010660448</v>
      </c>
      <c r="AO36" s="27">
        <f t="shared" si="53"/>
        <v>2461.0635701391984</v>
      </c>
      <c r="AP36" s="27">
        <f t="shared" si="53"/>
        <v>2456.937022192626</v>
      </c>
      <c r="AQ36" s="27">
        <f t="shared" si="53"/>
        <v>2452.6986297425033</v>
      </c>
      <c r="AR36" s="24"/>
      <c r="AS36" s="43"/>
      <c r="AT36" s="184"/>
      <c r="AU36" s="42"/>
      <c r="AV36" s="42"/>
      <c r="AW36" s="42"/>
      <c r="AX36" s="42"/>
      <c r="AY36" s="94"/>
      <c r="AZ36" s="182"/>
      <c r="BA36" s="183"/>
      <c r="BB36" s="166"/>
      <c r="BC36" s="34"/>
      <c r="BD36" s="34"/>
      <c r="BE36" s="34"/>
    </row>
    <row r="37" spans="1:57" ht="15.75" x14ac:dyDescent="0.25">
      <c r="A37" s="13" t="s">
        <v>61</v>
      </c>
      <c r="B37" s="14" t="s">
        <v>63</v>
      </c>
      <c r="C37" s="14" t="s">
        <v>62</v>
      </c>
      <c r="D37" s="75">
        <v>14650</v>
      </c>
      <c r="E37" s="75">
        <v>16012</v>
      </c>
      <c r="F37" s="75">
        <v>14474</v>
      </c>
      <c r="G37" s="75">
        <v>16336</v>
      </c>
      <c r="H37" s="27">
        <f t="shared" si="49"/>
        <v>16352.436099707364</v>
      </c>
      <c r="I37" s="27">
        <f t="shared" si="49"/>
        <v>16528.41451400557</v>
      </c>
      <c r="J37" s="27">
        <f t="shared" si="49"/>
        <v>16686.116779033578</v>
      </c>
      <c r="K37" s="27">
        <f t="shared" ref="K37:AQ37" si="54">J37*(1+K$26)</f>
        <v>17244.286519033005</v>
      </c>
      <c r="L37" s="27">
        <f>K37*(1+L$26)</f>
        <v>17419.916377616326</v>
      </c>
      <c r="M37" s="27">
        <f t="shared" si="54"/>
        <v>17577.106083345887</v>
      </c>
      <c r="N37" s="27">
        <f t="shared" si="54"/>
        <v>17733.229276251219</v>
      </c>
      <c r="O37" s="27">
        <f t="shared" si="54"/>
        <v>17872.447700964141</v>
      </c>
      <c r="P37" s="27">
        <f t="shared" si="54"/>
        <v>17995.531981430508</v>
      </c>
      <c r="Q37" s="27">
        <f t="shared" si="54"/>
        <v>18103.885557178648</v>
      </c>
      <c r="R37" s="27">
        <f t="shared" si="54"/>
        <v>18198.400603533817</v>
      </c>
      <c r="S37" s="27">
        <f t="shared" si="54"/>
        <v>18280.551574857152</v>
      </c>
      <c r="T37" s="128">
        <f t="shared" si="54"/>
        <v>18351.027844252632</v>
      </c>
      <c r="U37" s="27">
        <f t="shared" si="54"/>
        <v>18410.858451372533</v>
      </c>
      <c r="V37" s="27">
        <f t="shared" si="54"/>
        <v>18461.172331933161</v>
      </c>
      <c r="W37" s="27">
        <f t="shared" si="54"/>
        <v>18502.605035093584</v>
      </c>
      <c r="X37" s="27">
        <f t="shared" si="54"/>
        <v>18536.10230225639</v>
      </c>
      <c r="Y37" s="27">
        <f t="shared" si="54"/>
        <v>18561.724238937553</v>
      </c>
      <c r="Z37" s="27">
        <f t="shared" si="54"/>
        <v>18580.659175401015</v>
      </c>
      <c r="AA37" s="27">
        <f t="shared" si="54"/>
        <v>18593.355711512359</v>
      </c>
      <c r="AB37" s="27">
        <f t="shared" si="54"/>
        <v>18599.750402700465</v>
      </c>
      <c r="AC37" s="27">
        <f t="shared" si="54"/>
        <v>18600.764800791902</v>
      </c>
      <c r="AD37" s="27">
        <f t="shared" si="54"/>
        <v>18596.536747541573</v>
      </c>
      <c r="AE37" s="27">
        <f t="shared" si="54"/>
        <v>18588.460113408673</v>
      </c>
      <c r="AF37" s="27">
        <f t="shared" si="54"/>
        <v>18576.233228489549</v>
      </c>
      <c r="AG37" s="27">
        <f t="shared" si="54"/>
        <v>18560.4168901208</v>
      </c>
      <c r="AH37" s="27">
        <f t="shared" si="54"/>
        <v>18541.287355012191</v>
      </c>
      <c r="AI37" s="27">
        <f t="shared" si="54"/>
        <v>18518.907824311267</v>
      </c>
      <c r="AJ37" s="27">
        <f t="shared" si="54"/>
        <v>18495.913833254315</v>
      </c>
      <c r="AK37" s="27">
        <f t="shared" si="54"/>
        <v>18470.934581556958</v>
      </c>
      <c r="AL37" s="27">
        <f t="shared" si="54"/>
        <v>18444.372002579908</v>
      </c>
      <c r="AM37" s="27">
        <f t="shared" si="54"/>
        <v>18416.743663528621</v>
      </c>
      <c r="AN37" s="27">
        <f t="shared" si="54"/>
        <v>18387.867996262521</v>
      </c>
      <c r="AO37" s="27">
        <f t="shared" si="54"/>
        <v>18357.960950590852</v>
      </c>
      <c r="AP37" s="27">
        <f t="shared" si="54"/>
        <v>18327.179540885278</v>
      </c>
      <c r="AQ37" s="27">
        <f t="shared" si="54"/>
        <v>18295.563842681986</v>
      </c>
      <c r="AR37" s="24"/>
      <c r="AS37" s="43"/>
      <c r="AT37" s="184"/>
      <c r="AU37" s="42"/>
      <c r="AV37" s="42"/>
      <c r="AW37" s="42"/>
      <c r="AX37" s="42"/>
      <c r="AY37" s="94"/>
      <c r="AZ37" s="182"/>
      <c r="BA37" s="183"/>
      <c r="BB37" s="34"/>
      <c r="BC37" s="34"/>
      <c r="BD37" s="34"/>
      <c r="BE37" s="34"/>
    </row>
    <row r="38" spans="1:57" ht="15.75" x14ac:dyDescent="0.25">
      <c r="A38" s="252" t="s">
        <v>11</v>
      </c>
      <c r="B38" s="253"/>
      <c r="C38" s="119"/>
      <c r="D38" s="120">
        <f>SUM(D33:D37)</f>
        <v>86650</v>
      </c>
      <c r="E38" s="120">
        <f t="shared" ref="E38:G38" si="55">SUM(E33:E37)</f>
        <v>81901</v>
      </c>
      <c r="F38" s="120">
        <f t="shared" si="55"/>
        <v>78214</v>
      </c>
      <c r="G38" s="120">
        <f t="shared" si="55"/>
        <v>80927</v>
      </c>
      <c r="H38" s="120">
        <f t="shared" ref="H38:AQ38" si="56">SUM(H33:H37)</f>
        <v>81008.422884489337</v>
      </c>
      <c r="I38" s="120">
        <f t="shared" si="56"/>
        <v>81880.203316290936</v>
      </c>
      <c r="J38" s="120">
        <f t="shared" si="56"/>
        <v>82661.445431981527</v>
      </c>
      <c r="K38" s="120">
        <f t="shared" si="56"/>
        <v>85426.565568424572</v>
      </c>
      <c r="L38" s="120">
        <f t="shared" si="56"/>
        <v>86296.619288158428</v>
      </c>
      <c r="M38" s="120">
        <f t="shared" si="56"/>
        <v>87075.322233529165</v>
      </c>
      <c r="N38" s="120">
        <f t="shared" si="56"/>
        <v>87848.741775170303</v>
      </c>
      <c r="O38" s="120">
        <f t="shared" si="56"/>
        <v>88538.416692943487</v>
      </c>
      <c r="P38" s="120">
        <f t="shared" si="56"/>
        <v>89148.164585040795</v>
      </c>
      <c r="Q38" s="120">
        <f t="shared" si="56"/>
        <v>89684.937958239228</v>
      </c>
      <c r="R38" s="120">
        <f t="shared" si="56"/>
        <v>90153.156564776</v>
      </c>
      <c r="S38" s="120">
        <f t="shared" si="56"/>
        <v>90560.124712197881</v>
      </c>
      <c r="T38" s="129">
        <f t="shared" si="56"/>
        <v>90909.25748970572</v>
      </c>
      <c r="U38" s="120">
        <f t="shared" si="56"/>
        <v>91205.652662477034</v>
      </c>
      <c r="V38" s="120">
        <f t="shared" si="56"/>
        <v>91454.902871348851</v>
      </c>
      <c r="W38" s="120">
        <f t="shared" si="56"/>
        <v>91660.156566786114</v>
      </c>
      <c r="X38" s="120">
        <f t="shared" si="56"/>
        <v>91826.098862310377</v>
      </c>
      <c r="Y38" s="120">
        <f t="shared" si="56"/>
        <v>91953.027514966874</v>
      </c>
      <c r="Z38" s="120">
        <f t="shared" si="56"/>
        <v>92046.829400567905</v>
      </c>
      <c r="AA38" s="120">
        <f t="shared" si="56"/>
        <v>92109.726840448086</v>
      </c>
      <c r="AB38" s="120">
        <f t="shared" si="56"/>
        <v>92141.405536198581</v>
      </c>
      <c r="AC38" s="120">
        <f t="shared" si="56"/>
        <v>92146.430768467544</v>
      </c>
      <c r="AD38" s="120">
        <f t="shared" si="56"/>
        <v>92125.485392280636</v>
      </c>
      <c r="AE38" s="120">
        <f t="shared" si="56"/>
        <v>92085.474510150772</v>
      </c>
      <c r="AF38" s="120">
        <f t="shared" si="56"/>
        <v>92024.903677887705</v>
      </c>
      <c r="AG38" s="120">
        <f t="shared" si="56"/>
        <v>91946.551032492993</v>
      </c>
      <c r="AH38" s="120">
        <f t="shared" si="56"/>
        <v>91851.785123596404</v>
      </c>
      <c r="AI38" s="120">
        <f t="shared" si="56"/>
        <v>91740.919043709437</v>
      </c>
      <c r="AJ38" s="120">
        <f t="shared" si="56"/>
        <v>91627.008985294553</v>
      </c>
      <c r="AK38" s="120">
        <f t="shared" si="56"/>
        <v>91503.264133304328</v>
      </c>
      <c r="AL38" s="120">
        <f t="shared" si="56"/>
        <v>91371.675627618999</v>
      </c>
      <c r="AM38" s="120">
        <f t="shared" si="56"/>
        <v>91234.807447256375</v>
      </c>
      <c r="AN38" s="120">
        <f t="shared" si="56"/>
        <v>91091.760120809064</v>
      </c>
      <c r="AO38" s="120">
        <f t="shared" si="56"/>
        <v>90943.603443221451</v>
      </c>
      <c r="AP38" s="120">
        <f t="shared" si="56"/>
        <v>90791.115248850547</v>
      </c>
      <c r="AQ38" s="120">
        <f t="shared" si="56"/>
        <v>90634.494068114873</v>
      </c>
      <c r="AR38" s="28"/>
      <c r="AS38" s="251"/>
      <c r="AT38" s="251"/>
      <c r="AU38" s="42"/>
      <c r="AV38" s="42"/>
      <c r="AW38" s="42"/>
      <c r="AX38" s="46"/>
      <c r="AY38" s="46"/>
      <c r="AZ38" s="46"/>
      <c r="BA38" s="34"/>
      <c r="BB38" s="34"/>
      <c r="BC38" s="34"/>
      <c r="BD38" s="34"/>
      <c r="BE38" s="34"/>
    </row>
    <row r="39" spans="1:57" ht="15" x14ac:dyDescent="0.25">
      <c r="A39" s="10"/>
      <c r="B39" s="11"/>
      <c r="C39" s="11"/>
      <c r="D39" s="12"/>
      <c r="E39" s="12"/>
      <c r="F39" s="12"/>
      <c r="G39" s="12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47"/>
      <c r="AT39" s="47"/>
      <c r="AU39" s="47"/>
      <c r="AV39" s="47"/>
      <c r="AW39" s="47"/>
      <c r="AX39" s="47"/>
      <c r="AY39" s="47"/>
      <c r="AZ39" s="47"/>
      <c r="BA39" s="34"/>
      <c r="BB39" s="34"/>
      <c r="BC39" s="34"/>
      <c r="BD39" s="34"/>
      <c r="BE39" s="34"/>
    </row>
    <row r="40" spans="1:57" ht="15" x14ac:dyDescent="0.25">
      <c r="A40" s="10"/>
      <c r="B40" s="11"/>
      <c r="C40" s="11"/>
      <c r="D40" s="12"/>
      <c r="E40" s="12"/>
      <c r="F40" s="12"/>
      <c r="G40" s="12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47"/>
      <c r="AT40" s="47"/>
      <c r="AU40" s="47"/>
      <c r="AV40" s="47"/>
      <c r="AW40" s="47"/>
      <c r="AX40" s="47"/>
      <c r="AY40" s="47"/>
      <c r="AZ40" s="47"/>
    </row>
    <row r="41" spans="1:57" ht="15" x14ac:dyDescent="0.25">
      <c r="A41" s="10"/>
      <c r="B41" s="11"/>
      <c r="C41" s="11"/>
      <c r="D41" s="12"/>
      <c r="E41" s="12"/>
      <c r="F41" s="12"/>
      <c r="G41" s="12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47"/>
      <c r="AT41" s="47"/>
      <c r="AU41" s="47"/>
      <c r="AV41" s="47"/>
      <c r="AW41" s="47"/>
      <c r="AX41" s="47"/>
      <c r="AY41" s="47"/>
      <c r="AZ41" s="47"/>
    </row>
    <row r="42" spans="1:57" ht="15" x14ac:dyDescent="0.25">
      <c r="A42" s="10"/>
      <c r="B42" s="11"/>
      <c r="C42" s="11"/>
      <c r="D42" s="12"/>
      <c r="E42" s="12"/>
      <c r="F42" s="12"/>
      <c r="G42" s="12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47"/>
      <c r="AT42" s="47"/>
      <c r="AU42" s="47"/>
      <c r="AV42" s="47"/>
      <c r="AW42" s="47"/>
      <c r="AX42" s="47"/>
      <c r="AY42" s="47"/>
      <c r="AZ42" s="47"/>
    </row>
    <row r="43" spans="1:57" ht="23.25" x14ac:dyDescent="0.35">
      <c r="A43" s="37" t="s">
        <v>13</v>
      </c>
      <c r="B43" s="5" t="s">
        <v>34</v>
      </c>
      <c r="C43" s="5"/>
      <c r="D43" s="2"/>
      <c r="E43" s="2"/>
      <c r="F43" s="2"/>
      <c r="G43" s="2"/>
      <c r="H43" s="2"/>
      <c r="I43" s="203"/>
      <c r="J43" s="3"/>
      <c r="K43" s="160">
        <v>0.05</v>
      </c>
      <c r="L43" s="160">
        <v>0.03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48"/>
      <c r="AT43" s="48"/>
      <c r="AU43" s="48"/>
      <c r="AV43" s="48"/>
      <c r="AW43" s="48"/>
      <c r="AX43" s="48"/>
      <c r="AY43" s="47"/>
      <c r="AZ43" s="48"/>
    </row>
    <row r="44" spans="1:57" ht="23.25" x14ac:dyDescent="0.25">
      <c r="A44" s="16"/>
      <c r="B44" s="17"/>
      <c r="C44" s="17"/>
      <c r="D44" s="17">
        <v>2019</v>
      </c>
      <c r="E44" s="17">
        <v>2020</v>
      </c>
      <c r="F44" s="17">
        <v>2021</v>
      </c>
      <c r="G44" s="17">
        <v>2022</v>
      </c>
      <c r="H44" s="17">
        <v>2023</v>
      </c>
      <c r="I44" s="49">
        <v>2024</v>
      </c>
      <c r="J44" s="17">
        <v>2025</v>
      </c>
      <c r="K44" s="49">
        <v>2026</v>
      </c>
      <c r="L44" s="49">
        <v>2027</v>
      </c>
      <c r="M44" s="49">
        <v>2028</v>
      </c>
      <c r="N44" s="49">
        <v>2029</v>
      </c>
      <c r="O44" s="49">
        <v>2030</v>
      </c>
      <c r="P44" s="49">
        <v>2031</v>
      </c>
      <c r="Q44" s="49">
        <v>2032</v>
      </c>
      <c r="R44" s="49">
        <v>2033</v>
      </c>
      <c r="S44" s="49">
        <v>2034</v>
      </c>
      <c r="T44" s="157">
        <v>2035</v>
      </c>
      <c r="U44" s="49">
        <v>2036</v>
      </c>
      <c r="V44" s="49">
        <v>2037</v>
      </c>
      <c r="W44" s="49">
        <v>2038</v>
      </c>
      <c r="X44" s="49">
        <v>2039</v>
      </c>
      <c r="Y44" s="49">
        <v>2040</v>
      </c>
      <c r="Z44" s="49">
        <v>2041</v>
      </c>
      <c r="AA44" s="49">
        <v>2042</v>
      </c>
      <c r="AB44" s="17">
        <v>2043</v>
      </c>
      <c r="AC44" s="17">
        <v>2044</v>
      </c>
      <c r="AD44" s="17">
        <v>2045</v>
      </c>
      <c r="AE44" s="17">
        <v>2046</v>
      </c>
      <c r="AF44" s="17">
        <v>2047</v>
      </c>
      <c r="AG44" s="17">
        <v>2048</v>
      </c>
      <c r="AH44" s="17">
        <v>2049</v>
      </c>
      <c r="AI44" s="17">
        <v>2050</v>
      </c>
      <c r="AJ44" s="17">
        <v>2051</v>
      </c>
      <c r="AK44" s="17">
        <v>2052</v>
      </c>
      <c r="AL44" s="86">
        <v>2053</v>
      </c>
      <c r="AM44" s="86">
        <v>2054</v>
      </c>
      <c r="AN44" s="86">
        <v>2055</v>
      </c>
      <c r="AO44" s="86">
        <v>2056</v>
      </c>
      <c r="AP44" s="86">
        <v>2057</v>
      </c>
      <c r="AQ44" s="86">
        <v>2057</v>
      </c>
      <c r="AR44" s="17"/>
      <c r="AS44" s="49"/>
      <c r="AT44" s="49"/>
      <c r="AU44" s="40"/>
      <c r="AV44" s="33"/>
      <c r="AW44" s="33"/>
      <c r="AX44" s="33"/>
      <c r="AY44" s="33"/>
      <c r="AZ44" s="33"/>
    </row>
    <row r="45" spans="1:57" ht="15" x14ac:dyDescent="0.25">
      <c r="A45" s="16"/>
      <c r="B45" s="19" t="s">
        <v>77</v>
      </c>
      <c r="C45" s="19"/>
      <c r="D45" s="20"/>
      <c r="E45" s="20"/>
      <c r="F45" s="20">
        <v>1.485267048770611E-3</v>
      </c>
      <c r="G45" s="20">
        <v>1.2526974710702632E-3</v>
      </c>
      <c r="H45" s="20">
        <v>1.0061275530952596E-3</v>
      </c>
      <c r="I45" s="131">
        <v>7.6160232183108967E-4</v>
      </c>
      <c r="J45" s="20">
        <v>5.4128206879000551E-4</v>
      </c>
      <c r="K45" s="131">
        <v>3.5114668625468859E-4</v>
      </c>
      <c r="L45" s="131">
        <v>1.8481445373064176E-4</v>
      </c>
      <c r="M45" s="131">
        <v>2.3562589057224415E-5</v>
      </c>
      <c r="N45" s="131">
        <v>-1.1781016937384425E-4</v>
      </c>
      <c r="O45" s="131">
        <v>-2.4929088525549314E-4</v>
      </c>
      <c r="P45" s="131">
        <v>-4.0318278694828624E-4</v>
      </c>
      <c r="Q45" s="131">
        <v>-5.3986231649338912E-4</v>
      </c>
      <c r="R45" s="131">
        <v>-6.8419497197402812E-4</v>
      </c>
      <c r="S45" s="131">
        <v>-8.0022366499954423E-4</v>
      </c>
      <c r="T45" s="158">
        <v>-9.2770953986354154E-4</v>
      </c>
      <c r="U45" s="131">
        <v>-1.044331173721158E-3</v>
      </c>
      <c r="V45" s="131">
        <v>-1.1413675976206239E-3</v>
      </c>
      <c r="W45" s="131">
        <v>-1.2424684704913647E-3</v>
      </c>
      <c r="X45" s="131">
        <v>-1.3276977994939321E-3</v>
      </c>
      <c r="Y45" s="131">
        <v>-1.4420232849865489E-3</v>
      </c>
      <c r="Z45" s="131">
        <v>-1.521759278974133E-3</v>
      </c>
      <c r="AA45" s="131">
        <v>-1.6043592409963336E-3</v>
      </c>
      <c r="AB45" s="20">
        <v>-1.7149878631628201E-3</v>
      </c>
      <c r="AC45" s="20">
        <v>-1.7984819251937179E-3</v>
      </c>
      <c r="AD45" s="20">
        <v>-1.8950235144301608E-3</v>
      </c>
      <c r="AE45" s="20">
        <v>-1.9352548611909492E-3</v>
      </c>
      <c r="AF45" s="20">
        <v>-2.0086192166764993E-3</v>
      </c>
      <c r="AG45" s="20">
        <v>-2.0671952599086163E-3</v>
      </c>
      <c r="AH45" s="20">
        <v>-2.124852899687113E-3</v>
      </c>
      <c r="AI45" s="20">
        <v>-2.1917815197540769E-3</v>
      </c>
      <c r="AJ45" s="20">
        <f>AVERAGE(AG45:AI45)</f>
        <v>-2.1279432264499354E-3</v>
      </c>
      <c r="AK45" s="20">
        <f t="shared" ref="AK45:AQ45" si="57">AVERAGE(AH45:AJ45)</f>
        <v>-2.1481925486303752E-3</v>
      </c>
      <c r="AL45" s="87">
        <f t="shared" si="57"/>
        <v>-2.1559724316114626E-3</v>
      </c>
      <c r="AM45" s="87">
        <f t="shared" si="57"/>
        <v>-2.1440360688972579E-3</v>
      </c>
      <c r="AN45" s="87">
        <f t="shared" si="57"/>
        <v>-2.1494003497130321E-3</v>
      </c>
      <c r="AO45" s="87">
        <f t="shared" si="57"/>
        <v>-2.1498029500739177E-3</v>
      </c>
      <c r="AP45" s="87">
        <f t="shared" si="57"/>
        <v>-2.1477464562280695E-3</v>
      </c>
      <c r="AQ45" s="87">
        <f t="shared" si="57"/>
        <v>-2.1489832520050068E-3</v>
      </c>
      <c r="AR45" s="17"/>
      <c r="AS45" s="17"/>
      <c r="AT45" s="17"/>
      <c r="AU45" s="33"/>
      <c r="AV45" s="34"/>
      <c r="AW45" s="34"/>
      <c r="AX45" s="34"/>
      <c r="AY45" s="33"/>
      <c r="AZ45" s="33"/>
    </row>
    <row r="46" spans="1:57" ht="15" x14ac:dyDescent="0.25">
      <c r="A46" s="16"/>
      <c r="B46" s="19" t="s">
        <v>96</v>
      </c>
      <c r="C46" s="19"/>
      <c r="D46" s="21"/>
      <c r="E46" s="21">
        <f>(E59-D59)/D59</f>
        <v>-5.4806693594922101E-2</v>
      </c>
      <c r="F46" s="21">
        <f t="shared" ref="F46:G46" si="58">(F59-E59)/E59</f>
        <v>-4.5017765350850419E-2</v>
      </c>
      <c r="G46" s="21">
        <f t="shared" si="58"/>
        <v>3.4686884700948682E-2</v>
      </c>
      <c r="H46" s="21">
        <v>0</v>
      </c>
      <c r="I46" s="132">
        <v>0.01</v>
      </c>
      <c r="J46" s="21">
        <f t="shared" ref="J46:AQ46" si="59">I46*0.9</f>
        <v>9.0000000000000011E-3</v>
      </c>
      <c r="K46" s="21">
        <f>J46*0.9+5%</f>
        <v>5.8100000000000006E-2</v>
      </c>
      <c r="L46" s="21">
        <v>0.03</v>
      </c>
      <c r="M46" s="21">
        <f t="shared" si="59"/>
        <v>2.7E-2</v>
      </c>
      <c r="N46" s="21">
        <f t="shared" si="59"/>
        <v>2.4299999999999999E-2</v>
      </c>
      <c r="O46" s="21">
        <f t="shared" si="59"/>
        <v>2.1870000000000001E-2</v>
      </c>
      <c r="P46" s="21">
        <f t="shared" si="59"/>
        <v>1.9683000000000003E-2</v>
      </c>
      <c r="Q46" s="21">
        <f t="shared" si="59"/>
        <v>1.7714700000000003E-2</v>
      </c>
      <c r="R46" s="21">
        <f t="shared" si="59"/>
        <v>1.5943230000000003E-2</v>
      </c>
      <c r="S46" s="21">
        <f t="shared" si="59"/>
        <v>1.4348907000000003E-2</v>
      </c>
      <c r="T46" s="140">
        <f t="shared" si="59"/>
        <v>1.2914016300000003E-2</v>
      </c>
      <c r="U46" s="21">
        <f t="shared" si="59"/>
        <v>1.1622614670000003E-2</v>
      </c>
      <c r="V46" s="21">
        <f t="shared" si="59"/>
        <v>1.0460353203000003E-2</v>
      </c>
      <c r="W46" s="21">
        <f t="shared" si="59"/>
        <v>9.4143178827000018E-3</v>
      </c>
      <c r="X46" s="21">
        <f t="shared" si="59"/>
        <v>8.4728860944300027E-3</v>
      </c>
      <c r="Y46" s="21">
        <f t="shared" si="59"/>
        <v>7.6255974849870024E-3</v>
      </c>
      <c r="Z46" s="21">
        <f t="shared" si="59"/>
        <v>6.8630377364883024E-3</v>
      </c>
      <c r="AA46" s="21">
        <f t="shared" si="59"/>
        <v>6.1767339628394724E-3</v>
      </c>
      <c r="AB46" s="21">
        <f t="shared" si="59"/>
        <v>5.5590605665555249E-3</v>
      </c>
      <c r="AC46" s="21">
        <f t="shared" si="59"/>
        <v>5.0031545098999722E-3</v>
      </c>
      <c r="AD46" s="21">
        <f t="shared" si="59"/>
        <v>4.5028390589099748E-3</v>
      </c>
      <c r="AE46" s="21">
        <f t="shared" si="59"/>
        <v>4.052555153018977E-3</v>
      </c>
      <c r="AF46" s="21">
        <f t="shared" si="59"/>
        <v>3.6472996377170793E-3</v>
      </c>
      <c r="AG46" s="21">
        <f t="shared" si="59"/>
        <v>3.2825696739453717E-3</v>
      </c>
      <c r="AH46" s="21">
        <f t="shared" si="59"/>
        <v>2.9543127065508345E-3</v>
      </c>
      <c r="AI46" s="21">
        <f t="shared" si="59"/>
        <v>2.658881435895751E-3</v>
      </c>
      <c r="AJ46" s="21">
        <f t="shared" si="59"/>
        <v>2.3929932923061762E-3</v>
      </c>
      <c r="AK46" s="21">
        <f t="shared" si="59"/>
        <v>2.1536939630755585E-3</v>
      </c>
      <c r="AL46" s="88">
        <f t="shared" si="59"/>
        <v>1.9383245667680027E-3</v>
      </c>
      <c r="AM46" s="88">
        <f t="shared" si="59"/>
        <v>1.7444921100912025E-3</v>
      </c>
      <c r="AN46" s="88">
        <f t="shared" si="59"/>
        <v>1.5700428990820822E-3</v>
      </c>
      <c r="AO46" s="88">
        <f t="shared" si="59"/>
        <v>1.413038609173874E-3</v>
      </c>
      <c r="AP46" s="88">
        <f t="shared" si="59"/>
        <v>1.2717347482564866E-3</v>
      </c>
      <c r="AQ46" s="88">
        <f t="shared" si="59"/>
        <v>1.144561273430838E-3</v>
      </c>
      <c r="AR46" s="17"/>
      <c r="AS46" s="17"/>
      <c r="AT46" s="17"/>
      <c r="AU46" s="33"/>
      <c r="AV46" s="34"/>
      <c r="AW46" s="34"/>
      <c r="AX46" s="34"/>
      <c r="AY46" s="33"/>
      <c r="AZ46" s="33"/>
    </row>
    <row r="47" spans="1:57" ht="15" x14ac:dyDescent="0.25">
      <c r="A47" s="16"/>
      <c r="B47" s="19" t="s">
        <v>1</v>
      </c>
      <c r="C47" s="19"/>
      <c r="D47" s="21"/>
      <c r="E47" s="21"/>
      <c r="F47" s="21">
        <f t="shared" ref="F47:I47" si="60">F45+F46</f>
        <v>-4.3532498302079808E-2</v>
      </c>
      <c r="G47" s="21">
        <f t="shared" si="60"/>
        <v>3.5939582172018945E-2</v>
      </c>
      <c r="H47" s="21">
        <f t="shared" si="60"/>
        <v>1.0061275530952596E-3</v>
      </c>
      <c r="I47" s="132">
        <f t="shared" si="60"/>
        <v>1.076160232183109E-2</v>
      </c>
      <c r="J47" s="21">
        <f t="shared" ref="J47:AQ47" si="61">J45+J46</f>
        <v>9.5412820687900066E-3</v>
      </c>
      <c r="K47" s="132">
        <f t="shared" si="61"/>
        <v>5.8451146686254694E-2</v>
      </c>
      <c r="L47" s="132">
        <f t="shared" si="61"/>
        <v>3.0184814453730641E-2</v>
      </c>
      <c r="M47" s="132">
        <f t="shared" si="61"/>
        <v>2.7023562589057224E-2</v>
      </c>
      <c r="N47" s="132">
        <f t="shared" si="61"/>
        <v>2.4182189830626154E-2</v>
      </c>
      <c r="O47" s="132">
        <f t="shared" si="61"/>
        <v>2.1620709114744507E-2</v>
      </c>
      <c r="P47" s="132">
        <f t="shared" si="61"/>
        <v>1.9279817213051716E-2</v>
      </c>
      <c r="Q47" s="132">
        <f t="shared" si="61"/>
        <v>1.7174837683506614E-2</v>
      </c>
      <c r="R47" s="132">
        <f t="shared" si="61"/>
        <v>1.5259035028025975E-2</v>
      </c>
      <c r="S47" s="132">
        <f t="shared" si="61"/>
        <v>1.3548683335000459E-2</v>
      </c>
      <c r="T47" s="159">
        <f t="shared" si="61"/>
        <v>1.1986306760136461E-2</v>
      </c>
      <c r="U47" s="132">
        <f t="shared" si="61"/>
        <v>1.0578283496278845E-2</v>
      </c>
      <c r="V47" s="132">
        <f t="shared" si="61"/>
        <v>9.3189856053793787E-3</v>
      </c>
      <c r="W47" s="132">
        <f t="shared" si="61"/>
        <v>8.1718494122086371E-3</v>
      </c>
      <c r="X47" s="132">
        <f t="shared" si="61"/>
        <v>7.1451882949360706E-3</v>
      </c>
      <c r="Y47" s="132">
        <f t="shared" si="61"/>
        <v>6.1835742000004535E-3</v>
      </c>
      <c r="Z47" s="132">
        <f t="shared" si="61"/>
        <v>5.3412784575141694E-3</v>
      </c>
      <c r="AA47" s="132">
        <f t="shared" si="61"/>
        <v>4.5723747218431388E-3</v>
      </c>
      <c r="AB47" s="21">
        <f t="shared" si="61"/>
        <v>3.8440727033927048E-3</v>
      </c>
      <c r="AC47" s="21">
        <f t="shared" si="61"/>
        <v>3.2046725847062543E-3</v>
      </c>
      <c r="AD47" s="21">
        <f t="shared" si="61"/>
        <v>2.607815544479814E-3</v>
      </c>
      <c r="AE47" s="21">
        <f t="shared" si="61"/>
        <v>2.1173002918280278E-3</v>
      </c>
      <c r="AF47" s="21">
        <f t="shared" si="61"/>
        <v>1.63868042104058E-3</v>
      </c>
      <c r="AG47" s="21">
        <f t="shared" si="61"/>
        <v>1.2153744140367554E-3</v>
      </c>
      <c r="AH47" s="21">
        <f t="shared" si="61"/>
        <v>8.2945980686372151E-4</v>
      </c>
      <c r="AI47" s="21">
        <f t="shared" si="61"/>
        <v>4.6709991614167414E-4</v>
      </c>
      <c r="AJ47" s="21">
        <f t="shared" si="61"/>
        <v>2.6505006585624078E-4</v>
      </c>
      <c r="AK47" s="21">
        <f t="shared" si="61"/>
        <v>5.5014144451832371E-6</v>
      </c>
      <c r="AL47" s="88">
        <f t="shared" si="61"/>
        <v>-2.1764786484345993E-4</v>
      </c>
      <c r="AM47" s="88">
        <f t="shared" si="61"/>
        <v>-3.9954395880605542E-4</v>
      </c>
      <c r="AN47" s="88">
        <f t="shared" si="61"/>
        <v>-5.7935745063094984E-4</v>
      </c>
      <c r="AO47" s="88">
        <f t="shared" si="61"/>
        <v>-7.3676434090004365E-4</v>
      </c>
      <c r="AP47" s="88">
        <f t="shared" si="61"/>
        <v>-8.7601170797158294E-4</v>
      </c>
      <c r="AQ47" s="88">
        <f t="shared" si="61"/>
        <v>-1.0044219785741689E-3</v>
      </c>
      <c r="AR47" s="17"/>
      <c r="AS47" s="17"/>
      <c r="AT47" s="17"/>
      <c r="AU47" s="33"/>
      <c r="AV47" s="34"/>
      <c r="AW47" s="34"/>
      <c r="AX47" s="34"/>
      <c r="AY47" s="33"/>
      <c r="AZ47" s="33"/>
    </row>
    <row r="48" spans="1:57" ht="15" x14ac:dyDescent="0.25">
      <c r="A48" s="16"/>
      <c r="B48" s="19"/>
      <c r="C48" s="19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17"/>
      <c r="AS48" s="17"/>
      <c r="AT48" s="17"/>
      <c r="AU48" s="33"/>
      <c r="AV48" s="34"/>
      <c r="AW48" s="34"/>
      <c r="AX48" s="34"/>
      <c r="AY48" s="33"/>
      <c r="AZ48" s="33"/>
    </row>
    <row r="49" spans="1:54" ht="15" x14ac:dyDescent="0.25">
      <c r="A49" s="16"/>
      <c r="B49" s="19" t="s">
        <v>29</v>
      </c>
      <c r="C49" s="19"/>
      <c r="D49" s="21"/>
      <c r="E49" s="21">
        <f>(E59-D59)/D59</f>
        <v>-5.4806693594922101E-2</v>
      </c>
      <c r="F49" s="21">
        <f t="shared" ref="F49:G49" si="62">(F59-E59)/E59</f>
        <v>-4.5017765350850419E-2</v>
      </c>
      <c r="G49" s="21">
        <f t="shared" si="62"/>
        <v>3.4686884700948682E-2</v>
      </c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17"/>
      <c r="AS49" s="17"/>
      <c r="AT49" s="17"/>
      <c r="AU49" s="33"/>
      <c r="AV49" s="34"/>
      <c r="AW49" s="34"/>
      <c r="AX49" s="34"/>
      <c r="AY49" s="33"/>
      <c r="AZ49" s="33"/>
    </row>
    <row r="50" spans="1:54" ht="15" x14ac:dyDescent="0.25">
      <c r="A50" s="16"/>
      <c r="B50" s="19" t="s">
        <v>30</v>
      </c>
      <c r="C50" s="19"/>
      <c r="D50" s="21"/>
      <c r="E50" s="21"/>
      <c r="F50" s="21"/>
      <c r="G50" s="21">
        <f>AVERAGE(E49:G49)</f>
        <v>-2.1712524748274609E-2</v>
      </c>
      <c r="H50" s="21"/>
      <c r="I50" s="21"/>
      <c r="J50" s="21"/>
      <c r="K50" s="39"/>
      <c r="L50" s="39"/>
      <c r="M50" s="39"/>
      <c r="N50" s="39"/>
      <c r="O50" s="39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17"/>
      <c r="AS50" s="49"/>
      <c r="AT50" s="49"/>
      <c r="AU50" s="33"/>
      <c r="AV50" s="34"/>
      <c r="AW50" s="34"/>
      <c r="AX50" s="34"/>
      <c r="AY50" s="33"/>
      <c r="AZ50" s="33"/>
      <c r="BA50" s="34"/>
      <c r="BB50" s="34"/>
    </row>
    <row r="51" spans="1:54" ht="15" x14ac:dyDescent="0.25">
      <c r="A51" s="6"/>
      <c r="B51" s="7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3"/>
      <c r="AS51" s="48"/>
      <c r="AT51" s="48"/>
      <c r="AU51" s="33"/>
      <c r="AV51" s="34"/>
      <c r="AW51" s="34"/>
      <c r="AX51" s="34"/>
      <c r="AY51" s="33"/>
      <c r="AZ51" s="33"/>
      <c r="BA51" s="34"/>
      <c r="BB51" s="34"/>
    </row>
    <row r="52" spans="1:54" ht="15" x14ac:dyDescent="0.25">
      <c r="A52" s="108"/>
      <c r="B52" s="109"/>
      <c r="C52" s="109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3"/>
      <c r="AS52" s="48"/>
      <c r="AT52" s="48"/>
      <c r="AU52" s="33"/>
      <c r="AV52" s="33"/>
      <c r="AW52" s="33"/>
      <c r="AX52" s="33"/>
      <c r="AY52" s="33"/>
      <c r="AZ52" s="33"/>
      <c r="BA52" s="34"/>
      <c r="BB52" s="34"/>
    </row>
    <row r="53" spans="1:54" ht="17.100000000000001" customHeight="1" x14ac:dyDescent="0.25">
      <c r="A53" s="106" t="s">
        <v>3</v>
      </c>
      <c r="B53" s="107" t="s">
        <v>2</v>
      </c>
      <c r="C53" s="110" t="s">
        <v>16</v>
      </c>
      <c r="D53" s="111">
        <v>2019</v>
      </c>
      <c r="E53" s="111">
        <v>2020</v>
      </c>
      <c r="F53" s="112">
        <v>2021</v>
      </c>
      <c r="G53" s="113">
        <v>2022</v>
      </c>
      <c r="H53" s="114">
        <v>2023</v>
      </c>
      <c r="I53" s="111">
        <v>2024</v>
      </c>
      <c r="J53" s="113">
        <v>2025</v>
      </c>
      <c r="K53" s="115">
        <v>2026</v>
      </c>
      <c r="L53" s="114">
        <v>2027</v>
      </c>
      <c r="M53" s="111">
        <v>2028</v>
      </c>
      <c r="N53" s="112">
        <v>2029</v>
      </c>
      <c r="O53" s="113">
        <v>2030</v>
      </c>
      <c r="P53" s="115">
        <v>2031</v>
      </c>
      <c r="Q53" s="114">
        <v>2032</v>
      </c>
      <c r="R53" s="111">
        <v>2033</v>
      </c>
      <c r="S53" s="113">
        <v>2034</v>
      </c>
      <c r="T53" s="116">
        <v>2035</v>
      </c>
      <c r="U53" s="114">
        <v>2036</v>
      </c>
      <c r="V53" s="111">
        <v>2037</v>
      </c>
      <c r="W53" s="112">
        <v>2038</v>
      </c>
      <c r="X53" s="113">
        <v>2039</v>
      </c>
      <c r="Y53" s="115">
        <v>2040</v>
      </c>
      <c r="Z53" s="114">
        <v>2041</v>
      </c>
      <c r="AA53" s="111">
        <v>2042</v>
      </c>
      <c r="AB53" s="113">
        <v>2043</v>
      </c>
      <c r="AC53" s="115">
        <v>2044</v>
      </c>
      <c r="AD53" s="114">
        <v>2045</v>
      </c>
      <c r="AE53" s="111">
        <v>2046</v>
      </c>
      <c r="AF53" s="112">
        <v>2047</v>
      </c>
      <c r="AG53" s="113">
        <v>2048</v>
      </c>
      <c r="AH53" s="115">
        <v>2049</v>
      </c>
      <c r="AI53" s="114">
        <v>2050</v>
      </c>
      <c r="AJ53" s="111">
        <v>2051</v>
      </c>
      <c r="AK53" s="113">
        <v>2052</v>
      </c>
      <c r="AL53" s="113">
        <v>2053</v>
      </c>
      <c r="AM53" s="113">
        <v>2054</v>
      </c>
      <c r="AN53" s="113">
        <v>2055</v>
      </c>
      <c r="AO53" s="113">
        <v>2056</v>
      </c>
      <c r="AP53" s="113">
        <v>2057</v>
      </c>
      <c r="AQ53" s="113">
        <v>2057</v>
      </c>
      <c r="AR53" s="24"/>
      <c r="AS53" s="41"/>
      <c r="AT53" s="179"/>
      <c r="AU53" s="180"/>
      <c r="AV53" s="180"/>
      <c r="AW53" s="180"/>
      <c r="AX53" s="180"/>
      <c r="AY53" s="180"/>
      <c r="AZ53" s="180"/>
      <c r="BA53" s="44"/>
      <c r="BB53" s="34"/>
    </row>
    <row r="54" spans="1:54" ht="15.75" x14ac:dyDescent="0.25">
      <c r="A54" s="13" t="s">
        <v>56</v>
      </c>
      <c r="B54" s="14" t="s">
        <v>55</v>
      </c>
      <c r="C54" s="14" t="s">
        <v>57</v>
      </c>
      <c r="D54" s="74">
        <v>14100</v>
      </c>
      <c r="E54" s="74">
        <v>13186</v>
      </c>
      <c r="F54" s="74">
        <v>12700</v>
      </c>
      <c r="G54" s="74">
        <v>12913</v>
      </c>
      <c r="H54" s="27">
        <f>G54*(1+H$47)</f>
        <v>12925.992125093118</v>
      </c>
      <c r="I54" s="27">
        <f>H54*(1+I$47)</f>
        <v>13065.096511958491</v>
      </c>
      <c r="J54" s="27">
        <f t="shared" ref="J54:AQ54" si="63">I54*(1+J$47)</f>
        <v>13189.75428303505</v>
      </c>
      <c r="K54" s="27">
        <f t="shared" si="63"/>
        <v>13960.710545388389</v>
      </c>
      <c r="L54" s="27">
        <f t="shared" si="63"/>
        <v>14382.112002843178</v>
      </c>
      <c r="M54" s="27">
        <f t="shared" si="63"/>
        <v>14770.76790671484</v>
      </c>
      <c r="N54" s="27">
        <f t="shared" si="63"/>
        <v>15127.95742017914</v>
      </c>
      <c r="O54" s="27">
        <f t="shared" si="63"/>
        <v>15455.034587061073</v>
      </c>
      <c r="P54" s="27">
        <f t="shared" si="63"/>
        <v>15753.004828921003</v>
      </c>
      <c r="Q54" s="27">
        <f t="shared" si="63"/>
        <v>16023.560129885216</v>
      </c>
      <c r="R54" s="27">
        <f t="shared" si="63"/>
        <v>16268.064195180814</v>
      </c>
      <c r="S54" s="27">
        <f t="shared" si="63"/>
        <v>16488.475045434778</v>
      </c>
      <c r="T54" s="128">
        <f t="shared" si="63"/>
        <v>16686.110965336215</v>
      </c>
      <c r="U54" s="27">
        <f t="shared" si="63"/>
        <v>16862.621377577907</v>
      </c>
      <c r="V54" s="27">
        <f t="shared" si="63"/>
        <v>17019.763903464518</v>
      </c>
      <c r="W54" s="27">
        <f t="shared" si="63"/>
        <v>17158.846851114977</v>
      </c>
      <c r="X54" s="27">
        <f t="shared" si="63"/>
        <v>17281.450042790162</v>
      </c>
      <c r="Y54" s="27">
        <f t="shared" si="63"/>
        <v>17388.311171413356</v>
      </c>
      <c r="Z54" s="27">
        <f t="shared" si="63"/>
        <v>17481.186983285781</v>
      </c>
      <c r="AA54" s="27">
        <f t="shared" si="63"/>
        <v>17561.117520755972</v>
      </c>
      <c r="AB54" s="27">
        <f t="shared" si="63"/>
        <v>17628.623733258581</v>
      </c>
      <c r="AC54" s="27">
        <f t="shared" si="63"/>
        <v>17685.117700442657</v>
      </c>
      <c r="AD54" s="27">
        <f t="shared" si="63"/>
        <v>17731.237225287827</v>
      </c>
      <c r="AE54" s="27">
        <f t="shared" si="63"/>
        <v>17768.779579039401</v>
      </c>
      <c r="AF54" s="27">
        <f t="shared" si="63"/>
        <v>17797.896930241361</v>
      </c>
      <c r="AG54" s="27">
        <f t="shared" si="63"/>
        <v>17819.52803879404</v>
      </c>
      <c r="AH54" s="27">
        <f t="shared" si="63"/>
        <v>17834.308621079501</v>
      </c>
      <c r="AI54" s="27">
        <f t="shared" si="63"/>
        <v>17842.639025140848</v>
      </c>
      <c r="AJ54" s="27">
        <f t="shared" si="63"/>
        <v>17847.368217789513</v>
      </c>
      <c r="AK54" s="27">
        <f t="shared" si="63"/>
        <v>17847.466403558836</v>
      </c>
      <c r="AL54" s="27">
        <f t="shared" si="63"/>
        <v>17843.581940603235</v>
      </c>
      <c r="AM54" s="27">
        <f t="shared" si="63"/>
        <v>17836.452645235408</v>
      </c>
      <c r="AN54" s="27">
        <f t="shared" si="63"/>
        <v>17826.118963502562</v>
      </c>
      <c r="AO54" s="27">
        <f t="shared" si="63"/>
        <v>17812.985314713609</v>
      </c>
      <c r="AP54" s="27">
        <f t="shared" si="63"/>
        <v>17797.380931023996</v>
      </c>
      <c r="AQ54" s="27">
        <f t="shared" si="63"/>
        <v>17779.504850455818</v>
      </c>
      <c r="AR54" s="24"/>
      <c r="AS54" s="43"/>
      <c r="AT54" s="44"/>
      <c r="AU54" s="244"/>
      <c r="AV54" s="244"/>
      <c r="AW54" s="244"/>
      <c r="AX54" s="244"/>
      <c r="AY54" s="245"/>
      <c r="AZ54" s="246"/>
      <c r="BA54" s="247"/>
      <c r="BB54" s="166"/>
    </row>
    <row r="55" spans="1:54" ht="15.75" x14ac:dyDescent="0.25">
      <c r="A55" s="13" t="s">
        <v>56</v>
      </c>
      <c r="B55" s="14" t="s">
        <v>55</v>
      </c>
      <c r="C55" s="14" t="s">
        <v>58</v>
      </c>
      <c r="D55" s="74">
        <v>1052</v>
      </c>
      <c r="E55" s="74">
        <v>1582</v>
      </c>
      <c r="F55" s="74">
        <v>1998</v>
      </c>
      <c r="G55" s="74">
        <v>3058</v>
      </c>
      <c r="H55" s="27">
        <f t="shared" ref="H55:H58" si="64">G55*(1+H$47)</f>
        <v>3061.0767380573652</v>
      </c>
      <c r="I55" s="27">
        <f>H55*(1+I$47)</f>
        <v>3094.0188285889467</v>
      </c>
      <c r="J55" s="27">
        <f t="shared" ref="J55:AQ55" si="65">I55*(1+J$47)</f>
        <v>3123.5397349586606</v>
      </c>
      <c r="K55" s="27">
        <f t="shared" si="65"/>
        <v>3306.1142141870746</v>
      </c>
      <c r="L55" s="27">
        <f t="shared" si="65"/>
        <v>3405.908658305153</v>
      </c>
      <c r="M55" s="27">
        <f t="shared" si="65"/>
        <v>3497.9484441054738</v>
      </c>
      <c r="N55" s="27">
        <f t="shared" si="65"/>
        <v>3582.5364973985761</v>
      </c>
      <c r="O55" s="27">
        <f t="shared" si="65"/>
        <v>3659.9934769017864</v>
      </c>
      <c r="P55" s="27">
        <f t="shared" si="65"/>
        <v>3730.5574821374144</v>
      </c>
      <c r="Q55" s="27">
        <f t="shared" si="65"/>
        <v>3794.6292013621155</v>
      </c>
      <c r="R55" s="27">
        <f t="shared" si="65"/>
        <v>3852.5315812640702</v>
      </c>
      <c r="S55" s="27">
        <f t="shared" si="65"/>
        <v>3904.7283116967055</v>
      </c>
      <c r="T55" s="128">
        <f t="shared" si="65"/>
        <v>3951.531583055692</v>
      </c>
      <c r="U55" s="27">
        <f t="shared" si="65"/>
        <v>3993.3320043857548</v>
      </c>
      <c r="V55" s="27">
        <f t="shared" si="65"/>
        <v>4030.5458078521269</v>
      </c>
      <c r="W55" s="27">
        <f t="shared" si="65"/>
        <v>4063.4828212429038</v>
      </c>
      <c r="X55" s="27">
        <f t="shared" si="65"/>
        <v>4092.5171711339221</v>
      </c>
      <c r="Y55" s="27">
        <f t="shared" si="65"/>
        <v>4117.8235547264048</v>
      </c>
      <c r="Z55" s="27">
        <f t="shared" si="65"/>
        <v>4139.8179969711091</v>
      </c>
      <c r="AA55" s="27">
        <f t="shared" si="65"/>
        <v>4158.7467961334914</v>
      </c>
      <c r="AB55" s="27">
        <f t="shared" si="65"/>
        <v>4174.7333211728301</v>
      </c>
      <c r="AC55" s="27">
        <f t="shared" si="65"/>
        <v>4188.111974595653</v>
      </c>
      <c r="AD55" s="27">
        <f t="shared" si="65"/>
        <v>4199.0337981050252</v>
      </c>
      <c r="AE55" s="27">
        <f t="shared" si="65"/>
        <v>4207.9244135911486</v>
      </c>
      <c r="AF55" s="27">
        <f t="shared" si="65"/>
        <v>4214.8198569409196</v>
      </c>
      <c r="AG55" s="27">
        <f t="shared" si="65"/>
        <v>4219.9424411548198</v>
      </c>
      <c r="AH55" s="27">
        <f t="shared" si="65"/>
        <v>4223.442713797036</v>
      </c>
      <c r="AI55" s="27">
        <f t="shared" si="65"/>
        <v>4225.4154835344798</v>
      </c>
      <c r="AJ55" s="27">
        <f t="shared" si="65"/>
        <v>4226.535430186661</v>
      </c>
      <c r="AK55" s="27">
        <f t="shared" si="65"/>
        <v>4226.5586821097295</v>
      </c>
      <c r="AL55" s="27">
        <f t="shared" si="65"/>
        <v>4225.638780636933</v>
      </c>
      <c r="AM55" s="27">
        <f t="shared" si="65"/>
        <v>4223.9504521900326</v>
      </c>
      <c r="AN55" s="27">
        <f t="shared" si="65"/>
        <v>4221.50327502446</v>
      </c>
      <c r="AO55" s="27">
        <f t="shared" si="65"/>
        <v>4218.3930219464291</v>
      </c>
      <c r="AP55" s="27">
        <f t="shared" si="65"/>
        <v>4214.697660270378</v>
      </c>
      <c r="AQ55" s="27">
        <f t="shared" si="65"/>
        <v>4210.4643253073573</v>
      </c>
      <c r="AR55" s="24"/>
      <c r="AS55" s="43"/>
      <c r="AT55" s="184"/>
      <c r="AU55" s="244"/>
      <c r="AV55" s="244"/>
      <c r="AW55" s="244"/>
      <c r="AX55" s="244"/>
      <c r="AY55" s="245"/>
      <c r="AZ55" s="246"/>
      <c r="BA55" s="247"/>
      <c r="BB55" s="166"/>
    </row>
    <row r="56" spans="1:54" ht="15.75" x14ac:dyDescent="0.25">
      <c r="A56" s="13" t="s">
        <v>8</v>
      </c>
      <c r="B56" s="15" t="s">
        <v>18</v>
      </c>
      <c r="C56" s="15" t="s">
        <v>18</v>
      </c>
      <c r="D56" s="75">
        <v>54962</v>
      </c>
      <c r="E56" s="74">
        <v>49640</v>
      </c>
      <c r="F56" s="74">
        <v>47500</v>
      </c>
      <c r="G56" s="74">
        <v>46430</v>
      </c>
      <c r="H56" s="27">
        <f t="shared" si="64"/>
        <v>46476.714502290211</v>
      </c>
      <c r="I56" s="27">
        <f>H56*(1+I$47)</f>
        <v>46976.878420989138</v>
      </c>
      <c r="J56" s="27">
        <f t="shared" ref="J56:AQ56" si="66">I56*(1+J$47)</f>
        <v>47425.098068715044</v>
      </c>
      <c r="K56" s="27">
        <f t="shared" si="66"/>
        <v>50197.149432539525</v>
      </c>
      <c r="L56" s="27">
        <f t="shared" si="66"/>
        <v>51712.341074266922</v>
      </c>
      <c r="M56" s="27">
        <f t="shared" si="66"/>
        <v>53109.792759914046</v>
      </c>
      <c r="N56" s="27">
        <f t="shared" si="66"/>
        <v>54394.103850299507</v>
      </c>
      <c r="O56" s="27">
        <f t="shared" si="66"/>
        <v>55570.142947204033</v>
      </c>
      <c r="P56" s="27">
        <f t="shared" si="66"/>
        <v>56641.525145729283</v>
      </c>
      <c r="Q56" s="27">
        <f t="shared" si="66"/>
        <v>57614.334146253437</v>
      </c>
      <c r="R56" s="27">
        <f t="shared" si="66"/>
        <v>58493.473289107511</v>
      </c>
      <c r="S56" s="27">
        <f t="shared" si="66"/>
        <v>59285.982835865936</v>
      </c>
      <c r="T56" s="128">
        <f t="shared" si="66"/>
        <v>59996.602812712808</v>
      </c>
      <c r="U56" s="27">
        <f t="shared" si="66"/>
        <v>60631.26388607933</v>
      </c>
      <c r="V56" s="27">
        <f t="shared" si="66"/>
        <v>61196.28576146967</v>
      </c>
      <c r="W56" s="27">
        <f t="shared" si="66"/>
        <v>61696.372593298889</v>
      </c>
      <c r="X56" s="27">
        <f t="shared" si="66"/>
        <v>62137.204792592544</v>
      </c>
      <c r="Y56" s="27">
        <f t="shared" si="66"/>
        <v>62521.434809008162</v>
      </c>
      <c r="Z56" s="27">
        <f t="shared" si="66"/>
        <v>62855.379201886397</v>
      </c>
      <c r="AA56" s="27">
        <f t="shared" si="66"/>
        <v>63142.777548880964</v>
      </c>
      <c r="AB56" s="27">
        <f t="shared" si="66"/>
        <v>63385.502976473006</v>
      </c>
      <c r="AC56" s="27">
        <f t="shared" si="66"/>
        <v>63588.632760129534</v>
      </c>
      <c r="AD56" s="27">
        <f t="shared" si="66"/>
        <v>63754.460185093616</v>
      </c>
      <c r="AE56" s="27">
        <f t="shared" si="66"/>
        <v>63889.447522248855</v>
      </c>
      <c r="AF56" s="27">
        <f t="shared" si="66"/>
        <v>63994.141909014666</v>
      </c>
      <c r="AG56" s="27">
        <f t="shared" si="66"/>
        <v>64071.918751739126</v>
      </c>
      <c r="AH56" s="27">
        <f t="shared" si="66"/>
        <v>64125.063833092325</v>
      </c>
      <c r="AI56" s="27">
        <f t="shared" si="66"/>
        <v>64155.016645031334</v>
      </c>
      <c r="AJ56" s="27">
        <f t="shared" si="66"/>
        <v>64172.020936418114</v>
      </c>
      <c r="AK56" s="27">
        <f t="shared" si="66"/>
        <v>64172.373973301066</v>
      </c>
      <c r="AL56" s="27">
        <f t="shared" si="66"/>
        <v>64158.406993123841</v>
      </c>
      <c r="AM56" s="27">
        <f t="shared" si="66"/>
        <v>64132.772889203123</v>
      </c>
      <c r="AN56" s="27">
        <f t="shared" si="66"/>
        <v>64095.617089400141</v>
      </c>
      <c r="AO56" s="27">
        <f t="shared" si="66"/>
        <v>64048.393724320682</v>
      </c>
      <c r="AP56" s="27">
        <f t="shared" si="66"/>
        <v>63992.286581541404</v>
      </c>
      <c r="AQ56" s="27">
        <f t="shared" si="66"/>
        <v>63928.011322439685</v>
      </c>
      <c r="AR56" s="24"/>
      <c r="AS56" s="43"/>
      <c r="AT56" s="45"/>
      <c r="AU56" s="244"/>
      <c r="AV56" s="244"/>
      <c r="AW56" s="244"/>
      <c r="AX56" s="244"/>
      <c r="AY56" s="245"/>
      <c r="AZ56" s="246"/>
      <c r="BA56" s="247"/>
      <c r="BB56" s="34"/>
    </row>
    <row r="57" spans="1:54" ht="15.75" x14ac:dyDescent="0.25">
      <c r="A57" s="13" t="s">
        <v>59</v>
      </c>
      <c r="B57" s="15" t="s">
        <v>89</v>
      </c>
      <c r="C57" s="15" t="s">
        <v>60</v>
      </c>
      <c r="D57" s="75">
        <v>1886</v>
      </c>
      <c r="E57" s="75">
        <v>1481</v>
      </c>
      <c r="F57" s="75">
        <v>1542</v>
      </c>
      <c r="G57" s="75">
        <v>2190</v>
      </c>
      <c r="H57" s="27">
        <f t="shared" si="64"/>
        <v>2192.2034193412787</v>
      </c>
      <c r="I57" s="27">
        <f>H57*(1+I$47)</f>
        <v>2215.7950407487879</v>
      </c>
      <c r="J57" s="27">
        <f t="shared" ref="J57:AQ57" si="67">I57*(1+J$47)</f>
        <v>2236.9365662391979</v>
      </c>
      <c r="K57" s="27">
        <f t="shared" si="67"/>
        <v>2367.6880736002922</v>
      </c>
      <c r="L57" s="27">
        <f t="shared" si="67"/>
        <v>2439.156298786228</v>
      </c>
      <c r="M57" s="27">
        <f t="shared" si="67"/>
        <v>2505.0709916909705</v>
      </c>
      <c r="N57" s="27">
        <f t="shared" si="67"/>
        <v>2565.6490939512369</v>
      </c>
      <c r="O57" s="27">
        <f t="shared" si="67"/>
        <v>2621.1202467020644</v>
      </c>
      <c r="P57" s="27">
        <f t="shared" si="67"/>
        <v>2671.6549659519092</v>
      </c>
      <c r="Q57" s="27">
        <f t="shared" si="67"/>
        <v>2717.5402063384677</v>
      </c>
      <c r="R57" s="27">
        <f t="shared" si="67"/>
        <v>2759.0072475370553</v>
      </c>
      <c r="S57" s="27">
        <f t="shared" si="67"/>
        <v>2796.3881630529063</v>
      </c>
      <c r="T57" s="128">
        <f t="shared" si="67"/>
        <v>2829.9065293956728</v>
      </c>
      <c r="U57" s="27">
        <f t="shared" si="67"/>
        <v>2859.842082931591</v>
      </c>
      <c r="V57" s="27">
        <f t="shared" si="67"/>
        <v>2886.492910136089</v>
      </c>
      <c r="W57" s="27">
        <f t="shared" si="67"/>
        <v>2910.0808955271291</v>
      </c>
      <c r="X57" s="27">
        <f t="shared" si="67"/>
        <v>2930.8739714791664</v>
      </c>
      <c r="Y57" s="27">
        <f t="shared" si="67"/>
        <v>2948.9972481526579</v>
      </c>
      <c r="Z57" s="27">
        <f t="shared" si="67"/>
        <v>2964.7486636254844</v>
      </c>
      <c r="AA57" s="27">
        <f t="shared" si="67"/>
        <v>2978.3046054716638</v>
      </c>
      <c r="AB57" s="27">
        <f t="shared" si="67"/>
        <v>2989.7534249079458</v>
      </c>
      <c r="AC57" s="27">
        <f t="shared" si="67"/>
        <v>2999.3346057437802</v>
      </c>
      <c r="AD57" s="27">
        <f t="shared" si="67"/>
        <v>3007.156317151735</v>
      </c>
      <c r="AE57" s="27">
        <f t="shared" si="67"/>
        <v>3013.5233700996127</v>
      </c>
      <c r="AF57" s="27">
        <f t="shared" si="67"/>
        <v>3018.4615718445434</v>
      </c>
      <c r="AG57" s="27">
        <f t="shared" si="67"/>
        <v>3022.1301328087166</v>
      </c>
      <c r="AH57" s="27">
        <f t="shared" si="67"/>
        <v>3024.6368682849929</v>
      </c>
      <c r="AI57" s="27">
        <f t="shared" si="67"/>
        <v>3026.0496759125276</v>
      </c>
      <c r="AJ57" s="27">
        <f t="shared" si="67"/>
        <v>3026.8517305784126</v>
      </c>
      <c r="AK57" s="27">
        <f t="shared" si="67"/>
        <v>3026.8683825442463</v>
      </c>
      <c r="AL57" s="27">
        <f t="shared" si="67"/>
        <v>3026.2095911036236</v>
      </c>
      <c r="AM57" s="27">
        <f t="shared" si="67"/>
        <v>3025.0004873434173</v>
      </c>
      <c r="AN57" s="27">
        <f t="shared" si="67"/>
        <v>3023.2479307729127</v>
      </c>
      <c r="AO57" s="27">
        <f t="shared" si="67"/>
        <v>3021.0205095038191</v>
      </c>
      <c r="AP57" s="27">
        <f t="shared" si="67"/>
        <v>3018.3740601674713</v>
      </c>
      <c r="AQ57" s="27">
        <f t="shared" si="67"/>
        <v>3015.342338921881</v>
      </c>
      <c r="AR57" s="24"/>
      <c r="AS57" s="43"/>
      <c r="AT57" s="184"/>
      <c r="AU57" s="244"/>
      <c r="AV57" s="244"/>
      <c r="AW57" s="244"/>
      <c r="AX57" s="244"/>
      <c r="AY57" s="245"/>
      <c r="AZ57" s="246"/>
      <c r="BA57" s="247"/>
      <c r="BB57" s="166"/>
    </row>
    <row r="58" spans="1:54" ht="15.75" x14ac:dyDescent="0.25">
      <c r="A58" s="13" t="s">
        <v>61</v>
      </c>
      <c r="B58" s="14" t="s">
        <v>63</v>
      </c>
      <c r="C58" s="14" t="s">
        <v>62</v>
      </c>
      <c r="D58" s="75">
        <v>14650</v>
      </c>
      <c r="E58" s="75">
        <v>16012</v>
      </c>
      <c r="F58" s="75">
        <v>14474</v>
      </c>
      <c r="G58" s="75">
        <v>16336</v>
      </c>
      <c r="H58" s="27">
        <f t="shared" si="64"/>
        <v>16352.436099707364</v>
      </c>
      <c r="I58" s="27">
        <f>H58*(1+I$47)</f>
        <v>16528.41451400557</v>
      </c>
      <c r="J58" s="27">
        <f t="shared" ref="J58:AQ58" si="68">I58*(1+J$47)</f>
        <v>16686.116779033578</v>
      </c>
      <c r="K58" s="27">
        <f t="shared" si="68"/>
        <v>17661.439438508845</v>
      </c>
      <c r="L58" s="27">
        <f t="shared" si="68"/>
        <v>18194.546710946037</v>
      </c>
      <c r="M58" s="27">
        <f t="shared" si="68"/>
        <v>18686.228182768809</v>
      </c>
      <c r="N58" s="27">
        <f t="shared" si="68"/>
        <v>19138.102099902924</v>
      </c>
      <c r="O58" s="27">
        <f t="shared" si="68"/>
        <v>19551.881438413206</v>
      </c>
      <c r="P58" s="27">
        <f t="shared" si="68"/>
        <v>19928.83813871707</v>
      </c>
      <c r="Q58" s="27">
        <f t="shared" si="68"/>
        <v>20271.11269897041</v>
      </c>
      <c r="R58" s="27">
        <f t="shared" si="68"/>
        <v>20580.430317701062</v>
      </c>
      <c r="S58" s="27">
        <f t="shared" si="68"/>
        <v>20859.268050973638</v>
      </c>
      <c r="T58" s="128">
        <f t="shared" si="68"/>
        <v>21109.293636624523</v>
      </c>
      <c r="U58" s="27">
        <f t="shared" si="68"/>
        <v>21332.593729118933</v>
      </c>
      <c r="V58" s="27">
        <f t="shared" si="68"/>
        <v>21531.391863006</v>
      </c>
      <c r="W58" s="27">
        <f t="shared" si="68"/>
        <v>21707.343154945742</v>
      </c>
      <c r="X58" s="27">
        <f t="shared" si="68"/>
        <v>21862.446209170619</v>
      </c>
      <c r="Y58" s="27">
        <f t="shared" si="68"/>
        <v>21997.634267498546</v>
      </c>
      <c r="Z58" s="27">
        <f t="shared" si="68"/>
        <v>22115.129757527811</v>
      </c>
      <c r="AA58" s="27">
        <f t="shared" si="68"/>
        <v>22216.248417801413</v>
      </c>
      <c r="AB58" s="27">
        <f t="shared" si="68"/>
        <v>22301.649291916074</v>
      </c>
      <c r="AC58" s="27">
        <f t="shared" si="68"/>
        <v>22373.118775995612</v>
      </c>
      <c r="AD58" s="27">
        <f t="shared" si="68"/>
        <v>22431.463742918146</v>
      </c>
      <c r="AE58" s="27">
        <f t="shared" si="68"/>
        <v>22478.957887647157</v>
      </c>
      <c r="AF58" s="27">
        <f t="shared" si="68"/>
        <v>22515.793715823042</v>
      </c>
      <c r="AG58" s="27">
        <f t="shared" si="68"/>
        <v>22543.158835416983</v>
      </c>
      <c r="AH58" s="27">
        <f t="shared" si="68"/>
        <v>22561.857479590704</v>
      </c>
      <c r="AI58" s="27">
        <f t="shared" si="68"/>
        <v>22572.39612132742</v>
      </c>
      <c r="AJ58" s="27">
        <f t="shared" si="68"/>
        <v>22578.378936405912</v>
      </c>
      <c r="AK58" s="27">
        <f t="shared" si="68"/>
        <v>22578.503149425938</v>
      </c>
      <c r="AL58" s="27">
        <f t="shared" si="68"/>
        <v>22573.588986424103</v>
      </c>
      <c r="AM58" s="27">
        <f t="shared" si="68"/>
        <v>22564.569845316008</v>
      </c>
      <c r="AN58" s="27">
        <f t="shared" si="68"/>
        <v>22551.49689365584</v>
      </c>
      <c r="AO58" s="27">
        <f t="shared" si="68"/>
        <v>22534.881754910675</v>
      </c>
      <c r="AP58" s="27">
        <f t="shared" si="68"/>
        <v>22515.140934655617</v>
      </c>
      <c r="AQ58" s="27">
        <f t="shared" si="68"/>
        <v>22492.526232250155</v>
      </c>
      <c r="AR58" s="24"/>
      <c r="AS58" s="43"/>
      <c r="AT58" s="184"/>
      <c r="AU58" s="244"/>
      <c r="AV58" s="244"/>
      <c r="AW58" s="244"/>
      <c r="AX58" s="244"/>
      <c r="AY58" s="245"/>
      <c r="AZ58" s="246"/>
      <c r="BA58" s="247"/>
      <c r="BB58" s="34"/>
    </row>
    <row r="59" spans="1:54" ht="15.75" x14ac:dyDescent="0.25">
      <c r="A59" s="252" t="s">
        <v>11</v>
      </c>
      <c r="B59" s="253"/>
      <c r="C59" s="119"/>
      <c r="D59" s="120">
        <f>SUM(D54:D58)</f>
        <v>86650</v>
      </c>
      <c r="E59" s="120">
        <f t="shared" ref="E59:G59" si="69">SUM(E54:E58)</f>
        <v>81901</v>
      </c>
      <c r="F59" s="120">
        <f t="shared" si="69"/>
        <v>78214</v>
      </c>
      <c r="G59" s="120">
        <f t="shared" si="69"/>
        <v>80927</v>
      </c>
      <c r="H59" s="120">
        <f t="shared" ref="H59:AQ59" si="70">SUM(H54:H58)</f>
        <v>81008.422884489337</v>
      </c>
      <c r="I59" s="120">
        <f t="shared" si="70"/>
        <v>81880.203316290936</v>
      </c>
      <c r="J59" s="120">
        <f t="shared" si="70"/>
        <v>82661.445431981527</v>
      </c>
      <c r="K59" s="120">
        <f t="shared" si="70"/>
        <v>87493.101704224129</v>
      </c>
      <c r="L59" s="120">
        <f t="shared" si="70"/>
        <v>90134.064745147509</v>
      </c>
      <c r="M59" s="120">
        <f t="shared" si="70"/>
        <v>92569.808285194144</v>
      </c>
      <c r="N59" s="120">
        <f t="shared" si="70"/>
        <v>94808.34896173139</v>
      </c>
      <c r="O59" s="120">
        <f t="shared" si="70"/>
        <v>96858.172696282156</v>
      </c>
      <c r="P59" s="120">
        <f t="shared" si="70"/>
        <v>98725.580561456678</v>
      </c>
      <c r="Q59" s="120">
        <f t="shared" si="70"/>
        <v>100421.17638280964</v>
      </c>
      <c r="R59" s="120">
        <f t="shared" si="70"/>
        <v>101953.50663079051</v>
      </c>
      <c r="S59" s="120">
        <f t="shared" si="70"/>
        <v>103334.84240702396</v>
      </c>
      <c r="T59" s="121">
        <f t="shared" si="70"/>
        <v>104573.44552712492</v>
      </c>
      <c r="U59" s="120">
        <f t="shared" si="70"/>
        <v>105679.65308009351</v>
      </c>
      <c r="V59" s="120">
        <f t="shared" si="70"/>
        <v>106664.4802459284</v>
      </c>
      <c r="W59" s="120">
        <f t="shared" si="70"/>
        <v>107536.12631612965</v>
      </c>
      <c r="X59" s="120">
        <f t="shared" si="70"/>
        <v>108304.49218716641</v>
      </c>
      <c r="Y59" s="120">
        <f t="shared" si="70"/>
        <v>108974.20105079914</v>
      </c>
      <c r="Z59" s="120">
        <f t="shared" si="70"/>
        <v>109556.26260329659</v>
      </c>
      <c r="AA59" s="120">
        <f t="shared" si="70"/>
        <v>110057.1948890435</v>
      </c>
      <c r="AB59" s="120">
        <f t="shared" si="70"/>
        <v>110480.26274772844</v>
      </c>
      <c r="AC59" s="120">
        <f t="shared" si="70"/>
        <v>110834.31581690723</v>
      </c>
      <c r="AD59" s="120">
        <f t="shared" si="70"/>
        <v>111123.35126855635</v>
      </c>
      <c r="AE59" s="120">
        <f t="shared" si="70"/>
        <v>111358.63277262618</v>
      </c>
      <c r="AF59" s="120">
        <f t="shared" si="70"/>
        <v>111541.11398386455</v>
      </c>
      <c r="AG59" s="120">
        <f t="shared" si="70"/>
        <v>111676.67819991369</v>
      </c>
      <c r="AH59" s="120">
        <f t="shared" si="70"/>
        <v>111769.30951584455</v>
      </c>
      <c r="AI59" s="120">
        <f t="shared" si="70"/>
        <v>111821.51695094661</v>
      </c>
      <c r="AJ59" s="120">
        <f t="shared" si="70"/>
        <v>111851.15525137863</v>
      </c>
      <c r="AK59" s="120">
        <f t="shared" si="70"/>
        <v>111851.77059093982</v>
      </c>
      <c r="AL59" s="120">
        <f t="shared" si="70"/>
        <v>111827.42629189174</v>
      </c>
      <c r="AM59" s="120">
        <f t="shared" si="70"/>
        <v>111782.74631928801</v>
      </c>
      <c r="AN59" s="120">
        <f t="shared" si="70"/>
        <v>111717.98415235592</v>
      </c>
      <c r="AO59" s="120">
        <f t="shared" si="70"/>
        <v>111635.67432539523</v>
      </c>
      <c r="AP59" s="120">
        <f t="shared" si="70"/>
        <v>111537.88016765886</v>
      </c>
      <c r="AQ59" s="120">
        <f t="shared" si="70"/>
        <v>111425.84906937489</v>
      </c>
      <c r="AR59" s="28"/>
      <c r="AS59" s="251"/>
      <c r="AT59" s="251"/>
      <c r="AU59" s="42"/>
      <c r="AV59" s="42"/>
      <c r="AW59" s="42"/>
      <c r="AX59" s="46"/>
      <c r="AY59" s="46"/>
      <c r="AZ59" s="46"/>
      <c r="BA59" s="34"/>
      <c r="BB59" s="34"/>
    </row>
    <row r="60" spans="1:54" ht="15" x14ac:dyDescent="0.25">
      <c r="A60" s="10"/>
      <c r="B60" s="11"/>
      <c r="C60" s="186" t="s">
        <v>91</v>
      </c>
      <c r="D60" s="187"/>
      <c r="E60" s="187">
        <f>(E59-D59)/D59</f>
        <v>-5.4806693594922101E-2</v>
      </c>
      <c r="F60" s="187">
        <f t="shared" ref="F60:AQ60" si="71">(F59-E59)/E59</f>
        <v>-4.5017765350850419E-2</v>
      </c>
      <c r="G60" s="187">
        <f t="shared" si="71"/>
        <v>3.4686884700948682E-2</v>
      </c>
      <c r="H60" s="187">
        <f t="shared" si="71"/>
        <v>1.0061275530952199E-3</v>
      </c>
      <c r="I60" s="187">
        <f t="shared" si="71"/>
        <v>1.0761602321831133E-2</v>
      </c>
      <c r="J60" s="187">
        <f t="shared" si="71"/>
        <v>9.5412820687898157E-3</v>
      </c>
      <c r="K60" s="187">
        <f t="shared" si="71"/>
        <v>5.845114668625484E-2</v>
      </c>
      <c r="L60" s="187">
        <f t="shared" si="71"/>
        <v>3.018481445373053E-2</v>
      </c>
      <c r="M60" s="187">
        <f t="shared" si="71"/>
        <v>2.702356258905728E-2</v>
      </c>
      <c r="N60" s="187">
        <f t="shared" si="71"/>
        <v>2.4182189830626283E-2</v>
      </c>
      <c r="O60" s="187">
        <f t="shared" si="71"/>
        <v>2.162070911474432E-2</v>
      </c>
      <c r="P60" s="187">
        <f t="shared" si="71"/>
        <v>1.9279817213051775E-2</v>
      </c>
      <c r="Q60" s="187">
        <f t="shared" si="71"/>
        <v>1.7174837683506538E-2</v>
      </c>
      <c r="R60" s="187">
        <f t="shared" si="71"/>
        <v>1.5259035028025929E-2</v>
      </c>
      <c r="S60" s="187">
        <f t="shared" si="71"/>
        <v>1.3548683335000448E-2</v>
      </c>
      <c r="T60" s="187">
        <f t="shared" si="71"/>
        <v>1.1986306760136595E-2</v>
      </c>
      <c r="U60" s="187">
        <f t="shared" si="71"/>
        <v>1.0578283496278814E-2</v>
      </c>
      <c r="V60" s="187">
        <f t="shared" si="71"/>
        <v>9.3189856053794186E-3</v>
      </c>
      <c r="W60" s="187">
        <f t="shared" si="71"/>
        <v>8.1718494122088783E-3</v>
      </c>
      <c r="X60" s="187">
        <f t="shared" si="71"/>
        <v>7.1451882949359179E-3</v>
      </c>
      <c r="Y60" s="187">
        <f t="shared" si="71"/>
        <v>6.1835742000005594E-3</v>
      </c>
      <c r="Z60" s="187">
        <f t="shared" si="71"/>
        <v>5.3412784575142154E-3</v>
      </c>
      <c r="AA60" s="187">
        <f t="shared" si="71"/>
        <v>4.5723747218430165E-3</v>
      </c>
      <c r="AB60" s="187">
        <f t="shared" si="71"/>
        <v>3.8440727033926662E-3</v>
      </c>
      <c r="AC60" s="187">
        <f t="shared" si="71"/>
        <v>3.2046725847062292E-3</v>
      </c>
      <c r="AD60" s="187">
        <f t="shared" si="71"/>
        <v>2.6078155444798599E-3</v>
      </c>
      <c r="AE60" s="187">
        <f t="shared" si="71"/>
        <v>2.1173002918281223E-3</v>
      </c>
      <c r="AF60" s="187">
        <f t="shared" si="71"/>
        <v>1.6386804210407209E-3</v>
      </c>
      <c r="AG60" s="187">
        <f t="shared" si="71"/>
        <v>1.2153744140367048E-3</v>
      </c>
      <c r="AH60" s="187">
        <f t="shared" si="71"/>
        <v>8.2945980686354717E-4</v>
      </c>
      <c r="AI60" s="187">
        <f t="shared" si="71"/>
        <v>4.6709991614160855E-4</v>
      </c>
      <c r="AJ60" s="187">
        <f t="shared" si="71"/>
        <v>2.6505006585650993E-4</v>
      </c>
      <c r="AK60" s="187">
        <f t="shared" si="71"/>
        <v>5.5014144450093861E-6</v>
      </c>
      <c r="AL60" s="187">
        <f t="shared" si="71"/>
        <v>-2.1764786484350401E-4</v>
      </c>
      <c r="AM60" s="187">
        <f t="shared" si="71"/>
        <v>-3.9954395880581538E-4</v>
      </c>
      <c r="AN60" s="187">
        <f t="shared" si="71"/>
        <v>-5.7935745063117676E-4</v>
      </c>
      <c r="AO60" s="187">
        <f t="shared" si="71"/>
        <v>-7.3676434089998358E-4</v>
      </c>
      <c r="AP60" s="187">
        <f t="shared" si="71"/>
        <v>-8.760117079717472E-4</v>
      </c>
      <c r="AQ60" s="187">
        <f t="shared" si="71"/>
        <v>-1.0044219785742079E-3</v>
      </c>
      <c r="AR60" s="9"/>
      <c r="AS60" s="47"/>
      <c r="AT60" s="47"/>
      <c r="AU60" s="47"/>
      <c r="AV60" s="47"/>
      <c r="AW60" s="47"/>
      <c r="AX60" s="47"/>
      <c r="AY60" s="47"/>
      <c r="AZ60" s="47"/>
      <c r="BA60" s="34"/>
      <c r="BB60" s="34"/>
    </row>
    <row r="61" spans="1:54" ht="15" x14ac:dyDescent="0.25">
      <c r="A61" s="10"/>
      <c r="B61" s="11"/>
      <c r="C61" s="11" t="s">
        <v>92</v>
      </c>
      <c r="D61" s="187"/>
      <c r="E61" s="187"/>
      <c r="F61" s="187"/>
      <c r="G61" s="187"/>
      <c r="H61" s="187">
        <f>(H59-$G59)/$G59</f>
        <v>1.0061275530952199E-3</v>
      </c>
      <c r="I61" s="187">
        <f t="shared" ref="I61:AQ61" si="72">(I59-$G59)/$G59</f>
        <v>1.1778557419537801E-2</v>
      </c>
      <c r="J61" s="187">
        <f t="shared" si="72"/>
        <v>2.1432222027030864E-2</v>
      </c>
      <c r="K61" s="187">
        <f t="shared" si="72"/>
        <v>8.1136106666800073E-2</v>
      </c>
      <c r="L61" s="187">
        <f t="shared" si="72"/>
        <v>0.11376999944576605</v>
      </c>
      <c r="M61" s="187">
        <f t="shared" si="72"/>
        <v>0.143868032735603</v>
      </c>
      <c r="N61" s="187">
        <f t="shared" si="72"/>
        <v>0.17152926664440038</v>
      </c>
      <c r="O61" s="187">
        <f t="shared" si="72"/>
        <v>0.19685856013792871</v>
      </c>
      <c r="P61" s="187">
        <f t="shared" si="72"/>
        <v>0.2199337744072643</v>
      </c>
      <c r="Q61" s="187">
        <f t="shared" si="72"/>
        <v>0.24088593896733654</v>
      </c>
      <c r="R61" s="187">
        <f t="shared" si="72"/>
        <v>0.25982066097582396</v>
      </c>
      <c r="S61" s="187">
        <f t="shared" si="72"/>
        <v>0.27688957217027638</v>
      </c>
      <c r="T61" s="187">
        <f t="shared" si="72"/>
        <v>0.29219476228112889</v>
      </c>
      <c r="U61" s="187">
        <f t="shared" si="72"/>
        <v>0.30586396480894529</v>
      </c>
      <c r="V61" s="187">
        <f t="shared" si="72"/>
        <v>0.31803329229958355</v>
      </c>
      <c r="W61" s="187">
        <f t="shared" si="72"/>
        <v>0.32880406188453359</v>
      </c>
      <c r="X61" s="187">
        <f t="shared" si="72"/>
        <v>0.33829861711377429</v>
      </c>
      <c r="Y61" s="187">
        <f t="shared" si="72"/>
        <v>0.34657408591445543</v>
      </c>
      <c r="Z61" s="187">
        <f t="shared" si="72"/>
        <v>0.35376651307099721</v>
      </c>
      <c r="AA61" s="187">
        <f t="shared" si="72"/>
        <v>0.35995644085464062</v>
      </c>
      <c r="AB61" s="187">
        <f t="shared" si="72"/>
        <v>0.36518421228673298</v>
      </c>
      <c r="AC61" s="187">
        <f t="shared" si="72"/>
        <v>0.36955918070492205</v>
      </c>
      <c r="AD61" s="187">
        <f t="shared" si="72"/>
        <v>0.37313073842544947</v>
      </c>
      <c r="AE61" s="187">
        <f t="shared" si="72"/>
        <v>0.37603806853863581</v>
      </c>
      <c r="AF61" s="187">
        <f t="shared" si="72"/>
        <v>0.37829295518015676</v>
      </c>
      <c r="AG61" s="187">
        <f t="shared" si="72"/>
        <v>0.37996809717292979</v>
      </c>
      <c r="AH61" s="187">
        <f t="shared" si="72"/>
        <v>0.38111272524428869</v>
      </c>
      <c r="AI61" s="187">
        <f t="shared" si="72"/>
        <v>0.38175784288243242</v>
      </c>
      <c r="AJ61" s="187">
        <f t="shared" si="72"/>
        <v>0.38212407788968616</v>
      </c>
      <c r="AK61" s="187">
        <f t="shared" si="72"/>
        <v>0.38213168152705301</v>
      </c>
      <c r="AL61" s="187">
        <f t="shared" si="72"/>
        <v>0.38183086351763612</v>
      </c>
      <c r="AM61" s="187">
        <f t="shared" si="72"/>
        <v>0.38127876134402622</v>
      </c>
      <c r="AN61" s="187">
        <f t="shared" si="72"/>
        <v>0.38047850720224297</v>
      </c>
      <c r="AO61" s="187">
        <f t="shared" si="72"/>
        <v>0.37946141986475751</v>
      </c>
      <c r="AP61" s="187">
        <f t="shared" si="72"/>
        <v>0.37825299551026065</v>
      </c>
      <c r="AQ61" s="187">
        <f t="shared" si="72"/>
        <v>0.37686864790953439</v>
      </c>
      <c r="AR61" s="9"/>
      <c r="AS61" s="47"/>
      <c r="AT61" s="47"/>
      <c r="AU61" s="47"/>
      <c r="AV61" s="47"/>
      <c r="AW61" s="47"/>
      <c r="AX61" s="47"/>
      <c r="AY61" s="47"/>
      <c r="AZ61" s="47"/>
      <c r="BA61" s="34"/>
      <c r="BB61" s="34"/>
    </row>
    <row r="62" spans="1:54" ht="15" x14ac:dyDescent="0.25">
      <c r="A62" s="10"/>
      <c r="B62" s="11"/>
      <c r="C62" s="11"/>
      <c r="D62" s="12"/>
      <c r="E62" s="12"/>
      <c r="F62" s="12"/>
      <c r="G62" s="12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47"/>
      <c r="AT62" s="47"/>
      <c r="AU62" s="47"/>
      <c r="AV62" s="47"/>
      <c r="AW62" s="47"/>
      <c r="AX62" s="47"/>
      <c r="AY62" s="47"/>
      <c r="AZ62" s="47"/>
      <c r="BA62" s="34"/>
      <c r="BB62" s="34"/>
    </row>
    <row r="63" spans="1:54" ht="15" x14ac:dyDescent="0.25">
      <c r="A63" s="10"/>
      <c r="B63" s="11"/>
      <c r="C63" s="11"/>
      <c r="D63" s="12"/>
      <c r="E63" s="12"/>
      <c r="F63" s="12"/>
      <c r="G63" s="12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47"/>
      <c r="AT63" s="47"/>
      <c r="AU63" s="47"/>
      <c r="AV63" s="47"/>
      <c r="AW63" s="47"/>
      <c r="AX63" s="47"/>
      <c r="AY63" s="47"/>
      <c r="AZ63" s="47"/>
      <c r="BA63" s="34"/>
      <c r="BB63" s="34"/>
    </row>
    <row r="64" spans="1:54" ht="15" x14ac:dyDescent="0.25">
      <c r="A64" s="10"/>
      <c r="B64" s="11"/>
      <c r="C64" s="11"/>
      <c r="D64" s="12"/>
      <c r="E64" s="12"/>
      <c r="F64" s="12"/>
      <c r="G64" s="12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47"/>
      <c r="AT64" s="47"/>
      <c r="AU64" s="47"/>
      <c r="AV64" s="47"/>
      <c r="AW64" s="47"/>
      <c r="AX64" s="47"/>
      <c r="AY64" s="47"/>
      <c r="AZ64" s="47"/>
      <c r="BA64" s="34"/>
      <c r="BB64" s="34"/>
    </row>
    <row r="65" spans="1:54" ht="15" x14ac:dyDescent="0.25">
      <c r="A65" s="10"/>
      <c r="B65" s="11"/>
      <c r="C65" s="11"/>
      <c r="D65" s="12"/>
      <c r="E65" s="12"/>
      <c r="F65" s="12"/>
      <c r="G65" s="12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47"/>
      <c r="AT65" s="47"/>
      <c r="AU65" s="47"/>
      <c r="AV65" s="47"/>
      <c r="AW65" s="47"/>
      <c r="AX65" s="47"/>
      <c r="AY65" s="47"/>
      <c r="AZ65" s="47"/>
      <c r="BA65" s="34"/>
      <c r="BB65" s="34"/>
    </row>
    <row r="66" spans="1:54" ht="15" x14ac:dyDescent="0.25">
      <c r="A66" s="10"/>
      <c r="B66" s="11"/>
      <c r="C66" s="11"/>
      <c r="D66" s="12"/>
      <c r="E66" s="12"/>
      <c r="F66" s="12"/>
      <c r="G66" s="12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47"/>
      <c r="AT66" s="47"/>
      <c r="AU66" s="47"/>
      <c r="AV66" s="47"/>
      <c r="AW66" s="47"/>
      <c r="AX66" s="47"/>
      <c r="AY66" s="47"/>
      <c r="AZ66" s="47"/>
      <c r="BA66" s="34"/>
      <c r="BB66" s="34"/>
    </row>
    <row r="67" spans="1:54" ht="15" x14ac:dyDescent="0.25">
      <c r="A67" s="10"/>
      <c r="B67" s="11"/>
      <c r="C67" s="11"/>
      <c r="D67" s="12"/>
      <c r="E67" s="12"/>
      <c r="F67" s="12"/>
      <c r="G67" s="12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</row>
    <row r="68" spans="1:54" ht="15" x14ac:dyDescent="0.25">
      <c r="A68" s="10"/>
      <c r="B68" s="11"/>
      <c r="C68" s="11"/>
      <c r="D68" s="12"/>
      <c r="E68" s="12"/>
      <c r="F68" s="12"/>
      <c r="G68" s="12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</row>
    <row r="69" spans="1:54" ht="15" x14ac:dyDescent="0.25">
      <c r="A69" s="10"/>
      <c r="B69" s="11"/>
      <c r="C69" s="11"/>
      <c r="D69" s="12"/>
      <c r="E69" s="12"/>
      <c r="F69" s="12"/>
      <c r="G69" s="12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</row>
    <row r="70" spans="1:54" ht="15" x14ac:dyDescent="0.25">
      <c r="A70" s="10"/>
      <c r="B70" s="11"/>
      <c r="C70" s="11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spans="1:54" ht="15" x14ac:dyDescent="0.25">
      <c r="A71" s="10"/>
      <c r="B71" s="11"/>
      <c r="C71" s="11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</row>
    <row r="72" spans="1:54" ht="15" x14ac:dyDescent="0.25">
      <c r="A72" s="10"/>
      <c r="B72" s="11"/>
      <c r="C72" s="11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</row>
    <row r="73" spans="1:54" ht="15" x14ac:dyDescent="0.25">
      <c r="A73" s="10"/>
      <c r="B73" s="11"/>
      <c r="C73" s="11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</row>
    <row r="74" spans="1:54" ht="15" x14ac:dyDescent="0.25">
      <c r="A74" s="10"/>
      <c r="B74" s="11"/>
      <c r="C74" s="11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</row>
    <row r="75" spans="1:54" ht="15" x14ac:dyDescent="0.25">
      <c r="A75" s="10"/>
      <c r="B75" s="11"/>
      <c r="C75" s="11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</row>
    <row r="76" spans="1:54" ht="15" x14ac:dyDescent="0.25">
      <c r="A76" s="10"/>
      <c r="B76" s="11"/>
      <c r="C76" s="11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</row>
    <row r="77" spans="1:54" ht="15" x14ac:dyDescent="0.25">
      <c r="A77" s="10"/>
      <c r="B77" s="11"/>
      <c r="C77" s="11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</row>
    <row r="78" spans="1:54" ht="15" x14ac:dyDescent="0.25">
      <c r="A78" s="10"/>
      <c r="B78" s="11"/>
      <c r="C78" s="11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</row>
    <row r="79" spans="1:54" ht="15" x14ac:dyDescent="0.25">
      <c r="A79" s="10"/>
      <c r="B79" s="11"/>
      <c r="C79" s="11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</row>
    <row r="80" spans="1:54" ht="15" x14ac:dyDescent="0.25">
      <c r="A80" s="10"/>
      <c r="B80" s="11"/>
      <c r="C80" s="11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</row>
    <row r="81" spans="1:52" ht="15" x14ac:dyDescent="0.25">
      <c r="A81" s="10"/>
      <c r="B81" s="11"/>
      <c r="C81" s="11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</row>
    <row r="82" spans="1:52" ht="15" x14ac:dyDescent="0.25">
      <c r="A82" s="10"/>
      <c r="B82" s="11"/>
      <c r="C82" s="11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</row>
    <row r="83" spans="1:52" ht="15" x14ac:dyDescent="0.25">
      <c r="A83" s="10"/>
      <c r="B83" s="11"/>
      <c r="C83" s="11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</row>
    <row r="84" spans="1:52" ht="15" x14ac:dyDescent="0.25">
      <c r="A84" s="10"/>
      <c r="B84" s="11"/>
      <c r="C84" s="11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</row>
    <row r="85" spans="1:52" ht="15" x14ac:dyDescent="0.25">
      <c r="A85" s="10"/>
      <c r="B85" s="11"/>
      <c r="C85" s="11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</row>
    <row r="86" spans="1:52" ht="15" x14ac:dyDescent="0.25">
      <c r="A86" s="10"/>
      <c r="B86" s="11"/>
      <c r="C86" s="11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</row>
    <row r="87" spans="1:52" ht="15" x14ac:dyDescent="0.25">
      <c r="A87" s="10"/>
      <c r="B87" s="11"/>
      <c r="C87" s="11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</row>
    <row r="88" spans="1:52" ht="15" x14ac:dyDescent="0.25">
      <c r="A88" s="10"/>
      <c r="B88" s="11"/>
      <c r="C88" s="11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</row>
    <row r="89" spans="1:52" ht="15" x14ac:dyDescent="0.25">
      <c r="A89" s="10"/>
      <c r="B89" s="11"/>
      <c r="C89" s="11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</row>
    <row r="90" spans="1:52" ht="15" x14ac:dyDescent="0.25">
      <c r="A90" s="10"/>
      <c r="B90" s="11"/>
      <c r="C90" s="11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</row>
    <row r="91" spans="1:52" ht="15" x14ac:dyDescent="0.25">
      <c r="A91" s="10"/>
      <c r="B91" s="11"/>
      <c r="C91" s="11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</row>
    <row r="92" spans="1:52" ht="15" x14ac:dyDescent="0.25">
      <c r="A92" s="10"/>
      <c r="B92" s="11"/>
      <c r="C92" s="11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</row>
    <row r="93" spans="1:52" ht="15" x14ac:dyDescent="0.25">
      <c r="A93" s="10"/>
      <c r="B93" s="11"/>
      <c r="C93" s="11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</row>
    <row r="94" spans="1:52" ht="15" x14ac:dyDescent="0.25">
      <c r="A94" s="10"/>
      <c r="B94" s="11"/>
      <c r="C94" s="11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</row>
    <row r="95" spans="1:52" ht="15" x14ac:dyDescent="0.25">
      <c r="A95" s="10"/>
      <c r="B95" s="11"/>
      <c r="C95" s="11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</row>
    <row r="96" spans="1:52" ht="15" x14ac:dyDescent="0.25">
      <c r="A96" s="10"/>
      <c r="B96" s="11"/>
      <c r="C96" s="11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</row>
    <row r="97" spans="1:52" ht="15" x14ac:dyDescent="0.25">
      <c r="A97" s="10"/>
      <c r="B97" s="11"/>
      <c r="C97" s="11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</row>
    <row r="98" spans="1:52" ht="15" x14ac:dyDescent="0.25">
      <c r="A98" s="10"/>
      <c r="B98" s="11"/>
      <c r="C98" s="11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</row>
    <row r="99" spans="1:52" ht="15" x14ac:dyDescent="0.25">
      <c r="A99" s="10"/>
      <c r="B99" s="11"/>
      <c r="C99" s="11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</row>
    <row r="100" spans="1:52" ht="15" x14ac:dyDescent="0.25">
      <c r="A100" s="10"/>
      <c r="B100" s="11"/>
      <c r="C100" s="11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</row>
    <row r="101" spans="1:52" ht="15" x14ac:dyDescent="0.25">
      <c r="A101" s="10"/>
      <c r="B101" s="11"/>
      <c r="C101" s="11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</row>
    <row r="102" spans="1:52" ht="15" x14ac:dyDescent="0.25">
      <c r="A102" s="10"/>
      <c r="B102" s="11"/>
      <c r="C102" s="11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</row>
    <row r="103" spans="1:52" ht="15" x14ac:dyDescent="0.25">
      <c r="A103" s="10"/>
      <c r="B103" s="11"/>
      <c r="C103" s="11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</row>
    <row r="104" spans="1:52" ht="15" x14ac:dyDescent="0.25">
      <c r="A104" s="10"/>
      <c r="B104" s="11"/>
      <c r="C104" s="11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</row>
    <row r="105" spans="1:52" ht="15" x14ac:dyDescent="0.25">
      <c r="A105" s="10"/>
      <c r="B105" s="11"/>
      <c r="C105" s="11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</row>
    <row r="106" spans="1:52" ht="15" x14ac:dyDescent="0.25">
      <c r="A106" s="10"/>
      <c r="B106" s="11"/>
      <c r="C106" s="11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</row>
  </sheetData>
  <mergeCells count="10">
    <mergeCell ref="AU12:AU13"/>
    <mergeCell ref="AV12:AV13"/>
    <mergeCell ref="AW12:AW13"/>
    <mergeCell ref="AX12:AY12"/>
    <mergeCell ref="A59:B59"/>
    <mergeCell ref="AS59:AT59"/>
    <mergeCell ref="A38:B38"/>
    <mergeCell ref="AS38:AT38"/>
    <mergeCell ref="A19:B19"/>
    <mergeCell ref="AS19:AT19"/>
  </mergeCells>
  <pageMargins left="0.7" right="0.7" top="0.75" bottom="0.75" header="0.3" footer="0.3"/>
  <pageSetup paperSize="8" scale="2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Ambulancie početnosť návštev</vt:lpstr>
      <vt:lpstr>Lôžka početnosť a kapacita </vt:lpstr>
      <vt:lpstr>JZS+ operačky</vt:lpstr>
      <vt:lpstr>SVALZ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Milá Eva</cp:lastModifiedBy>
  <cp:lastPrinted>2023-06-16T07:34:19Z</cp:lastPrinted>
  <dcterms:created xsi:type="dcterms:W3CDTF">2021-10-12T09:33:19Z</dcterms:created>
  <dcterms:modified xsi:type="dcterms:W3CDTF">2023-06-16T07:34:33Z</dcterms:modified>
</cp:coreProperties>
</file>