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1-prj\CZ\2021_0197_SR_D3_Zilina_Cadca 9211\03_Projekt\13_Ekonomika\E1\"/>
    </mc:Choice>
  </mc:AlternateContent>
  <xr:revisionPtr revIDLastSave="0" documentId="13_ncr:1_{7400BEB8-D768-4974-9F15-816C125D0C44}" xr6:coauthVersionLast="47" xr6:coauthVersionMax="47" xr10:uidLastSave="{00000000-0000-0000-0000-000000000000}"/>
  <bookViews>
    <workbookView xWindow="-28920" yWindow="-45" windowWidth="29040" windowHeight="15840" tabRatio="852" activeTab="2" xr2:uid="{00000000-000D-0000-FFFF-FFFF00000000}"/>
  </bookViews>
  <sheets>
    <sheet name="Parametre" sheetId="1" r:id="rId1"/>
    <sheet name="01 Investičné výdavky" sheetId="2" r:id="rId2"/>
    <sheet name="02 Zostatková hodnota" sheetId="9" r:id="rId3"/>
    <sheet name="03 Prevádzkové výdavky" sheetId="3" r:id="rId4"/>
    <sheet name="04 Prevádzkové príjmy" sheetId="4" r:id="rId5"/>
    <sheet name="05 Financovanie" sheetId="7" state="hidden" r:id="rId6"/>
    <sheet name="06 Finančná analýza" sheetId="6" r:id="rId7"/>
    <sheet name="07 Čas cestujúcich" sheetId="10" r:id="rId8"/>
    <sheet name="08 Čas tovaru" sheetId="22" state="hidden" r:id="rId9"/>
    <sheet name="09 Spotreba PHM" sheetId="16" r:id="rId10"/>
    <sheet name="10 Ostatné náklady" sheetId="21" r:id="rId11"/>
    <sheet name="11 Bezpečnosť" sheetId="17" r:id="rId12"/>
    <sheet name="12 Znečisťujúce látky" sheetId="18" r:id="rId13"/>
    <sheet name="13 Skleníkové plyny" sheetId="23" r:id="rId14"/>
    <sheet name="14 Hluk" sheetId="24" r:id="rId15"/>
    <sheet name="15 Ekonomická analýza" sheetId="19" r:id="rId16"/>
  </sheets>
  <externalReferences>
    <externalReference r:id="rId17"/>
  </externalReferences>
  <definedNames>
    <definedName name="_ftn1" localSheetId="1">'01 Investičné výdavky'!#REF!</definedName>
    <definedName name="_ftn1" localSheetId="2">'02 Zostatková hodnota'!#REF!</definedName>
    <definedName name="_ftnref1" localSheetId="1">'01 Investičné výdavky'!#REF!</definedName>
    <definedName name="_ftnref1" localSheetId="2">'02 Zostatková hodnota'!#REF!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0" i="24" l="1"/>
  <c r="AF40" i="24"/>
  <c r="AE40" i="24"/>
  <c r="AD40" i="24"/>
  <c r="AC40" i="24"/>
  <c r="AB40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AG39" i="24"/>
  <c r="AF39" i="24"/>
  <c r="AE39" i="24"/>
  <c r="AD39" i="24"/>
  <c r="AC39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AG38" i="24"/>
  <c r="AF38" i="24"/>
  <c r="AE38" i="24"/>
  <c r="AD38" i="24"/>
  <c r="AC38" i="24"/>
  <c r="AB38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AG37" i="24"/>
  <c r="AF37" i="24"/>
  <c r="AE37" i="24"/>
  <c r="AD37" i="24"/>
  <c r="AC37" i="24"/>
  <c r="AB37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AG36" i="24"/>
  <c r="AF36" i="24"/>
  <c r="AE36" i="24"/>
  <c r="AD36" i="24"/>
  <c r="AC36" i="24"/>
  <c r="AB36" i="24"/>
  <c r="AA36" i="24"/>
  <c r="Z36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AG35" i="24"/>
  <c r="AF35" i="24"/>
  <c r="AE35" i="24"/>
  <c r="AD35" i="24"/>
  <c r="AC35" i="24"/>
  <c r="AB35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AG34" i="24"/>
  <c r="AF34" i="24"/>
  <c r="AE34" i="24"/>
  <c r="AD34" i="24"/>
  <c r="AC34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AG33" i="24"/>
  <c r="AF33" i="24"/>
  <c r="AE33" i="24"/>
  <c r="AD33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AG32" i="24"/>
  <c r="AF32" i="24"/>
  <c r="AE32" i="24"/>
  <c r="AD32" i="24"/>
  <c r="AC32" i="24"/>
  <c r="AB32" i="24"/>
  <c r="AA32" i="24"/>
  <c r="Z32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AG31" i="24"/>
  <c r="AF31" i="24"/>
  <c r="AE31" i="24"/>
  <c r="AD31" i="24"/>
  <c r="AC31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AG29" i="24"/>
  <c r="AF29" i="24"/>
  <c r="AE29" i="24"/>
  <c r="AD29" i="24"/>
  <c r="AC29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AG28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AG27" i="24"/>
  <c r="AF27" i="24"/>
  <c r="AE27" i="24"/>
  <c r="AD27" i="24"/>
  <c r="AC27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AG26" i="24"/>
  <c r="AF26" i="24"/>
  <c r="AE26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AG17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AG15" i="24"/>
  <c r="AF15" i="24"/>
  <c r="AE15" i="24"/>
  <c r="AD15" i="24"/>
  <c r="AC15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AG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AG12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AG10" i="24"/>
  <c r="AF10" i="24"/>
  <c r="AE10" i="24"/>
  <c r="AD10" i="24"/>
  <c r="AC10" i="24"/>
  <c r="AB10" i="24"/>
  <c r="AA10" i="24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AG9" i="24"/>
  <c r="AF9" i="24"/>
  <c r="AE9" i="24"/>
  <c r="AD9" i="24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AG7" i="24"/>
  <c r="AF7" i="24"/>
  <c r="AE7" i="24"/>
  <c r="AD7" i="24"/>
  <c r="AC7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AG6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AG15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AG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AG64" i="21"/>
  <c r="AF64" i="21"/>
  <c r="AE64" i="21"/>
  <c r="AD64" i="21"/>
  <c r="AC64" i="21"/>
  <c r="AB64" i="21"/>
  <c r="AA64" i="21"/>
  <c r="Z64" i="21"/>
  <c r="Y64" i="21"/>
  <c r="X64" i="21"/>
  <c r="W64" i="21"/>
  <c r="V64" i="21"/>
  <c r="U64" i="21"/>
  <c r="T64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G64" i="21"/>
  <c r="F64" i="21"/>
  <c r="E64" i="21"/>
  <c r="D64" i="21"/>
  <c r="AG63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F63" i="21"/>
  <c r="E63" i="21"/>
  <c r="D63" i="21"/>
  <c r="AG62" i="21"/>
  <c r="AF62" i="21"/>
  <c r="AE62" i="21"/>
  <c r="AD62" i="21"/>
  <c r="AC62" i="21"/>
  <c r="AB62" i="21"/>
  <c r="AA62" i="21"/>
  <c r="Z62" i="21"/>
  <c r="Y62" i="21"/>
  <c r="X62" i="21"/>
  <c r="W62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AG61" i="21"/>
  <c r="AF61" i="21"/>
  <c r="AE61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D61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D60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AG62" i="16"/>
  <c r="AF62" i="16"/>
  <c r="AE62" i="16"/>
  <c r="AD62" i="16"/>
  <c r="AC62" i="16"/>
  <c r="AB62" i="16"/>
  <c r="AA62" i="16"/>
  <c r="Z62" i="16"/>
  <c r="Y62" i="16"/>
  <c r="X62" i="16"/>
  <c r="W62" i="16"/>
  <c r="V62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AG61" i="16"/>
  <c r="AF61" i="16"/>
  <c r="AE61" i="16"/>
  <c r="AD61" i="16"/>
  <c r="AC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AG60" i="16"/>
  <c r="AF60" i="16"/>
  <c r="AE60" i="16"/>
  <c r="AD60" i="16"/>
  <c r="AC60" i="16"/>
  <c r="AB60" i="16"/>
  <c r="AA60" i="16"/>
  <c r="Z60" i="16"/>
  <c r="Y60" i="16"/>
  <c r="X60" i="16"/>
  <c r="W60" i="16"/>
  <c r="V60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AG59" i="16"/>
  <c r="AF59" i="16"/>
  <c r="AE59" i="16"/>
  <c r="AD59" i="16"/>
  <c r="AC59" i="16"/>
  <c r="AB59" i="16"/>
  <c r="AA59" i="16"/>
  <c r="Z59" i="16"/>
  <c r="Y59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AG58" i="16"/>
  <c r="AF58" i="16"/>
  <c r="AE58" i="16"/>
  <c r="AD58" i="16"/>
  <c r="AC58" i="16"/>
  <c r="AB58" i="16"/>
  <c r="AA58" i="16"/>
  <c r="Z58" i="16"/>
  <c r="Y58" i="16"/>
  <c r="X58" i="16"/>
  <c r="W58" i="16"/>
  <c r="V58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AG57" i="16"/>
  <c r="AF57" i="16"/>
  <c r="AE57" i="16"/>
  <c r="AD57" i="16"/>
  <c r="AC57" i="16"/>
  <c r="AB57" i="16"/>
  <c r="AA57" i="16"/>
  <c r="Z57" i="16"/>
  <c r="Y57" i="16"/>
  <c r="X57" i="16"/>
  <c r="W57" i="16"/>
  <c r="V57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AG51" i="16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AG50" i="16"/>
  <c r="AF50" i="16"/>
  <c r="AE50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G25" i="2" l="1"/>
  <c r="F25" i="2"/>
  <c r="E25" i="2"/>
  <c r="D25" i="2"/>
  <c r="G22" i="2"/>
  <c r="F22" i="2"/>
  <c r="E22" i="2"/>
  <c r="D22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7" i="2"/>
  <c r="F7" i="2"/>
  <c r="E7" i="2"/>
  <c r="D7" i="2"/>
  <c r="G6" i="2"/>
  <c r="F6" i="2"/>
  <c r="E6" i="2"/>
  <c r="D6" i="2"/>
  <c r="G5" i="2"/>
  <c r="F5" i="2"/>
  <c r="E5" i="2"/>
  <c r="D5" i="2"/>
  <c r="M19" i="2" l="1"/>
  <c r="E72" i="10" l="1"/>
  <c r="E75" i="10" s="1"/>
  <c r="F72" i="10"/>
  <c r="F74" i="10" s="1"/>
  <c r="G72" i="10"/>
  <c r="G73" i="10" s="1"/>
  <c r="H72" i="10"/>
  <c r="H74" i="10" s="1"/>
  <c r="I72" i="10"/>
  <c r="I73" i="10" s="1"/>
  <c r="J72" i="10"/>
  <c r="J73" i="10" s="1"/>
  <c r="K72" i="10"/>
  <c r="K73" i="10" s="1"/>
  <c r="L72" i="10"/>
  <c r="L73" i="10" s="1"/>
  <c r="M72" i="10"/>
  <c r="M74" i="10" s="1"/>
  <c r="N72" i="10"/>
  <c r="N74" i="10" s="1"/>
  <c r="O72" i="10"/>
  <c r="O73" i="10" s="1"/>
  <c r="P72" i="10"/>
  <c r="P75" i="10" s="1"/>
  <c r="Q72" i="10"/>
  <c r="Q74" i="10" s="1"/>
  <c r="R72" i="10"/>
  <c r="R74" i="10" s="1"/>
  <c r="S72" i="10"/>
  <c r="S75" i="10" s="1"/>
  <c r="T72" i="10"/>
  <c r="T75" i="10" s="1"/>
  <c r="U72" i="10"/>
  <c r="U75" i="10" s="1"/>
  <c r="V72" i="10"/>
  <c r="V74" i="10" s="1"/>
  <c r="W72" i="10"/>
  <c r="W75" i="10" s="1"/>
  <c r="X72" i="10"/>
  <c r="X74" i="10" s="1"/>
  <c r="Y72" i="10"/>
  <c r="Y73" i="10" s="1"/>
  <c r="Z72" i="10"/>
  <c r="Z73" i="10" s="1"/>
  <c r="AA72" i="10"/>
  <c r="AA74" i="10" s="1"/>
  <c r="AB72" i="10"/>
  <c r="AB73" i="10" s="1"/>
  <c r="AC72" i="10"/>
  <c r="AC74" i="10" s="1"/>
  <c r="AD72" i="10"/>
  <c r="AD74" i="10" s="1"/>
  <c r="AE72" i="10"/>
  <c r="AE73" i="10" s="1"/>
  <c r="AF72" i="10"/>
  <c r="AF74" i="10" s="1"/>
  <c r="AG72" i="10"/>
  <c r="AG74" i="10" s="1"/>
  <c r="D72" i="10"/>
  <c r="D73" i="10" s="1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E63" i="10"/>
  <c r="E65" i="10" s="1"/>
  <c r="F63" i="10"/>
  <c r="F64" i="10" s="1"/>
  <c r="G63" i="10"/>
  <c r="G65" i="10" s="1"/>
  <c r="H63" i="10"/>
  <c r="H66" i="10" s="1"/>
  <c r="I63" i="10"/>
  <c r="I65" i="10" s="1"/>
  <c r="J63" i="10"/>
  <c r="J65" i="10" s="1"/>
  <c r="K63" i="10"/>
  <c r="K64" i="10" s="1"/>
  <c r="L63" i="10"/>
  <c r="L64" i="10" s="1"/>
  <c r="M63" i="10"/>
  <c r="M65" i="10" s="1"/>
  <c r="N63" i="10"/>
  <c r="N66" i="10" s="1"/>
  <c r="O63" i="10"/>
  <c r="O65" i="10" s="1"/>
  <c r="P63" i="10"/>
  <c r="P66" i="10" s="1"/>
  <c r="Q63" i="10"/>
  <c r="Q66" i="10" s="1"/>
  <c r="R63" i="10"/>
  <c r="R66" i="10" s="1"/>
  <c r="S63" i="10"/>
  <c r="S66" i="10" s="1"/>
  <c r="T63" i="10"/>
  <c r="T66" i="10" s="1"/>
  <c r="U63" i="10"/>
  <c r="U66" i="10" s="1"/>
  <c r="V63" i="10"/>
  <c r="V66" i="10" s="1"/>
  <c r="W63" i="10"/>
  <c r="W66" i="10" s="1"/>
  <c r="X63" i="10"/>
  <c r="X66" i="10" s="1"/>
  <c r="Y63" i="10"/>
  <c r="Y65" i="10" s="1"/>
  <c r="Z63" i="10"/>
  <c r="Z64" i="10" s="1"/>
  <c r="AA63" i="10"/>
  <c r="AA64" i="10" s="1"/>
  <c r="AB63" i="10"/>
  <c r="AB64" i="10" s="1"/>
  <c r="AC63" i="10"/>
  <c r="AC65" i="10" s="1"/>
  <c r="AD63" i="10"/>
  <c r="AD66" i="10" s="1"/>
  <c r="AE63" i="10"/>
  <c r="AE65" i="10" s="1"/>
  <c r="AF63" i="10"/>
  <c r="AF66" i="10" s="1"/>
  <c r="AG63" i="10"/>
  <c r="AG66" i="10" s="1"/>
  <c r="D63" i="10"/>
  <c r="D66" i="10" s="1"/>
  <c r="H45" i="10"/>
  <c r="H48" i="10" s="1"/>
  <c r="I45" i="10"/>
  <c r="I48" i="10" s="1"/>
  <c r="J45" i="10"/>
  <c r="J48" i="10" s="1"/>
  <c r="K45" i="10"/>
  <c r="K48" i="10" s="1"/>
  <c r="L45" i="10"/>
  <c r="L46" i="10" s="1"/>
  <c r="M45" i="10"/>
  <c r="M46" i="10" s="1"/>
  <c r="N45" i="10"/>
  <c r="N47" i="10" s="1"/>
  <c r="O45" i="10"/>
  <c r="O47" i="10" s="1"/>
  <c r="P45" i="10"/>
  <c r="P47" i="10" s="1"/>
  <c r="Q45" i="10"/>
  <c r="Q46" i="10" s="1"/>
  <c r="R45" i="10"/>
  <c r="R48" i="10" s="1"/>
  <c r="S45" i="10"/>
  <c r="S47" i="10" s="1"/>
  <c r="T45" i="10"/>
  <c r="T48" i="10" s="1"/>
  <c r="U45" i="10"/>
  <c r="U48" i="10" s="1"/>
  <c r="V45" i="10"/>
  <c r="V48" i="10" s="1"/>
  <c r="W45" i="10"/>
  <c r="W48" i="10" s="1"/>
  <c r="X45" i="10"/>
  <c r="X47" i="10" s="1"/>
  <c r="Y45" i="10"/>
  <c r="Y46" i="10" s="1"/>
  <c r="Z45" i="10"/>
  <c r="Z46" i="10" s="1"/>
  <c r="AA45" i="10"/>
  <c r="AA47" i="10" s="1"/>
  <c r="AB45" i="10"/>
  <c r="AB46" i="10" s="1"/>
  <c r="AC45" i="10"/>
  <c r="AC46" i="10" s="1"/>
  <c r="AD45" i="10"/>
  <c r="AD47" i="10" s="1"/>
  <c r="AE45" i="10"/>
  <c r="AE47" i="10" s="1"/>
  <c r="AF45" i="10"/>
  <c r="AF47" i="10" s="1"/>
  <c r="AG45" i="10"/>
  <c r="AG47" i="10" s="1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D26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D23" i="22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U116" i="16"/>
  <c r="V116" i="16"/>
  <c r="W116" i="16"/>
  <c r="X116" i="16"/>
  <c r="Y116" i="16"/>
  <c r="Z116" i="16"/>
  <c r="AA116" i="16"/>
  <c r="AB116" i="16"/>
  <c r="AC116" i="16"/>
  <c r="AD116" i="16"/>
  <c r="AE116" i="16"/>
  <c r="AF116" i="16"/>
  <c r="AG116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U117" i="16"/>
  <c r="V117" i="16"/>
  <c r="W117" i="16"/>
  <c r="X117" i="16"/>
  <c r="Y117" i="16"/>
  <c r="Z117" i="16"/>
  <c r="AA117" i="16"/>
  <c r="AB117" i="16"/>
  <c r="AC117" i="16"/>
  <c r="AD117" i="16"/>
  <c r="AE117" i="16"/>
  <c r="AF117" i="16"/>
  <c r="AG117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U118" i="16"/>
  <c r="V118" i="16"/>
  <c r="W118" i="16"/>
  <c r="X118" i="16"/>
  <c r="Y118" i="16"/>
  <c r="Z118" i="16"/>
  <c r="AA118" i="16"/>
  <c r="AB118" i="16"/>
  <c r="AC118" i="16"/>
  <c r="AD118" i="16"/>
  <c r="AE118" i="16"/>
  <c r="AF118" i="16"/>
  <c r="AG118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U119" i="16"/>
  <c r="V119" i="16"/>
  <c r="W119" i="16"/>
  <c r="X119" i="16"/>
  <c r="Y119" i="16"/>
  <c r="Z119" i="16"/>
  <c r="AA119" i="16"/>
  <c r="AB119" i="16"/>
  <c r="AC119" i="16"/>
  <c r="AD119" i="16"/>
  <c r="AE119" i="16"/>
  <c r="AF119" i="16"/>
  <c r="AG119" i="16"/>
  <c r="D116" i="16"/>
  <c r="D117" i="16"/>
  <c r="D118" i="16"/>
  <c r="D119" i="16"/>
  <c r="H101" i="16"/>
  <c r="H107" i="16" s="1"/>
  <c r="I101" i="16"/>
  <c r="I107" i="16" s="1"/>
  <c r="J101" i="16"/>
  <c r="J107" i="16" s="1"/>
  <c r="K101" i="16"/>
  <c r="K107" i="16" s="1"/>
  <c r="L101" i="16"/>
  <c r="L107" i="16" s="1"/>
  <c r="M101" i="16"/>
  <c r="M107" i="16" s="1"/>
  <c r="N101" i="16"/>
  <c r="N107" i="16" s="1"/>
  <c r="O101" i="16"/>
  <c r="O107" i="16" s="1"/>
  <c r="P101" i="16"/>
  <c r="P107" i="16" s="1"/>
  <c r="Q101" i="16"/>
  <c r="Q107" i="16" s="1"/>
  <c r="R101" i="16"/>
  <c r="R107" i="16" s="1"/>
  <c r="S101" i="16"/>
  <c r="S107" i="16" s="1"/>
  <c r="T101" i="16"/>
  <c r="T107" i="16" s="1"/>
  <c r="U101" i="16"/>
  <c r="U107" i="16" s="1"/>
  <c r="V101" i="16"/>
  <c r="V107" i="16" s="1"/>
  <c r="W101" i="16"/>
  <c r="W107" i="16" s="1"/>
  <c r="X101" i="16"/>
  <c r="X107" i="16" s="1"/>
  <c r="Y101" i="16"/>
  <c r="Y107" i="16" s="1"/>
  <c r="Z101" i="16"/>
  <c r="Z107" i="16" s="1"/>
  <c r="AA101" i="16"/>
  <c r="AA107" i="16" s="1"/>
  <c r="AB101" i="16"/>
  <c r="AB107" i="16" s="1"/>
  <c r="AC101" i="16"/>
  <c r="AC107" i="16" s="1"/>
  <c r="AD101" i="16"/>
  <c r="AD107" i="16" s="1"/>
  <c r="AE101" i="16"/>
  <c r="AE107" i="16" s="1"/>
  <c r="AF101" i="16"/>
  <c r="AF107" i="16" s="1"/>
  <c r="AG101" i="16"/>
  <c r="AG107" i="16" s="1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U102" i="16"/>
  <c r="V102" i="16"/>
  <c r="W102" i="16"/>
  <c r="X102" i="16"/>
  <c r="Y102" i="16"/>
  <c r="Z102" i="16"/>
  <c r="AA102" i="16"/>
  <c r="AB102" i="16"/>
  <c r="AC102" i="16"/>
  <c r="AD102" i="16"/>
  <c r="AE102" i="16"/>
  <c r="AF102" i="16"/>
  <c r="AG102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U103" i="16"/>
  <c r="V103" i="16"/>
  <c r="W103" i="16"/>
  <c r="X103" i="16"/>
  <c r="Y103" i="16"/>
  <c r="Z103" i="16"/>
  <c r="AA103" i="16"/>
  <c r="AB103" i="16"/>
  <c r="AC103" i="16"/>
  <c r="AD103" i="16"/>
  <c r="AE103" i="16"/>
  <c r="AF103" i="16"/>
  <c r="AG103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U104" i="16"/>
  <c r="V104" i="16"/>
  <c r="W104" i="16"/>
  <c r="X104" i="16"/>
  <c r="Y104" i="16"/>
  <c r="Z104" i="16"/>
  <c r="AA104" i="16"/>
  <c r="AB104" i="16"/>
  <c r="AC104" i="16"/>
  <c r="AD104" i="16"/>
  <c r="AE104" i="16"/>
  <c r="AF104" i="16"/>
  <c r="AG104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V105" i="16"/>
  <c r="W105" i="16"/>
  <c r="X105" i="16"/>
  <c r="Y105" i="16"/>
  <c r="Z105" i="16"/>
  <c r="AA105" i="16"/>
  <c r="AB105" i="16"/>
  <c r="AC105" i="16"/>
  <c r="AD105" i="16"/>
  <c r="AE105" i="16"/>
  <c r="AF105" i="16"/>
  <c r="AG105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U106" i="16"/>
  <c r="V106" i="16"/>
  <c r="W106" i="16"/>
  <c r="X106" i="16"/>
  <c r="Y106" i="16"/>
  <c r="Z106" i="16"/>
  <c r="AA106" i="16"/>
  <c r="AB106" i="16"/>
  <c r="AC106" i="16"/>
  <c r="AD106" i="16"/>
  <c r="AE106" i="16"/>
  <c r="AF106" i="16"/>
  <c r="AG106" i="16"/>
  <c r="D103" i="16"/>
  <c r="D104" i="16"/>
  <c r="D105" i="16"/>
  <c r="D106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V113" i="16"/>
  <c r="W113" i="16"/>
  <c r="X113" i="16"/>
  <c r="Y113" i="16"/>
  <c r="Z113" i="16"/>
  <c r="AA113" i="16"/>
  <c r="AB113" i="16"/>
  <c r="AC113" i="16"/>
  <c r="AD113" i="16"/>
  <c r="AE113" i="16"/>
  <c r="AF113" i="16"/>
  <c r="AG113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V100" i="16"/>
  <c r="W100" i="16"/>
  <c r="X100" i="16"/>
  <c r="Y100" i="16"/>
  <c r="Z100" i="16"/>
  <c r="AA100" i="16"/>
  <c r="AB100" i="16"/>
  <c r="AC100" i="16"/>
  <c r="AD100" i="16"/>
  <c r="AE100" i="16"/>
  <c r="AF100" i="16"/>
  <c r="AG100" i="16"/>
  <c r="D126" i="21"/>
  <c r="E126" i="21"/>
  <c r="F126" i="21"/>
  <c r="G126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Z126" i="21"/>
  <c r="AA126" i="21"/>
  <c r="AB126" i="21"/>
  <c r="AC126" i="21"/>
  <c r="AD126" i="21"/>
  <c r="AE126" i="21"/>
  <c r="AF126" i="21"/>
  <c r="AG126" i="21"/>
  <c r="E127" i="21"/>
  <c r="F127" i="21"/>
  <c r="G127" i="21"/>
  <c r="E128" i="21"/>
  <c r="F128" i="21"/>
  <c r="G128" i="21"/>
  <c r="E129" i="21"/>
  <c r="F129" i="21"/>
  <c r="G129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X129" i="21"/>
  <c r="Y129" i="21"/>
  <c r="Z129" i="21"/>
  <c r="AA129" i="21"/>
  <c r="AB129" i="21"/>
  <c r="AC129" i="21"/>
  <c r="AD129" i="21"/>
  <c r="AE129" i="21"/>
  <c r="AF129" i="21"/>
  <c r="AG129" i="21"/>
  <c r="E130" i="21"/>
  <c r="F130" i="21"/>
  <c r="G130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A130" i="21"/>
  <c r="AB130" i="21"/>
  <c r="AC130" i="21"/>
  <c r="AD130" i="21"/>
  <c r="AE130" i="21"/>
  <c r="AF130" i="21"/>
  <c r="AG130" i="21"/>
  <c r="E131" i="21"/>
  <c r="F131" i="21"/>
  <c r="G131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Z131" i="21"/>
  <c r="AA131" i="21"/>
  <c r="AB131" i="21"/>
  <c r="AC131" i="21"/>
  <c r="AD131" i="21"/>
  <c r="AE131" i="21"/>
  <c r="AF131" i="21"/>
  <c r="AG131" i="21"/>
  <c r="E132" i="21"/>
  <c r="F132" i="21"/>
  <c r="G132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Z132" i="21"/>
  <c r="AA132" i="21"/>
  <c r="AB132" i="21"/>
  <c r="AC132" i="21"/>
  <c r="AD132" i="21"/>
  <c r="AE132" i="21"/>
  <c r="AF132" i="21"/>
  <c r="AG132" i="21"/>
  <c r="D128" i="21"/>
  <c r="D129" i="21"/>
  <c r="D130" i="21"/>
  <c r="D131" i="21"/>
  <c r="D132" i="21"/>
  <c r="D127" i="21"/>
  <c r="E116" i="21"/>
  <c r="F116" i="21"/>
  <c r="G116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W116" i="21"/>
  <c r="X116" i="21"/>
  <c r="Y116" i="21"/>
  <c r="Z116" i="21"/>
  <c r="AA116" i="21"/>
  <c r="AB116" i="21"/>
  <c r="AC116" i="21"/>
  <c r="AD116" i="21"/>
  <c r="AE116" i="21"/>
  <c r="AF116" i="21"/>
  <c r="AG116" i="21"/>
  <c r="E117" i="21"/>
  <c r="F117" i="21"/>
  <c r="G117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Z117" i="21"/>
  <c r="AA117" i="21"/>
  <c r="AB117" i="21"/>
  <c r="AC117" i="21"/>
  <c r="AD117" i="21"/>
  <c r="AE117" i="21"/>
  <c r="AF117" i="21"/>
  <c r="AG117" i="21"/>
  <c r="E118" i="21"/>
  <c r="F118" i="21"/>
  <c r="G118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A118" i="21"/>
  <c r="AB118" i="21"/>
  <c r="AC118" i="21"/>
  <c r="AD118" i="21"/>
  <c r="AE118" i="21"/>
  <c r="AF118" i="21"/>
  <c r="AG118" i="21"/>
  <c r="E119" i="21"/>
  <c r="F119" i="21"/>
  <c r="G119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E120" i="21"/>
  <c r="F120" i="21"/>
  <c r="G120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W120" i="21"/>
  <c r="X120" i="21"/>
  <c r="Y120" i="21"/>
  <c r="Z120" i="21"/>
  <c r="AA120" i="21"/>
  <c r="AB120" i="21"/>
  <c r="AC120" i="21"/>
  <c r="AD120" i="21"/>
  <c r="AE120" i="21"/>
  <c r="AF120" i="21"/>
  <c r="AG120" i="21"/>
  <c r="E121" i="21"/>
  <c r="F121" i="21"/>
  <c r="G121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Z121" i="21"/>
  <c r="AA121" i="21"/>
  <c r="AB121" i="21"/>
  <c r="AC121" i="21"/>
  <c r="AD121" i="21"/>
  <c r="AE121" i="21"/>
  <c r="AF121" i="21"/>
  <c r="AG121" i="21"/>
  <c r="D117" i="21"/>
  <c r="D118" i="21"/>
  <c r="D119" i="21"/>
  <c r="D120" i="21"/>
  <c r="D121" i="21"/>
  <c r="D116" i="21"/>
  <c r="AG115" i="21"/>
  <c r="AF115" i="21"/>
  <c r="AE115" i="21"/>
  <c r="AD115" i="21"/>
  <c r="AC115" i="21"/>
  <c r="AB115" i="21"/>
  <c r="AA115" i="21"/>
  <c r="Z115" i="21"/>
  <c r="Y115" i="21"/>
  <c r="X115" i="21"/>
  <c r="W115" i="21"/>
  <c r="V115" i="21"/>
  <c r="U115" i="21"/>
  <c r="T115" i="21"/>
  <c r="S115" i="21"/>
  <c r="R115" i="21"/>
  <c r="Q115" i="21"/>
  <c r="P115" i="21"/>
  <c r="O115" i="21"/>
  <c r="N115" i="21"/>
  <c r="M115" i="21"/>
  <c r="L115" i="21"/>
  <c r="K115" i="21"/>
  <c r="J115" i="21"/>
  <c r="I115" i="21"/>
  <c r="H115" i="21"/>
  <c r="G115" i="21"/>
  <c r="F115" i="21"/>
  <c r="E115" i="21"/>
  <c r="D115" i="21"/>
  <c r="E107" i="21"/>
  <c r="F107" i="21"/>
  <c r="G107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E108" i="21"/>
  <c r="F108" i="21"/>
  <c r="G108" i="21"/>
  <c r="H108" i="21"/>
  <c r="I108" i="21"/>
  <c r="J108" i="21"/>
  <c r="K108" i="21"/>
  <c r="L108" i="21"/>
  <c r="M108" i="21"/>
  <c r="N108" i="21"/>
  <c r="O108" i="21"/>
  <c r="P108" i="21"/>
  <c r="Q108" i="21"/>
  <c r="R108" i="21"/>
  <c r="S108" i="21"/>
  <c r="T108" i="21"/>
  <c r="U108" i="21"/>
  <c r="V108" i="21"/>
  <c r="W108" i="21"/>
  <c r="X108" i="21"/>
  <c r="Y108" i="21"/>
  <c r="Z108" i="21"/>
  <c r="AA108" i="21"/>
  <c r="AB108" i="21"/>
  <c r="AC108" i="21"/>
  <c r="AD108" i="21"/>
  <c r="AE108" i="21"/>
  <c r="AF108" i="21"/>
  <c r="AG108" i="21"/>
  <c r="E109" i="21"/>
  <c r="F109" i="21"/>
  <c r="G109" i="21"/>
  <c r="H109" i="21"/>
  <c r="I109" i="21"/>
  <c r="J109" i="21"/>
  <c r="K109" i="21"/>
  <c r="L109" i="21"/>
  <c r="M109" i="21"/>
  <c r="N109" i="21"/>
  <c r="O109" i="21"/>
  <c r="P109" i="21"/>
  <c r="Q109" i="21"/>
  <c r="R109" i="21"/>
  <c r="S109" i="21"/>
  <c r="T109" i="21"/>
  <c r="U109" i="21"/>
  <c r="V109" i="21"/>
  <c r="W109" i="21"/>
  <c r="X109" i="21"/>
  <c r="Y109" i="21"/>
  <c r="Z109" i="21"/>
  <c r="AA109" i="21"/>
  <c r="AB109" i="21"/>
  <c r="AC109" i="21"/>
  <c r="AD109" i="21"/>
  <c r="AE109" i="21"/>
  <c r="AF109" i="21"/>
  <c r="AG109" i="21"/>
  <c r="E110" i="21"/>
  <c r="F110" i="21"/>
  <c r="G110" i="21"/>
  <c r="H110" i="21"/>
  <c r="I110" i="21"/>
  <c r="J110" i="21"/>
  <c r="K110" i="21"/>
  <c r="L110" i="21"/>
  <c r="M110" i="21"/>
  <c r="N110" i="21"/>
  <c r="O110" i="21"/>
  <c r="P110" i="21"/>
  <c r="Q110" i="21"/>
  <c r="R110" i="21"/>
  <c r="S110" i="21"/>
  <c r="T110" i="21"/>
  <c r="U110" i="21"/>
  <c r="V110" i="21"/>
  <c r="W110" i="21"/>
  <c r="X110" i="21"/>
  <c r="Y110" i="21"/>
  <c r="Z110" i="21"/>
  <c r="AA110" i="21"/>
  <c r="AB110" i="21"/>
  <c r="AC110" i="21"/>
  <c r="AD110" i="21"/>
  <c r="AE110" i="21"/>
  <c r="AF110" i="21"/>
  <c r="AG110" i="21"/>
  <c r="D107" i="21"/>
  <c r="D108" i="21"/>
  <c r="D109" i="21"/>
  <c r="D110" i="21"/>
  <c r="D104" i="21"/>
  <c r="E104" i="21"/>
  <c r="F104" i="21"/>
  <c r="G104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D93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Z94" i="21"/>
  <c r="AA94" i="21"/>
  <c r="AB94" i="21"/>
  <c r="AC94" i="21"/>
  <c r="AD94" i="21"/>
  <c r="AE94" i="21"/>
  <c r="AF94" i="21"/>
  <c r="AG94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E96" i="21"/>
  <c r="F96" i="21"/>
  <c r="G96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E97" i="21"/>
  <c r="F97" i="21"/>
  <c r="G97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Z97" i="21"/>
  <c r="AA97" i="21"/>
  <c r="AB97" i="21"/>
  <c r="AC97" i="21"/>
  <c r="AD97" i="21"/>
  <c r="AE97" i="21"/>
  <c r="AF97" i="21"/>
  <c r="AG97" i="21"/>
  <c r="E98" i="21"/>
  <c r="F98" i="21"/>
  <c r="G98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Z98" i="21"/>
  <c r="AA98" i="21"/>
  <c r="AB98" i="21"/>
  <c r="AC98" i="21"/>
  <c r="AD98" i="21"/>
  <c r="AE98" i="21"/>
  <c r="AF98" i="21"/>
  <c r="AG98" i="21"/>
  <c r="E99" i="21"/>
  <c r="F99" i="21"/>
  <c r="G99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Z99" i="21"/>
  <c r="AA99" i="21"/>
  <c r="AB99" i="21"/>
  <c r="AC99" i="21"/>
  <c r="AD99" i="21"/>
  <c r="AE99" i="21"/>
  <c r="AF99" i="21"/>
  <c r="AG99" i="21"/>
  <c r="D96" i="21"/>
  <c r="D97" i="21"/>
  <c r="D98" i="21"/>
  <c r="D99" i="21"/>
  <c r="D69" i="21"/>
  <c r="AG93" i="21"/>
  <c r="AF93" i="21"/>
  <c r="AE93" i="21"/>
  <c r="AD93" i="21"/>
  <c r="AC93" i="21"/>
  <c r="AB93" i="21"/>
  <c r="AA93" i="21"/>
  <c r="Z93" i="21"/>
  <c r="Y93" i="21"/>
  <c r="X93" i="21"/>
  <c r="W93" i="21"/>
  <c r="V93" i="21"/>
  <c r="U93" i="21"/>
  <c r="T93" i="21"/>
  <c r="S93" i="21"/>
  <c r="R93" i="21"/>
  <c r="Q93" i="21"/>
  <c r="P93" i="21"/>
  <c r="O93" i="21"/>
  <c r="N93" i="21"/>
  <c r="M93" i="21"/>
  <c r="L93" i="21"/>
  <c r="K93" i="21"/>
  <c r="J93" i="21"/>
  <c r="I93" i="21"/>
  <c r="H93" i="21"/>
  <c r="G93" i="21"/>
  <c r="F93" i="21"/>
  <c r="E93" i="21"/>
  <c r="E69" i="18"/>
  <c r="F69" i="18"/>
  <c r="G69" i="18"/>
  <c r="E71" i="18"/>
  <c r="F71" i="18"/>
  <c r="G71" i="18"/>
  <c r="D69" i="18"/>
  <c r="D71" i="18"/>
  <c r="H56" i="18"/>
  <c r="I56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Z56" i="18"/>
  <c r="AA56" i="18"/>
  <c r="AB56" i="18"/>
  <c r="AC56" i="18"/>
  <c r="AD56" i="18"/>
  <c r="AE56" i="18"/>
  <c r="AF56" i="18"/>
  <c r="AG56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Z57" i="18"/>
  <c r="AA57" i="18"/>
  <c r="AB57" i="18"/>
  <c r="AC57" i="18"/>
  <c r="AD57" i="18"/>
  <c r="AE57" i="18"/>
  <c r="AF57" i="18"/>
  <c r="AG57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Z58" i="18"/>
  <c r="AA58" i="18"/>
  <c r="AB58" i="18"/>
  <c r="AC58" i="18"/>
  <c r="AD58" i="18"/>
  <c r="AE58" i="18"/>
  <c r="AF58" i="18"/>
  <c r="AG58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Z59" i="18"/>
  <c r="AA59" i="18"/>
  <c r="AB59" i="18"/>
  <c r="AC59" i="18"/>
  <c r="AD59" i="18"/>
  <c r="AE59" i="18"/>
  <c r="AF59" i="18"/>
  <c r="AG59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Z60" i="18"/>
  <c r="AA60" i="18"/>
  <c r="AB60" i="18"/>
  <c r="AC60" i="18"/>
  <c r="AD60" i="18"/>
  <c r="AE60" i="18"/>
  <c r="AF60" i="18"/>
  <c r="AG60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AD61" i="18"/>
  <c r="AE61" i="18"/>
  <c r="AF61" i="18"/>
  <c r="AG61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Z62" i="18"/>
  <c r="AA62" i="18"/>
  <c r="AB62" i="18"/>
  <c r="AC62" i="18"/>
  <c r="AD62" i="18"/>
  <c r="AE62" i="18"/>
  <c r="AF62" i="18"/>
  <c r="AG62" i="18"/>
  <c r="D57" i="18"/>
  <c r="D59" i="18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AD37" i="23"/>
  <c r="AE37" i="23"/>
  <c r="AF37" i="23"/>
  <c r="AG37" i="23"/>
  <c r="D37" i="23"/>
  <c r="D55" i="18"/>
  <c r="E55" i="18" s="1"/>
  <c r="F55" i="18" s="1"/>
  <c r="G55" i="18" s="1"/>
  <c r="H55" i="18" s="1"/>
  <c r="I55" i="18" s="1"/>
  <c r="J55" i="18" s="1"/>
  <c r="K55" i="18" s="1"/>
  <c r="L55" i="18" s="1"/>
  <c r="M55" i="18" s="1"/>
  <c r="N55" i="18" s="1"/>
  <c r="O55" i="18" s="1"/>
  <c r="P55" i="18" s="1"/>
  <c r="Q55" i="18" s="1"/>
  <c r="R55" i="18" s="1"/>
  <c r="S55" i="18" s="1"/>
  <c r="T55" i="18" s="1"/>
  <c r="U55" i="18" s="1"/>
  <c r="V55" i="18" s="1"/>
  <c r="W55" i="18" s="1"/>
  <c r="X55" i="18" s="1"/>
  <c r="Y55" i="18" s="1"/>
  <c r="Z55" i="18" s="1"/>
  <c r="AA55" i="18" s="1"/>
  <c r="AB55" i="18" s="1"/>
  <c r="AC55" i="18" s="1"/>
  <c r="AD55" i="18" s="1"/>
  <c r="AE55" i="18" s="1"/>
  <c r="AF55" i="18" s="1"/>
  <c r="AG55" i="18" s="1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AC38" i="23"/>
  <c r="AD38" i="23"/>
  <c r="AE38" i="23"/>
  <c r="AF38" i="23"/>
  <c r="AG38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E109" i="24"/>
  <c r="F109" i="24"/>
  <c r="G109" i="24"/>
  <c r="E110" i="24"/>
  <c r="F110" i="24"/>
  <c r="G110" i="24"/>
  <c r="E111" i="24"/>
  <c r="F111" i="24"/>
  <c r="G111" i="24"/>
  <c r="E112" i="24"/>
  <c r="F112" i="24"/>
  <c r="G112" i="24"/>
  <c r="H112" i="24"/>
  <c r="I112" i="24"/>
  <c r="J112" i="24"/>
  <c r="K112" i="24"/>
  <c r="L112" i="24"/>
  <c r="M112" i="24"/>
  <c r="N112" i="24"/>
  <c r="O112" i="24"/>
  <c r="P112" i="24"/>
  <c r="Q112" i="24"/>
  <c r="R112" i="24"/>
  <c r="S112" i="24"/>
  <c r="T112" i="24"/>
  <c r="U112" i="24"/>
  <c r="V112" i="24"/>
  <c r="W112" i="24"/>
  <c r="X112" i="24"/>
  <c r="Y112" i="24"/>
  <c r="Z112" i="24"/>
  <c r="AA112" i="24"/>
  <c r="AB112" i="24"/>
  <c r="AC112" i="24"/>
  <c r="AD112" i="24"/>
  <c r="AE112" i="24"/>
  <c r="AF112" i="24"/>
  <c r="AG112" i="24"/>
  <c r="E113" i="24"/>
  <c r="F113" i="24"/>
  <c r="G113" i="24"/>
  <c r="H113" i="24"/>
  <c r="I113" i="24"/>
  <c r="J113" i="24"/>
  <c r="K113" i="24"/>
  <c r="L113" i="24"/>
  <c r="M113" i="24"/>
  <c r="N113" i="24"/>
  <c r="O113" i="24"/>
  <c r="P113" i="24"/>
  <c r="Q113" i="24"/>
  <c r="R113" i="24"/>
  <c r="S113" i="24"/>
  <c r="T113" i="24"/>
  <c r="U113" i="24"/>
  <c r="V113" i="24"/>
  <c r="W113" i="24"/>
  <c r="X113" i="24"/>
  <c r="Y113" i="24"/>
  <c r="Z113" i="24"/>
  <c r="AA113" i="24"/>
  <c r="AB113" i="24"/>
  <c r="AC113" i="24"/>
  <c r="AD113" i="24"/>
  <c r="AE113" i="24"/>
  <c r="AF113" i="24"/>
  <c r="AG113" i="24"/>
  <c r="E114" i="24"/>
  <c r="F114" i="24"/>
  <c r="G114" i="24"/>
  <c r="H114" i="24"/>
  <c r="I114" i="24"/>
  <c r="J114" i="24"/>
  <c r="K114" i="24"/>
  <c r="L114" i="24"/>
  <c r="M114" i="24"/>
  <c r="N114" i="24"/>
  <c r="O114" i="24"/>
  <c r="P114" i="24"/>
  <c r="Q114" i="24"/>
  <c r="R114" i="24"/>
  <c r="S114" i="24"/>
  <c r="T114" i="24"/>
  <c r="U114" i="24"/>
  <c r="V114" i="24"/>
  <c r="W114" i="24"/>
  <c r="X114" i="24"/>
  <c r="Y114" i="24"/>
  <c r="Z114" i="24"/>
  <c r="AA114" i="24"/>
  <c r="AB114" i="24"/>
  <c r="AC114" i="24"/>
  <c r="AD114" i="24"/>
  <c r="AE114" i="24"/>
  <c r="AF114" i="24"/>
  <c r="AG114" i="24"/>
  <c r="E115" i="24"/>
  <c r="F115" i="24"/>
  <c r="G115" i="24"/>
  <c r="H115" i="24"/>
  <c r="I115" i="24"/>
  <c r="J115" i="24"/>
  <c r="K115" i="24"/>
  <c r="L115" i="24"/>
  <c r="M115" i="24"/>
  <c r="N115" i="24"/>
  <c r="O115" i="24"/>
  <c r="P115" i="24"/>
  <c r="Q115" i="24"/>
  <c r="R115" i="24"/>
  <c r="S115" i="24"/>
  <c r="T115" i="24"/>
  <c r="U115" i="24"/>
  <c r="V115" i="24"/>
  <c r="W115" i="24"/>
  <c r="X115" i="24"/>
  <c r="Y115" i="24"/>
  <c r="Z115" i="24"/>
  <c r="AA115" i="24"/>
  <c r="AB115" i="24"/>
  <c r="AC115" i="24"/>
  <c r="AD115" i="24"/>
  <c r="AE115" i="24"/>
  <c r="AF115" i="24"/>
  <c r="AG115" i="24"/>
  <c r="E116" i="24"/>
  <c r="F116" i="24"/>
  <c r="G116" i="24"/>
  <c r="H116" i="24"/>
  <c r="I116" i="24"/>
  <c r="J116" i="24"/>
  <c r="K116" i="24"/>
  <c r="L116" i="24"/>
  <c r="M116" i="24"/>
  <c r="N116" i="24"/>
  <c r="O116" i="24"/>
  <c r="P116" i="24"/>
  <c r="Q116" i="24"/>
  <c r="R116" i="24"/>
  <c r="S116" i="24"/>
  <c r="T116" i="24"/>
  <c r="U116" i="24"/>
  <c r="V116" i="24"/>
  <c r="W116" i="24"/>
  <c r="X116" i="24"/>
  <c r="Y116" i="24"/>
  <c r="Z116" i="24"/>
  <c r="AA116" i="24"/>
  <c r="AB116" i="24"/>
  <c r="AC116" i="24"/>
  <c r="AD116" i="24"/>
  <c r="AE116" i="24"/>
  <c r="AF116" i="24"/>
  <c r="AG116" i="24"/>
  <c r="E117" i="24"/>
  <c r="F117" i="24"/>
  <c r="G117" i="24"/>
  <c r="H117" i="24"/>
  <c r="I117" i="24"/>
  <c r="J117" i="24"/>
  <c r="K117" i="24"/>
  <c r="L117" i="24"/>
  <c r="M117" i="24"/>
  <c r="N117" i="24"/>
  <c r="O117" i="24"/>
  <c r="P117" i="24"/>
  <c r="Q117" i="24"/>
  <c r="R117" i="24"/>
  <c r="S117" i="24"/>
  <c r="T117" i="24"/>
  <c r="U117" i="24"/>
  <c r="V117" i="24"/>
  <c r="W117" i="24"/>
  <c r="X117" i="24"/>
  <c r="Y117" i="24"/>
  <c r="Z117" i="24"/>
  <c r="AA117" i="24"/>
  <c r="AB117" i="24"/>
  <c r="AC117" i="24"/>
  <c r="AD117" i="24"/>
  <c r="AE117" i="24"/>
  <c r="AF117" i="24"/>
  <c r="AG117" i="24"/>
  <c r="E118" i="24"/>
  <c r="F118" i="24"/>
  <c r="G118" i="24"/>
  <c r="H118" i="24"/>
  <c r="I118" i="24"/>
  <c r="J118" i="24"/>
  <c r="K118" i="24"/>
  <c r="L118" i="24"/>
  <c r="M118" i="24"/>
  <c r="N118" i="24"/>
  <c r="O118" i="24"/>
  <c r="P118" i="24"/>
  <c r="Q118" i="24"/>
  <c r="R118" i="24"/>
  <c r="S118" i="24"/>
  <c r="T118" i="24"/>
  <c r="U118" i="24"/>
  <c r="V118" i="24"/>
  <c r="W118" i="24"/>
  <c r="X118" i="24"/>
  <c r="Y118" i="24"/>
  <c r="Z118" i="24"/>
  <c r="AA118" i="24"/>
  <c r="AB118" i="24"/>
  <c r="AC118" i="24"/>
  <c r="AD118" i="24"/>
  <c r="AE118" i="24"/>
  <c r="AF118" i="24"/>
  <c r="AG118" i="24"/>
  <c r="E119" i="24"/>
  <c r="F119" i="24"/>
  <c r="G119" i="24"/>
  <c r="H119" i="24"/>
  <c r="I119" i="24"/>
  <c r="J119" i="24"/>
  <c r="K119" i="24"/>
  <c r="L119" i="24"/>
  <c r="M119" i="24"/>
  <c r="N119" i="24"/>
  <c r="O119" i="24"/>
  <c r="P119" i="24"/>
  <c r="Q119" i="24"/>
  <c r="R119" i="24"/>
  <c r="S119" i="24"/>
  <c r="T119" i="24"/>
  <c r="U119" i="24"/>
  <c r="V119" i="24"/>
  <c r="W119" i="24"/>
  <c r="X119" i="24"/>
  <c r="Y119" i="24"/>
  <c r="Z119" i="24"/>
  <c r="AA119" i="24"/>
  <c r="AB119" i="24"/>
  <c r="AC119" i="24"/>
  <c r="AD119" i="24"/>
  <c r="AE119" i="24"/>
  <c r="AF119" i="24"/>
  <c r="AG119" i="24"/>
  <c r="E120" i="24"/>
  <c r="F120" i="24"/>
  <c r="G120" i="24"/>
  <c r="H120" i="24"/>
  <c r="I120" i="24"/>
  <c r="J120" i="24"/>
  <c r="K120" i="24"/>
  <c r="L120" i="24"/>
  <c r="M120" i="24"/>
  <c r="N120" i="24"/>
  <c r="O120" i="24"/>
  <c r="P120" i="24"/>
  <c r="Q120" i="24"/>
  <c r="R120" i="24"/>
  <c r="S120" i="24"/>
  <c r="T120" i="24"/>
  <c r="U120" i="24"/>
  <c r="V120" i="24"/>
  <c r="W120" i="24"/>
  <c r="X120" i="24"/>
  <c r="Y120" i="24"/>
  <c r="Z120" i="24"/>
  <c r="AA120" i="24"/>
  <c r="AB120" i="24"/>
  <c r="AC120" i="24"/>
  <c r="AD120" i="24"/>
  <c r="AE120" i="24"/>
  <c r="AF120" i="24"/>
  <c r="AG120" i="24"/>
  <c r="E121" i="24"/>
  <c r="F121" i="24"/>
  <c r="G121" i="24"/>
  <c r="H121" i="24"/>
  <c r="I121" i="24"/>
  <c r="J121" i="24"/>
  <c r="K121" i="24"/>
  <c r="L121" i="24"/>
  <c r="M121" i="24"/>
  <c r="N121" i="24"/>
  <c r="O121" i="24"/>
  <c r="P121" i="24"/>
  <c r="Q121" i="24"/>
  <c r="R121" i="24"/>
  <c r="S121" i="24"/>
  <c r="T121" i="24"/>
  <c r="U121" i="24"/>
  <c r="V121" i="24"/>
  <c r="W121" i="24"/>
  <c r="X121" i="24"/>
  <c r="Y121" i="24"/>
  <c r="Z121" i="24"/>
  <c r="AA121" i="24"/>
  <c r="AB121" i="24"/>
  <c r="AC121" i="24"/>
  <c r="AD121" i="24"/>
  <c r="AE121" i="24"/>
  <c r="AF121" i="24"/>
  <c r="AG121" i="24"/>
  <c r="E122" i="24"/>
  <c r="F122" i="24"/>
  <c r="G122" i="24"/>
  <c r="H122" i="24"/>
  <c r="I122" i="24"/>
  <c r="J122" i="24"/>
  <c r="K122" i="24"/>
  <c r="L122" i="24"/>
  <c r="M122" i="24"/>
  <c r="N122" i="24"/>
  <c r="O122" i="24"/>
  <c r="P122" i="24"/>
  <c r="Q122" i="24"/>
  <c r="R122" i="24"/>
  <c r="S122" i="24"/>
  <c r="T122" i="24"/>
  <c r="U122" i="24"/>
  <c r="V122" i="24"/>
  <c r="W122" i="24"/>
  <c r="X122" i="24"/>
  <c r="Y122" i="24"/>
  <c r="Z122" i="24"/>
  <c r="AA122" i="24"/>
  <c r="AB122" i="24"/>
  <c r="AC122" i="24"/>
  <c r="AD122" i="24"/>
  <c r="AE122" i="24"/>
  <c r="AF122" i="24"/>
  <c r="AG122" i="24"/>
  <c r="E123" i="24"/>
  <c r="F123" i="24"/>
  <c r="G123" i="24"/>
  <c r="H123" i="24"/>
  <c r="I123" i="24"/>
  <c r="J123" i="24"/>
  <c r="K123" i="24"/>
  <c r="L123" i="24"/>
  <c r="M123" i="24"/>
  <c r="N123" i="24"/>
  <c r="O123" i="24"/>
  <c r="P123" i="24"/>
  <c r="Q123" i="24"/>
  <c r="R123" i="24"/>
  <c r="S123" i="24"/>
  <c r="T123" i="24"/>
  <c r="U123" i="24"/>
  <c r="V123" i="24"/>
  <c r="W123" i="24"/>
  <c r="X123" i="24"/>
  <c r="Y123" i="24"/>
  <c r="Z123" i="24"/>
  <c r="AA123" i="24"/>
  <c r="AB123" i="24"/>
  <c r="AC123" i="24"/>
  <c r="AD123" i="24"/>
  <c r="AE123" i="24"/>
  <c r="AF123" i="24"/>
  <c r="AG123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09" i="24"/>
  <c r="E108" i="24"/>
  <c r="F108" i="24"/>
  <c r="G108" i="24"/>
  <c r="H108" i="24"/>
  <c r="I108" i="24"/>
  <c r="J108" i="24"/>
  <c r="K108" i="24"/>
  <c r="L108" i="24"/>
  <c r="M108" i="24"/>
  <c r="N108" i="24"/>
  <c r="O108" i="24"/>
  <c r="P108" i="24"/>
  <c r="Q108" i="24"/>
  <c r="R108" i="24"/>
  <c r="S108" i="24"/>
  <c r="T108" i="24"/>
  <c r="U108" i="24"/>
  <c r="V108" i="24"/>
  <c r="W108" i="24"/>
  <c r="X108" i="24"/>
  <c r="Y108" i="24"/>
  <c r="Z108" i="24"/>
  <c r="AA108" i="24"/>
  <c r="AB108" i="24"/>
  <c r="AC108" i="24"/>
  <c r="AD108" i="24"/>
  <c r="AE108" i="24"/>
  <c r="AF108" i="24"/>
  <c r="AG108" i="24"/>
  <c r="D108" i="24"/>
  <c r="D88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Z90" i="24"/>
  <c r="AA90" i="24"/>
  <c r="AB90" i="24"/>
  <c r="AC90" i="24"/>
  <c r="AD90" i="24"/>
  <c r="AE90" i="24"/>
  <c r="AF90" i="24"/>
  <c r="AG90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Z92" i="24"/>
  <c r="AA92" i="24"/>
  <c r="AB92" i="24"/>
  <c r="AC92" i="24"/>
  <c r="AD92" i="24"/>
  <c r="AE92" i="24"/>
  <c r="AF92" i="24"/>
  <c r="AG92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Z93" i="24"/>
  <c r="AA93" i="24"/>
  <c r="AB93" i="24"/>
  <c r="AC93" i="24"/>
  <c r="AD93" i="24"/>
  <c r="AE93" i="24"/>
  <c r="AF93" i="24"/>
  <c r="AG93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Z94" i="24"/>
  <c r="AA94" i="24"/>
  <c r="AB94" i="24"/>
  <c r="AC94" i="24"/>
  <c r="AD94" i="24"/>
  <c r="AE94" i="24"/>
  <c r="AF94" i="24"/>
  <c r="AG94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Z95" i="24"/>
  <c r="AA95" i="24"/>
  <c r="AB95" i="24"/>
  <c r="AC95" i="24"/>
  <c r="AD95" i="24"/>
  <c r="AE95" i="24"/>
  <c r="AF95" i="24"/>
  <c r="AG95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Z96" i="24"/>
  <c r="AA96" i="24"/>
  <c r="AB96" i="24"/>
  <c r="AC96" i="24"/>
  <c r="AD96" i="24"/>
  <c r="AE96" i="24"/>
  <c r="AF96" i="24"/>
  <c r="AG96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Z97" i="24"/>
  <c r="AA97" i="24"/>
  <c r="AB97" i="24"/>
  <c r="AC97" i="24"/>
  <c r="AD97" i="24"/>
  <c r="AE97" i="24"/>
  <c r="AF97" i="24"/>
  <c r="AG97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Z98" i="24"/>
  <c r="AA98" i="24"/>
  <c r="AB98" i="24"/>
  <c r="AC98" i="24"/>
  <c r="AD98" i="24"/>
  <c r="AE98" i="24"/>
  <c r="AF98" i="24"/>
  <c r="AG98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Z99" i="24"/>
  <c r="AA99" i="24"/>
  <c r="AB99" i="24"/>
  <c r="AC99" i="24"/>
  <c r="AD99" i="24"/>
  <c r="AE99" i="24"/>
  <c r="AF99" i="24"/>
  <c r="AG99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Z100" i="24"/>
  <c r="AA100" i="24"/>
  <c r="AB100" i="24"/>
  <c r="AC100" i="24"/>
  <c r="AD100" i="24"/>
  <c r="AE100" i="24"/>
  <c r="AF100" i="24"/>
  <c r="AG100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Z101" i="24"/>
  <c r="AA101" i="24"/>
  <c r="AB101" i="24"/>
  <c r="AC101" i="24"/>
  <c r="AD101" i="24"/>
  <c r="AE101" i="24"/>
  <c r="AF101" i="24"/>
  <c r="AG101" i="24"/>
  <c r="E102" i="24"/>
  <c r="F102" i="24"/>
  <c r="G102" i="24"/>
  <c r="H102" i="24"/>
  <c r="I102" i="24"/>
  <c r="J102" i="24"/>
  <c r="K102" i="24"/>
  <c r="L102" i="24"/>
  <c r="M102" i="24"/>
  <c r="N102" i="24"/>
  <c r="O102" i="24"/>
  <c r="P102" i="24"/>
  <c r="Q102" i="24"/>
  <c r="R102" i="24"/>
  <c r="S102" i="24"/>
  <c r="T102" i="24"/>
  <c r="U102" i="24"/>
  <c r="V102" i="24"/>
  <c r="W102" i="24"/>
  <c r="X102" i="24"/>
  <c r="Y102" i="24"/>
  <c r="Z102" i="24"/>
  <c r="AA102" i="24"/>
  <c r="AB102" i="24"/>
  <c r="AC102" i="24"/>
  <c r="AD102" i="24"/>
  <c r="AE102" i="24"/>
  <c r="AF102" i="24"/>
  <c r="AG102" i="24"/>
  <c r="E103" i="24"/>
  <c r="F103" i="24"/>
  <c r="G103" i="24"/>
  <c r="H103" i="24"/>
  <c r="I103" i="24"/>
  <c r="J103" i="24"/>
  <c r="K103" i="24"/>
  <c r="L103" i="24"/>
  <c r="M103" i="24"/>
  <c r="N103" i="24"/>
  <c r="O103" i="24"/>
  <c r="P103" i="24"/>
  <c r="Q103" i="24"/>
  <c r="R103" i="24"/>
  <c r="S103" i="24"/>
  <c r="T103" i="24"/>
  <c r="U103" i="24"/>
  <c r="V103" i="24"/>
  <c r="W103" i="24"/>
  <c r="X103" i="24"/>
  <c r="Y103" i="24"/>
  <c r="Z103" i="24"/>
  <c r="AA103" i="24"/>
  <c r="AB103" i="24"/>
  <c r="AC103" i="24"/>
  <c r="AD103" i="24"/>
  <c r="AE103" i="24"/>
  <c r="AF103" i="24"/>
  <c r="AG103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89" i="24"/>
  <c r="E88" i="24"/>
  <c r="F88" i="24" s="1"/>
  <c r="G88" i="24" s="1"/>
  <c r="H88" i="24" s="1"/>
  <c r="I88" i="24" s="1"/>
  <c r="J88" i="24" s="1"/>
  <c r="K88" i="24" s="1"/>
  <c r="L88" i="24" s="1"/>
  <c r="M88" i="24" s="1"/>
  <c r="N88" i="24" s="1"/>
  <c r="O88" i="24" s="1"/>
  <c r="P88" i="24" s="1"/>
  <c r="Q88" i="24" s="1"/>
  <c r="R88" i="24" s="1"/>
  <c r="S88" i="24" s="1"/>
  <c r="T88" i="24" s="1"/>
  <c r="U88" i="24" s="1"/>
  <c r="V88" i="24" s="1"/>
  <c r="W88" i="24" s="1"/>
  <c r="X88" i="24" s="1"/>
  <c r="Y88" i="24" s="1"/>
  <c r="Z88" i="24" s="1"/>
  <c r="AA88" i="24" s="1"/>
  <c r="AB88" i="24" s="1"/>
  <c r="AC88" i="24" s="1"/>
  <c r="AD88" i="24" s="1"/>
  <c r="AE88" i="24" s="1"/>
  <c r="AF88" i="24" s="1"/>
  <c r="AG88" i="24" s="1"/>
  <c r="U74" i="10" l="1"/>
  <c r="V73" i="10"/>
  <c r="F73" i="10"/>
  <c r="X48" i="10"/>
  <c r="X46" i="10"/>
  <c r="M66" i="10"/>
  <c r="H47" i="10"/>
  <c r="AA108" i="16"/>
  <c r="AA109" i="16" s="1"/>
  <c r="E66" i="10"/>
  <c r="AD108" i="16"/>
  <c r="AD109" i="16" s="1"/>
  <c r="Z74" i="10"/>
  <c r="AF48" i="10"/>
  <c r="Y74" i="10"/>
  <c r="AD41" i="23"/>
  <c r="N41" i="23"/>
  <c r="AA75" i="10"/>
  <c r="L75" i="10"/>
  <c r="AB48" i="10"/>
  <c r="AF75" i="10"/>
  <c r="L47" i="10"/>
  <c r="AE75" i="10"/>
  <c r="W74" i="10"/>
  <c r="F66" i="10"/>
  <c r="P73" i="10"/>
  <c r="V47" i="10"/>
  <c r="E122" i="21"/>
  <c r="J47" i="10"/>
  <c r="L122" i="21"/>
  <c r="M104" i="24"/>
  <c r="AB65" i="10"/>
  <c r="E74" i="10"/>
  <c r="X64" i="10"/>
  <c r="W73" i="10"/>
  <c r="Y108" i="16"/>
  <c r="Y109" i="16" s="1"/>
  <c r="I108" i="16"/>
  <c r="I109" i="16" s="1"/>
  <c r="O66" i="10"/>
  <c r="Q122" i="21"/>
  <c r="G66" i="10"/>
  <c r="AE48" i="10"/>
  <c r="V75" i="10"/>
  <c r="F75" i="10"/>
  <c r="F76" i="10" s="1"/>
  <c r="W65" i="10"/>
  <c r="Q47" i="10"/>
  <c r="S65" i="10"/>
  <c r="L104" i="24"/>
  <c r="K47" i="10"/>
  <c r="S64" i="10"/>
  <c r="AB108" i="16"/>
  <c r="AB109" i="16" s="1"/>
  <c r="L108" i="16"/>
  <c r="L109" i="16" s="1"/>
  <c r="AD122" i="21"/>
  <c r="AA122" i="21"/>
  <c r="K122" i="21"/>
  <c r="X122" i="21"/>
  <c r="H122" i="21"/>
  <c r="AA48" i="10"/>
  <c r="Z48" i="10"/>
  <c r="AA46" i="10"/>
  <c r="K65" i="10"/>
  <c r="M48" i="10"/>
  <c r="Y64" i="10"/>
  <c r="AC104" i="24"/>
  <c r="L48" i="10"/>
  <c r="K46" i="10"/>
  <c r="AE74" i="10"/>
  <c r="J46" i="10"/>
  <c r="W64" i="10"/>
  <c r="H46" i="10"/>
  <c r="U64" i="10"/>
  <c r="X100" i="21"/>
  <c r="H100" i="21"/>
  <c r="Z47" i="10"/>
  <c r="AE63" i="18"/>
  <c r="AF63" i="18"/>
  <c r="P63" i="18"/>
  <c r="V64" i="10"/>
  <c r="AD104" i="24"/>
  <c r="N104" i="24"/>
  <c r="Z65" i="10"/>
  <c r="X65" i="10"/>
  <c r="Z66" i="10"/>
  <c r="H64" i="10"/>
  <c r="O63" i="18"/>
  <c r="Y66" i="10"/>
  <c r="V65" i="10"/>
  <c r="G64" i="10"/>
  <c r="Q48" i="10"/>
  <c r="U65" i="10"/>
  <c r="E64" i="10"/>
  <c r="P48" i="10"/>
  <c r="O48" i="10"/>
  <c r="AG46" i="10"/>
  <c r="N63" i="18"/>
  <c r="H65" i="10"/>
  <c r="P74" i="10"/>
  <c r="O74" i="10"/>
  <c r="H41" i="23"/>
  <c r="R108" i="16"/>
  <c r="R109" i="16" s="1"/>
  <c r="F65" i="10"/>
  <c r="K74" i="10"/>
  <c r="V100" i="21"/>
  <c r="R46" i="10"/>
  <c r="I66" i="10"/>
  <c r="AG75" i="10"/>
  <c r="R42" i="23"/>
  <c r="R43" i="23" s="1"/>
  <c r="H73" i="10"/>
  <c r="C117" i="16"/>
  <c r="S48" i="10"/>
  <c r="T42" i="23"/>
  <c r="T43" i="23" s="1"/>
  <c r="AG42" i="23"/>
  <c r="AG43" i="23" s="1"/>
  <c r="AA65" i="10"/>
  <c r="S42" i="23"/>
  <c r="S43" i="23" s="1"/>
  <c r="AC41" i="23"/>
  <c r="M41" i="23"/>
  <c r="R75" i="10"/>
  <c r="AE41" i="23"/>
  <c r="O41" i="23"/>
  <c r="P122" i="21"/>
  <c r="H108" i="16"/>
  <c r="H109" i="16" s="1"/>
  <c r="U108" i="16"/>
  <c r="U109" i="16" s="1"/>
  <c r="I64" i="10"/>
  <c r="Q75" i="10"/>
  <c r="AF73" i="10"/>
  <c r="AF76" i="10" s="1"/>
  <c r="W46" i="10"/>
  <c r="AA73" i="10"/>
  <c r="AG48" i="10"/>
  <c r="S46" i="10"/>
  <c r="O75" i="10"/>
  <c r="X73" i="10"/>
  <c r="L41" i="23"/>
  <c r="Y41" i="23"/>
  <c r="K66" i="10"/>
  <c r="H75" i="10"/>
  <c r="R73" i="10"/>
  <c r="Q73" i="10"/>
  <c r="C115" i="24"/>
  <c r="C123" i="24"/>
  <c r="C122" i="24"/>
  <c r="C121" i="24"/>
  <c r="C119" i="24"/>
  <c r="C118" i="24"/>
  <c r="C117" i="24"/>
  <c r="C113" i="24"/>
  <c r="AG104" i="24"/>
  <c r="E104" i="24"/>
  <c r="R104" i="24"/>
  <c r="C98" i="24"/>
  <c r="C97" i="24"/>
  <c r="C96" i="24"/>
  <c r="C91" i="24"/>
  <c r="AF104" i="24"/>
  <c r="P104" i="24"/>
  <c r="C99" i="24"/>
  <c r="C94" i="24"/>
  <c r="W104" i="24"/>
  <c r="AB104" i="24"/>
  <c r="AA104" i="24"/>
  <c r="K104" i="24"/>
  <c r="X104" i="24"/>
  <c r="H104" i="24"/>
  <c r="U104" i="24"/>
  <c r="Z104" i="24"/>
  <c r="J104" i="24"/>
  <c r="G104" i="24"/>
  <c r="T104" i="24"/>
  <c r="C102" i="24"/>
  <c r="Q104" i="24"/>
  <c r="C95" i="24"/>
  <c r="AE104" i="24"/>
  <c r="O104" i="24"/>
  <c r="Y104" i="24"/>
  <c r="I104" i="24"/>
  <c r="V104" i="24"/>
  <c r="F104" i="24"/>
  <c r="S104" i="24"/>
  <c r="Z41" i="23"/>
  <c r="J41" i="23"/>
  <c r="AB41" i="23"/>
  <c r="I41" i="23"/>
  <c r="AA41" i="23"/>
  <c r="K41" i="23"/>
  <c r="X41" i="23"/>
  <c r="W41" i="23"/>
  <c r="V41" i="23"/>
  <c r="U41" i="23"/>
  <c r="P41" i="23"/>
  <c r="R41" i="23"/>
  <c r="Q41" i="23"/>
  <c r="AF41" i="23"/>
  <c r="R63" i="18"/>
  <c r="T63" i="18"/>
  <c r="AD63" i="18"/>
  <c r="M63" i="18"/>
  <c r="K63" i="18"/>
  <c r="AB63" i="18"/>
  <c r="L63" i="18"/>
  <c r="Y63" i="18"/>
  <c r="I63" i="18"/>
  <c r="AG63" i="18"/>
  <c r="Q63" i="18"/>
  <c r="AA63" i="18"/>
  <c r="X63" i="18"/>
  <c r="H63" i="18"/>
  <c r="S63" i="18"/>
  <c r="AC63" i="18"/>
  <c r="Z63" i="18"/>
  <c r="J63" i="18"/>
  <c r="W63" i="18"/>
  <c r="V63" i="18"/>
  <c r="U63" i="18"/>
  <c r="E133" i="21"/>
  <c r="C132" i="21"/>
  <c r="C130" i="21"/>
  <c r="C131" i="21"/>
  <c r="G133" i="21"/>
  <c r="C120" i="21"/>
  <c r="AB122" i="21"/>
  <c r="O122" i="21"/>
  <c r="Y122" i="21"/>
  <c r="V122" i="21"/>
  <c r="U122" i="21"/>
  <c r="C116" i="21"/>
  <c r="AC122" i="21"/>
  <c r="Z122" i="21"/>
  <c r="W122" i="21"/>
  <c r="G122" i="21"/>
  <c r="T122" i="21"/>
  <c r="D122" i="21"/>
  <c r="I122" i="21"/>
  <c r="F122" i="21"/>
  <c r="S122" i="21"/>
  <c r="AF122" i="21"/>
  <c r="R122" i="21"/>
  <c r="AE122" i="21"/>
  <c r="C119" i="21"/>
  <c r="AG122" i="21"/>
  <c r="N122" i="21"/>
  <c r="M122" i="21"/>
  <c r="J122" i="21"/>
  <c r="C110" i="21"/>
  <c r="C96" i="21"/>
  <c r="C99" i="21"/>
  <c r="R100" i="21"/>
  <c r="AB100" i="21"/>
  <c r="L100" i="21"/>
  <c r="Y100" i="21"/>
  <c r="I100" i="21"/>
  <c r="AG100" i="21"/>
  <c r="Q100" i="21"/>
  <c r="U100" i="21"/>
  <c r="Z100" i="21"/>
  <c r="J100" i="21"/>
  <c r="W100" i="21"/>
  <c r="T100" i="21"/>
  <c r="S100" i="21"/>
  <c r="AF100" i="21"/>
  <c r="P100" i="21"/>
  <c r="AE100" i="21"/>
  <c r="O100" i="21"/>
  <c r="C98" i="21"/>
  <c r="AD100" i="21"/>
  <c r="N100" i="21"/>
  <c r="AA100" i="21"/>
  <c r="K100" i="21"/>
  <c r="AC100" i="21"/>
  <c r="M100" i="21"/>
  <c r="V108" i="16"/>
  <c r="V109" i="16" s="1"/>
  <c r="C119" i="16"/>
  <c r="C116" i="16"/>
  <c r="T108" i="16"/>
  <c r="T109" i="16" s="1"/>
  <c r="N108" i="16"/>
  <c r="N109" i="16" s="1"/>
  <c r="S108" i="16"/>
  <c r="S109" i="16" s="1"/>
  <c r="AF108" i="16"/>
  <c r="AF109" i="16" s="1"/>
  <c r="P108" i="16"/>
  <c r="P109" i="16" s="1"/>
  <c r="AC108" i="16"/>
  <c r="AC109" i="16" s="1"/>
  <c r="M108" i="16"/>
  <c r="M109" i="16" s="1"/>
  <c r="AE108" i="16"/>
  <c r="AE109" i="16" s="1"/>
  <c r="O108" i="16"/>
  <c r="O109" i="16" s="1"/>
  <c r="K108" i="16"/>
  <c r="K109" i="16" s="1"/>
  <c r="X108" i="16"/>
  <c r="X109" i="16" s="1"/>
  <c r="C105" i="16"/>
  <c r="Z108" i="16"/>
  <c r="Z109" i="16" s="1"/>
  <c r="J108" i="16"/>
  <c r="J109" i="16" s="1"/>
  <c r="W108" i="16"/>
  <c r="W109" i="16" s="1"/>
  <c r="C103" i="16"/>
  <c r="AG108" i="16"/>
  <c r="AG109" i="16" s="1"/>
  <c r="Q108" i="16"/>
  <c r="Q109" i="16" s="1"/>
  <c r="AG64" i="10"/>
  <c r="N75" i="10"/>
  <c r="M75" i="10"/>
  <c r="L74" i="10"/>
  <c r="M73" i="10"/>
  <c r="L66" i="10"/>
  <c r="K75" i="10"/>
  <c r="J74" i="10"/>
  <c r="D64" i="10"/>
  <c r="L65" i="10"/>
  <c r="Q64" i="10"/>
  <c r="I74" i="10"/>
  <c r="D65" i="10"/>
  <c r="J66" i="10"/>
  <c r="J64" i="10"/>
  <c r="AD75" i="10"/>
  <c r="G75" i="10"/>
  <c r="G74" i="10"/>
  <c r="AC75" i="10"/>
  <c r="AE66" i="10"/>
  <c r="AB75" i="10"/>
  <c r="AG73" i="10"/>
  <c r="AC66" i="10"/>
  <c r="AB66" i="10"/>
  <c r="X75" i="10"/>
  <c r="AB74" i="10"/>
  <c r="AC73" i="10"/>
  <c r="AA66" i="10"/>
  <c r="Y48" i="10"/>
  <c r="Y47" i="10"/>
  <c r="N48" i="10"/>
  <c r="M47" i="10"/>
  <c r="M49" i="10" s="1"/>
  <c r="I47" i="10"/>
  <c r="I46" i="10"/>
  <c r="AD48" i="10"/>
  <c r="AC48" i="10"/>
  <c r="AC47" i="10"/>
  <c r="AB47" i="10"/>
  <c r="C23" i="22"/>
  <c r="U73" i="10"/>
  <c r="E73" i="10"/>
  <c r="Z75" i="10"/>
  <c r="J75" i="10"/>
  <c r="T73" i="10"/>
  <c r="Y75" i="10"/>
  <c r="I75" i="10"/>
  <c r="S73" i="10"/>
  <c r="T74" i="10"/>
  <c r="S74" i="10"/>
  <c r="AD73" i="10"/>
  <c r="N73" i="10"/>
  <c r="D75" i="10"/>
  <c r="D74" i="10"/>
  <c r="C72" i="10"/>
  <c r="T64" i="10"/>
  <c r="R64" i="10"/>
  <c r="T65" i="10"/>
  <c r="AF64" i="10"/>
  <c r="P64" i="10"/>
  <c r="R65" i="10"/>
  <c r="AE64" i="10"/>
  <c r="O64" i="10"/>
  <c r="AG65" i="10"/>
  <c r="Q65" i="10"/>
  <c r="AD64" i="10"/>
  <c r="N64" i="10"/>
  <c r="AF65" i="10"/>
  <c r="P65" i="10"/>
  <c r="AC64" i="10"/>
  <c r="M64" i="10"/>
  <c r="M67" i="10" s="1"/>
  <c r="AD65" i="10"/>
  <c r="N65" i="10"/>
  <c r="C63" i="10"/>
  <c r="V46" i="10"/>
  <c r="U46" i="10"/>
  <c r="W47" i="10"/>
  <c r="T46" i="10"/>
  <c r="U47" i="10"/>
  <c r="T47" i="10"/>
  <c r="AF46" i="10"/>
  <c r="P46" i="10"/>
  <c r="R47" i="10"/>
  <c r="AE46" i="10"/>
  <c r="O46" i="10"/>
  <c r="AD46" i="10"/>
  <c r="N46" i="10"/>
  <c r="C26" i="22"/>
  <c r="D27" i="19" s="1"/>
  <c r="C118" i="16"/>
  <c r="C106" i="16"/>
  <c r="C104" i="16"/>
  <c r="C129" i="21"/>
  <c r="D133" i="21"/>
  <c r="F133" i="21"/>
  <c r="C117" i="21"/>
  <c r="C118" i="21"/>
  <c r="C121" i="21"/>
  <c r="C107" i="21"/>
  <c r="C109" i="21"/>
  <c r="C108" i="21"/>
  <c r="C97" i="21"/>
  <c r="C59" i="18"/>
  <c r="C57" i="18"/>
  <c r="T41" i="23"/>
  <c r="S41" i="23"/>
  <c r="AG41" i="23"/>
  <c r="Q42" i="23"/>
  <c r="Q43" i="23" s="1"/>
  <c r="U42" i="23"/>
  <c r="U43" i="23" s="1"/>
  <c r="V42" i="23"/>
  <c r="V43" i="23" s="1"/>
  <c r="W42" i="23"/>
  <c r="W43" i="23" s="1"/>
  <c r="H42" i="23"/>
  <c r="H43" i="23" s="1"/>
  <c r="X42" i="23"/>
  <c r="X43" i="23" s="1"/>
  <c r="I42" i="23"/>
  <c r="I43" i="23" s="1"/>
  <c r="Y42" i="23"/>
  <c r="Y43" i="23" s="1"/>
  <c r="J42" i="23"/>
  <c r="J43" i="23" s="1"/>
  <c r="Z42" i="23"/>
  <c r="Z43" i="23" s="1"/>
  <c r="K42" i="23"/>
  <c r="K43" i="23" s="1"/>
  <c r="AA42" i="23"/>
  <c r="AA43" i="23" s="1"/>
  <c r="L42" i="23"/>
  <c r="L43" i="23" s="1"/>
  <c r="AB42" i="23"/>
  <c r="AB43" i="23" s="1"/>
  <c r="M42" i="23"/>
  <c r="M43" i="23" s="1"/>
  <c r="AC42" i="23"/>
  <c r="AC43" i="23" s="1"/>
  <c r="N42" i="23"/>
  <c r="N43" i="23" s="1"/>
  <c r="AD42" i="23"/>
  <c r="AD43" i="23" s="1"/>
  <c r="O42" i="23"/>
  <c r="O43" i="23" s="1"/>
  <c r="AE42" i="23"/>
  <c r="AE43" i="23" s="1"/>
  <c r="P42" i="23"/>
  <c r="P43" i="23" s="1"/>
  <c r="AF42" i="23"/>
  <c r="AF43" i="23" s="1"/>
  <c r="C112" i="24"/>
  <c r="C120" i="24"/>
  <c r="C116" i="24"/>
  <c r="C114" i="24"/>
  <c r="E124" i="24"/>
  <c r="F124" i="24"/>
  <c r="G124" i="24"/>
  <c r="D124" i="24"/>
  <c r="C90" i="24"/>
  <c r="C93" i="24"/>
  <c r="C100" i="24"/>
  <c r="C92" i="24"/>
  <c r="C103" i="24"/>
  <c r="D104" i="24"/>
  <c r="C101" i="24"/>
  <c r="C89" i="24"/>
  <c r="V137" i="21" l="1"/>
  <c r="Y76" i="10"/>
  <c r="AC67" i="10"/>
  <c r="AA67" i="10"/>
  <c r="X49" i="10"/>
  <c r="Z76" i="10"/>
  <c r="H49" i="10"/>
  <c r="AF49" i="10"/>
  <c r="P137" i="21"/>
  <c r="X67" i="10"/>
  <c r="V76" i="10"/>
  <c r="K49" i="10"/>
  <c r="U76" i="10"/>
  <c r="AA76" i="10"/>
  <c r="U67" i="10"/>
  <c r="AB67" i="10"/>
  <c r="L76" i="10"/>
  <c r="W76" i="10"/>
  <c r="W49" i="10"/>
  <c r="AB49" i="10"/>
  <c r="AA137" i="21"/>
  <c r="E67" i="10"/>
  <c r="L49" i="10"/>
  <c r="S49" i="10"/>
  <c r="G67" i="10"/>
  <c r="Z67" i="10"/>
  <c r="Q137" i="21"/>
  <c r="AC137" i="21"/>
  <c r="X137" i="21"/>
  <c r="F67" i="10"/>
  <c r="J137" i="21"/>
  <c r="I67" i="10"/>
  <c r="U137" i="21"/>
  <c r="P76" i="10"/>
  <c r="AE76" i="10"/>
  <c r="S67" i="10"/>
  <c r="K76" i="10"/>
  <c r="L137" i="21"/>
  <c r="AC49" i="10"/>
  <c r="H76" i="10"/>
  <c r="Q49" i="10"/>
  <c r="AB137" i="21"/>
  <c r="Y67" i="10"/>
  <c r="Q67" i="10"/>
  <c r="V49" i="10"/>
  <c r="H67" i="10"/>
  <c r="H80" i="10" s="1"/>
  <c r="O49" i="10"/>
  <c r="W67" i="10"/>
  <c r="J49" i="10"/>
  <c r="AE49" i="10"/>
  <c r="K137" i="21"/>
  <c r="Q76" i="10"/>
  <c r="V67" i="10"/>
  <c r="R76" i="10"/>
  <c r="X76" i="10"/>
  <c r="O137" i="21"/>
  <c r="K67" i="10"/>
  <c r="Z49" i="10"/>
  <c r="AA49" i="10"/>
  <c r="H137" i="21"/>
  <c r="R49" i="10"/>
  <c r="AD137" i="21"/>
  <c r="P49" i="10"/>
  <c r="AG76" i="10"/>
  <c r="G76" i="10"/>
  <c r="AG49" i="10"/>
  <c r="I49" i="10"/>
  <c r="M137" i="21"/>
  <c r="M76" i="10"/>
  <c r="O76" i="10"/>
  <c r="N76" i="10"/>
  <c r="AG67" i="10"/>
  <c r="J67" i="10"/>
  <c r="Y137" i="21"/>
  <c r="L67" i="10"/>
  <c r="R137" i="21"/>
  <c r="AC76" i="10"/>
  <c r="I76" i="10"/>
  <c r="AF137" i="21"/>
  <c r="S137" i="21"/>
  <c r="C122" i="21"/>
  <c r="T76" i="10"/>
  <c r="N67" i="10"/>
  <c r="C104" i="24"/>
  <c r="C33" i="19" s="1"/>
  <c r="AD67" i="10"/>
  <c r="AB76" i="10"/>
  <c r="M80" i="10"/>
  <c r="AE67" i="10"/>
  <c r="P67" i="10"/>
  <c r="J76" i="10"/>
  <c r="Y49" i="10"/>
  <c r="AD76" i="10"/>
  <c r="T137" i="21"/>
  <c r="W137" i="21"/>
  <c r="Z137" i="21"/>
  <c r="N137" i="21"/>
  <c r="AG137" i="21"/>
  <c r="I137" i="21"/>
  <c r="AE137" i="21"/>
  <c r="S76" i="10"/>
  <c r="C64" i="10"/>
  <c r="AF67" i="10"/>
  <c r="C73" i="10"/>
  <c r="T67" i="10"/>
  <c r="T49" i="10"/>
  <c r="U49" i="10"/>
  <c r="N49" i="10"/>
  <c r="AD49" i="10"/>
  <c r="C27" i="19"/>
  <c r="E27" i="19" s="1"/>
  <c r="C28" i="22"/>
  <c r="E76" i="10"/>
  <c r="C74" i="10"/>
  <c r="C75" i="10"/>
  <c r="D76" i="10"/>
  <c r="R67" i="10"/>
  <c r="O67" i="10"/>
  <c r="C65" i="10"/>
  <c r="C66" i="10"/>
  <c r="D67" i="10"/>
  <c r="Q80" i="10" l="1"/>
  <c r="AC80" i="10"/>
  <c r="X80" i="10"/>
  <c r="AA80" i="10"/>
  <c r="Z80" i="10"/>
  <c r="AF80" i="10"/>
  <c r="S80" i="10"/>
  <c r="AB80" i="10"/>
  <c r="U80" i="10"/>
  <c r="K80" i="10"/>
  <c r="V80" i="10"/>
  <c r="L80" i="10"/>
  <c r="W80" i="10"/>
  <c r="I80" i="10"/>
  <c r="AE80" i="10"/>
  <c r="Y80" i="10"/>
  <c r="J80" i="10"/>
  <c r="P80" i="10"/>
  <c r="O80" i="10"/>
  <c r="R80" i="10"/>
  <c r="AG80" i="10"/>
  <c r="N80" i="10"/>
  <c r="AD80" i="10"/>
  <c r="C76" i="10"/>
  <c r="C67" i="10"/>
  <c r="T80" i="10"/>
  <c r="H22" i="7" l="1"/>
  <c r="E21" i="7" l="1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D8" i="2" l="1"/>
  <c r="C20" i="6" l="1"/>
  <c r="AE105" i="21" l="1"/>
  <c r="K54" i="10"/>
  <c r="I106" i="21"/>
  <c r="AC54" i="10"/>
  <c r="AD105" i="21"/>
  <c r="V105" i="21"/>
  <c r="U54" i="10"/>
  <c r="AC105" i="21"/>
  <c r="U105" i="21"/>
  <c r="T54" i="10"/>
  <c r="T105" i="21"/>
  <c r="AD106" i="21"/>
  <c r="S54" i="10"/>
  <c r="S105" i="21"/>
  <c r="AC106" i="21"/>
  <c r="U106" i="21"/>
  <c r="J54" i="10"/>
  <c r="K105" i="21"/>
  <c r="AE106" i="21"/>
  <c r="T106" i="21"/>
  <c r="I54" i="10"/>
  <c r="J105" i="21"/>
  <c r="S106" i="21"/>
  <c r="I105" i="21"/>
  <c r="K106" i="21"/>
  <c r="AE54" i="10"/>
  <c r="J106" i="21"/>
  <c r="AD54" i="10"/>
  <c r="I111" i="21" l="1"/>
  <c r="S57" i="10"/>
  <c r="S55" i="10"/>
  <c r="S56" i="10"/>
  <c r="AD111" i="21"/>
  <c r="I57" i="10"/>
  <c r="I56" i="10"/>
  <c r="I55" i="10"/>
  <c r="J57" i="10"/>
  <c r="J56" i="10"/>
  <c r="J55" i="10"/>
  <c r="U111" i="21"/>
  <c r="AE111" i="21"/>
  <c r="S111" i="21"/>
  <c r="AC111" i="21"/>
  <c r="J111" i="21"/>
  <c r="K111" i="21"/>
  <c r="AC57" i="10"/>
  <c r="AC56" i="10"/>
  <c r="AC55" i="10"/>
  <c r="AD55" i="10"/>
  <c r="AD57" i="10"/>
  <c r="AD56" i="10"/>
  <c r="K55" i="10"/>
  <c r="K57" i="10"/>
  <c r="K56" i="10"/>
  <c r="AE55" i="10"/>
  <c r="AE57" i="10"/>
  <c r="AE56" i="10"/>
  <c r="T111" i="21"/>
  <c r="T57" i="10"/>
  <c r="T55" i="10"/>
  <c r="T56" i="10"/>
  <c r="U56" i="10"/>
  <c r="U55" i="10"/>
  <c r="U57" i="10"/>
  <c r="L105" i="21"/>
  <c r="AF105" i="21"/>
  <c r="L54" i="10"/>
  <c r="V54" i="10"/>
  <c r="V106" i="21"/>
  <c r="V111" i="21" s="1"/>
  <c r="AF106" i="21"/>
  <c r="L106" i="21"/>
  <c r="AF54" i="10"/>
  <c r="I127" i="21"/>
  <c r="J127" i="21"/>
  <c r="J128" i="21"/>
  <c r="T127" i="21"/>
  <c r="S128" i="21"/>
  <c r="AF128" i="21"/>
  <c r="V128" i="21"/>
  <c r="AD127" i="21"/>
  <c r="AD128" i="21"/>
  <c r="AE127" i="21"/>
  <c r="AC128" i="21"/>
  <c r="T58" i="10" l="1"/>
  <c r="T83" i="10" s="1"/>
  <c r="J58" i="10"/>
  <c r="J83" i="10" s="1"/>
  <c r="AD58" i="10"/>
  <c r="AD83" i="10" s="1"/>
  <c r="U58" i="10"/>
  <c r="U83" i="10" s="1"/>
  <c r="S58" i="10"/>
  <c r="S83" i="10" s="1"/>
  <c r="L111" i="21"/>
  <c r="K58" i="10"/>
  <c r="K83" i="10" s="1"/>
  <c r="J133" i="21"/>
  <c r="J140" i="21" s="1"/>
  <c r="V57" i="10"/>
  <c r="V55" i="10"/>
  <c r="V56" i="10"/>
  <c r="AD133" i="21"/>
  <c r="AD140" i="21" s="1"/>
  <c r="L55" i="10"/>
  <c r="L57" i="10"/>
  <c r="L56" i="10"/>
  <c r="AC58" i="10"/>
  <c r="AC83" i="10" s="1"/>
  <c r="I58" i="10"/>
  <c r="I83" i="10" s="1"/>
  <c r="AF55" i="10"/>
  <c r="AF57" i="10"/>
  <c r="AF56" i="10"/>
  <c r="AF111" i="21"/>
  <c r="AE58" i="10"/>
  <c r="AE83" i="10" s="1"/>
  <c r="AF127" i="21"/>
  <c r="AF133" i="21" s="1"/>
  <c r="T128" i="21"/>
  <c r="T133" i="21" s="1"/>
  <c r="T140" i="21" s="1"/>
  <c r="L127" i="21"/>
  <c r="I128" i="21"/>
  <c r="I133" i="21" s="1"/>
  <c r="I140" i="21" s="1"/>
  <c r="W105" i="21"/>
  <c r="M105" i="21"/>
  <c r="W106" i="21"/>
  <c r="M106" i="21"/>
  <c r="W54" i="10"/>
  <c r="AG106" i="21"/>
  <c r="M54" i="10"/>
  <c r="AG105" i="21"/>
  <c r="AG54" i="10"/>
  <c r="AC127" i="21"/>
  <c r="AC133" i="21" s="1"/>
  <c r="AC140" i="21" s="1"/>
  <c r="L128" i="21"/>
  <c r="S127" i="21"/>
  <c r="S133" i="21" s="1"/>
  <c r="S140" i="21" s="1"/>
  <c r="U127" i="21"/>
  <c r="K128" i="21"/>
  <c r="K127" i="21"/>
  <c r="AE128" i="21"/>
  <c r="AE133" i="21" s="1"/>
  <c r="AE140" i="21" s="1"/>
  <c r="V127" i="21"/>
  <c r="V133" i="21" s="1"/>
  <c r="V140" i="21" s="1"/>
  <c r="U128" i="21"/>
  <c r="U133" i="21" s="1"/>
  <c r="U140" i="21" s="1"/>
  <c r="K133" i="21" l="1"/>
  <c r="K140" i="21" s="1"/>
  <c r="V58" i="10"/>
  <c r="V83" i="10" s="1"/>
  <c r="M111" i="21"/>
  <c r="AF140" i="21"/>
  <c r="L58" i="10"/>
  <c r="L83" i="10" s="1"/>
  <c r="M55" i="10"/>
  <c r="M57" i="10"/>
  <c r="M56" i="10"/>
  <c r="W57" i="10"/>
  <c r="W55" i="10"/>
  <c r="W56" i="10"/>
  <c r="AG55" i="10"/>
  <c r="AG57" i="10"/>
  <c r="AG56" i="10"/>
  <c r="AG111" i="21"/>
  <c r="L133" i="21"/>
  <c r="L140" i="21" s="1"/>
  <c r="AF58" i="10"/>
  <c r="AF83" i="10" s="1"/>
  <c r="V114" i="16"/>
  <c r="V120" i="16" s="1"/>
  <c r="S115" i="16"/>
  <c r="S121" i="16" s="1"/>
  <c r="W111" i="21"/>
  <c r="M128" i="21"/>
  <c r="AG127" i="21"/>
  <c r="AG128" i="21"/>
  <c r="X54" i="10"/>
  <c r="X105" i="21"/>
  <c r="W127" i="21"/>
  <c r="X106" i="21"/>
  <c r="W128" i="21"/>
  <c r="M127" i="21"/>
  <c r="N105" i="21"/>
  <c r="N106" i="21"/>
  <c r="N54" i="10"/>
  <c r="T114" i="16"/>
  <c r="T120" i="16" s="1"/>
  <c r="J114" i="16"/>
  <c r="J120" i="16" s="1"/>
  <c r="L115" i="16"/>
  <c r="L121" i="16" s="1"/>
  <c r="K115" i="16"/>
  <c r="K121" i="16" s="1"/>
  <c r="V115" i="16"/>
  <c r="V121" i="16" s="1"/>
  <c r="AF114" i="16"/>
  <c r="AF120" i="16" s="1"/>
  <c r="AE114" i="16"/>
  <c r="AE120" i="16" s="1"/>
  <c r="AF115" i="16"/>
  <c r="AF121" i="16" s="1"/>
  <c r="J115" i="16"/>
  <c r="J121" i="16" s="1"/>
  <c r="I114" i="16"/>
  <c r="I120" i="16" s="1"/>
  <c r="AC114" i="16"/>
  <c r="AC120" i="16" s="1"/>
  <c r="AD115" i="16"/>
  <c r="AD121" i="16" s="1"/>
  <c r="K114" i="16"/>
  <c r="K120" i="16" s="1"/>
  <c r="U114" i="16"/>
  <c r="U120" i="16" s="1"/>
  <c r="U115" i="16"/>
  <c r="U121" i="16" s="1"/>
  <c r="L114" i="16"/>
  <c r="L120" i="16" s="1"/>
  <c r="AC115" i="16"/>
  <c r="AC121" i="16" s="1"/>
  <c r="W133" i="21" l="1"/>
  <c r="L122" i="16"/>
  <c r="K122" i="16"/>
  <c r="M133" i="21"/>
  <c r="M140" i="21" s="1"/>
  <c r="T115" i="16"/>
  <c r="T121" i="16" s="1"/>
  <c r="T122" i="16" s="1"/>
  <c r="AG58" i="10"/>
  <c r="AG83" i="10" s="1"/>
  <c r="AE115" i="16"/>
  <c r="AE121" i="16" s="1"/>
  <c r="AE122" i="16" s="1"/>
  <c r="U122" i="16"/>
  <c r="AG133" i="21"/>
  <c r="AG140" i="21" s="1"/>
  <c r="J122" i="16"/>
  <c r="X55" i="10"/>
  <c r="X56" i="10"/>
  <c r="X57" i="10"/>
  <c r="AC122" i="16"/>
  <c r="N111" i="21"/>
  <c r="W140" i="21"/>
  <c r="M58" i="10"/>
  <c r="M83" i="10" s="1"/>
  <c r="I115" i="16"/>
  <c r="I121" i="16" s="1"/>
  <c r="I122" i="16" s="1"/>
  <c r="X111" i="21"/>
  <c r="S114" i="16"/>
  <c r="S120" i="16" s="1"/>
  <c r="S122" i="16" s="1"/>
  <c r="AF122" i="16"/>
  <c r="V122" i="16"/>
  <c r="AD114" i="16"/>
  <c r="AD120" i="16" s="1"/>
  <c r="AD122" i="16" s="1"/>
  <c r="N55" i="10"/>
  <c r="N57" i="10"/>
  <c r="N56" i="10"/>
  <c r="W58" i="10"/>
  <c r="W83" i="10" s="1"/>
  <c r="M114" i="16"/>
  <c r="M120" i="16" s="1"/>
  <c r="N128" i="21"/>
  <c r="X127" i="21"/>
  <c r="X128" i="21"/>
  <c r="O105" i="21"/>
  <c r="O54" i="10"/>
  <c r="O106" i="21"/>
  <c r="AG114" i="16"/>
  <c r="AG120" i="16" s="1"/>
  <c r="Y105" i="21"/>
  <c r="Y106" i="21"/>
  <c r="AG115" i="16"/>
  <c r="AG121" i="16" s="1"/>
  <c r="Y54" i="10"/>
  <c r="N127" i="21"/>
  <c r="H105" i="21"/>
  <c r="H106" i="21"/>
  <c r="H54" i="10"/>
  <c r="AD69" i="18"/>
  <c r="AD71" i="18"/>
  <c r="K69" i="18"/>
  <c r="K71" i="18"/>
  <c r="AC69" i="18"/>
  <c r="AC71" i="18"/>
  <c r="V71" i="18"/>
  <c r="V69" i="18"/>
  <c r="U71" i="18"/>
  <c r="J71" i="18"/>
  <c r="J69" i="18"/>
  <c r="X133" i="21" l="1"/>
  <c r="X140" i="21" s="1"/>
  <c r="N133" i="21"/>
  <c r="N140" i="21" s="1"/>
  <c r="X58" i="10"/>
  <c r="X83" i="10" s="1"/>
  <c r="N58" i="10"/>
  <c r="N83" i="10" s="1"/>
  <c r="O111" i="21"/>
  <c r="Y57" i="10"/>
  <c r="Y56" i="10"/>
  <c r="Y55" i="10"/>
  <c r="Y111" i="21"/>
  <c r="H55" i="10"/>
  <c r="H57" i="10"/>
  <c r="H56" i="10"/>
  <c r="H111" i="21"/>
  <c r="AG122" i="16"/>
  <c r="W114" i="16"/>
  <c r="W120" i="16" s="1"/>
  <c r="W115" i="16"/>
  <c r="W121" i="16" s="1"/>
  <c r="M115" i="16"/>
  <c r="M121" i="16" s="1"/>
  <c r="M122" i="16" s="1"/>
  <c r="O55" i="10"/>
  <c r="O57" i="10"/>
  <c r="O56" i="10"/>
  <c r="U69" i="18"/>
  <c r="AF69" i="18"/>
  <c r="P106" i="21"/>
  <c r="W69" i="18"/>
  <c r="Y127" i="21"/>
  <c r="Y128" i="21"/>
  <c r="Z105" i="21"/>
  <c r="Z106" i="21"/>
  <c r="Z54" i="10"/>
  <c r="O127" i="21"/>
  <c r="O128" i="21"/>
  <c r="W71" i="18"/>
  <c r="P105" i="21"/>
  <c r="P54" i="10"/>
  <c r="H127" i="21"/>
  <c r="H128" i="21"/>
  <c r="AE69" i="18"/>
  <c r="AE71" i="18"/>
  <c r="S69" i="18"/>
  <c r="L69" i="18"/>
  <c r="S71" i="18"/>
  <c r="T69" i="18"/>
  <c r="T71" i="18"/>
  <c r="I71" i="18"/>
  <c r="L27" i="16"/>
  <c r="AF71" i="18"/>
  <c r="L71" i="18"/>
  <c r="I69" i="18"/>
  <c r="AE73" i="18"/>
  <c r="D189" i="1"/>
  <c r="E189" i="1" s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Y133" i="21" l="1"/>
  <c r="Y140" i="21" s="1"/>
  <c r="N115" i="16"/>
  <c r="N121" i="16" s="1"/>
  <c r="W122" i="16"/>
  <c r="H133" i="21"/>
  <c r="H140" i="21" s="1"/>
  <c r="P111" i="21"/>
  <c r="O58" i="10"/>
  <c r="O83" i="10" s="1"/>
  <c r="H58" i="10"/>
  <c r="X114" i="16"/>
  <c r="X120" i="16" s="1"/>
  <c r="X115" i="16"/>
  <c r="X121" i="16" s="1"/>
  <c r="Y58" i="10"/>
  <c r="Y83" i="10" s="1"/>
  <c r="O133" i="21"/>
  <c r="O140" i="21" s="1"/>
  <c r="P55" i="10"/>
  <c r="P57" i="10"/>
  <c r="P56" i="10"/>
  <c r="Z111" i="21"/>
  <c r="Z57" i="10"/>
  <c r="Z56" i="10"/>
  <c r="Z55" i="10"/>
  <c r="N114" i="16"/>
  <c r="N120" i="16" s="1"/>
  <c r="T70" i="18"/>
  <c r="S74" i="18"/>
  <c r="T74" i="18"/>
  <c r="M71" i="18"/>
  <c r="AG71" i="18"/>
  <c r="M69" i="18"/>
  <c r="AG69" i="18"/>
  <c r="Z127" i="21"/>
  <c r="Z128" i="21"/>
  <c r="P127" i="21"/>
  <c r="P128" i="21"/>
  <c r="X71" i="18"/>
  <c r="X69" i="18"/>
  <c r="Q54" i="10"/>
  <c r="N69" i="18"/>
  <c r="N71" i="18"/>
  <c r="Q106" i="21"/>
  <c r="Q105" i="21"/>
  <c r="AA105" i="21"/>
  <c r="AA106" i="21"/>
  <c r="AA54" i="10"/>
  <c r="AG73" i="18"/>
  <c r="S68" i="18"/>
  <c r="S72" i="18"/>
  <c r="AF72" i="18"/>
  <c r="W68" i="18"/>
  <c r="AG68" i="18"/>
  <c r="AG70" i="18"/>
  <c r="AD73" i="18"/>
  <c r="AF73" i="18"/>
  <c r="T72" i="18"/>
  <c r="J72" i="18"/>
  <c r="AF74" i="18"/>
  <c r="W73" i="18"/>
  <c r="AD68" i="18"/>
  <c r="V68" i="18"/>
  <c r="AG74" i="18"/>
  <c r="AC68" i="18"/>
  <c r="M73" i="18"/>
  <c r="AE74" i="18"/>
  <c r="V70" i="18"/>
  <c r="M74" i="18"/>
  <c r="U68" i="18"/>
  <c r="V72" i="18"/>
  <c r="AC72" i="18"/>
  <c r="U70" i="18"/>
  <c r="AF68" i="18"/>
  <c r="V73" i="18"/>
  <c r="J68" i="18"/>
  <c r="AC73" i="18"/>
  <c r="AD74" i="18"/>
  <c r="K68" i="18"/>
  <c r="U72" i="18"/>
  <c r="V74" i="18"/>
  <c r="AC74" i="18"/>
  <c r="L72" i="18"/>
  <c r="L68" i="18"/>
  <c r="K72" i="18"/>
  <c r="T68" i="18"/>
  <c r="L70" i="18"/>
  <c r="K73" i="18"/>
  <c r="S70" i="18"/>
  <c r="K74" i="18"/>
  <c r="J70" i="18"/>
  <c r="L73" i="18"/>
  <c r="T73" i="18"/>
  <c r="S73" i="18"/>
  <c r="W70" i="18"/>
  <c r="U74" i="18"/>
  <c r="L74" i="18"/>
  <c r="W72" i="18"/>
  <c r="J73" i="18"/>
  <c r="M70" i="18"/>
  <c r="J74" i="18"/>
  <c r="M72" i="18"/>
  <c r="I68" i="18"/>
  <c r="W74" i="18"/>
  <c r="AE68" i="18"/>
  <c r="AF70" i="18"/>
  <c r="I72" i="18"/>
  <c r="M68" i="18"/>
  <c r="AE70" i="18"/>
  <c r="AG72" i="18"/>
  <c r="I73" i="18"/>
  <c r="AE72" i="18"/>
  <c r="U73" i="18"/>
  <c r="I70" i="18"/>
  <c r="I74" i="18"/>
  <c r="K70" i="18"/>
  <c r="AC70" i="18"/>
  <c r="AD70" i="18"/>
  <c r="AD72" i="18"/>
  <c r="D96" i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S75" i="18" l="1"/>
  <c r="AE75" i="18"/>
  <c r="N122" i="16"/>
  <c r="Z58" i="10"/>
  <c r="Z83" i="10" s="1"/>
  <c r="Q111" i="21"/>
  <c r="I75" i="18"/>
  <c r="Z133" i="21"/>
  <c r="Z140" i="21" s="1"/>
  <c r="O115" i="16"/>
  <c r="O121" i="16" s="1"/>
  <c r="X122" i="16"/>
  <c r="AF75" i="18"/>
  <c r="J75" i="18"/>
  <c r="U75" i="18"/>
  <c r="P133" i="21"/>
  <c r="P140" i="21" s="1"/>
  <c r="AA56" i="10"/>
  <c r="AA55" i="10"/>
  <c r="AA57" i="10"/>
  <c r="Y114" i="16"/>
  <c r="Y120" i="16" s="1"/>
  <c r="H83" i="10"/>
  <c r="K75" i="18"/>
  <c r="AA111" i="21"/>
  <c r="Y115" i="16"/>
  <c r="Y121" i="16" s="1"/>
  <c r="P58" i="10"/>
  <c r="P83" i="10" s="1"/>
  <c r="AG75" i="18"/>
  <c r="AC75" i="18"/>
  <c r="W75" i="18"/>
  <c r="H114" i="16"/>
  <c r="V75" i="18"/>
  <c r="T75" i="18"/>
  <c r="AD75" i="18"/>
  <c r="H115" i="16"/>
  <c r="Q55" i="10"/>
  <c r="Q57" i="10"/>
  <c r="Q56" i="10"/>
  <c r="M75" i="18"/>
  <c r="L75" i="18"/>
  <c r="O114" i="16"/>
  <c r="O120" i="16" s="1"/>
  <c r="K50" i="23"/>
  <c r="X73" i="18"/>
  <c r="N68" i="18"/>
  <c r="N73" i="18"/>
  <c r="N74" i="18"/>
  <c r="X68" i="18"/>
  <c r="N72" i="18"/>
  <c r="X74" i="18"/>
  <c r="X72" i="18"/>
  <c r="W49" i="23"/>
  <c r="N70" i="18"/>
  <c r="X70" i="18"/>
  <c r="R54" i="10"/>
  <c r="AB105" i="21"/>
  <c r="AB106" i="21"/>
  <c r="AA127" i="21"/>
  <c r="AB54" i="10"/>
  <c r="Q127" i="21"/>
  <c r="Q128" i="21"/>
  <c r="Y69" i="18"/>
  <c r="Y71" i="18"/>
  <c r="R106" i="21"/>
  <c r="R105" i="21"/>
  <c r="O71" i="18"/>
  <c r="AA128" i="21"/>
  <c r="AF50" i="23"/>
  <c r="K48" i="23"/>
  <c r="K52" i="23" s="1"/>
  <c r="K53" i="23" s="1"/>
  <c r="S48" i="23"/>
  <c r="T48" i="23"/>
  <c r="AF49" i="23"/>
  <c r="J50" i="23"/>
  <c r="L48" i="23"/>
  <c r="AD49" i="23"/>
  <c r="M48" i="23"/>
  <c r="AE49" i="23"/>
  <c r="AD50" i="23"/>
  <c r="K49" i="23"/>
  <c r="M49" i="23"/>
  <c r="AE48" i="23"/>
  <c r="U48" i="23"/>
  <c r="S49" i="23"/>
  <c r="T50" i="23"/>
  <c r="AG49" i="23"/>
  <c r="W48" i="23"/>
  <c r="L49" i="23"/>
  <c r="AG48" i="23"/>
  <c r="W50" i="23"/>
  <c r="L50" i="23"/>
  <c r="T49" i="23"/>
  <c r="AG50" i="23"/>
  <c r="U50" i="23"/>
  <c r="U49" i="23"/>
  <c r="AE50" i="23"/>
  <c r="V49" i="23"/>
  <c r="AC49" i="23"/>
  <c r="M50" i="23"/>
  <c r="I48" i="23"/>
  <c r="V50" i="23"/>
  <c r="S50" i="23"/>
  <c r="AF48" i="23"/>
  <c r="I49" i="23"/>
  <c r="J49" i="23"/>
  <c r="I50" i="23"/>
  <c r="J48" i="23"/>
  <c r="AD48" i="23"/>
  <c r="V48" i="23"/>
  <c r="AC48" i="23"/>
  <c r="AC50" i="23"/>
  <c r="E14" i="1"/>
  <c r="C11" i="1"/>
  <c r="Q133" i="21" l="1"/>
  <c r="Q140" i="21" s="1"/>
  <c r="AF52" i="23"/>
  <c r="AF53" i="23" s="1"/>
  <c r="I51" i="23"/>
  <c r="O69" i="18"/>
  <c r="O122" i="16"/>
  <c r="X75" i="18"/>
  <c r="R111" i="21"/>
  <c r="Y122" i="16"/>
  <c r="Q58" i="10"/>
  <c r="Q83" i="10" s="1"/>
  <c r="AA58" i="10"/>
  <c r="AA83" i="10" s="1"/>
  <c r="N75" i="18"/>
  <c r="V52" i="23"/>
  <c r="V53" i="23" s="1"/>
  <c r="H120" i="16"/>
  <c r="Z114" i="16"/>
  <c r="Z120" i="16" s="1"/>
  <c r="AB111" i="21"/>
  <c r="H121" i="16"/>
  <c r="P114" i="16"/>
  <c r="P120" i="16" s="1"/>
  <c r="AB56" i="10"/>
  <c r="AB55" i="10"/>
  <c r="AB57" i="10"/>
  <c r="AA133" i="21"/>
  <c r="AA140" i="21" s="1"/>
  <c r="AE52" i="23"/>
  <c r="AE53" i="23" s="1"/>
  <c r="Z115" i="16"/>
  <c r="Z121" i="16" s="1"/>
  <c r="P115" i="16"/>
  <c r="P121" i="16" s="1"/>
  <c r="R57" i="10"/>
  <c r="R55" i="10"/>
  <c r="R56" i="10"/>
  <c r="AD51" i="23"/>
  <c r="AD52" i="23"/>
  <c r="AD53" i="23" s="1"/>
  <c r="J52" i="23"/>
  <c r="J53" i="23" s="1"/>
  <c r="L51" i="23"/>
  <c r="L52" i="23"/>
  <c r="L53" i="23" s="1"/>
  <c r="K51" i="23"/>
  <c r="J51" i="23"/>
  <c r="AG51" i="23"/>
  <c r="AG52" i="23"/>
  <c r="AG53" i="23" s="1"/>
  <c r="AF51" i="23"/>
  <c r="T51" i="23"/>
  <c r="T52" i="23"/>
  <c r="T53" i="23" s="1"/>
  <c r="W52" i="23"/>
  <c r="W53" i="23" s="1"/>
  <c r="S51" i="23"/>
  <c r="S52" i="23"/>
  <c r="S53" i="23" s="1"/>
  <c r="W51" i="23"/>
  <c r="I52" i="23"/>
  <c r="I53" i="23" s="1"/>
  <c r="U51" i="23"/>
  <c r="U52" i="23"/>
  <c r="U53" i="23" s="1"/>
  <c r="V51" i="23"/>
  <c r="AC51" i="23"/>
  <c r="AC52" i="23"/>
  <c r="AC53" i="23" s="1"/>
  <c r="AE51" i="23"/>
  <c r="M51" i="23"/>
  <c r="M52" i="23"/>
  <c r="M53" i="23" s="1"/>
  <c r="X50" i="23"/>
  <c r="N49" i="23"/>
  <c r="N50" i="23"/>
  <c r="N48" i="23"/>
  <c r="X49" i="23"/>
  <c r="X48" i="23"/>
  <c r="AB127" i="21"/>
  <c r="AB128" i="21"/>
  <c r="R128" i="21"/>
  <c r="O73" i="18"/>
  <c r="O70" i="18"/>
  <c r="R127" i="21"/>
  <c r="O74" i="18"/>
  <c r="Y72" i="18"/>
  <c r="O68" i="18"/>
  <c r="Y73" i="18"/>
  <c r="O72" i="18"/>
  <c r="Y70" i="18"/>
  <c r="Y74" i="18"/>
  <c r="P69" i="18"/>
  <c r="P71" i="18"/>
  <c r="Z69" i="18"/>
  <c r="Y68" i="18"/>
  <c r="H69" i="18"/>
  <c r="H71" i="18"/>
  <c r="D4" i="19"/>
  <c r="D4" i="24"/>
  <c r="D67" i="24" s="1"/>
  <c r="D4" i="23"/>
  <c r="D22" i="23" s="1"/>
  <c r="D4" i="18"/>
  <c r="D43" i="18" s="1"/>
  <c r="D4" i="17"/>
  <c r="D22" i="17" s="1"/>
  <c r="D4" i="21"/>
  <c r="D4" i="16"/>
  <c r="D56" i="16" s="1"/>
  <c r="D4" i="22"/>
  <c r="D4" i="10"/>
  <c r="I29" i="2"/>
  <c r="J29" i="2"/>
  <c r="D4" i="6"/>
  <c r="D47" i="6" s="1"/>
  <c r="D4" i="4"/>
  <c r="D20" i="4" s="1"/>
  <c r="D4" i="3"/>
  <c r="D28" i="3" s="1"/>
  <c r="D4" i="2"/>
  <c r="C16" i="1"/>
  <c r="C128" i="21" l="1"/>
  <c r="Z122" i="16"/>
  <c r="AB133" i="21"/>
  <c r="AB140" i="21" s="1"/>
  <c r="Y75" i="18"/>
  <c r="AB58" i="10"/>
  <c r="AB83" i="10" s="1"/>
  <c r="AA115" i="16"/>
  <c r="AA121" i="16" s="1"/>
  <c r="AA114" i="16"/>
  <c r="AA120" i="16" s="1"/>
  <c r="R133" i="21"/>
  <c r="Q114" i="16"/>
  <c r="Q120" i="16" s="1"/>
  <c r="X51" i="23"/>
  <c r="R58" i="10"/>
  <c r="H122" i="16"/>
  <c r="C127" i="21"/>
  <c r="O75" i="18"/>
  <c r="Q115" i="16"/>
  <c r="Q121" i="16" s="1"/>
  <c r="P122" i="16"/>
  <c r="X52" i="23"/>
  <c r="X53" i="23" s="1"/>
  <c r="N51" i="23"/>
  <c r="N52" i="23"/>
  <c r="N53" i="23" s="1"/>
  <c r="E4" i="2"/>
  <c r="H4" i="2"/>
  <c r="J4" i="2"/>
  <c r="Z71" i="18"/>
  <c r="P73" i="18"/>
  <c r="P68" i="18"/>
  <c r="P72" i="18"/>
  <c r="Q69" i="18"/>
  <c r="Q71" i="18"/>
  <c r="P70" i="18"/>
  <c r="Z72" i="18"/>
  <c r="P74" i="18"/>
  <c r="Z73" i="18"/>
  <c r="Y48" i="23"/>
  <c r="Z70" i="18"/>
  <c r="Y50" i="23"/>
  <c r="Z74" i="18"/>
  <c r="AA69" i="18"/>
  <c r="Y49" i="23"/>
  <c r="O48" i="23"/>
  <c r="O49" i="23"/>
  <c r="Z68" i="18"/>
  <c r="O50" i="23"/>
  <c r="O32" i="18"/>
  <c r="O45" i="18" s="1"/>
  <c r="Z32" i="18"/>
  <c r="Z45" i="18" s="1"/>
  <c r="J25" i="23"/>
  <c r="I25" i="23"/>
  <c r="U24" i="23"/>
  <c r="I24" i="23"/>
  <c r="U25" i="23"/>
  <c r="AD25" i="23"/>
  <c r="S23" i="23"/>
  <c r="AD24" i="23"/>
  <c r="M24" i="23"/>
  <c r="T23" i="23"/>
  <c r="AC24" i="23"/>
  <c r="N23" i="23"/>
  <c r="AF24" i="23"/>
  <c r="K24" i="23"/>
  <c r="K25" i="23"/>
  <c r="L23" i="23"/>
  <c r="J24" i="23"/>
  <c r="W24" i="23"/>
  <c r="S24" i="23"/>
  <c r="V23" i="23"/>
  <c r="W25" i="23"/>
  <c r="X25" i="23"/>
  <c r="AE23" i="23"/>
  <c r="X24" i="23"/>
  <c r="AE24" i="23"/>
  <c r="AE25" i="23"/>
  <c r="M23" i="23"/>
  <c r="L24" i="23"/>
  <c r="V25" i="23"/>
  <c r="AG23" i="23"/>
  <c r="AF23" i="23"/>
  <c r="N24" i="23"/>
  <c r="U23" i="23"/>
  <c r="AG24" i="23"/>
  <c r="V24" i="23"/>
  <c r="N25" i="23"/>
  <c r="AC25" i="23"/>
  <c r="AG25" i="23"/>
  <c r="AF25" i="23"/>
  <c r="AC23" i="23"/>
  <c r="J23" i="23"/>
  <c r="D26" i="16"/>
  <c r="E4" i="24"/>
  <c r="E67" i="24" s="1"/>
  <c r="D15" i="16"/>
  <c r="D31" i="6"/>
  <c r="D67" i="16"/>
  <c r="E4" i="18"/>
  <c r="E43" i="18" s="1"/>
  <c r="D40" i="3"/>
  <c r="E16" i="3"/>
  <c r="D45" i="16"/>
  <c r="D26" i="21"/>
  <c r="D58" i="21"/>
  <c r="D15" i="21"/>
  <c r="D47" i="21"/>
  <c r="D30" i="18"/>
  <c r="D31" i="23"/>
  <c r="D46" i="24"/>
  <c r="D17" i="18"/>
  <c r="D25" i="24"/>
  <c r="D20" i="24"/>
  <c r="C8" i="24"/>
  <c r="C9" i="24"/>
  <c r="C10" i="24"/>
  <c r="C6" i="24"/>
  <c r="C7" i="24"/>
  <c r="AG20" i="24"/>
  <c r="AF20" i="24"/>
  <c r="AE20" i="24"/>
  <c r="AD20" i="24"/>
  <c r="AC20" i="24"/>
  <c r="Y20" i="24"/>
  <c r="X20" i="24"/>
  <c r="W20" i="24"/>
  <c r="V20" i="24"/>
  <c r="U20" i="24"/>
  <c r="T20" i="24"/>
  <c r="S20" i="24"/>
  <c r="O20" i="24"/>
  <c r="N20" i="24"/>
  <c r="M20" i="24"/>
  <c r="L20" i="24"/>
  <c r="K20" i="24"/>
  <c r="J20" i="24"/>
  <c r="I20" i="24"/>
  <c r="H20" i="24"/>
  <c r="G20" i="24"/>
  <c r="F20" i="24"/>
  <c r="E20" i="24"/>
  <c r="C5" i="24"/>
  <c r="T25" i="23"/>
  <c r="T24" i="23"/>
  <c r="AD23" i="23"/>
  <c r="AG17" i="23"/>
  <c r="AF17" i="23"/>
  <c r="AE17" i="23"/>
  <c r="AD17" i="23"/>
  <c r="AC17" i="23"/>
  <c r="X17" i="23"/>
  <c r="W17" i="23"/>
  <c r="V17" i="23"/>
  <c r="U17" i="23"/>
  <c r="T17" i="23"/>
  <c r="S17" i="23"/>
  <c r="N17" i="23"/>
  <c r="M17" i="23"/>
  <c r="L17" i="23"/>
  <c r="K17" i="23"/>
  <c r="J17" i="23"/>
  <c r="I17" i="23"/>
  <c r="D13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AF34" i="18"/>
  <c r="AF47" i="18" s="1"/>
  <c r="I31" i="18"/>
  <c r="I44" i="18" s="1"/>
  <c r="J31" i="18"/>
  <c r="J44" i="18" s="1"/>
  <c r="K31" i="18"/>
  <c r="K44" i="18" s="1"/>
  <c r="L31" i="18"/>
  <c r="L44" i="18" s="1"/>
  <c r="M31" i="18"/>
  <c r="M44" i="18" s="1"/>
  <c r="N31" i="18"/>
  <c r="N44" i="18" s="1"/>
  <c r="S31" i="18"/>
  <c r="S44" i="18" s="1"/>
  <c r="T31" i="18"/>
  <c r="T44" i="18" s="1"/>
  <c r="U31" i="18"/>
  <c r="U44" i="18" s="1"/>
  <c r="V31" i="18"/>
  <c r="V44" i="18" s="1"/>
  <c r="W31" i="18"/>
  <c r="W44" i="18" s="1"/>
  <c r="X31" i="18"/>
  <c r="X44" i="18" s="1"/>
  <c r="AC31" i="18"/>
  <c r="AC44" i="18" s="1"/>
  <c r="AD31" i="18"/>
  <c r="AD44" i="18" s="1"/>
  <c r="AE31" i="18"/>
  <c r="AE44" i="18" s="1"/>
  <c r="AF31" i="18"/>
  <c r="AF44" i="18" s="1"/>
  <c r="AG31" i="18"/>
  <c r="AG44" i="18" s="1"/>
  <c r="E32" i="18"/>
  <c r="E45" i="18" s="1"/>
  <c r="F32" i="18"/>
  <c r="F45" i="18" s="1"/>
  <c r="G32" i="18"/>
  <c r="G45" i="18" s="1"/>
  <c r="H32" i="18"/>
  <c r="H45" i="18" s="1"/>
  <c r="I32" i="18"/>
  <c r="I45" i="18" s="1"/>
  <c r="J32" i="18"/>
  <c r="J45" i="18" s="1"/>
  <c r="K32" i="18"/>
  <c r="K45" i="18" s="1"/>
  <c r="L32" i="18"/>
  <c r="L45" i="18" s="1"/>
  <c r="M32" i="18"/>
  <c r="M45" i="18" s="1"/>
  <c r="N32" i="18"/>
  <c r="N45" i="18" s="1"/>
  <c r="S32" i="18"/>
  <c r="S45" i="18" s="1"/>
  <c r="T32" i="18"/>
  <c r="T45" i="18" s="1"/>
  <c r="U32" i="18"/>
  <c r="U45" i="18" s="1"/>
  <c r="V32" i="18"/>
  <c r="V45" i="18" s="1"/>
  <c r="W32" i="18"/>
  <c r="W45" i="18" s="1"/>
  <c r="X32" i="18"/>
  <c r="X45" i="18" s="1"/>
  <c r="Y32" i="18"/>
  <c r="Y45" i="18" s="1"/>
  <c r="AC32" i="18"/>
  <c r="AC45" i="18" s="1"/>
  <c r="AD32" i="18"/>
  <c r="AD45" i="18" s="1"/>
  <c r="AE32" i="18"/>
  <c r="AE45" i="18" s="1"/>
  <c r="AF32" i="18"/>
  <c r="AF45" i="18" s="1"/>
  <c r="AG32" i="18"/>
  <c r="AG45" i="18" s="1"/>
  <c r="I33" i="18"/>
  <c r="I46" i="18" s="1"/>
  <c r="J33" i="18"/>
  <c r="J46" i="18" s="1"/>
  <c r="K33" i="18"/>
  <c r="K46" i="18" s="1"/>
  <c r="L33" i="18"/>
  <c r="L46" i="18" s="1"/>
  <c r="M33" i="18"/>
  <c r="M46" i="18" s="1"/>
  <c r="N33" i="18"/>
  <c r="N46" i="18" s="1"/>
  <c r="S33" i="18"/>
  <c r="S46" i="18" s="1"/>
  <c r="T33" i="18"/>
  <c r="T46" i="18" s="1"/>
  <c r="U33" i="18"/>
  <c r="U46" i="18" s="1"/>
  <c r="V33" i="18"/>
  <c r="V46" i="18" s="1"/>
  <c r="W33" i="18"/>
  <c r="W46" i="18" s="1"/>
  <c r="X33" i="18"/>
  <c r="X46" i="18" s="1"/>
  <c r="AC33" i="18"/>
  <c r="AC46" i="18" s="1"/>
  <c r="AD33" i="18"/>
  <c r="AD46" i="18" s="1"/>
  <c r="AE33" i="18"/>
  <c r="AE46" i="18" s="1"/>
  <c r="AF33" i="18"/>
  <c r="AF46" i="18" s="1"/>
  <c r="AG33" i="18"/>
  <c r="AG46" i="18" s="1"/>
  <c r="E34" i="18"/>
  <c r="E47" i="18" s="1"/>
  <c r="F34" i="18"/>
  <c r="F47" i="18" s="1"/>
  <c r="G34" i="18"/>
  <c r="G47" i="18" s="1"/>
  <c r="H34" i="18"/>
  <c r="H47" i="18" s="1"/>
  <c r="I34" i="18"/>
  <c r="I47" i="18" s="1"/>
  <c r="J34" i="18"/>
  <c r="J47" i="18" s="1"/>
  <c r="K34" i="18"/>
  <c r="K47" i="18" s="1"/>
  <c r="L34" i="18"/>
  <c r="L47" i="18" s="1"/>
  <c r="M34" i="18"/>
  <c r="M47" i="18" s="1"/>
  <c r="N34" i="18"/>
  <c r="N47" i="18" s="1"/>
  <c r="S34" i="18"/>
  <c r="S47" i="18" s="1"/>
  <c r="T34" i="18"/>
  <c r="T47" i="18" s="1"/>
  <c r="U34" i="18"/>
  <c r="U47" i="18" s="1"/>
  <c r="V34" i="18"/>
  <c r="V47" i="18" s="1"/>
  <c r="W34" i="18"/>
  <c r="W47" i="18" s="1"/>
  <c r="X34" i="18"/>
  <c r="X47" i="18" s="1"/>
  <c r="Y34" i="18"/>
  <c r="Y47" i="18" s="1"/>
  <c r="AC34" i="18"/>
  <c r="AC47" i="18" s="1"/>
  <c r="AD34" i="18"/>
  <c r="AD47" i="18" s="1"/>
  <c r="AE34" i="18"/>
  <c r="AE47" i="18" s="1"/>
  <c r="AG34" i="18"/>
  <c r="AG47" i="18" s="1"/>
  <c r="I35" i="18"/>
  <c r="I48" i="18" s="1"/>
  <c r="J35" i="18"/>
  <c r="J48" i="18" s="1"/>
  <c r="K35" i="18"/>
  <c r="K48" i="18" s="1"/>
  <c r="L35" i="18"/>
  <c r="L48" i="18" s="1"/>
  <c r="M35" i="18"/>
  <c r="M48" i="18" s="1"/>
  <c r="N35" i="18"/>
  <c r="N48" i="18" s="1"/>
  <c r="S35" i="18"/>
  <c r="S48" i="18" s="1"/>
  <c r="T35" i="18"/>
  <c r="T48" i="18" s="1"/>
  <c r="U35" i="18"/>
  <c r="U48" i="18" s="1"/>
  <c r="V35" i="18"/>
  <c r="V48" i="18" s="1"/>
  <c r="W35" i="18"/>
  <c r="W48" i="18" s="1"/>
  <c r="X35" i="18"/>
  <c r="X48" i="18" s="1"/>
  <c r="AC35" i="18"/>
  <c r="AC48" i="18" s="1"/>
  <c r="AD35" i="18"/>
  <c r="AD48" i="18" s="1"/>
  <c r="AE35" i="18"/>
  <c r="AE48" i="18" s="1"/>
  <c r="AF35" i="18"/>
  <c r="AF48" i="18" s="1"/>
  <c r="AG35" i="18"/>
  <c r="AG48" i="18" s="1"/>
  <c r="I36" i="18"/>
  <c r="I49" i="18" s="1"/>
  <c r="J36" i="18"/>
  <c r="J49" i="18" s="1"/>
  <c r="K36" i="18"/>
  <c r="K49" i="18" s="1"/>
  <c r="L36" i="18"/>
  <c r="L49" i="18" s="1"/>
  <c r="M36" i="18"/>
  <c r="M49" i="18" s="1"/>
  <c r="N36" i="18"/>
  <c r="N49" i="18" s="1"/>
  <c r="S36" i="18"/>
  <c r="S49" i="18" s="1"/>
  <c r="T36" i="18"/>
  <c r="T49" i="18" s="1"/>
  <c r="U36" i="18"/>
  <c r="U49" i="18" s="1"/>
  <c r="V36" i="18"/>
  <c r="V49" i="18" s="1"/>
  <c r="W36" i="18"/>
  <c r="W49" i="18" s="1"/>
  <c r="X36" i="18"/>
  <c r="X49" i="18" s="1"/>
  <c r="AC36" i="18"/>
  <c r="AC49" i="18" s="1"/>
  <c r="AD36" i="18"/>
  <c r="AD49" i="18" s="1"/>
  <c r="AE36" i="18"/>
  <c r="AE49" i="18" s="1"/>
  <c r="AF36" i="18"/>
  <c r="AF49" i="18" s="1"/>
  <c r="AG36" i="18"/>
  <c r="AG49" i="18" s="1"/>
  <c r="I37" i="18"/>
  <c r="I50" i="18" s="1"/>
  <c r="J37" i="18"/>
  <c r="J50" i="18" s="1"/>
  <c r="K37" i="18"/>
  <c r="K50" i="18" s="1"/>
  <c r="L37" i="18"/>
  <c r="L50" i="18" s="1"/>
  <c r="M37" i="18"/>
  <c r="M50" i="18" s="1"/>
  <c r="N37" i="18"/>
  <c r="N50" i="18" s="1"/>
  <c r="S37" i="18"/>
  <c r="S50" i="18" s="1"/>
  <c r="T37" i="18"/>
  <c r="T50" i="18" s="1"/>
  <c r="U37" i="18"/>
  <c r="U50" i="18" s="1"/>
  <c r="V37" i="18"/>
  <c r="V50" i="18" s="1"/>
  <c r="W37" i="18"/>
  <c r="W50" i="18" s="1"/>
  <c r="X37" i="18"/>
  <c r="X50" i="18" s="1"/>
  <c r="AC37" i="18"/>
  <c r="AC50" i="18" s="1"/>
  <c r="AD37" i="18"/>
  <c r="AD50" i="18" s="1"/>
  <c r="AE37" i="18"/>
  <c r="AE50" i="18" s="1"/>
  <c r="AF37" i="18"/>
  <c r="AF50" i="18" s="1"/>
  <c r="AG37" i="18"/>
  <c r="AG50" i="18" s="1"/>
  <c r="D32" i="18"/>
  <c r="D45" i="18" s="1"/>
  <c r="D34" i="18"/>
  <c r="D47" i="18" s="1"/>
  <c r="AA122" i="16" l="1"/>
  <c r="Z75" i="18"/>
  <c r="AB115" i="16"/>
  <c r="AB121" i="16" s="1"/>
  <c r="H35" i="18"/>
  <c r="H48" i="18" s="1"/>
  <c r="H72" i="18"/>
  <c r="Q122" i="16"/>
  <c r="P75" i="18"/>
  <c r="R114" i="16"/>
  <c r="H36" i="18"/>
  <c r="H49" i="18" s="1"/>
  <c r="H73" i="18"/>
  <c r="H31" i="18"/>
  <c r="H44" i="18" s="1"/>
  <c r="H68" i="18"/>
  <c r="AB114" i="16"/>
  <c r="AB120" i="16" s="1"/>
  <c r="C133" i="21"/>
  <c r="R140" i="21"/>
  <c r="R115" i="16"/>
  <c r="R121" i="16" s="1"/>
  <c r="Z34" i="18"/>
  <c r="Z47" i="18" s="1"/>
  <c r="H37" i="18"/>
  <c r="H50" i="18" s="1"/>
  <c r="H74" i="18"/>
  <c r="R83" i="10"/>
  <c r="H33" i="18"/>
  <c r="H46" i="18" s="1"/>
  <c r="H70" i="18"/>
  <c r="Y51" i="23"/>
  <c r="Y52" i="23"/>
  <c r="Y53" i="23" s="1"/>
  <c r="O51" i="23"/>
  <c r="O52" i="23"/>
  <c r="O53" i="23" s="1"/>
  <c r="AA71" i="18"/>
  <c r="P20" i="24"/>
  <c r="Y17" i="23"/>
  <c r="O17" i="23"/>
  <c r="P48" i="23"/>
  <c r="AA70" i="18"/>
  <c r="P50" i="23"/>
  <c r="AA74" i="18"/>
  <c r="P49" i="23"/>
  <c r="Z50" i="23"/>
  <c r="Z49" i="23"/>
  <c r="Z48" i="23"/>
  <c r="Q68" i="18"/>
  <c r="Q72" i="18"/>
  <c r="Q70" i="18"/>
  <c r="AB69" i="18"/>
  <c r="AB71" i="18"/>
  <c r="Q74" i="18"/>
  <c r="AA68" i="18"/>
  <c r="Q73" i="18"/>
  <c r="AA72" i="18"/>
  <c r="AA73" i="18"/>
  <c r="O34" i="18"/>
  <c r="O47" i="18" s="1"/>
  <c r="H50" i="23"/>
  <c r="Z20" i="24"/>
  <c r="W8" i="23"/>
  <c r="I8" i="23"/>
  <c r="Y31" i="18"/>
  <c r="Y44" i="18" s="1"/>
  <c r="Y33" i="18"/>
  <c r="Y46" i="18" s="1"/>
  <c r="Y35" i="18"/>
  <c r="Y48" i="18" s="1"/>
  <c r="Y36" i="18"/>
  <c r="Y49" i="18" s="1"/>
  <c r="O31" i="18"/>
  <c r="O44" i="18" s="1"/>
  <c r="Y37" i="18"/>
  <c r="Y50" i="18" s="1"/>
  <c r="AA32" i="18"/>
  <c r="AA45" i="18" s="1"/>
  <c r="AD8" i="23"/>
  <c r="S8" i="23"/>
  <c r="S25" i="23"/>
  <c r="S26" i="23" s="1"/>
  <c r="M8" i="23"/>
  <c r="T8" i="23"/>
  <c r="AC8" i="23"/>
  <c r="M25" i="23"/>
  <c r="M27" i="23" s="1"/>
  <c r="M32" i="23" s="1"/>
  <c r="H8" i="23"/>
  <c r="X8" i="23"/>
  <c r="L8" i="23"/>
  <c r="K8" i="23"/>
  <c r="L25" i="23"/>
  <c r="L26" i="23" s="1"/>
  <c r="K23" i="23"/>
  <c r="K27" i="23" s="1"/>
  <c r="K32" i="23" s="1"/>
  <c r="N8" i="23"/>
  <c r="AE8" i="23"/>
  <c r="X23" i="23"/>
  <c r="X27" i="23" s="1"/>
  <c r="X32" i="23" s="1"/>
  <c r="U8" i="23"/>
  <c r="V8" i="23"/>
  <c r="AF8" i="23"/>
  <c r="AG8" i="23"/>
  <c r="W23" i="23"/>
  <c r="W27" i="23" s="1"/>
  <c r="W32" i="23" s="1"/>
  <c r="J8" i="23"/>
  <c r="I23" i="23"/>
  <c r="T27" i="23"/>
  <c r="T32" i="23" s="1"/>
  <c r="AD27" i="23"/>
  <c r="AD32" i="23" s="1"/>
  <c r="AC27" i="23"/>
  <c r="AC32" i="23" s="1"/>
  <c r="AF27" i="23"/>
  <c r="AF32" i="23" s="1"/>
  <c r="AG27" i="23"/>
  <c r="AG32" i="23" s="1"/>
  <c r="N27" i="23"/>
  <c r="N32" i="23" s="1"/>
  <c r="V27" i="23"/>
  <c r="V32" i="23" s="1"/>
  <c r="U27" i="23"/>
  <c r="U32" i="23" s="1"/>
  <c r="E25" i="24"/>
  <c r="F4" i="24"/>
  <c r="F67" i="24" s="1"/>
  <c r="E46" i="24"/>
  <c r="J27" i="23"/>
  <c r="J32" i="23" s="1"/>
  <c r="AE27" i="23"/>
  <c r="AE32" i="23" s="1"/>
  <c r="E30" i="18"/>
  <c r="E17" i="18"/>
  <c r="F4" i="18"/>
  <c r="G4" i="18" s="1"/>
  <c r="M31" i="23"/>
  <c r="M13" i="23"/>
  <c r="M22" i="23"/>
  <c r="U31" i="23"/>
  <c r="U13" i="23"/>
  <c r="U22" i="23"/>
  <c r="AG31" i="23"/>
  <c r="AG13" i="23"/>
  <c r="AG22" i="23"/>
  <c r="F22" i="23"/>
  <c r="F31" i="23"/>
  <c r="F13" i="23"/>
  <c r="J22" i="23"/>
  <c r="J31" i="23"/>
  <c r="J13" i="23"/>
  <c r="N22" i="23"/>
  <c r="N31" i="23"/>
  <c r="N13" i="23"/>
  <c r="R22" i="23"/>
  <c r="R31" i="23"/>
  <c r="R13" i="23"/>
  <c r="V22" i="23"/>
  <c r="V31" i="23"/>
  <c r="V13" i="23"/>
  <c r="Z22" i="23"/>
  <c r="Z31" i="23"/>
  <c r="Z13" i="23"/>
  <c r="AD22" i="23"/>
  <c r="AD31" i="23"/>
  <c r="AD13" i="23"/>
  <c r="F25" i="24"/>
  <c r="G4" i="24"/>
  <c r="E31" i="23"/>
  <c r="E13" i="23"/>
  <c r="E22" i="23"/>
  <c r="I31" i="23"/>
  <c r="I13" i="23"/>
  <c r="I22" i="23"/>
  <c r="Q31" i="23"/>
  <c r="Q13" i="23"/>
  <c r="Q22" i="23"/>
  <c r="Y31" i="23"/>
  <c r="Y13" i="23"/>
  <c r="Y22" i="23"/>
  <c r="AC31" i="23"/>
  <c r="AC13" i="23"/>
  <c r="AC22" i="23"/>
  <c r="G22" i="23"/>
  <c r="G13" i="23"/>
  <c r="G31" i="23"/>
  <c r="K22" i="23"/>
  <c r="K31" i="23"/>
  <c r="K13" i="23"/>
  <c r="O22" i="23"/>
  <c r="O13" i="23"/>
  <c r="O31" i="23"/>
  <c r="S22" i="23"/>
  <c r="S13" i="23"/>
  <c r="S31" i="23"/>
  <c r="W22" i="23"/>
  <c r="W13" i="23"/>
  <c r="W31" i="23"/>
  <c r="AA22" i="23"/>
  <c r="AA31" i="23"/>
  <c r="AA13" i="23"/>
  <c r="AE22" i="23"/>
  <c r="AE13" i="23"/>
  <c r="AE31" i="23"/>
  <c r="H31" i="23"/>
  <c r="H13" i="23"/>
  <c r="H22" i="23"/>
  <c r="L31" i="23"/>
  <c r="L13" i="23"/>
  <c r="L22" i="23"/>
  <c r="P31" i="23"/>
  <c r="P13" i="23"/>
  <c r="P22" i="23"/>
  <c r="T31" i="23"/>
  <c r="T13" i="23"/>
  <c r="T22" i="23"/>
  <c r="X31" i="23"/>
  <c r="X13" i="23"/>
  <c r="X22" i="23"/>
  <c r="AB31" i="23"/>
  <c r="AB13" i="23"/>
  <c r="AB22" i="23"/>
  <c r="AF31" i="23"/>
  <c r="AF13" i="23"/>
  <c r="AF22" i="23"/>
  <c r="J26" i="23"/>
  <c r="U26" i="23"/>
  <c r="AC26" i="23"/>
  <c r="AG26" i="23"/>
  <c r="V26" i="23"/>
  <c r="T26" i="23"/>
  <c r="AF26" i="23"/>
  <c r="N26" i="23"/>
  <c r="AD26" i="23"/>
  <c r="AE26" i="23"/>
  <c r="AB122" i="16" l="1"/>
  <c r="AA75" i="18"/>
  <c r="H25" i="23"/>
  <c r="Q75" i="18"/>
  <c r="H75" i="18"/>
  <c r="R120" i="16"/>
  <c r="Z52" i="23"/>
  <c r="Z53" i="23" s="1"/>
  <c r="Z51" i="23"/>
  <c r="P51" i="23"/>
  <c r="H23" i="23"/>
  <c r="H48" i="23"/>
  <c r="P52" i="23"/>
  <c r="P53" i="23" s="1"/>
  <c r="H24" i="23"/>
  <c r="H49" i="23"/>
  <c r="F46" i="24"/>
  <c r="Z17" i="23"/>
  <c r="R68" i="18"/>
  <c r="P17" i="23"/>
  <c r="AB74" i="18"/>
  <c r="R70" i="18"/>
  <c r="R74" i="18"/>
  <c r="AA50" i="23"/>
  <c r="AA49" i="23"/>
  <c r="R72" i="18"/>
  <c r="AA48" i="23"/>
  <c r="R73" i="18"/>
  <c r="AB68" i="18"/>
  <c r="AB72" i="18"/>
  <c r="Q49" i="23"/>
  <c r="AB73" i="18"/>
  <c r="Q48" i="23"/>
  <c r="AB70" i="18"/>
  <c r="Q50" i="23"/>
  <c r="Q32" i="18"/>
  <c r="Q45" i="18" s="1"/>
  <c r="AA34" i="18"/>
  <c r="AA47" i="18" s="1"/>
  <c r="H17" i="23"/>
  <c r="Q34" i="18"/>
  <c r="Q47" i="18" s="1"/>
  <c r="C18" i="24"/>
  <c r="S27" i="23"/>
  <c r="S32" i="23" s="1"/>
  <c r="C16" i="24"/>
  <c r="C14" i="24"/>
  <c r="C15" i="24"/>
  <c r="Z36" i="18"/>
  <c r="Z49" i="18" s="1"/>
  <c r="K26" i="23"/>
  <c r="AA20" i="24"/>
  <c r="Z31" i="18"/>
  <c r="Z44" i="18" s="1"/>
  <c r="AB32" i="18"/>
  <c r="AB45" i="18" s="1"/>
  <c r="O36" i="18"/>
  <c r="O49" i="18" s="1"/>
  <c r="AB34" i="18"/>
  <c r="AB47" i="18" s="1"/>
  <c r="Y24" i="23"/>
  <c r="P32" i="18"/>
  <c r="P45" i="18" s="1"/>
  <c r="Q20" i="24"/>
  <c r="O35" i="18"/>
  <c r="O48" i="18" s="1"/>
  <c r="P31" i="18"/>
  <c r="P44" i="18" s="1"/>
  <c r="P34" i="18"/>
  <c r="P47" i="18" s="1"/>
  <c r="P33" i="18"/>
  <c r="P46" i="18" s="1"/>
  <c r="P35" i="18"/>
  <c r="P48" i="18" s="1"/>
  <c r="O37" i="18"/>
  <c r="O50" i="18" s="1"/>
  <c r="P36" i="18"/>
  <c r="P49" i="18" s="1"/>
  <c r="Y25" i="23"/>
  <c r="P37" i="18"/>
  <c r="P50" i="18" s="1"/>
  <c r="O33" i="18"/>
  <c r="O46" i="18" s="1"/>
  <c r="Z37" i="18"/>
  <c r="Z50" i="18" s="1"/>
  <c r="Z33" i="18"/>
  <c r="Z46" i="18" s="1"/>
  <c r="Z35" i="18"/>
  <c r="Z48" i="18" s="1"/>
  <c r="W26" i="23"/>
  <c r="M26" i="23"/>
  <c r="L27" i="23"/>
  <c r="L32" i="23" s="1"/>
  <c r="X26" i="23"/>
  <c r="I27" i="23"/>
  <c r="I32" i="23" s="1"/>
  <c r="I26" i="23"/>
  <c r="AG13" i="19"/>
  <c r="M13" i="19"/>
  <c r="W13" i="19"/>
  <c r="E60" i="24"/>
  <c r="E81" i="24" s="1"/>
  <c r="M60" i="24"/>
  <c r="M81" i="24" s="1"/>
  <c r="L61" i="24"/>
  <c r="L82" i="24" s="1"/>
  <c r="E59" i="24"/>
  <c r="E80" i="24" s="1"/>
  <c r="U60" i="24"/>
  <c r="U81" i="24" s="1"/>
  <c r="AC60" i="24"/>
  <c r="AC81" i="24" s="1"/>
  <c r="T61" i="24"/>
  <c r="T82" i="24" s="1"/>
  <c r="AB61" i="24"/>
  <c r="AB82" i="24" s="1"/>
  <c r="U59" i="24"/>
  <c r="U80" i="24" s="1"/>
  <c r="F60" i="24"/>
  <c r="F81" i="24" s="1"/>
  <c r="N60" i="24"/>
  <c r="N81" i="24" s="1"/>
  <c r="E61" i="24"/>
  <c r="E82" i="24" s="1"/>
  <c r="M61" i="24"/>
  <c r="M82" i="24" s="1"/>
  <c r="M59" i="24"/>
  <c r="M80" i="24" s="1"/>
  <c r="F59" i="24"/>
  <c r="F80" i="24" s="1"/>
  <c r="V60" i="24"/>
  <c r="V81" i="24" s="1"/>
  <c r="AD60" i="24"/>
  <c r="AD81" i="24" s="1"/>
  <c r="U61" i="24"/>
  <c r="U82" i="24" s="1"/>
  <c r="AC61" i="24"/>
  <c r="AC82" i="24" s="1"/>
  <c r="AC59" i="24"/>
  <c r="AC80" i="24" s="1"/>
  <c r="V59" i="24"/>
  <c r="V80" i="24" s="1"/>
  <c r="G60" i="24"/>
  <c r="G81" i="24" s="1"/>
  <c r="F61" i="24"/>
  <c r="F82" i="24" s="1"/>
  <c r="N61" i="24"/>
  <c r="N82" i="24" s="1"/>
  <c r="N59" i="24"/>
  <c r="N80" i="24" s="1"/>
  <c r="G59" i="24"/>
  <c r="G80" i="24" s="1"/>
  <c r="W60" i="24"/>
  <c r="W81" i="24" s="1"/>
  <c r="V61" i="24"/>
  <c r="V82" i="24" s="1"/>
  <c r="AD61" i="24"/>
  <c r="AD82" i="24" s="1"/>
  <c r="AD59" i="24"/>
  <c r="AD80" i="24" s="1"/>
  <c r="W59" i="24"/>
  <c r="W80" i="24" s="1"/>
  <c r="AE60" i="24"/>
  <c r="AE81" i="24" s="1"/>
  <c r="H60" i="24"/>
  <c r="H81" i="24" s="1"/>
  <c r="G61" i="24"/>
  <c r="G82" i="24" s="1"/>
  <c r="O61" i="24"/>
  <c r="O82" i="24" s="1"/>
  <c r="O59" i="24"/>
  <c r="O80" i="24" s="1"/>
  <c r="H59" i="24"/>
  <c r="H80" i="24" s="1"/>
  <c r="O60" i="24"/>
  <c r="O81" i="24" s="1"/>
  <c r="X60" i="24"/>
  <c r="X81" i="24" s="1"/>
  <c r="W61" i="24"/>
  <c r="W82" i="24" s="1"/>
  <c r="AE61" i="24"/>
  <c r="AE82" i="24" s="1"/>
  <c r="AE59" i="24"/>
  <c r="AE80" i="24" s="1"/>
  <c r="X59" i="24"/>
  <c r="X80" i="24" s="1"/>
  <c r="P60" i="24"/>
  <c r="P81" i="24" s="1"/>
  <c r="I60" i="24"/>
  <c r="I81" i="24" s="1"/>
  <c r="H61" i="24"/>
  <c r="H82" i="24" s="1"/>
  <c r="P61" i="24"/>
  <c r="P82" i="24" s="1"/>
  <c r="P59" i="24"/>
  <c r="P80" i="24" s="1"/>
  <c r="I59" i="24"/>
  <c r="I80" i="24" s="1"/>
  <c r="AF60" i="24"/>
  <c r="AF81" i="24" s="1"/>
  <c r="Y60" i="24"/>
  <c r="Y81" i="24" s="1"/>
  <c r="X61" i="24"/>
  <c r="X82" i="24" s="1"/>
  <c r="AF61" i="24"/>
  <c r="AF82" i="24" s="1"/>
  <c r="AF59" i="24"/>
  <c r="AF80" i="24" s="1"/>
  <c r="Y59" i="24"/>
  <c r="Y80" i="24" s="1"/>
  <c r="Q60" i="24"/>
  <c r="Q81" i="24" s="1"/>
  <c r="J60" i="24"/>
  <c r="J81" i="24" s="1"/>
  <c r="I61" i="24"/>
  <c r="I82" i="24" s="1"/>
  <c r="Q59" i="24"/>
  <c r="Q80" i="24" s="1"/>
  <c r="J59" i="24"/>
  <c r="J80" i="24" s="1"/>
  <c r="AG60" i="24"/>
  <c r="AG81" i="24" s="1"/>
  <c r="Z60" i="24"/>
  <c r="Z81" i="24" s="1"/>
  <c r="Y61" i="24"/>
  <c r="Y82" i="24" s="1"/>
  <c r="AG59" i="24"/>
  <c r="AG80" i="24" s="1"/>
  <c r="Z59" i="24"/>
  <c r="Z80" i="24" s="1"/>
  <c r="R60" i="24"/>
  <c r="R81" i="24" s="1"/>
  <c r="K60" i="24"/>
  <c r="K81" i="24" s="1"/>
  <c r="Q61" i="24"/>
  <c r="Q82" i="24" s="1"/>
  <c r="J61" i="24"/>
  <c r="J82" i="24" s="1"/>
  <c r="R59" i="24"/>
  <c r="R80" i="24" s="1"/>
  <c r="K59" i="24"/>
  <c r="K80" i="24" s="1"/>
  <c r="S60" i="24"/>
  <c r="S81" i="24" s="1"/>
  <c r="AA60" i="24"/>
  <c r="AA81" i="24" s="1"/>
  <c r="AG61" i="24"/>
  <c r="AG82" i="24" s="1"/>
  <c r="Z61" i="24"/>
  <c r="Z82" i="24" s="1"/>
  <c r="S59" i="24"/>
  <c r="S80" i="24" s="1"/>
  <c r="AA59" i="24"/>
  <c r="AA80" i="24" s="1"/>
  <c r="D60" i="24"/>
  <c r="D81" i="24" s="1"/>
  <c r="L60" i="24"/>
  <c r="L81" i="24" s="1"/>
  <c r="R61" i="24"/>
  <c r="R82" i="24" s="1"/>
  <c r="K61" i="24"/>
  <c r="K82" i="24" s="1"/>
  <c r="D59" i="24"/>
  <c r="D80" i="24" s="1"/>
  <c r="L59" i="24"/>
  <c r="L80" i="24" s="1"/>
  <c r="T60" i="24"/>
  <c r="T81" i="24" s="1"/>
  <c r="S61" i="24"/>
  <c r="S82" i="24" s="1"/>
  <c r="AA61" i="24"/>
  <c r="AA82" i="24" s="1"/>
  <c r="T59" i="24"/>
  <c r="T80" i="24" s="1"/>
  <c r="AB59" i="24"/>
  <c r="AB80" i="24" s="1"/>
  <c r="I57" i="24"/>
  <c r="I78" i="24" s="1"/>
  <c r="J57" i="24"/>
  <c r="J78" i="24" s="1"/>
  <c r="K58" i="24"/>
  <c r="K79" i="24" s="1"/>
  <c r="I58" i="24"/>
  <c r="I79" i="24" s="1"/>
  <c r="AC56" i="24"/>
  <c r="AC77" i="24" s="1"/>
  <c r="M56" i="24"/>
  <c r="M77" i="24" s="1"/>
  <c r="F57" i="24"/>
  <c r="F78" i="24" s="1"/>
  <c r="G58" i="24"/>
  <c r="G79" i="24" s="1"/>
  <c r="AF58" i="24"/>
  <c r="AF79" i="24" s="1"/>
  <c r="AA56" i="24"/>
  <c r="AA77" i="24" s="1"/>
  <c r="F56" i="24"/>
  <c r="F77" i="24" s="1"/>
  <c r="M57" i="24"/>
  <c r="M78" i="24" s="1"/>
  <c r="AD58" i="24"/>
  <c r="AD79" i="24" s="1"/>
  <c r="AG56" i="24"/>
  <c r="AG77" i="24" s="1"/>
  <c r="Z56" i="24"/>
  <c r="Z77" i="24" s="1"/>
  <c r="AA57" i="24"/>
  <c r="AA78" i="24" s="1"/>
  <c r="U57" i="24"/>
  <c r="U78" i="24" s="1"/>
  <c r="J58" i="24"/>
  <c r="J79" i="24" s="1"/>
  <c r="D56" i="24"/>
  <c r="D77" i="24" s="1"/>
  <c r="N56" i="24"/>
  <c r="N77" i="24" s="1"/>
  <c r="N58" i="24"/>
  <c r="N79" i="24" s="1"/>
  <c r="S56" i="24"/>
  <c r="S77" i="24" s="1"/>
  <c r="Q56" i="24"/>
  <c r="Q77" i="24" s="1"/>
  <c r="Z57" i="24"/>
  <c r="Z78" i="24" s="1"/>
  <c r="O58" i="24"/>
  <c r="O79" i="24" s="1"/>
  <c r="W58" i="24"/>
  <c r="W79" i="24" s="1"/>
  <c r="AE56" i="24"/>
  <c r="AE77" i="24" s="1"/>
  <c r="H56" i="24"/>
  <c r="H77" i="24" s="1"/>
  <c r="D57" i="24"/>
  <c r="D78" i="24" s="1"/>
  <c r="G57" i="24"/>
  <c r="G78" i="24" s="1"/>
  <c r="V58" i="24"/>
  <c r="V79" i="24" s="1"/>
  <c r="T58" i="24"/>
  <c r="T79" i="24" s="1"/>
  <c r="G56" i="24"/>
  <c r="G77" i="24" s="1"/>
  <c r="AF56" i="24"/>
  <c r="AF77" i="24" s="1"/>
  <c r="AB57" i="24"/>
  <c r="AB78" i="24" s="1"/>
  <c r="R57" i="24"/>
  <c r="R78" i="24" s="1"/>
  <c r="U58" i="24"/>
  <c r="U79" i="24" s="1"/>
  <c r="Z58" i="24"/>
  <c r="Z79" i="24" s="1"/>
  <c r="AB56" i="24"/>
  <c r="AB77" i="24" s="1"/>
  <c r="V56" i="24"/>
  <c r="V77" i="24" s="1"/>
  <c r="AG57" i="24"/>
  <c r="AG78" i="24" s="1"/>
  <c r="H57" i="24"/>
  <c r="H78" i="24" s="1"/>
  <c r="AA58" i="24"/>
  <c r="AA79" i="24" s="1"/>
  <c r="Y58" i="24"/>
  <c r="Y79" i="24" s="1"/>
  <c r="W56" i="24"/>
  <c r="W77" i="24" s="1"/>
  <c r="W57" i="24"/>
  <c r="W78" i="24" s="1"/>
  <c r="AC57" i="24"/>
  <c r="AC78" i="24" s="1"/>
  <c r="E58" i="24"/>
  <c r="E79" i="24" s="1"/>
  <c r="P58" i="24"/>
  <c r="P79" i="24" s="1"/>
  <c r="T56" i="24"/>
  <c r="T77" i="24" s="1"/>
  <c r="P57" i="24"/>
  <c r="P78" i="24" s="1"/>
  <c r="T57" i="24"/>
  <c r="T78" i="24" s="1"/>
  <c r="V57" i="24"/>
  <c r="V78" i="24" s="1"/>
  <c r="X58" i="24"/>
  <c r="X79" i="24" s="1"/>
  <c r="R58" i="24"/>
  <c r="R79" i="24" s="1"/>
  <c r="U56" i="24"/>
  <c r="U77" i="24" s="1"/>
  <c r="K56" i="24"/>
  <c r="K77" i="24" s="1"/>
  <c r="L57" i="24"/>
  <c r="L78" i="24" s="1"/>
  <c r="L58" i="24"/>
  <c r="L79" i="24" s="1"/>
  <c r="S57" i="24"/>
  <c r="S78" i="24" s="1"/>
  <c r="Q57" i="24"/>
  <c r="Q78" i="24" s="1"/>
  <c r="AE58" i="24"/>
  <c r="AE79" i="24" s="1"/>
  <c r="F58" i="24"/>
  <c r="F79" i="24" s="1"/>
  <c r="I56" i="24"/>
  <c r="I77" i="24" s="1"/>
  <c r="Y56" i="24"/>
  <c r="Y77" i="24" s="1"/>
  <c r="K57" i="24"/>
  <c r="K78" i="24" s="1"/>
  <c r="AB58" i="24"/>
  <c r="AB79" i="24" s="1"/>
  <c r="H58" i="24"/>
  <c r="H79" i="24" s="1"/>
  <c r="E56" i="24"/>
  <c r="E77" i="24" s="1"/>
  <c r="P56" i="24"/>
  <c r="P77" i="24" s="1"/>
  <c r="O57" i="24"/>
  <c r="O78" i="24" s="1"/>
  <c r="Y57" i="24"/>
  <c r="Y78" i="24" s="1"/>
  <c r="AG58" i="24"/>
  <c r="AG79" i="24" s="1"/>
  <c r="AC58" i="24"/>
  <c r="AC79" i="24" s="1"/>
  <c r="X56" i="24"/>
  <c r="X77" i="24" s="1"/>
  <c r="AD56" i="24"/>
  <c r="AD77" i="24" s="1"/>
  <c r="E57" i="24"/>
  <c r="E78" i="24" s="1"/>
  <c r="N57" i="24"/>
  <c r="N78" i="24" s="1"/>
  <c r="D58" i="24"/>
  <c r="D79" i="24" s="1"/>
  <c r="Q58" i="24"/>
  <c r="Q79" i="24" s="1"/>
  <c r="L56" i="24"/>
  <c r="L77" i="24" s="1"/>
  <c r="R56" i="24"/>
  <c r="R77" i="24" s="1"/>
  <c r="AF57" i="24"/>
  <c r="AF78" i="24" s="1"/>
  <c r="AE57" i="24"/>
  <c r="AE78" i="24" s="1"/>
  <c r="X57" i="24"/>
  <c r="X78" i="24" s="1"/>
  <c r="AD57" i="24"/>
  <c r="AD78" i="24" s="1"/>
  <c r="S58" i="24"/>
  <c r="S79" i="24" s="1"/>
  <c r="M58" i="24"/>
  <c r="M79" i="24" s="1"/>
  <c r="O56" i="24"/>
  <c r="O77" i="24" s="1"/>
  <c r="J56" i="24"/>
  <c r="J77" i="24" s="1"/>
  <c r="G55" i="24"/>
  <c r="G76" i="24" s="1"/>
  <c r="T54" i="24"/>
  <c r="T75" i="24" s="1"/>
  <c r="AD53" i="24"/>
  <c r="AD74" i="24" s="1"/>
  <c r="H55" i="24"/>
  <c r="H76" i="24" s="1"/>
  <c r="S54" i="24"/>
  <c r="S75" i="24" s="1"/>
  <c r="AF54" i="24"/>
  <c r="AF75" i="24" s="1"/>
  <c r="N55" i="24"/>
  <c r="N76" i="24" s="1"/>
  <c r="F53" i="24"/>
  <c r="F74" i="24" s="1"/>
  <c r="P53" i="24"/>
  <c r="P74" i="24" s="1"/>
  <c r="M55" i="24"/>
  <c r="M76" i="24" s="1"/>
  <c r="W54" i="24"/>
  <c r="W75" i="24" s="1"/>
  <c r="E54" i="24"/>
  <c r="E75" i="24" s="1"/>
  <c r="P54" i="24"/>
  <c r="P75" i="24" s="1"/>
  <c r="P55" i="24"/>
  <c r="P76" i="24" s="1"/>
  <c r="T55" i="24"/>
  <c r="T76" i="24" s="1"/>
  <c r="V53" i="24"/>
  <c r="V74" i="24" s="1"/>
  <c r="AF53" i="24"/>
  <c r="AF74" i="24" s="1"/>
  <c r="AG54" i="24"/>
  <c r="AG75" i="24" s="1"/>
  <c r="U54" i="24"/>
  <c r="U75" i="24" s="1"/>
  <c r="Q54" i="24"/>
  <c r="Q75" i="24" s="1"/>
  <c r="Z55" i="24"/>
  <c r="Z76" i="24" s="1"/>
  <c r="U55" i="24"/>
  <c r="U76" i="24" s="1"/>
  <c r="G53" i="24"/>
  <c r="G74" i="24" s="1"/>
  <c r="N54" i="24"/>
  <c r="N75" i="24" s="1"/>
  <c r="D53" i="24"/>
  <c r="D74" i="24" s="1"/>
  <c r="F54" i="24"/>
  <c r="F75" i="24" s="1"/>
  <c r="R54" i="24"/>
  <c r="R75" i="24" s="1"/>
  <c r="AC55" i="24"/>
  <c r="AC76" i="24" s="1"/>
  <c r="D55" i="24"/>
  <c r="D76" i="24" s="1"/>
  <c r="W53" i="24"/>
  <c r="W74" i="24" s="1"/>
  <c r="S53" i="24"/>
  <c r="S74" i="24" s="1"/>
  <c r="O53" i="24"/>
  <c r="O74" i="24" s="1"/>
  <c r="V54" i="24"/>
  <c r="V75" i="24" s="1"/>
  <c r="AC54" i="24"/>
  <c r="AC75" i="24" s="1"/>
  <c r="AG55" i="24"/>
  <c r="AG76" i="24" s="1"/>
  <c r="V55" i="24"/>
  <c r="V76" i="24" s="1"/>
  <c r="E53" i="24"/>
  <c r="E74" i="24" s="1"/>
  <c r="J53" i="24"/>
  <c r="J74" i="24" s="1"/>
  <c r="E55" i="24"/>
  <c r="E76" i="24" s="1"/>
  <c r="H53" i="24"/>
  <c r="H74" i="24" s="1"/>
  <c r="Z53" i="24"/>
  <c r="Z74" i="24" s="1"/>
  <c r="X54" i="24"/>
  <c r="X75" i="24" s="1"/>
  <c r="Y55" i="24"/>
  <c r="Y76" i="24" s="1"/>
  <c r="W55" i="24"/>
  <c r="W76" i="24" s="1"/>
  <c r="I53" i="24"/>
  <c r="I74" i="24" s="1"/>
  <c r="K53" i="24"/>
  <c r="K74" i="24" s="1"/>
  <c r="I54" i="24"/>
  <c r="I75" i="24" s="1"/>
  <c r="I55" i="24"/>
  <c r="I76" i="24" s="1"/>
  <c r="F55" i="24"/>
  <c r="F76" i="24" s="1"/>
  <c r="R53" i="24"/>
  <c r="R74" i="24" s="1"/>
  <c r="AA53" i="24"/>
  <c r="AA74" i="24" s="1"/>
  <c r="AA54" i="24"/>
  <c r="AA75" i="24" s="1"/>
  <c r="J55" i="24"/>
  <c r="J76" i="24" s="1"/>
  <c r="G54" i="24"/>
  <c r="G75" i="24" s="1"/>
  <c r="AE55" i="24"/>
  <c r="AE76" i="24" s="1"/>
  <c r="Y53" i="24"/>
  <c r="Y74" i="24" s="1"/>
  <c r="M53" i="24"/>
  <c r="M74" i="24" s="1"/>
  <c r="H54" i="24"/>
  <c r="H75" i="24" s="1"/>
  <c r="Y54" i="24"/>
  <c r="Y75" i="24" s="1"/>
  <c r="AA55" i="24"/>
  <c r="AA76" i="24" s="1"/>
  <c r="U53" i="24"/>
  <c r="U74" i="24" s="1"/>
  <c r="D54" i="24"/>
  <c r="D75" i="24" s="1"/>
  <c r="X53" i="24"/>
  <c r="X74" i="24" s="1"/>
  <c r="J54" i="24"/>
  <c r="J75" i="24" s="1"/>
  <c r="M54" i="24"/>
  <c r="M75" i="24" s="1"/>
  <c r="L55" i="24"/>
  <c r="L76" i="24" s="1"/>
  <c r="S55" i="24"/>
  <c r="S76" i="24" s="1"/>
  <c r="Q53" i="24"/>
  <c r="Q74" i="24" s="1"/>
  <c r="AC53" i="24"/>
  <c r="AC74" i="24" s="1"/>
  <c r="X55" i="24"/>
  <c r="X76" i="24" s="1"/>
  <c r="L53" i="24"/>
  <c r="L74" i="24" s="1"/>
  <c r="L54" i="24"/>
  <c r="L75" i="24" s="1"/>
  <c r="O55" i="24"/>
  <c r="O76" i="24" s="1"/>
  <c r="K54" i="24"/>
  <c r="K75" i="24" s="1"/>
  <c r="AD54" i="24"/>
  <c r="AD75" i="24" s="1"/>
  <c r="AD55" i="24"/>
  <c r="AD76" i="24" s="1"/>
  <c r="AG53" i="24"/>
  <c r="AG74" i="24" s="1"/>
  <c r="N53" i="24"/>
  <c r="N74" i="24" s="1"/>
  <c r="AE54" i="24"/>
  <c r="AE75" i="24" s="1"/>
  <c r="AF55" i="24"/>
  <c r="AF76" i="24" s="1"/>
  <c r="Z54" i="24"/>
  <c r="Z75" i="24" s="1"/>
  <c r="O54" i="24"/>
  <c r="O75" i="24" s="1"/>
  <c r="K55" i="24"/>
  <c r="K76" i="24" s="1"/>
  <c r="Q55" i="24"/>
  <c r="Q76" i="24" s="1"/>
  <c r="T53" i="24"/>
  <c r="T74" i="24" s="1"/>
  <c r="AE53" i="24"/>
  <c r="AE74" i="24" s="1"/>
  <c r="J51" i="24"/>
  <c r="J72" i="24" s="1"/>
  <c r="R51" i="24"/>
  <c r="R72" i="24" s="1"/>
  <c r="I52" i="24"/>
  <c r="I73" i="24" s="1"/>
  <c r="Q52" i="24"/>
  <c r="Q73" i="24" s="1"/>
  <c r="J50" i="24"/>
  <c r="J71" i="24" s="1"/>
  <c r="R50" i="24"/>
  <c r="R71" i="24" s="1"/>
  <c r="S51" i="24"/>
  <c r="S72" i="24" s="1"/>
  <c r="Y52" i="24"/>
  <c r="Y73" i="24" s="1"/>
  <c r="AG52" i="24"/>
  <c r="AG73" i="24" s="1"/>
  <c r="Z50" i="24"/>
  <c r="Z71" i="24" s="1"/>
  <c r="S50" i="24"/>
  <c r="S71" i="24" s="1"/>
  <c r="D51" i="24"/>
  <c r="D72" i="24" s="1"/>
  <c r="J52" i="24"/>
  <c r="J73" i="24" s="1"/>
  <c r="R52" i="24"/>
  <c r="R73" i="24" s="1"/>
  <c r="K50" i="24"/>
  <c r="K71" i="24" s="1"/>
  <c r="D50" i="24"/>
  <c r="D71" i="24" s="1"/>
  <c r="Z52" i="24"/>
  <c r="Z73" i="24" s="1"/>
  <c r="S52" i="24"/>
  <c r="S73" i="24" s="1"/>
  <c r="AA50" i="24"/>
  <c r="AA71" i="24" s="1"/>
  <c r="T50" i="24"/>
  <c r="T71" i="24" s="1"/>
  <c r="K51" i="24"/>
  <c r="K72" i="24" s="1"/>
  <c r="L51" i="24"/>
  <c r="L72" i="24" s="1"/>
  <c r="E51" i="24"/>
  <c r="E72" i="24" s="1"/>
  <c r="K52" i="24"/>
  <c r="K73" i="24" s="1"/>
  <c r="D52" i="24"/>
  <c r="D73" i="24" s="1"/>
  <c r="L50" i="24"/>
  <c r="L71" i="24" s="1"/>
  <c r="AB51" i="24"/>
  <c r="AB72" i="24" s="1"/>
  <c r="U51" i="24"/>
  <c r="U72" i="24" s="1"/>
  <c r="AA52" i="24"/>
  <c r="AA73" i="24" s="1"/>
  <c r="T52" i="24"/>
  <c r="T73" i="24" s="1"/>
  <c r="AB50" i="24"/>
  <c r="AB71" i="24" s="1"/>
  <c r="M51" i="24"/>
  <c r="M72" i="24" s="1"/>
  <c r="F51" i="24"/>
  <c r="F72" i="24" s="1"/>
  <c r="L52" i="24"/>
  <c r="L73" i="24" s="1"/>
  <c r="E52" i="24"/>
  <c r="E73" i="24" s="1"/>
  <c r="E50" i="24"/>
  <c r="E71" i="24" s="1"/>
  <c r="M50" i="24"/>
  <c r="M71" i="24" s="1"/>
  <c r="T51" i="24"/>
  <c r="T72" i="24" s="1"/>
  <c r="AC51" i="24"/>
  <c r="AC72" i="24" s="1"/>
  <c r="V51" i="24"/>
  <c r="V72" i="24" s="1"/>
  <c r="AB52" i="24"/>
  <c r="AB73" i="24" s="1"/>
  <c r="U52" i="24"/>
  <c r="U73" i="24" s="1"/>
  <c r="U50" i="24"/>
  <c r="U71" i="24" s="1"/>
  <c r="AC50" i="24"/>
  <c r="AC71" i="24" s="1"/>
  <c r="N51" i="24"/>
  <c r="N72" i="24" s="1"/>
  <c r="M52" i="24"/>
  <c r="M73" i="24" s="1"/>
  <c r="F52" i="24"/>
  <c r="F73" i="24" s="1"/>
  <c r="F50" i="24"/>
  <c r="F71" i="24" s="1"/>
  <c r="N50" i="24"/>
  <c r="N71" i="24" s="1"/>
  <c r="AA51" i="24"/>
  <c r="AA72" i="24" s="1"/>
  <c r="AD51" i="24"/>
  <c r="AD72" i="24" s="1"/>
  <c r="AC52" i="24"/>
  <c r="AC73" i="24" s="1"/>
  <c r="V52" i="24"/>
  <c r="V73" i="24" s="1"/>
  <c r="V50" i="24"/>
  <c r="V71" i="24" s="1"/>
  <c r="AD50" i="24"/>
  <c r="AD71" i="24" s="1"/>
  <c r="G51" i="24"/>
  <c r="G72" i="24" s="1"/>
  <c r="O51" i="24"/>
  <c r="O72" i="24" s="1"/>
  <c r="N52" i="24"/>
  <c r="N73" i="24" s="1"/>
  <c r="G52" i="24"/>
  <c r="G73" i="24" s="1"/>
  <c r="G50" i="24"/>
  <c r="G71" i="24" s="1"/>
  <c r="O50" i="24"/>
  <c r="O71" i="24" s="1"/>
  <c r="Z51" i="24"/>
  <c r="Z72" i="24" s="1"/>
  <c r="W51" i="24"/>
  <c r="W72" i="24" s="1"/>
  <c r="AE51" i="24"/>
  <c r="AE72" i="24" s="1"/>
  <c r="AD52" i="24"/>
  <c r="AD73" i="24" s="1"/>
  <c r="W52" i="24"/>
  <c r="W73" i="24" s="1"/>
  <c r="W50" i="24"/>
  <c r="W71" i="24" s="1"/>
  <c r="AE50" i="24"/>
  <c r="AE71" i="24" s="1"/>
  <c r="H51" i="24"/>
  <c r="H72" i="24" s="1"/>
  <c r="P51" i="24"/>
  <c r="P72" i="24" s="1"/>
  <c r="O52" i="24"/>
  <c r="O73" i="24" s="1"/>
  <c r="H52" i="24"/>
  <c r="H73" i="24" s="1"/>
  <c r="H50" i="24"/>
  <c r="H71" i="24" s="1"/>
  <c r="P50" i="24"/>
  <c r="P71" i="24" s="1"/>
  <c r="X51" i="24"/>
  <c r="X72" i="24" s="1"/>
  <c r="AF51" i="24"/>
  <c r="AF72" i="24" s="1"/>
  <c r="AE52" i="24"/>
  <c r="AE73" i="24" s="1"/>
  <c r="X52" i="24"/>
  <c r="X73" i="24" s="1"/>
  <c r="X50" i="24"/>
  <c r="X71" i="24" s="1"/>
  <c r="AF50" i="24"/>
  <c r="AF71" i="24" s="1"/>
  <c r="I51" i="24"/>
  <c r="I72" i="24" s="1"/>
  <c r="Q51" i="24"/>
  <c r="Q72" i="24" s="1"/>
  <c r="P52" i="24"/>
  <c r="P73" i="24" s="1"/>
  <c r="I50" i="24"/>
  <c r="I71" i="24" s="1"/>
  <c r="Q50" i="24"/>
  <c r="Q71" i="24" s="1"/>
  <c r="Y51" i="24"/>
  <c r="Y72" i="24" s="1"/>
  <c r="AG51" i="24"/>
  <c r="AG72" i="24" s="1"/>
  <c r="AF52" i="24"/>
  <c r="AF73" i="24" s="1"/>
  <c r="Y50" i="24"/>
  <c r="Y71" i="24" s="1"/>
  <c r="AG50" i="24"/>
  <c r="AG71" i="24" s="1"/>
  <c r="AC109" i="24"/>
  <c r="N109" i="24"/>
  <c r="M109" i="24"/>
  <c r="F48" i="24"/>
  <c r="F69" i="24" s="1"/>
  <c r="V109" i="24"/>
  <c r="AD109" i="24"/>
  <c r="G48" i="24"/>
  <c r="G69" i="24" s="1"/>
  <c r="E49" i="24"/>
  <c r="E70" i="24" s="1"/>
  <c r="O109" i="24"/>
  <c r="W109" i="24"/>
  <c r="AE109" i="24"/>
  <c r="F49" i="24"/>
  <c r="F70" i="24" s="1"/>
  <c r="H109" i="24"/>
  <c r="U109" i="24"/>
  <c r="X109" i="24"/>
  <c r="G49" i="24"/>
  <c r="G70" i="24" s="1"/>
  <c r="P109" i="24"/>
  <c r="I109" i="24"/>
  <c r="AF109" i="24"/>
  <c r="Y109" i="24"/>
  <c r="Q109" i="24"/>
  <c r="J109" i="24"/>
  <c r="E48" i="24"/>
  <c r="E69" i="24" s="1"/>
  <c r="R109" i="24"/>
  <c r="K109" i="24"/>
  <c r="Z109" i="24"/>
  <c r="S109" i="24"/>
  <c r="AA109" i="24"/>
  <c r="D48" i="24"/>
  <c r="D69" i="24" s="1"/>
  <c r="D47" i="24"/>
  <c r="D68" i="24" s="1"/>
  <c r="L109" i="24"/>
  <c r="AG109" i="24"/>
  <c r="T109" i="24"/>
  <c r="AB109" i="24"/>
  <c r="F30" i="18"/>
  <c r="F17" i="18"/>
  <c r="F43" i="18"/>
  <c r="H4" i="24"/>
  <c r="G67" i="24"/>
  <c r="G25" i="24"/>
  <c r="G46" i="24"/>
  <c r="H4" i="18"/>
  <c r="G43" i="18"/>
  <c r="G17" i="18"/>
  <c r="G30" i="18"/>
  <c r="H26" i="23" l="1"/>
  <c r="H27" i="23"/>
  <c r="H32" i="23" s="1"/>
  <c r="H13" i="19" s="1"/>
  <c r="AA52" i="23"/>
  <c r="AA53" i="23" s="1"/>
  <c r="AB75" i="18"/>
  <c r="C19" i="18"/>
  <c r="R69" i="18"/>
  <c r="C69" i="18" s="1"/>
  <c r="R122" i="16"/>
  <c r="C21" i="18"/>
  <c r="R71" i="18"/>
  <c r="C71" i="18" s="1"/>
  <c r="AB48" i="24"/>
  <c r="AB69" i="24" s="1"/>
  <c r="AB110" i="24"/>
  <c r="V49" i="24"/>
  <c r="V70" i="24" s="1"/>
  <c r="V111" i="24"/>
  <c r="T48" i="24"/>
  <c r="T69" i="24" s="1"/>
  <c r="T110" i="24"/>
  <c r="X49" i="24"/>
  <c r="X70" i="24" s="1"/>
  <c r="X111" i="24"/>
  <c r="X48" i="24"/>
  <c r="X69" i="24" s="1"/>
  <c r="X110" i="24"/>
  <c r="M49" i="24"/>
  <c r="M70" i="24" s="1"/>
  <c r="M111" i="24"/>
  <c r="N48" i="24"/>
  <c r="N69" i="24" s="1"/>
  <c r="N110" i="24"/>
  <c r="AE49" i="24"/>
  <c r="AE70" i="24" s="1"/>
  <c r="AE111" i="24"/>
  <c r="K49" i="24"/>
  <c r="K70" i="24" s="1"/>
  <c r="K111" i="24"/>
  <c r="AA51" i="23"/>
  <c r="U49" i="24"/>
  <c r="U70" i="24" s="1"/>
  <c r="U111" i="24"/>
  <c r="M48" i="24"/>
  <c r="M69" i="24" s="1"/>
  <c r="M110" i="24"/>
  <c r="W49" i="24"/>
  <c r="W70" i="24" s="1"/>
  <c r="W111" i="24"/>
  <c r="C109" i="24"/>
  <c r="O48" i="24"/>
  <c r="O69" i="24" s="1"/>
  <c r="O110" i="24"/>
  <c r="AG48" i="24"/>
  <c r="AG69" i="24" s="1"/>
  <c r="AG110" i="24"/>
  <c r="N49" i="24"/>
  <c r="N70" i="24" s="1"/>
  <c r="N111" i="24"/>
  <c r="AA49" i="24"/>
  <c r="AA70" i="24" s="1"/>
  <c r="AA111" i="24"/>
  <c r="Y48" i="24"/>
  <c r="Y69" i="24" s="1"/>
  <c r="Y110" i="24"/>
  <c r="U48" i="24"/>
  <c r="U69" i="24" s="1"/>
  <c r="U110" i="24"/>
  <c r="Z49" i="24"/>
  <c r="Z70" i="24" s="1"/>
  <c r="Z111" i="24"/>
  <c r="Q49" i="24"/>
  <c r="Q70" i="24" s="1"/>
  <c r="Q111" i="24"/>
  <c r="H51" i="23"/>
  <c r="H52" i="23"/>
  <c r="S48" i="24"/>
  <c r="S69" i="24" s="1"/>
  <c r="S110" i="24"/>
  <c r="L48" i="24"/>
  <c r="L69" i="24" s="1"/>
  <c r="L110" i="24"/>
  <c r="H48" i="24"/>
  <c r="H69" i="24" s="1"/>
  <c r="H110" i="24"/>
  <c r="AB49" i="24"/>
  <c r="AB70" i="24" s="1"/>
  <c r="AB111" i="24"/>
  <c r="AD49" i="24"/>
  <c r="AD70" i="24" s="1"/>
  <c r="AD111" i="24"/>
  <c r="J49" i="24"/>
  <c r="J70" i="24" s="1"/>
  <c r="J111" i="24"/>
  <c r="K48" i="24"/>
  <c r="K69" i="24" s="1"/>
  <c r="K110" i="24"/>
  <c r="AF49" i="24"/>
  <c r="AF70" i="24" s="1"/>
  <c r="AF111" i="24"/>
  <c r="O49" i="24"/>
  <c r="O70" i="24" s="1"/>
  <c r="O111" i="24"/>
  <c r="T49" i="24"/>
  <c r="T70" i="24" s="1"/>
  <c r="T111" i="24"/>
  <c r="S49" i="24"/>
  <c r="S70" i="24" s="1"/>
  <c r="S111" i="24"/>
  <c r="J48" i="24"/>
  <c r="J69" i="24" s="1"/>
  <c r="J110" i="24"/>
  <c r="I49" i="24"/>
  <c r="I70" i="24" s="1"/>
  <c r="I111" i="24"/>
  <c r="P48" i="24"/>
  <c r="P69" i="24" s="1"/>
  <c r="P110" i="24"/>
  <c r="Z48" i="24"/>
  <c r="Z69" i="24" s="1"/>
  <c r="Z110" i="24"/>
  <c r="AD48" i="24"/>
  <c r="AD69" i="24" s="1"/>
  <c r="AD110" i="24"/>
  <c r="R48" i="24"/>
  <c r="R69" i="24" s="1"/>
  <c r="R110" i="24"/>
  <c r="R49" i="24"/>
  <c r="R70" i="24" s="1"/>
  <c r="R111" i="24"/>
  <c r="Q48" i="24"/>
  <c r="Q69" i="24" s="1"/>
  <c r="Q110" i="24"/>
  <c r="V48" i="24"/>
  <c r="V69" i="24" s="1"/>
  <c r="V110" i="24"/>
  <c r="Y49" i="24"/>
  <c r="Y70" i="24" s="1"/>
  <c r="Y111" i="24"/>
  <c r="AG49" i="24"/>
  <c r="AG70" i="24" s="1"/>
  <c r="AG111" i="24"/>
  <c r="I48" i="24"/>
  <c r="I69" i="24" s="1"/>
  <c r="I110" i="24"/>
  <c r="AC49" i="24"/>
  <c r="AC70" i="24" s="1"/>
  <c r="AC111" i="24"/>
  <c r="Q51" i="23"/>
  <c r="Q52" i="23"/>
  <c r="Q53" i="23" s="1"/>
  <c r="AF48" i="24"/>
  <c r="AF69" i="24" s="1"/>
  <c r="AF110" i="24"/>
  <c r="AA48" i="24"/>
  <c r="AA69" i="24" s="1"/>
  <c r="AA110" i="24"/>
  <c r="P49" i="24"/>
  <c r="P70" i="24" s="1"/>
  <c r="P111" i="24"/>
  <c r="AC48" i="24"/>
  <c r="AC69" i="24" s="1"/>
  <c r="AC110" i="24"/>
  <c r="AE48" i="24"/>
  <c r="AE69" i="24" s="1"/>
  <c r="AE110" i="24"/>
  <c r="W48" i="24"/>
  <c r="W69" i="24" s="1"/>
  <c r="W110" i="24"/>
  <c r="H49" i="24"/>
  <c r="H70" i="24" s="1"/>
  <c r="H111" i="24"/>
  <c r="L49" i="24"/>
  <c r="L70" i="24" s="1"/>
  <c r="L111" i="24"/>
  <c r="AB55" i="24"/>
  <c r="AB76" i="24" s="1"/>
  <c r="C19" i="24"/>
  <c r="R48" i="23"/>
  <c r="AB50" i="23"/>
  <c r="R49" i="23"/>
  <c r="AB49" i="23"/>
  <c r="R50" i="23"/>
  <c r="AA17" i="23"/>
  <c r="AB48" i="23"/>
  <c r="Q17" i="23"/>
  <c r="AB60" i="24"/>
  <c r="AB81" i="24" s="1"/>
  <c r="C17" i="24"/>
  <c r="AA33" i="18"/>
  <c r="AA46" i="18" s="1"/>
  <c r="C13" i="24"/>
  <c r="C12" i="24"/>
  <c r="Y23" i="23"/>
  <c r="Y8" i="23"/>
  <c r="Q31" i="18"/>
  <c r="Q44" i="18" s="1"/>
  <c r="P24" i="23"/>
  <c r="O24" i="23"/>
  <c r="P25" i="23"/>
  <c r="Q33" i="18"/>
  <c r="Q46" i="18" s="1"/>
  <c r="Q35" i="18"/>
  <c r="Q48" i="18" s="1"/>
  <c r="Q36" i="18"/>
  <c r="Q49" i="18" s="1"/>
  <c r="AB54" i="24"/>
  <c r="AB75" i="24" s="1"/>
  <c r="Q37" i="18"/>
  <c r="Q50" i="18" s="1"/>
  <c r="AA35" i="18"/>
  <c r="AA48" i="18" s="1"/>
  <c r="AB20" i="24"/>
  <c r="AB53" i="24"/>
  <c r="AB74" i="24" s="1"/>
  <c r="R55" i="24"/>
  <c r="R76" i="24" s="1"/>
  <c r="R20" i="24"/>
  <c r="C11" i="24"/>
  <c r="O23" i="23"/>
  <c r="O8" i="23"/>
  <c r="AA36" i="18"/>
  <c r="AA49" i="18" s="1"/>
  <c r="O25" i="23"/>
  <c r="AA37" i="18"/>
  <c r="AA50" i="18" s="1"/>
  <c r="Z24" i="23"/>
  <c r="Z25" i="23"/>
  <c r="AA31" i="18"/>
  <c r="AA44" i="18" s="1"/>
  <c r="D41" i="24"/>
  <c r="C40" i="24"/>
  <c r="C59" i="24"/>
  <c r="C35" i="24"/>
  <c r="C37" i="24"/>
  <c r="C58" i="24"/>
  <c r="C39" i="24"/>
  <c r="C28" i="24"/>
  <c r="C38" i="24"/>
  <c r="C30" i="24"/>
  <c r="C51" i="24"/>
  <c r="C57" i="24"/>
  <c r="D61" i="24"/>
  <c r="D82" i="24" s="1"/>
  <c r="C36" i="24"/>
  <c r="C32" i="24"/>
  <c r="C33" i="24"/>
  <c r="C34" i="24"/>
  <c r="C52" i="24"/>
  <c r="C31" i="24"/>
  <c r="C29" i="24"/>
  <c r="C50" i="24"/>
  <c r="I47" i="24"/>
  <c r="I68" i="24" s="1"/>
  <c r="I41" i="24"/>
  <c r="X47" i="24"/>
  <c r="X68" i="24" s="1"/>
  <c r="X41" i="24"/>
  <c r="V47" i="24"/>
  <c r="V68" i="24" s="1"/>
  <c r="V41" i="24"/>
  <c r="F47" i="24"/>
  <c r="F68" i="24" s="1"/>
  <c r="F41" i="24"/>
  <c r="P41" i="24"/>
  <c r="P47" i="24"/>
  <c r="P68" i="24" s="1"/>
  <c r="O41" i="24"/>
  <c r="O47" i="24"/>
  <c r="O68" i="24" s="1"/>
  <c r="D49" i="24"/>
  <c r="D70" i="24" s="1"/>
  <c r="Y47" i="24"/>
  <c r="Y68" i="24" s="1"/>
  <c r="Y41" i="24"/>
  <c r="G47" i="24"/>
  <c r="G68" i="24" s="1"/>
  <c r="G41" i="24"/>
  <c r="Z41" i="24"/>
  <c r="Z47" i="24"/>
  <c r="Z68" i="24" s="1"/>
  <c r="AE41" i="24"/>
  <c r="AE47" i="24"/>
  <c r="AE68" i="24" s="1"/>
  <c r="AA47" i="24"/>
  <c r="AA68" i="24" s="1"/>
  <c r="AA41" i="24"/>
  <c r="AF41" i="24"/>
  <c r="AF47" i="24"/>
  <c r="AF68" i="24" s="1"/>
  <c r="E47" i="24"/>
  <c r="E68" i="24" s="1"/>
  <c r="E41" i="24"/>
  <c r="U47" i="24"/>
  <c r="U68" i="24" s="1"/>
  <c r="U41" i="24"/>
  <c r="AG41" i="24"/>
  <c r="AG47" i="24"/>
  <c r="AG68" i="24" s="1"/>
  <c r="S47" i="24"/>
  <c r="S68" i="24" s="1"/>
  <c r="S41" i="24"/>
  <c r="W47" i="24"/>
  <c r="W68" i="24" s="1"/>
  <c r="W41" i="24"/>
  <c r="C26" i="24"/>
  <c r="C27" i="24"/>
  <c r="K47" i="24"/>
  <c r="K68" i="24" s="1"/>
  <c r="K41" i="24"/>
  <c r="AC41" i="24"/>
  <c r="AC47" i="24"/>
  <c r="AC68" i="24" s="1"/>
  <c r="L41" i="24"/>
  <c r="L47" i="24"/>
  <c r="L68" i="24" s="1"/>
  <c r="J47" i="24"/>
  <c r="J68" i="24" s="1"/>
  <c r="J41" i="24"/>
  <c r="H47" i="24"/>
  <c r="H68" i="24" s="1"/>
  <c r="H41" i="24"/>
  <c r="R41" i="24"/>
  <c r="R47" i="24"/>
  <c r="R68" i="24" s="1"/>
  <c r="AB41" i="24"/>
  <c r="AB47" i="24"/>
  <c r="AB68" i="24" s="1"/>
  <c r="Q41" i="24"/>
  <c r="Q47" i="24"/>
  <c r="Q68" i="24" s="1"/>
  <c r="M47" i="24"/>
  <c r="M68" i="24" s="1"/>
  <c r="M41" i="24"/>
  <c r="T41" i="24"/>
  <c r="T47" i="24"/>
  <c r="T68" i="24" s="1"/>
  <c r="AD41" i="24"/>
  <c r="AD47" i="24"/>
  <c r="AD68" i="24" s="1"/>
  <c r="N41" i="24"/>
  <c r="N47" i="24"/>
  <c r="N68" i="24" s="1"/>
  <c r="C56" i="24"/>
  <c r="I4" i="18"/>
  <c r="H30" i="18"/>
  <c r="H43" i="18"/>
  <c r="H17" i="18"/>
  <c r="I4" i="24"/>
  <c r="H46" i="24"/>
  <c r="H67" i="24"/>
  <c r="H25" i="24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4" i="22"/>
  <c r="C13" i="22"/>
  <c r="D12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6" i="22"/>
  <c r="C5" i="22"/>
  <c r="AG4" i="22"/>
  <c r="AG12" i="22" s="1"/>
  <c r="AF4" i="22"/>
  <c r="AF12" i="22" s="1"/>
  <c r="AE4" i="22"/>
  <c r="AE12" i="22" s="1"/>
  <c r="AD4" i="22"/>
  <c r="AD12" i="22" s="1"/>
  <c r="AC4" i="22"/>
  <c r="AC12" i="22" s="1"/>
  <c r="AB4" i="22"/>
  <c r="AB12" i="22" s="1"/>
  <c r="AA4" i="22"/>
  <c r="AA12" i="22" s="1"/>
  <c r="Z4" i="22"/>
  <c r="Z12" i="22" s="1"/>
  <c r="Y4" i="22"/>
  <c r="Y12" i="22" s="1"/>
  <c r="X4" i="22"/>
  <c r="X12" i="22" s="1"/>
  <c r="W4" i="22"/>
  <c r="W12" i="22" s="1"/>
  <c r="V4" i="22"/>
  <c r="V12" i="22" s="1"/>
  <c r="U4" i="22"/>
  <c r="U12" i="22" s="1"/>
  <c r="T4" i="22"/>
  <c r="T12" i="22" s="1"/>
  <c r="S4" i="22"/>
  <c r="S12" i="22" s="1"/>
  <c r="R4" i="22"/>
  <c r="R12" i="22" s="1"/>
  <c r="Q4" i="22"/>
  <c r="Q12" i="22" s="1"/>
  <c r="P4" i="22"/>
  <c r="P12" i="22" s="1"/>
  <c r="O4" i="22"/>
  <c r="O12" i="22" s="1"/>
  <c r="N4" i="22"/>
  <c r="N12" i="22" s="1"/>
  <c r="M4" i="22"/>
  <c r="M12" i="22" s="1"/>
  <c r="L4" i="22"/>
  <c r="L12" i="22" s="1"/>
  <c r="K4" i="22"/>
  <c r="K12" i="22" s="1"/>
  <c r="J4" i="22"/>
  <c r="J12" i="22" s="1"/>
  <c r="I4" i="22"/>
  <c r="I12" i="22" s="1"/>
  <c r="H4" i="22"/>
  <c r="H12" i="22" s="1"/>
  <c r="G4" i="22"/>
  <c r="G12" i="22" s="1"/>
  <c r="F4" i="22"/>
  <c r="F12" i="22" s="1"/>
  <c r="E4" i="22"/>
  <c r="E12" i="22" s="1"/>
  <c r="AG75" i="21"/>
  <c r="AG84" i="21" s="1"/>
  <c r="AF75" i="21"/>
  <c r="AF84" i="21" s="1"/>
  <c r="AE75" i="21"/>
  <c r="AE84" i="21" s="1"/>
  <c r="AD75" i="21"/>
  <c r="AD84" i="21" s="1"/>
  <c r="AC75" i="21"/>
  <c r="AC84" i="21" s="1"/>
  <c r="AB75" i="21"/>
  <c r="AB84" i="21" s="1"/>
  <c r="AA75" i="21"/>
  <c r="AA84" i="21" s="1"/>
  <c r="Z75" i="21"/>
  <c r="Z84" i="21" s="1"/>
  <c r="Y75" i="21"/>
  <c r="Y84" i="21" s="1"/>
  <c r="X75" i="21"/>
  <c r="X84" i="21" s="1"/>
  <c r="W75" i="21"/>
  <c r="W84" i="21" s="1"/>
  <c r="V75" i="21"/>
  <c r="V84" i="21" s="1"/>
  <c r="U75" i="21"/>
  <c r="U84" i="21" s="1"/>
  <c r="T75" i="21"/>
  <c r="T84" i="21" s="1"/>
  <c r="S75" i="21"/>
  <c r="S84" i="21" s="1"/>
  <c r="R75" i="21"/>
  <c r="R84" i="21" s="1"/>
  <c r="Q75" i="21"/>
  <c r="Q84" i="21" s="1"/>
  <c r="P75" i="21"/>
  <c r="P84" i="21" s="1"/>
  <c r="O75" i="21"/>
  <c r="O84" i="21" s="1"/>
  <c r="N75" i="21"/>
  <c r="N84" i="21" s="1"/>
  <c r="M75" i="21"/>
  <c r="M84" i="21" s="1"/>
  <c r="L75" i="21"/>
  <c r="L84" i="21" s="1"/>
  <c r="K75" i="21"/>
  <c r="K84" i="21" s="1"/>
  <c r="J75" i="21"/>
  <c r="J84" i="21" s="1"/>
  <c r="I75" i="21"/>
  <c r="I84" i="21" s="1"/>
  <c r="H75" i="21"/>
  <c r="H84" i="21" s="1"/>
  <c r="G75" i="21"/>
  <c r="G84" i="21" s="1"/>
  <c r="F75" i="21"/>
  <c r="F84" i="21" s="1"/>
  <c r="E75" i="21"/>
  <c r="E84" i="21" s="1"/>
  <c r="D75" i="21"/>
  <c r="D84" i="21" s="1"/>
  <c r="AG74" i="21"/>
  <c r="AG83" i="21" s="1"/>
  <c r="AF74" i="21"/>
  <c r="AF83" i="21" s="1"/>
  <c r="AE74" i="21"/>
  <c r="AE83" i="21" s="1"/>
  <c r="AD74" i="21"/>
  <c r="AD83" i="21" s="1"/>
  <c r="AC74" i="21"/>
  <c r="AC83" i="21" s="1"/>
  <c r="AB74" i="21"/>
  <c r="AB83" i="21" s="1"/>
  <c r="AA74" i="21"/>
  <c r="AA83" i="21" s="1"/>
  <c r="Z74" i="21"/>
  <c r="Z83" i="21" s="1"/>
  <c r="Y74" i="21"/>
  <c r="Y83" i="21" s="1"/>
  <c r="X74" i="21"/>
  <c r="X83" i="21" s="1"/>
  <c r="W74" i="21"/>
  <c r="W83" i="21" s="1"/>
  <c r="V74" i="21"/>
  <c r="V83" i="21" s="1"/>
  <c r="U74" i="21"/>
  <c r="U83" i="21" s="1"/>
  <c r="T74" i="21"/>
  <c r="T83" i="21" s="1"/>
  <c r="S74" i="21"/>
  <c r="S83" i="21" s="1"/>
  <c r="R74" i="21"/>
  <c r="R83" i="21" s="1"/>
  <c r="Q74" i="21"/>
  <c r="Q83" i="21" s="1"/>
  <c r="P74" i="21"/>
  <c r="P83" i="21" s="1"/>
  <c r="O74" i="21"/>
  <c r="O83" i="21" s="1"/>
  <c r="N74" i="21"/>
  <c r="N83" i="21" s="1"/>
  <c r="M74" i="21"/>
  <c r="M83" i="21" s="1"/>
  <c r="L74" i="21"/>
  <c r="L83" i="21" s="1"/>
  <c r="K74" i="21"/>
  <c r="K83" i="21" s="1"/>
  <c r="J74" i="21"/>
  <c r="J83" i="21" s="1"/>
  <c r="I74" i="21"/>
  <c r="I83" i="21" s="1"/>
  <c r="H74" i="21"/>
  <c r="H83" i="21" s="1"/>
  <c r="G74" i="21"/>
  <c r="G83" i="21" s="1"/>
  <c r="F74" i="21"/>
  <c r="F83" i="21" s="1"/>
  <c r="E74" i="21"/>
  <c r="E83" i="21" s="1"/>
  <c r="D74" i="21"/>
  <c r="D83" i="21" s="1"/>
  <c r="AG73" i="21"/>
  <c r="AG82" i="21" s="1"/>
  <c r="AF73" i="21"/>
  <c r="AF82" i="21" s="1"/>
  <c r="AE73" i="21"/>
  <c r="AE82" i="21" s="1"/>
  <c r="AD73" i="21"/>
  <c r="AD82" i="21" s="1"/>
  <c r="AC73" i="21"/>
  <c r="AC82" i="21" s="1"/>
  <c r="AB73" i="21"/>
  <c r="AB82" i="21" s="1"/>
  <c r="AA73" i="21"/>
  <c r="AA82" i="21" s="1"/>
  <c r="Z73" i="21"/>
  <c r="Z82" i="21" s="1"/>
  <c r="Y73" i="21"/>
  <c r="Y82" i="21" s="1"/>
  <c r="X73" i="21"/>
  <c r="X82" i="21" s="1"/>
  <c r="W73" i="21"/>
  <c r="W82" i="21" s="1"/>
  <c r="V73" i="21"/>
  <c r="V82" i="21" s="1"/>
  <c r="U73" i="21"/>
  <c r="U82" i="21" s="1"/>
  <c r="T73" i="21"/>
  <c r="T82" i="21" s="1"/>
  <c r="S73" i="21"/>
  <c r="S82" i="21" s="1"/>
  <c r="R73" i="21"/>
  <c r="R82" i="21" s="1"/>
  <c r="Q73" i="21"/>
  <c r="Q82" i="21" s="1"/>
  <c r="P73" i="21"/>
  <c r="P82" i="21" s="1"/>
  <c r="O73" i="21"/>
  <c r="O82" i="21" s="1"/>
  <c r="N73" i="21"/>
  <c r="N82" i="21" s="1"/>
  <c r="M73" i="21"/>
  <c r="M82" i="21" s="1"/>
  <c r="L73" i="21"/>
  <c r="L82" i="21" s="1"/>
  <c r="K73" i="21"/>
  <c r="K82" i="21" s="1"/>
  <c r="J73" i="21"/>
  <c r="J82" i="21" s="1"/>
  <c r="I73" i="21"/>
  <c r="I82" i="21" s="1"/>
  <c r="H73" i="21"/>
  <c r="H82" i="21" s="1"/>
  <c r="G73" i="21"/>
  <c r="G82" i="21" s="1"/>
  <c r="F73" i="21"/>
  <c r="F82" i="21" s="1"/>
  <c r="E73" i="21"/>
  <c r="E82" i="21" s="1"/>
  <c r="D73" i="21"/>
  <c r="D82" i="21" s="1"/>
  <c r="AG72" i="21"/>
  <c r="AG81" i="21" s="1"/>
  <c r="AF72" i="21"/>
  <c r="AF81" i="21" s="1"/>
  <c r="AE72" i="21"/>
  <c r="AE81" i="21" s="1"/>
  <c r="AD72" i="21"/>
  <c r="AD81" i="21" s="1"/>
  <c r="AC72" i="21"/>
  <c r="AC81" i="21" s="1"/>
  <c r="AB72" i="21"/>
  <c r="AB81" i="21" s="1"/>
  <c r="AA72" i="21"/>
  <c r="AA81" i="21" s="1"/>
  <c r="Z72" i="21"/>
  <c r="Z81" i="21" s="1"/>
  <c r="Y72" i="21"/>
  <c r="Y81" i="21" s="1"/>
  <c r="X72" i="21"/>
  <c r="X81" i="21" s="1"/>
  <c r="W72" i="21"/>
  <c r="W81" i="21" s="1"/>
  <c r="V72" i="21"/>
  <c r="V81" i="21" s="1"/>
  <c r="U72" i="21"/>
  <c r="U81" i="21" s="1"/>
  <c r="T72" i="21"/>
  <c r="T81" i="21" s="1"/>
  <c r="S72" i="21"/>
  <c r="S81" i="21" s="1"/>
  <c r="R72" i="21"/>
  <c r="R81" i="21" s="1"/>
  <c r="Q72" i="21"/>
  <c r="Q81" i="21" s="1"/>
  <c r="P72" i="21"/>
  <c r="P81" i="21" s="1"/>
  <c r="O72" i="21"/>
  <c r="O81" i="21" s="1"/>
  <c r="N72" i="21"/>
  <c r="N81" i="21" s="1"/>
  <c r="M72" i="21"/>
  <c r="M81" i="21" s="1"/>
  <c r="L72" i="21"/>
  <c r="L81" i="21" s="1"/>
  <c r="K72" i="21"/>
  <c r="K81" i="21" s="1"/>
  <c r="J72" i="21"/>
  <c r="J81" i="21" s="1"/>
  <c r="I72" i="21"/>
  <c r="I81" i="21" s="1"/>
  <c r="H72" i="21"/>
  <c r="H81" i="21" s="1"/>
  <c r="G72" i="21"/>
  <c r="G81" i="21" s="1"/>
  <c r="F72" i="21"/>
  <c r="F81" i="21" s="1"/>
  <c r="E72" i="21"/>
  <c r="E81" i="21" s="1"/>
  <c r="D72" i="21"/>
  <c r="D81" i="21" s="1"/>
  <c r="AG71" i="21"/>
  <c r="AG80" i="21" s="1"/>
  <c r="AF71" i="21"/>
  <c r="AF80" i="21" s="1"/>
  <c r="AE71" i="21"/>
  <c r="AE80" i="21" s="1"/>
  <c r="AD71" i="21"/>
  <c r="AD80" i="21" s="1"/>
  <c r="AC71" i="21"/>
  <c r="AC80" i="21" s="1"/>
  <c r="AB71" i="21"/>
  <c r="AB80" i="21" s="1"/>
  <c r="AA71" i="21"/>
  <c r="AA80" i="21" s="1"/>
  <c r="Z71" i="21"/>
  <c r="Z80" i="21" s="1"/>
  <c r="Y71" i="21"/>
  <c r="Y80" i="21" s="1"/>
  <c r="X71" i="21"/>
  <c r="X80" i="21" s="1"/>
  <c r="W71" i="21"/>
  <c r="W80" i="21" s="1"/>
  <c r="V71" i="21"/>
  <c r="V80" i="21" s="1"/>
  <c r="U71" i="21"/>
  <c r="U80" i="21" s="1"/>
  <c r="T71" i="21"/>
  <c r="T80" i="21" s="1"/>
  <c r="S71" i="21"/>
  <c r="S80" i="21" s="1"/>
  <c r="R71" i="21"/>
  <c r="R80" i="21" s="1"/>
  <c r="Q71" i="21"/>
  <c r="Q80" i="21" s="1"/>
  <c r="P71" i="21"/>
  <c r="P80" i="21" s="1"/>
  <c r="O71" i="21"/>
  <c r="O80" i="21" s="1"/>
  <c r="N71" i="21"/>
  <c r="N80" i="21" s="1"/>
  <c r="M71" i="21"/>
  <c r="M80" i="21" s="1"/>
  <c r="L71" i="21"/>
  <c r="L80" i="21" s="1"/>
  <c r="K71" i="21"/>
  <c r="K80" i="21" s="1"/>
  <c r="J71" i="21"/>
  <c r="J80" i="21" s="1"/>
  <c r="I71" i="21"/>
  <c r="I80" i="21" s="1"/>
  <c r="H71" i="21"/>
  <c r="H80" i="21" s="1"/>
  <c r="G71" i="21"/>
  <c r="G80" i="21" s="1"/>
  <c r="F71" i="21"/>
  <c r="F80" i="21" s="1"/>
  <c r="E71" i="21"/>
  <c r="E80" i="21" s="1"/>
  <c r="D71" i="21"/>
  <c r="D80" i="21" s="1"/>
  <c r="AG70" i="21"/>
  <c r="AG79" i="21" s="1"/>
  <c r="AF70" i="21"/>
  <c r="AF79" i="21" s="1"/>
  <c r="AE70" i="21"/>
  <c r="AE79" i="21" s="1"/>
  <c r="AD70" i="21"/>
  <c r="AD79" i="21" s="1"/>
  <c r="AC70" i="21"/>
  <c r="AC79" i="21" s="1"/>
  <c r="AB70" i="21"/>
  <c r="AB79" i="21" s="1"/>
  <c r="AA70" i="21"/>
  <c r="AA79" i="21" s="1"/>
  <c r="Z70" i="21"/>
  <c r="Z79" i="21" s="1"/>
  <c r="Y70" i="21"/>
  <c r="Y79" i="21" s="1"/>
  <c r="X70" i="21"/>
  <c r="X79" i="21" s="1"/>
  <c r="W70" i="21"/>
  <c r="W79" i="21" s="1"/>
  <c r="V70" i="21"/>
  <c r="V79" i="21" s="1"/>
  <c r="U70" i="21"/>
  <c r="U79" i="21" s="1"/>
  <c r="T70" i="21"/>
  <c r="T79" i="21" s="1"/>
  <c r="S70" i="21"/>
  <c r="S79" i="21" s="1"/>
  <c r="R70" i="21"/>
  <c r="R79" i="21" s="1"/>
  <c r="Q70" i="21"/>
  <c r="Q79" i="21" s="1"/>
  <c r="P70" i="21"/>
  <c r="P79" i="21" s="1"/>
  <c r="O70" i="21"/>
  <c r="O79" i="21" s="1"/>
  <c r="N70" i="21"/>
  <c r="N79" i="21" s="1"/>
  <c r="M70" i="21"/>
  <c r="M79" i="21" s="1"/>
  <c r="L70" i="21"/>
  <c r="L79" i="21" s="1"/>
  <c r="K70" i="21"/>
  <c r="K79" i="21" s="1"/>
  <c r="J70" i="21"/>
  <c r="J79" i="21" s="1"/>
  <c r="I70" i="21"/>
  <c r="I79" i="21" s="1"/>
  <c r="H70" i="21"/>
  <c r="H79" i="21" s="1"/>
  <c r="G70" i="21"/>
  <c r="G79" i="21" s="1"/>
  <c r="F70" i="21"/>
  <c r="F79" i="21" s="1"/>
  <c r="E70" i="21"/>
  <c r="E79" i="21" s="1"/>
  <c r="D70" i="21"/>
  <c r="D79" i="21" s="1"/>
  <c r="C64" i="21"/>
  <c r="C63" i="21"/>
  <c r="C62" i="21"/>
  <c r="C61" i="21"/>
  <c r="C60" i="21"/>
  <c r="C59" i="21"/>
  <c r="C53" i="21"/>
  <c r="C52" i="21"/>
  <c r="C51" i="21"/>
  <c r="C50" i="21"/>
  <c r="C49" i="21"/>
  <c r="C48" i="21"/>
  <c r="AG32" i="21"/>
  <c r="AG41" i="21" s="1"/>
  <c r="AF32" i="21"/>
  <c r="AF41" i="21" s="1"/>
  <c r="AE32" i="21"/>
  <c r="AE41" i="21" s="1"/>
  <c r="AD32" i="21"/>
  <c r="AD41" i="21" s="1"/>
  <c r="AC32" i="21"/>
  <c r="AC41" i="21" s="1"/>
  <c r="AB32" i="21"/>
  <c r="AB41" i="21" s="1"/>
  <c r="AA32" i="21"/>
  <c r="AA41" i="21" s="1"/>
  <c r="Z32" i="21"/>
  <c r="Z41" i="21" s="1"/>
  <c r="Y32" i="21"/>
  <c r="Y41" i="21" s="1"/>
  <c r="X32" i="21"/>
  <c r="X41" i="21" s="1"/>
  <c r="W32" i="21"/>
  <c r="W41" i="21" s="1"/>
  <c r="V32" i="21"/>
  <c r="V41" i="21" s="1"/>
  <c r="U32" i="21"/>
  <c r="U41" i="21" s="1"/>
  <c r="T32" i="21"/>
  <c r="T41" i="21" s="1"/>
  <c r="S32" i="21"/>
  <c r="S41" i="21" s="1"/>
  <c r="R32" i="21"/>
  <c r="R41" i="21" s="1"/>
  <c r="Q32" i="21"/>
  <c r="Q41" i="21" s="1"/>
  <c r="P32" i="21"/>
  <c r="P41" i="21" s="1"/>
  <c r="O32" i="21"/>
  <c r="O41" i="21" s="1"/>
  <c r="N32" i="21"/>
  <c r="N41" i="21" s="1"/>
  <c r="M32" i="21"/>
  <c r="M41" i="21" s="1"/>
  <c r="L32" i="21"/>
  <c r="L41" i="21" s="1"/>
  <c r="K32" i="21"/>
  <c r="K41" i="21" s="1"/>
  <c r="J32" i="21"/>
  <c r="J41" i="21" s="1"/>
  <c r="I32" i="21"/>
  <c r="I41" i="21" s="1"/>
  <c r="H32" i="21"/>
  <c r="H41" i="21" s="1"/>
  <c r="G32" i="21"/>
  <c r="G41" i="21" s="1"/>
  <c r="F32" i="21"/>
  <c r="F41" i="21" s="1"/>
  <c r="E32" i="21"/>
  <c r="E41" i="21" s="1"/>
  <c r="D32" i="21"/>
  <c r="D41" i="21" s="1"/>
  <c r="AG31" i="21"/>
  <c r="AG40" i="21" s="1"/>
  <c r="AF31" i="21"/>
  <c r="AF40" i="21" s="1"/>
  <c r="AE31" i="21"/>
  <c r="AE40" i="21" s="1"/>
  <c r="AD31" i="21"/>
  <c r="AD40" i="21" s="1"/>
  <c r="AC31" i="21"/>
  <c r="AC40" i="21" s="1"/>
  <c r="AB31" i="21"/>
  <c r="AB40" i="21" s="1"/>
  <c r="AA31" i="21"/>
  <c r="AA40" i="21" s="1"/>
  <c r="Z31" i="21"/>
  <c r="Z40" i="21" s="1"/>
  <c r="Y31" i="21"/>
  <c r="Y40" i="21" s="1"/>
  <c r="X31" i="21"/>
  <c r="X40" i="21" s="1"/>
  <c r="W31" i="21"/>
  <c r="W40" i="21" s="1"/>
  <c r="V31" i="21"/>
  <c r="V40" i="21" s="1"/>
  <c r="U31" i="21"/>
  <c r="U40" i="21" s="1"/>
  <c r="T31" i="21"/>
  <c r="T40" i="21" s="1"/>
  <c r="S31" i="21"/>
  <c r="S40" i="21" s="1"/>
  <c r="R31" i="21"/>
  <c r="R40" i="21" s="1"/>
  <c r="Q31" i="21"/>
  <c r="Q40" i="21" s="1"/>
  <c r="P31" i="21"/>
  <c r="P40" i="21" s="1"/>
  <c r="O31" i="21"/>
  <c r="O40" i="21" s="1"/>
  <c r="N31" i="21"/>
  <c r="N40" i="21" s="1"/>
  <c r="M31" i="21"/>
  <c r="M40" i="21" s="1"/>
  <c r="L31" i="21"/>
  <c r="L40" i="21" s="1"/>
  <c r="K31" i="21"/>
  <c r="K40" i="21" s="1"/>
  <c r="J31" i="21"/>
  <c r="J40" i="21" s="1"/>
  <c r="I31" i="21"/>
  <c r="I40" i="21" s="1"/>
  <c r="H31" i="21"/>
  <c r="H40" i="21" s="1"/>
  <c r="G31" i="21"/>
  <c r="G40" i="21" s="1"/>
  <c r="F31" i="21"/>
  <c r="F40" i="21" s="1"/>
  <c r="E31" i="21"/>
  <c r="E40" i="21" s="1"/>
  <c r="D31" i="21"/>
  <c r="D40" i="21" s="1"/>
  <c r="AG30" i="21"/>
  <c r="AG39" i="21" s="1"/>
  <c r="AF30" i="21"/>
  <c r="AF39" i="21" s="1"/>
  <c r="AE30" i="21"/>
  <c r="AE39" i="21" s="1"/>
  <c r="AD30" i="21"/>
  <c r="AD39" i="21" s="1"/>
  <c r="AC30" i="21"/>
  <c r="AC39" i="21" s="1"/>
  <c r="AB30" i="21"/>
  <c r="AB39" i="21" s="1"/>
  <c r="AA30" i="21"/>
  <c r="AA39" i="21" s="1"/>
  <c r="Z30" i="21"/>
  <c r="Z39" i="21" s="1"/>
  <c r="Y30" i="21"/>
  <c r="Y39" i="21" s="1"/>
  <c r="X30" i="21"/>
  <c r="X39" i="21" s="1"/>
  <c r="W30" i="21"/>
  <c r="W39" i="21" s="1"/>
  <c r="V30" i="21"/>
  <c r="V39" i="21" s="1"/>
  <c r="U30" i="21"/>
  <c r="U39" i="21" s="1"/>
  <c r="T30" i="21"/>
  <c r="T39" i="21" s="1"/>
  <c r="S30" i="21"/>
  <c r="S39" i="21" s="1"/>
  <c r="R30" i="21"/>
  <c r="R39" i="21" s="1"/>
  <c r="Q30" i="21"/>
  <c r="Q39" i="21" s="1"/>
  <c r="P30" i="21"/>
  <c r="P39" i="21" s="1"/>
  <c r="O30" i="21"/>
  <c r="O39" i="21" s="1"/>
  <c r="N30" i="21"/>
  <c r="N39" i="21" s="1"/>
  <c r="M30" i="21"/>
  <c r="M39" i="21" s="1"/>
  <c r="L30" i="21"/>
  <c r="L39" i="21" s="1"/>
  <c r="K30" i="21"/>
  <c r="K39" i="21" s="1"/>
  <c r="J30" i="21"/>
  <c r="J39" i="21" s="1"/>
  <c r="I30" i="21"/>
  <c r="I39" i="21" s="1"/>
  <c r="H30" i="21"/>
  <c r="H39" i="21" s="1"/>
  <c r="G30" i="21"/>
  <c r="G39" i="21" s="1"/>
  <c r="F30" i="21"/>
  <c r="F39" i="21" s="1"/>
  <c r="E30" i="21"/>
  <c r="E39" i="21" s="1"/>
  <c r="D30" i="21"/>
  <c r="D39" i="21" s="1"/>
  <c r="AG29" i="21"/>
  <c r="AG38" i="21" s="1"/>
  <c r="AF29" i="21"/>
  <c r="AF38" i="21" s="1"/>
  <c r="AE29" i="21"/>
  <c r="AE38" i="21" s="1"/>
  <c r="AD29" i="21"/>
  <c r="AD38" i="21" s="1"/>
  <c r="AC29" i="21"/>
  <c r="AC38" i="21" s="1"/>
  <c r="AB29" i="21"/>
  <c r="AB38" i="21" s="1"/>
  <c r="AA29" i="21"/>
  <c r="AA38" i="21" s="1"/>
  <c r="Z29" i="21"/>
  <c r="Z38" i="21" s="1"/>
  <c r="Y29" i="21"/>
  <c r="Y38" i="21" s="1"/>
  <c r="X29" i="21"/>
  <c r="X38" i="21" s="1"/>
  <c r="W29" i="21"/>
  <c r="W38" i="21" s="1"/>
  <c r="V29" i="21"/>
  <c r="V38" i="21" s="1"/>
  <c r="U29" i="21"/>
  <c r="U38" i="21" s="1"/>
  <c r="T29" i="21"/>
  <c r="T38" i="21" s="1"/>
  <c r="S29" i="21"/>
  <c r="S38" i="21" s="1"/>
  <c r="R29" i="21"/>
  <c r="R38" i="21" s="1"/>
  <c r="Q29" i="21"/>
  <c r="Q38" i="21" s="1"/>
  <c r="P29" i="21"/>
  <c r="P38" i="21" s="1"/>
  <c r="O29" i="21"/>
  <c r="O38" i="21" s="1"/>
  <c r="N29" i="21"/>
  <c r="N38" i="21" s="1"/>
  <c r="M29" i="21"/>
  <c r="M38" i="21" s="1"/>
  <c r="L29" i="21"/>
  <c r="L38" i="21" s="1"/>
  <c r="K29" i="21"/>
  <c r="K38" i="21" s="1"/>
  <c r="J29" i="21"/>
  <c r="J38" i="21" s="1"/>
  <c r="I29" i="21"/>
  <c r="I38" i="21" s="1"/>
  <c r="H29" i="21"/>
  <c r="H38" i="21" s="1"/>
  <c r="G29" i="21"/>
  <c r="G38" i="21" s="1"/>
  <c r="F29" i="21"/>
  <c r="F38" i="21" s="1"/>
  <c r="E29" i="21"/>
  <c r="E38" i="21" s="1"/>
  <c r="D29" i="21"/>
  <c r="D38" i="21" s="1"/>
  <c r="AG28" i="21"/>
  <c r="AG37" i="21" s="1"/>
  <c r="AF28" i="21"/>
  <c r="AF37" i="21" s="1"/>
  <c r="AE28" i="21"/>
  <c r="AE37" i="21" s="1"/>
  <c r="AD28" i="21"/>
  <c r="AD37" i="21" s="1"/>
  <c r="AC28" i="21"/>
  <c r="AC37" i="21" s="1"/>
  <c r="AB28" i="21"/>
  <c r="AB37" i="21" s="1"/>
  <c r="AA28" i="21"/>
  <c r="AA37" i="21" s="1"/>
  <c r="Z28" i="21"/>
  <c r="Z37" i="21" s="1"/>
  <c r="Y28" i="21"/>
  <c r="Y37" i="21" s="1"/>
  <c r="X28" i="21"/>
  <c r="X37" i="21" s="1"/>
  <c r="W28" i="21"/>
  <c r="W37" i="21" s="1"/>
  <c r="V28" i="21"/>
  <c r="V37" i="21" s="1"/>
  <c r="U28" i="21"/>
  <c r="U37" i="21" s="1"/>
  <c r="T28" i="21"/>
  <c r="T37" i="21" s="1"/>
  <c r="S28" i="21"/>
  <c r="S37" i="21" s="1"/>
  <c r="R28" i="21"/>
  <c r="R37" i="21" s="1"/>
  <c r="Q28" i="21"/>
  <c r="Q37" i="21" s="1"/>
  <c r="P28" i="21"/>
  <c r="P37" i="21" s="1"/>
  <c r="O28" i="21"/>
  <c r="O37" i="21" s="1"/>
  <c r="N28" i="21"/>
  <c r="N37" i="21" s="1"/>
  <c r="M28" i="21"/>
  <c r="M37" i="21" s="1"/>
  <c r="L28" i="21"/>
  <c r="L37" i="21" s="1"/>
  <c r="K28" i="21"/>
  <c r="K37" i="21" s="1"/>
  <c r="J28" i="21"/>
  <c r="J37" i="21" s="1"/>
  <c r="I28" i="21"/>
  <c r="I37" i="21" s="1"/>
  <c r="H28" i="21"/>
  <c r="H37" i="21" s="1"/>
  <c r="AG27" i="21"/>
  <c r="AG36" i="21" s="1"/>
  <c r="AF27" i="21"/>
  <c r="AF36" i="21" s="1"/>
  <c r="AE27" i="21"/>
  <c r="AE36" i="21" s="1"/>
  <c r="AD27" i="21"/>
  <c r="AD36" i="21" s="1"/>
  <c r="AC27" i="21"/>
  <c r="AC36" i="21" s="1"/>
  <c r="AB27" i="21"/>
  <c r="AB36" i="21" s="1"/>
  <c r="AA27" i="21"/>
  <c r="AA36" i="21" s="1"/>
  <c r="Z27" i="21"/>
  <c r="Z36" i="21" s="1"/>
  <c r="Y27" i="21"/>
  <c r="Y36" i="21" s="1"/>
  <c r="X27" i="21"/>
  <c r="X36" i="21" s="1"/>
  <c r="W27" i="21"/>
  <c r="W36" i="21" s="1"/>
  <c r="V27" i="21"/>
  <c r="V36" i="21" s="1"/>
  <c r="U27" i="21"/>
  <c r="U36" i="21" s="1"/>
  <c r="T27" i="21"/>
  <c r="T36" i="21" s="1"/>
  <c r="S27" i="21"/>
  <c r="S36" i="21" s="1"/>
  <c r="R27" i="21"/>
  <c r="R36" i="21" s="1"/>
  <c r="Q27" i="21"/>
  <c r="Q36" i="21" s="1"/>
  <c r="P27" i="21"/>
  <c r="P36" i="21" s="1"/>
  <c r="O27" i="21"/>
  <c r="O36" i="21" s="1"/>
  <c r="N27" i="21"/>
  <c r="N36" i="21" s="1"/>
  <c r="M27" i="21"/>
  <c r="M36" i="21" s="1"/>
  <c r="L27" i="21"/>
  <c r="L36" i="21" s="1"/>
  <c r="K27" i="21"/>
  <c r="K36" i="21" s="1"/>
  <c r="J27" i="21"/>
  <c r="J36" i="21" s="1"/>
  <c r="I27" i="21"/>
  <c r="I36" i="21" s="1"/>
  <c r="H27" i="21"/>
  <c r="H36" i="21" s="1"/>
  <c r="C21" i="21"/>
  <c r="C20" i="21"/>
  <c r="C19" i="21"/>
  <c r="C18" i="21"/>
  <c r="C10" i="21"/>
  <c r="C9" i="21"/>
  <c r="C8" i="21"/>
  <c r="C7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AG73" i="16"/>
  <c r="AF73" i="16"/>
  <c r="AE73" i="16"/>
  <c r="AD73" i="16"/>
  <c r="AC73" i="16"/>
  <c r="AB73" i="16"/>
  <c r="AA73" i="16"/>
  <c r="Z73" i="16"/>
  <c r="Y73" i="16"/>
  <c r="X73" i="16"/>
  <c r="W73" i="16"/>
  <c r="V73" i="16"/>
  <c r="U73" i="16"/>
  <c r="T73" i="16"/>
  <c r="S73" i="16"/>
  <c r="R73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AG72" i="16"/>
  <c r="AF72" i="16"/>
  <c r="AE72" i="16"/>
  <c r="AD72" i="16"/>
  <c r="AC72" i="16"/>
  <c r="AB72" i="16"/>
  <c r="AA72" i="16"/>
  <c r="Z72" i="16"/>
  <c r="Y72" i="16"/>
  <c r="X72" i="16"/>
  <c r="W72" i="16"/>
  <c r="V72" i="16"/>
  <c r="U72" i="16"/>
  <c r="T72" i="16"/>
  <c r="S72" i="16"/>
  <c r="R72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AG71" i="16"/>
  <c r="AF71" i="16"/>
  <c r="AE71" i="16"/>
  <c r="AD71" i="16"/>
  <c r="AC71" i="16"/>
  <c r="AB71" i="16"/>
  <c r="AA71" i="16"/>
  <c r="Z71" i="16"/>
  <c r="Y71" i="16"/>
  <c r="X71" i="16"/>
  <c r="W71" i="16"/>
  <c r="V71" i="16"/>
  <c r="U71" i="16"/>
  <c r="T71" i="16"/>
  <c r="S71" i="16"/>
  <c r="R71" i="16"/>
  <c r="Q71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AG69" i="16"/>
  <c r="AF69" i="16"/>
  <c r="AE69" i="16"/>
  <c r="AD69" i="16"/>
  <c r="AC69" i="16"/>
  <c r="AB69" i="16"/>
  <c r="AA69" i="16"/>
  <c r="Z69" i="16"/>
  <c r="Y69" i="16"/>
  <c r="X69" i="16"/>
  <c r="W69" i="16"/>
  <c r="V69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AG68" i="16"/>
  <c r="AG74" i="16" s="1"/>
  <c r="AG79" i="16" s="1"/>
  <c r="AF68" i="16"/>
  <c r="AF74" i="16" s="1"/>
  <c r="AF79" i="16" s="1"/>
  <c r="AE68" i="16"/>
  <c r="AE74" i="16" s="1"/>
  <c r="AE79" i="16" s="1"/>
  <c r="AD68" i="16"/>
  <c r="AD74" i="16" s="1"/>
  <c r="AC68" i="16"/>
  <c r="AC74" i="16" s="1"/>
  <c r="AB68" i="16"/>
  <c r="AB74" i="16" s="1"/>
  <c r="AB79" i="16" s="1"/>
  <c r="AA68" i="16"/>
  <c r="AA74" i="16" s="1"/>
  <c r="AA79" i="16" s="1"/>
  <c r="Z68" i="16"/>
  <c r="Z74" i="16" s="1"/>
  <c r="Z79" i="16" s="1"/>
  <c r="Y68" i="16"/>
  <c r="Y74" i="16" s="1"/>
  <c r="X68" i="16"/>
  <c r="X74" i="16" s="1"/>
  <c r="X79" i="16" s="1"/>
  <c r="W68" i="16"/>
  <c r="W74" i="16" s="1"/>
  <c r="W79" i="16" s="1"/>
  <c r="V68" i="16"/>
  <c r="V74" i="16" s="1"/>
  <c r="V79" i="16" s="1"/>
  <c r="U68" i="16"/>
  <c r="U74" i="16" s="1"/>
  <c r="T68" i="16"/>
  <c r="T74" i="16" s="1"/>
  <c r="T79" i="16" s="1"/>
  <c r="S68" i="16"/>
  <c r="S74" i="16" s="1"/>
  <c r="S79" i="16" s="1"/>
  <c r="R68" i="16"/>
  <c r="R74" i="16" s="1"/>
  <c r="Q68" i="16"/>
  <c r="Q74" i="16" s="1"/>
  <c r="Q79" i="16" s="1"/>
  <c r="P68" i="16"/>
  <c r="P74" i="16" s="1"/>
  <c r="P79" i="16" s="1"/>
  <c r="O68" i="16"/>
  <c r="O74" i="16" s="1"/>
  <c r="O79" i="16" s="1"/>
  <c r="N68" i="16"/>
  <c r="N74" i="16" s="1"/>
  <c r="M68" i="16"/>
  <c r="M74" i="16" s="1"/>
  <c r="L68" i="16"/>
  <c r="L74" i="16" s="1"/>
  <c r="L79" i="16" s="1"/>
  <c r="K68" i="16"/>
  <c r="K74" i="16" s="1"/>
  <c r="K79" i="16" s="1"/>
  <c r="J68" i="16"/>
  <c r="J74" i="16" s="1"/>
  <c r="J79" i="16" s="1"/>
  <c r="I68" i="16"/>
  <c r="I74" i="16" s="1"/>
  <c r="H68" i="16"/>
  <c r="H74" i="16" s="1"/>
  <c r="H79" i="16" s="1"/>
  <c r="G68" i="16"/>
  <c r="G74" i="16" s="1"/>
  <c r="G79" i="16" s="1"/>
  <c r="F68" i="16"/>
  <c r="F74" i="16" s="1"/>
  <c r="F79" i="16" s="1"/>
  <c r="E68" i="16"/>
  <c r="E74" i="16" s="1"/>
  <c r="D68" i="16"/>
  <c r="C62" i="16"/>
  <c r="C61" i="16"/>
  <c r="C60" i="16"/>
  <c r="C59" i="16"/>
  <c r="C58" i="16"/>
  <c r="C57" i="16"/>
  <c r="C51" i="16"/>
  <c r="C50" i="16"/>
  <c r="C49" i="16"/>
  <c r="C48" i="16"/>
  <c r="C47" i="16"/>
  <c r="C46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D32" i="16"/>
  <c r="D31" i="16"/>
  <c r="D30" i="16"/>
  <c r="D29" i="16"/>
  <c r="H27" i="16"/>
  <c r="H33" i="16" s="1"/>
  <c r="H38" i="16" s="1"/>
  <c r="I27" i="16"/>
  <c r="J27" i="16"/>
  <c r="K27" i="16"/>
  <c r="K33" i="16" s="1"/>
  <c r="K38" i="16" s="1"/>
  <c r="L33" i="16"/>
  <c r="L38" i="16" s="1"/>
  <c r="M27" i="16"/>
  <c r="N27" i="16"/>
  <c r="O27" i="16"/>
  <c r="O33" i="16" s="1"/>
  <c r="O38" i="16" s="1"/>
  <c r="P27" i="16"/>
  <c r="P33" i="16" s="1"/>
  <c r="P38" i="16" s="1"/>
  <c r="Q27" i="16"/>
  <c r="R27" i="16"/>
  <c r="S27" i="16"/>
  <c r="S33" i="16" s="1"/>
  <c r="S38" i="16" s="1"/>
  <c r="T27" i="16"/>
  <c r="T33" i="16" s="1"/>
  <c r="T38" i="16" s="1"/>
  <c r="U27" i="16"/>
  <c r="V27" i="16"/>
  <c r="W27" i="16"/>
  <c r="W33" i="16" s="1"/>
  <c r="W38" i="16" s="1"/>
  <c r="X27" i="16"/>
  <c r="X33" i="16" s="1"/>
  <c r="X38" i="16" s="1"/>
  <c r="Y27" i="16"/>
  <c r="Z27" i="16"/>
  <c r="AA27" i="16"/>
  <c r="AA33" i="16" s="1"/>
  <c r="AA38" i="16" s="1"/>
  <c r="AB27" i="16"/>
  <c r="AB33" i="16" s="1"/>
  <c r="AB38" i="16" s="1"/>
  <c r="AC27" i="16"/>
  <c r="AD27" i="16"/>
  <c r="AE27" i="16"/>
  <c r="AE33" i="16" s="1"/>
  <c r="AE38" i="16" s="1"/>
  <c r="AF27" i="16"/>
  <c r="AF33" i="16" s="1"/>
  <c r="AF38" i="16" s="1"/>
  <c r="AG27" i="16"/>
  <c r="C21" i="16"/>
  <c r="C20" i="16"/>
  <c r="C19" i="16"/>
  <c r="C18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X124" i="24" l="1"/>
  <c r="I96" i="16"/>
  <c r="Y96" i="16"/>
  <c r="AB94" i="16"/>
  <c r="L94" i="16"/>
  <c r="J124" i="24"/>
  <c r="R124" i="24"/>
  <c r="T124" i="24"/>
  <c r="N124" i="24"/>
  <c r="C54" i="24"/>
  <c r="Q124" i="24"/>
  <c r="AF124" i="24"/>
  <c r="Z124" i="24"/>
  <c r="AD124" i="24"/>
  <c r="AB124" i="24"/>
  <c r="O124" i="24"/>
  <c r="AE124" i="24"/>
  <c r="K124" i="24"/>
  <c r="P124" i="24"/>
  <c r="M124" i="24"/>
  <c r="V124" i="24"/>
  <c r="Y124" i="24"/>
  <c r="AC124" i="24"/>
  <c r="R75" i="18"/>
  <c r="L124" i="24"/>
  <c r="S124" i="24"/>
  <c r="AG124" i="24"/>
  <c r="C111" i="24"/>
  <c r="AA124" i="24"/>
  <c r="W124" i="24"/>
  <c r="U124" i="24"/>
  <c r="C48" i="24"/>
  <c r="AB51" i="23"/>
  <c r="AB52" i="23"/>
  <c r="AB53" i="23" s="1"/>
  <c r="H53" i="23"/>
  <c r="R51" i="23"/>
  <c r="R52" i="23"/>
  <c r="R53" i="23" s="1"/>
  <c r="I124" i="24"/>
  <c r="C110" i="24"/>
  <c r="H124" i="24"/>
  <c r="C60" i="24"/>
  <c r="E19" i="22"/>
  <c r="E8" i="19" s="1"/>
  <c r="U19" i="22"/>
  <c r="U8" i="19" s="1"/>
  <c r="K19" i="22"/>
  <c r="K8" i="19" s="1"/>
  <c r="AA19" i="22"/>
  <c r="AA8" i="19" s="1"/>
  <c r="L19" i="22"/>
  <c r="L8" i="19" s="1"/>
  <c r="AB19" i="22"/>
  <c r="AB8" i="19" s="1"/>
  <c r="N19" i="22"/>
  <c r="N8" i="19" s="1"/>
  <c r="AD19" i="22"/>
  <c r="AD8" i="19" s="1"/>
  <c r="S19" i="22"/>
  <c r="S8" i="19" s="1"/>
  <c r="F19" i="22"/>
  <c r="F8" i="19" s="1"/>
  <c r="V19" i="22"/>
  <c r="V8" i="19" s="1"/>
  <c r="H19" i="22"/>
  <c r="H8" i="19" s="1"/>
  <c r="X19" i="22"/>
  <c r="X8" i="19" s="1"/>
  <c r="G19" i="22"/>
  <c r="G8" i="19" s="1"/>
  <c r="W19" i="22"/>
  <c r="W8" i="19" s="1"/>
  <c r="I19" i="22"/>
  <c r="I8" i="19" s="1"/>
  <c r="Y19" i="22"/>
  <c r="Y8" i="19" s="1"/>
  <c r="J19" i="22"/>
  <c r="J8" i="19" s="1"/>
  <c r="Z19" i="22"/>
  <c r="Z8" i="19" s="1"/>
  <c r="AE19" i="22"/>
  <c r="AE8" i="19" s="1"/>
  <c r="Q19" i="22"/>
  <c r="Q8" i="19" s="1"/>
  <c r="AG19" i="22"/>
  <c r="AG8" i="19" s="1"/>
  <c r="D19" i="22"/>
  <c r="D8" i="19" s="1"/>
  <c r="M19" i="22"/>
  <c r="M8" i="19" s="1"/>
  <c r="AC19" i="22"/>
  <c r="AC8" i="19" s="1"/>
  <c r="O19" i="22"/>
  <c r="O8" i="19" s="1"/>
  <c r="P19" i="22"/>
  <c r="P8" i="19" s="1"/>
  <c r="AF19" i="22"/>
  <c r="AF8" i="19" s="1"/>
  <c r="R19" i="22"/>
  <c r="R8" i="19" s="1"/>
  <c r="T19" i="22"/>
  <c r="T8" i="19" s="1"/>
  <c r="C55" i="24"/>
  <c r="AB17" i="23"/>
  <c r="R17" i="23"/>
  <c r="C53" i="24"/>
  <c r="C20" i="24"/>
  <c r="R31" i="18"/>
  <c r="R44" i="18" s="1"/>
  <c r="P8" i="23"/>
  <c r="P23" i="23"/>
  <c r="Z8" i="23"/>
  <c r="Z23" i="23"/>
  <c r="R36" i="18"/>
  <c r="R49" i="18" s="1"/>
  <c r="Q24" i="23"/>
  <c r="AB31" i="18"/>
  <c r="AB44" i="18" s="1"/>
  <c r="R37" i="18"/>
  <c r="R50" i="18" s="1"/>
  <c r="AB33" i="18"/>
  <c r="AB46" i="18" s="1"/>
  <c r="Y27" i="23"/>
  <c r="Y32" i="23" s="1"/>
  <c r="Y26" i="23"/>
  <c r="AB35" i="18"/>
  <c r="AB48" i="18" s="1"/>
  <c r="AB36" i="18"/>
  <c r="AB49" i="18" s="1"/>
  <c r="R32" i="18"/>
  <c r="R45" i="18" s="1"/>
  <c r="C6" i="18"/>
  <c r="AB37" i="18"/>
  <c r="AB50" i="18" s="1"/>
  <c r="R34" i="18"/>
  <c r="R47" i="18" s="1"/>
  <c r="C8" i="18"/>
  <c r="AA25" i="23"/>
  <c r="AA24" i="23"/>
  <c r="O27" i="23"/>
  <c r="O32" i="23" s="1"/>
  <c r="O26" i="23"/>
  <c r="D62" i="24"/>
  <c r="AG96" i="16"/>
  <c r="X92" i="16"/>
  <c r="H92" i="16"/>
  <c r="T94" i="16"/>
  <c r="O92" i="16"/>
  <c r="AE92" i="16"/>
  <c r="W95" i="16"/>
  <c r="G95" i="16"/>
  <c r="R93" i="16"/>
  <c r="F93" i="16"/>
  <c r="V93" i="16"/>
  <c r="Z93" i="16"/>
  <c r="J93" i="16"/>
  <c r="R96" i="16"/>
  <c r="Q96" i="16"/>
  <c r="D96" i="16"/>
  <c r="R95" i="16"/>
  <c r="AF95" i="16"/>
  <c r="P95" i="16"/>
  <c r="AE95" i="16"/>
  <c r="O95" i="16"/>
  <c r="D95" i="16"/>
  <c r="AD94" i="16"/>
  <c r="AC94" i="16"/>
  <c r="M94" i="16"/>
  <c r="N94" i="16"/>
  <c r="U94" i="16"/>
  <c r="E94" i="16"/>
  <c r="D94" i="16"/>
  <c r="AC93" i="16"/>
  <c r="M93" i="16"/>
  <c r="AB93" i="16"/>
  <c r="L93" i="16"/>
  <c r="AA93" i="16"/>
  <c r="K93" i="16"/>
  <c r="AA92" i="16"/>
  <c r="Z92" i="16"/>
  <c r="J92" i="16"/>
  <c r="K92" i="16"/>
  <c r="Y92" i="16"/>
  <c r="I92" i="16"/>
  <c r="AG92" i="16"/>
  <c r="Q92" i="16"/>
  <c r="AG62" i="24"/>
  <c r="H62" i="24"/>
  <c r="Y62" i="24"/>
  <c r="S62" i="24"/>
  <c r="N62" i="24"/>
  <c r="C49" i="24"/>
  <c r="G62" i="24"/>
  <c r="J62" i="24"/>
  <c r="U62" i="24"/>
  <c r="O62" i="24"/>
  <c r="AD62" i="24"/>
  <c r="L62" i="24"/>
  <c r="E62" i="24"/>
  <c r="P62" i="24"/>
  <c r="T62" i="24"/>
  <c r="AC62" i="24"/>
  <c r="AF62" i="24"/>
  <c r="F62" i="24"/>
  <c r="I62" i="24"/>
  <c r="M62" i="24"/>
  <c r="K62" i="24"/>
  <c r="AA62" i="24"/>
  <c r="C61" i="24"/>
  <c r="R62" i="24"/>
  <c r="Q62" i="24"/>
  <c r="AE62" i="24"/>
  <c r="V62" i="24"/>
  <c r="AB62" i="24"/>
  <c r="Z62" i="24"/>
  <c r="X62" i="24"/>
  <c r="W62" i="24"/>
  <c r="N95" i="16"/>
  <c r="H93" i="16"/>
  <c r="AF96" i="16"/>
  <c r="P96" i="16"/>
  <c r="Z94" i="16"/>
  <c r="J94" i="16"/>
  <c r="AD95" i="16"/>
  <c r="X93" i="16"/>
  <c r="AE96" i="16"/>
  <c r="O96" i="16"/>
  <c r="AB95" i="16"/>
  <c r="L95" i="16"/>
  <c r="Y94" i="16"/>
  <c r="I94" i="16"/>
  <c r="W92" i="16"/>
  <c r="AD96" i="16"/>
  <c r="N96" i="16"/>
  <c r="AA95" i="16"/>
  <c r="K95" i="16"/>
  <c r="S93" i="16"/>
  <c r="AF92" i="16"/>
  <c r="P92" i="16"/>
  <c r="F95" i="16"/>
  <c r="X96" i="16"/>
  <c r="H96" i="16"/>
  <c r="AB92" i="16"/>
  <c r="L92" i="16"/>
  <c r="V95" i="16"/>
  <c r="AD93" i="16"/>
  <c r="N93" i="16"/>
  <c r="AF94" i="16"/>
  <c r="P94" i="16"/>
  <c r="AC95" i="16"/>
  <c r="M95" i="16"/>
  <c r="W93" i="16"/>
  <c r="G93" i="16"/>
  <c r="T92" i="16"/>
  <c r="H94" i="16"/>
  <c r="E93" i="16"/>
  <c r="AC96" i="16"/>
  <c r="M96" i="16"/>
  <c r="Z95" i="16"/>
  <c r="J95" i="16"/>
  <c r="T93" i="16"/>
  <c r="X94" i="16"/>
  <c r="U93" i="16"/>
  <c r="R92" i="16"/>
  <c r="AB96" i="16"/>
  <c r="L96" i="16"/>
  <c r="Y95" i="16"/>
  <c r="I95" i="16"/>
  <c r="V94" i="16"/>
  <c r="F94" i="16"/>
  <c r="S92" i="16"/>
  <c r="AA96" i="16"/>
  <c r="K96" i="16"/>
  <c r="H95" i="16"/>
  <c r="Z96" i="16"/>
  <c r="J96" i="16"/>
  <c r="X95" i="16"/>
  <c r="AE94" i="16"/>
  <c r="T96" i="16"/>
  <c r="AG95" i="16"/>
  <c r="Q95" i="16"/>
  <c r="O94" i="16"/>
  <c r="S96" i="16"/>
  <c r="Y93" i="16"/>
  <c r="I93" i="16"/>
  <c r="AA94" i="16"/>
  <c r="K94" i="16"/>
  <c r="U92" i="16"/>
  <c r="AG93" i="16"/>
  <c r="Q93" i="16"/>
  <c r="AD92" i="16"/>
  <c r="N92" i="16"/>
  <c r="S94" i="16"/>
  <c r="AF93" i="16"/>
  <c r="P93" i="16"/>
  <c r="AC92" i="16"/>
  <c r="M92" i="16"/>
  <c r="U95" i="16"/>
  <c r="E95" i="16"/>
  <c r="R94" i="16"/>
  <c r="AE93" i="16"/>
  <c r="O93" i="16"/>
  <c r="G96" i="16"/>
  <c r="T95" i="16"/>
  <c r="AG94" i="16"/>
  <c r="Q94" i="16"/>
  <c r="W96" i="16"/>
  <c r="V96" i="16"/>
  <c r="F96" i="16"/>
  <c r="S95" i="16"/>
  <c r="U96" i="16"/>
  <c r="E96" i="16"/>
  <c r="C72" i="16"/>
  <c r="D93" i="16"/>
  <c r="V92" i="16"/>
  <c r="W94" i="16"/>
  <c r="G94" i="16"/>
  <c r="AE91" i="16"/>
  <c r="C41" i="24"/>
  <c r="C47" i="24"/>
  <c r="W91" i="16"/>
  <c r="O91" i="16"/>
  <c r="R75" i="16"/>
  <c r="R80" i="16" s="1"/>
  <c r="W75" i="16"/>
  <c r="W80" i="16" s="1"/>
  <c r="W81" i="16" s="1"/>
  <c r="J75" i="16"/>
  <c r="J80" i="16" s="1"/>
  <c r="J81" i="16" s="1"/>
  <c r="Z75" i="16"/>
  <c r="Z80" i="16" s="1"/>
  <c r="Z81" i="16" s="1"/>
  <c r="Z56" i="16"/>
  <c r="Z67" i="16"/>
  <c r="Z45" i="16"/>
  <c r="Z26" i="16"/>
  <c r="Z15" i="16"/>
  <c r="F56" i="16"/>
  <c r="F26" i="16"/>
  <c r="F45" i="16"/>
  <c r="F67" i="16"/>
  <c r="F15" i="16"/>
  <c r="J56" i="16"/>
  <c r="J67" i="16"/>
  <c r="J45" i="16"/>
  <c r="J26" i="16"/>
  <c r="J15" i="16"/>
  <c r="R56" i="16"/>
  <c r="R45" i="16"/>
  <c r="R67" i="16"/>
  <c r="R26" i="16"/>
  <c r="R15" i="16"/>
  <c r="AD56" i="16"/>
  <c r="AD67" i="16"/>
  <c r="AD26" i="16"/>
  <c r="AD45" i="16"/>
  <c r="AD15" i="16"/>
  <c r="G69" i="21"/>
  <c r="G47" i="21"/>
  <c r="G15" i="21"/>
  <c r="G58" i="21"/>
  <c r="G26" i="21"/>
  <c r="O69" i="21"/>
  <c r="O47" i="21"/>
  <c r="O15" i="21"/>
  <c r="O26" i="21"/>
  <c r="O58" i="21"/>
  <c r="S69" i="21"/>
  <c r="S47" i="21"/>
  <c r="S15" i="21"/>
  <c r="S26" i="21"/>
  <c r="S58" i="21"/>
  <c r="W69" i="21"/>
  <c r="W47" i="21"/>
  <c r="W15" i="21"/>
  <c r="W58" i="21"/>
  <c r="W26" i="21"/>
  <c r="AE69" i="21"/>
  <c r="AE47" i="21"/>
  <c r="AE15" i="21"/>
  <c r="AE26" i="21"/>
  <c r="AE58" i="21"/>
  <c r="G67" i="16"/>
  <c r="G45" i="16"/>
  <c r="G56" i="16"/>
  <c r="G26" i="16"/>
  <c r="G15" i="16"/>
  <c r="K67" i="16"/>
  <c r="K45" i="16"/>
  <c r="K56" i="16"/>
  <c r="K26" i="16"/>
  <c r="K15" i="16"/>
  <c r="O67" i="16"/>
  <c r="O45" i="16"/>
  <c r="O56" i="16"/>
  <c r="O26" i="16"/>
  <c r="O15" i="16"/>
  <c r="S67" i="16"/>
  <c r="S45" i="16"/>
  <c r="S56" i="16"/>
  <c r="S26" i="16"/>
  <c r="S15" i="16"/>
  <c r="W67" i="16"/>
  <c r="W45" i="16"/>
  <c r="W56" i="16"/>
  <c r="W15" i="16"/>
  <c r="W26" i="16"/>
  <c r="AA67" i="16"/>
  <c r="AA45" i="16"/>
  <c r="AA56" i="16"/>
  <c r="AA15" i="16"/>
  <c r="AA26" i="16"/>
  <c r="AE67" i="16"/>
  <c r="AE45" i="16"/>
  <c r="AE56" i="16"/>
  <c r="AE15" i="16"/>
  <c r="AE26" i="16"/>
  <c r="H58" i="21"/>
  <c r="H26" i="21"/>
  <c r="H69" i="21"/>
  <c r="H47" i="21"/>
  <c r="H15" i="21"/>
  <c r="L58" i="21"/>
  <c r="L26" i="21"/>
  <c r="L69" i="21"/>
  <c r="L47" i="21"/>
  <c r="L15" i="21"/>
  <c r="T58" i="21"/>
  <c r="T26" i="21"/>
  <c r="T69" i="21"/>
  <c r="T47" i="21"/>
  <c r="T15" i="21"/>
  <c r="X58" i="21"/>
  <c r="X26" i="21"/>
  <c r="X69" i="21"/>
  <c r="X47" i="21"/>
  <c r="X15" i="21"/>
  <c r="AF58" i="21"/>
  <c r="AF26" i="21"/>
  <c r="AF69" i="21"/>
  <c r="AF47" i="21"/>
  <c r="AF15" i="21"/>
  <c r="H67" i="16"/>
  <c r="H15" i="16"/>
  <c r="H26" i="16"/>
  <c r="H56" i="16"/>
  <c r="H45" i="16"/>
  <c r="L67" i="16"/>
  <c r="L56" i="16"/>
  <c r="L45" i="16"/>
  <c r="L26" i="16"/>
  <c r="L15" i="16"/>
  <c r="P67" i="16"/>
  <c r="P26" i="16"/>
  <c r="P56" i="16"/>
  <c r="P15" i="16"/>
  <c r="P45" i="16"/>
  <c r="T67" i="16"/>
  <c r="T45" i="16"/>
  <c r="T15" i="16"/>
  <c r="T56" i="16"/>
  <c r="T26" i="16"/>
  <c r="X67" i="16"/>
  <c r="X15" i="16"/>
  <c r="X56" i="16"/>
  <c r="X45" i="16"/>
  <c r="X26" i="16"/>
  <c r="AB67" i="16"/>
  <c r="AB56" i="16"/>
  <c r="AB45" i="16"/>
  <c r="AB15" i="16"/>
  <c r="AB26" i="16"/>
  <c r="AF67" i="16"/>
  <c r="AF56" i="16"/>
  <c r="AF15" i="16"/>
  <c r="AF45" i="16"/>
  <c r="AF26" i="16"/>
  <c r="E69" i="21"/>
  <c r="E58" i="21"/>
  <c r="E26" i="21"/>
  <c r="E15" i="21"/>
  <c r="E47" i="21"/>
  <c r="I58" i="21"/>
  <c r="I26" i="21"/>
  <c r="I47" i="21"/>
  <c r="I69" i="21"/>
  <c r="I15" i="21"/>
  <c r="M58" i="21"/>
  <c r="M26" i="21"/>
  <c r="M15" i="21"/>
  <c r="M47" i="21"/>
  <c r="M69" i="21"/>
  <c r="Q58" i="21"/>
  <c r="Q26" i="21"/>
  <c r="Q15" i="21"/>
  <c r="Q47" i="21"/>
  <c r="Q69" i="21"/>
  <c r="U58" i="21"/>
  <c r="U26" i="21"/>
  <c r="U69" i="21"/>
  <c r="U15" i="21"/>
  <c r="U47" i="21"/>
  <c r="Y58" i="21"/>
  <c r="Y26" i="21"/>
  <c r="Y47" i="21"/>
  <c r="Y69" i="21"/>
  <c r="Y15" i="21"/>
  <c r="AC58" i="21"/>
  <c r="AC26" i="21"/>
  <c r="AC15" i="21"/>
  <c r="AC47" i="21"/>
  <c r="AC69" i="21"/>
  <c r="AG58" i="21"/>
  <c r="AG26" i="21"/>
  <c r="AG15" i="21"/>
  <c r="AG47" i="21"/>
  <c r="AG69" i="21"/>
  <c r="N56" i="16"/>
  <c r="N67" i="16"/>
  <c r="N45" i="16"/>
  <c r="N26" i="16"/>
  <c r="N15" i="16"/>
  <c r="V56" i="16"/>
  <c r="V26" i="16"/>
  <c r="V45" i="16"/>
  <c r="V67" i="16"/>
  <c r="V15" i="16"/>
  <c r="K69" i="21"/>
  <c r="K47" i="21"/>
  <c r="K15" i="21"/>
  <c r="K26" i="21"/>
  <c r="K58" i="21"/>
  <c r="AA69" i="21"/>
  <c r="AA47" i="21"/>
  <c r="AA15" i="21"/>
  <c r="AA26" i="21"/>
  <c r="AA58" i="21"/>
  <c r="P58" i="21"/>
  <c r="P26" i="21"/>
  <c r="P69" i="21"/>
  <c r="P47" i="21"/>
  <c r="P15" i="21"/>
  <c r="AB58" i="21"/>
  <c r="AB26" i="21"/>
  <c r="AB69" i="21"/>
  <c r="AB47" i="21"/>
  <c r="AB15" i="21"/>
  <c r="E56" i="16"/>
  <c r="E26" i="16"/>
  <c r="E67" i="16"/>
  <c r="E45" i="16"/>
  <c r="E15" i="16"/>
  <c r="I56" i="16"/>
  <c r="I67" i="16"/>
  <c r="I45" i="16"/>
  <c r="I15" i="16"/>
  <c r="I26" i="16"/>
  <c r="M56" i="16"/>
  <c r="M67" i="16"/>
  <c r="M45" i="16"/>
  <c r="M26" i="16"/>
  <c r="M15" i="16"/>
  <c r="Q56" i="16"/>
  <c r="Q67" i="16"/>
  <c r="Q45" i="16"/>
  <c r="Q26" i="16"/>
  <c r="Q15" i="16"/>
  <c r="U56" i="16"/>
  <c r="U67" i="16"/>
  <c r="U45" i="16"/>
  <c r="U26" i="16"/>
  <c r="U15" i="16"/>
  <c r="Y56" i="16"/>
  <c r="Y67" i="16"/>
  <c r="Y45" i="16"/>
  <c r="Y26" i="16"/>
  <c r="Y15" i="16"/>
  <c r="AC56" i="16"/>
  <c r="AC67" i="16"/>
  <c r="AC45" i="16"/>
  <c r="AC26" i="16"/>
  <c r="AC15" i="16"/>
  <c r="AG56" i="16"/>
  <c r="AG67" i="16"/>
  <c r="AG45" i="16"/>
  <c r="AG26" i="16"/>
  <c r="AG15" i="16"/>
  <c r="F69" i="21"/>
  <c r="F47" i="21"/>
  <c r="F15" i="21"/>
  <c r="F58" i="21"/>
  <c r="F26" i="21"/>
  <c r="J69" i="21"/>
  <c r="J47" i="21"/>
  <c r="J15" i="21"/>
  <c r="J58" i="21"/>
  <c r="J26" i="21"/>
  <c r="N69" i="21"/>
  <c r="N47" i="21"/>
  <c r="N15" i="21"/>
  <c r="N58" i="21"/>
  <c r="N26" i="21"/>
  <c r="R69" i="21"/>
  <c r="R47" i="21"/>
  <c r="R15" i="21"/>
  <c r="R58" i="21"/>
  <c r="R26" i="21"/>
  <c r="V69" i="21"/>
  <c r="V47" i="21"/>
  <c r="V15" i="21"/>
  <c r="V58" i="21"/>
  <c r="V26" i="21"/>
  <c r="Z69" i="21"/>
  <c r="Z47" i="21"/>
  <c r="Z15" i="21"/>
  <c r="Z58" i="21"/>
  <c r="Z26" i="21"/>
  <c r="AD69" i="21"/>
  <c r="AD47" i="21"/>
  <c r="AD15" i="21"/>
  <c r="AD58" i="21"/>
  <c r="AD26" i="21"/>
  <c r="J4" i="24"/>
  <c r="I46" i="24"/>
  <c r="I25" i="24"/>
  <c r="I67" i="24"/>
  <c r="J4" i="18"/>
  <c r="I30" i="18"/>
  <c r="I17" i="18"/>
  <c r="I43" i="18"/>
  <c r="C80" i="21"/>
  <c r="C84" i="21"/>
  <c r="C82" i="21"/>
  <c r="C79" i="21"/>
  <c r="C83" i="21"/>
  <c r="T85" i="16"/>
  <c r="P85" i="16"/>
  <c r="H85" i="16"/>
  <c r="C81" i="21"/>
  <c r="AE85" i="16"/>
  <c r="AA85" i="16"/>
  <c r="O85" i="16"/>
  <c r="K85" i="16"/>
  <c r="W85" i="16"/>
  <c r="S85" i="16"/>
  <c r="C15" i="22"/>
  <c r="C7" i="22"/>
  <c r="C38" i="21"/>
  <c r="C41" i="21"/>
  <c r="C73" i="21"/>
  <c r="C40" i="21"/>
  <c r="C39" i="21"/>
  <c r="O85" i="21"/>
  <c r="C72" i="21"/>
  <c r="S85" i="21"/>
  <c r="AE85" i="21"/>
  <c r="C30" i="21"/>
  <c r="C71" i="21"/>
  <c r="M85" i="21"/>
  <c r="Y85" i="21"/>
  <c r="AA85" i="21"/>
  <c r="C32" i="21"/>
  <c r="L85" i="21"/>
  <c r="AB85" i="21"/>
  <c r="C75" i="21"/>
  <c r="I85" i="21"/>
  <c r="AC85" i="21"/>
  <c r="W85" i="21"/>
  <c r="H85" i="21"/>
  <c r="X85" i="21"/>
  <c r="AF85" i="21"/>
  <c r="R42" i="21"/>
  <c r="C29" i="21"/>
  <c r="U85" i="21"/>
  <c r="C74" i="21"/>
  <c r="P85" i="21"/>
  <c r="G85" i="21"/>
  <c r="N42" i="21"/>
  <c r="Q85" i="21"/>
  <c r="C31" i="21"/>
  <c r="K42" i="21"/>
  <c r="C70" i="21"/>
  <c r="F85" i="21"/>
  <c r="J85" i="21"/>
  <c r="N85" i="21"/>
  <c r="R85" i="21"/>
  <c r="V85" i="21"/>
  <c r="Z85" i="21"/>
  <c r="AD85" i="21"/>
  <c r="E85" i="21"/>
  <c r="K85" i="21"/>
  <c r="E79" i="16"/>
  <c r="M79" i="16"/>
  <c r="U79" i="16"/>
  <c r="AC79" i="16"/>
  <c r="AD33" i="16"/>
  <c r="AD38" i="16" s="1"/>
  <c r="AD91" i="16"/>
  <c r="V33" i="16"/>
  <c r="V38" i="16" s="1"/>
  <c r="V85" i="16" s="1"/>
  <c r="V91" i="16"/>
  <c r="N33" i="16"/>
  <c r="N38" i="16" s="1"/>
  <c r="N91" i="16"/>
  <c r="AB34" i="16"/>
  <c r="AB39" i="16" s="1"/>
  <c r="T34" i="16"/>
  <c r="T39" i="16" s="1"/>
  <c r="H34" i="16"/>
  <c r="H39" i="16" s="1"/>
  <c r="H40" i="16" s="1"/>
  <c r="X85" i="16"/>
  <c r="C71" i="16"/>
  <c r="K75" i="16"/>
  <c r="K80" i="16" s="1"/>
  <c r="K81" i="16" s="1"/>
  <c r="S75" i="16"/>
  <c r="S80" i="16" s="1"/>
  <c r="S81" i="16" s="1"/>
  <c r="R79" i="16"/>
  <c r="AF91" i="16"/>
  <c r="P91" i="16"/>
  <c r="H91" i="16"/>
  <c r="AC33" i="16"/>
  <c r="AC38" i="16" s="1"/>
  <c r="AC91" i="16"/>
  <c r="U33" i="16"/>
  <c r="U38" i="16" s="1"/>
  <c r="U91" i="16"/>
  <c r="M33" i="16"/>
  <c r="M38" i="16" s="1"/>
  <c r="M91" i="16"/>
  <c r="AE34" i="16"/>
  <c r="AE39" i="16" s="1"/>
  <c r="W34" i="16"/>
  <c r="W39" i="16" s="1"/>
  <c r="O34" i="16"/>
  <c r="O39" i="16" s="1"/>
  <c r="AF85" i="16"/>
  <c r="L85" i="16"/>
  <c r="I79" i="16"/>
  <c r="Y79" i="16"/>
  <c r="AE75" i="16"/>
  <c r="AE80" i="16" s="1"/>
  <c r="AE81" i="16" s="1"/>
  <c r="AD34" i="16"/>
  <c r="AD39" i="16" s="1"/>
  <c r="Z34" i="16"/>
  <c r="Z39" i="16" s="1"/>
  <c r="V34" i="16"/>
  <c r="V39" i="16" s="1"/>
  <c r="R34" i="16"/>
  <c r="R39" i="16" s="1"/>
  <c r="N34" i="16"/>
  <c r="N39" i="16" s="1"/>
  <c r="J34" i="16"/>
  <c r="J39" i="16" s="1"/>
  <c r="N79" i="16"/>
  <c r="AD79" i="16"/>
  <c r="AB91" i="16"/>
  <c r="T91" i="16"/>
  <c r="L91" i="16"/>
  <c r="Z33" i="16"/>
  <c r="Z38" i="16" s="1"/>
  <c r="Z85" i="16" s="1"/>
  <c r="Z91" i="16"/>
  <c r="R33" i="16"/>
  <c r="R38" i="16" s="1"/>
  <c r="R91" i="16"/>
  <c r="J33" i="16"/>
  <c r="J38" i="16" s="1"/>
  <c r="J85" i="16" s="1"/>
  <c r="J91" i="16"/>
  <c r="AF34" i="16"/>
  <c r="AF39" i="16" s="1"/>
  <c r="AF40" i="16" s="1"/>
  <c r="X34" i="16"/>
  <c r="X39" i="16" s="1"/>
  <c r="X40" i="16" s="1"/>
  <c r="P34" i="16"/>
  <c r="P39" i="16" s="1"/>
  <c r="L34" i="16"/>
  <c r="L39" i="16" s="1"/>
  <c r="D74" i="16"/>
  <c r="C74" i="16" s="1"/>
  <c r="C68" i="16"/>
  <c r="AA75" i="16"/>
  <c r="AA80" i="16" s="1"/>
  <c r="AA81" i="16" s="1"/>
  <c r="G75" i="16"/>
  <c r="G80" i="16" s="1"/>
  <c r="G81" i="16" s="1"/>
  <c r="X91" i="16"/>
  <c r="AG33" i="16"/>
  <c r="AG38" i="16" s="1"/>
  <c r="AG85" i="16" s="1"/>
  <c r="AG91" i="16"/>
  <c r="Y33" i="16"/>
  <c r="Y38" i="16" s="1"/>
  <c r="Y91" i="16"/>
  <c r="Q33" i="16"/>
  <c r="Q38" i="16" s="1"/>
  <c r="Q85" i="16" s="1"/>
  <c r="Q91" i="16"/>
  <c r="I33" i="16"/>
  <c r="I38" i="16" s="1"/>
  <c r="I91" i="16"/>
  <c r="AA34" i="16"/>
  <c r="AA39" i="16" s="1"/>
  <c r="S34" i="16"/>
  <c r="S39" i="16" s="1"/>
  <c r="S40" i="16" s="1"/>
  <c r="K34" i="16"/>
  <c r="K39" i="16" s="1"/>
  <c r="AB85" i="16"/>
  <c r="O75" i="16"/>
  <c r="O80" i="16" s="1"/>
  <c r="O81" i="16" s="1"/>
  <c r="C70" i="16"/>
  <c r="AG34" i="16"/>
  <c r="AG39" i="16" s="1"/>
  <c r="AC34" i="16"/>
  <c r="AC39" i="16" s="1"/>
  <c r="Y34" i="16"/>
  <c r="Y39" i="16" s="1"/>
  <c r="U34" i="16"/>
  <c r="U39" i="16" s="1"/>
  <c r="Q34" i="16"/>
  <c r="Q39" i="16" s="1"/>
  <c r="M34" i="16"/>
  <c r="M39" i="16" s="1"/>
  <c r="I34" i="16"/>
  <c r="I39" i="16" s="1"/>
  <c r="AA91" i="16"/>
  <c r="S91" i="16"/>
  <c r="K91" i="16"/>
  <c r="F75" i="16"/>
  <c r="F80" i="16" s="1"/>
  <c r="F81" i="16" s="1"/>
  <c r="N75" i="16"/>
  <c r="N80" i="16" s="1"/>
  <c r="V75" i="16"/>
  <c r="V80" i="16" s="1"/>
  <c r="V81" i="16" s="1"/>
  <c r="AD75" i="16"/>
  <c r="AD80" i="16" s="1"/>
  <c r="E75" i="16"/>
  <c r="E80" i="16" s="1"/>
  <c r="I75" i="16"/>
  <c r="I80" i="16" s="1"/>
  <c r="M75" i="16"/>
  <c r="M80" i="16" s="1"/>
  <c r="Q75" i="16"/>
  <c r="Q80" i="16" s="1"/>
  <c r="Q81" i="16" s="1"/>
  <c r="U75" i="16"/>
  <c r="U80" i="16" s="1"/>
  <c r="Y75" i="16"/>
  <c r="Y80" i="16" s="1"/>
  <c r="AC75" i="16"/>
  <c r="AC80" i="16" s="1"/>
  <c r="AG75" i="16"/>
  <c r="AG80" i="16" s="1"/>
  <c r="AG81" i="16" s="1"/>
  <c r="C73" i="16"/>
  <c r="C69" i="16"/>
  <c r="D75" i="16"/>
  <c r="H75" i="16"/>
  <c r="H80" i="16" s="1"/>
  <c r="H81" i="16" s="1"/>
  <c r="L75" i="16"/>
  <c r="L80" i="16" s="1"/>
  <c r="L81" i="16" s="1"/>
  <c r="P75" i="16"/>
  <c r="P80" i="16" s="1"/>
  <c r="P81" i="16" s="1"/>
  <c r="T75" i="16"/>
  <c r="T80" i="16" s="1"/>
  <c r="T81" i="16" s="1"/>
  <c r="X75" i="16"/>
  <c r="X80" i="16" s="1"/>
  <c r="X81" i="16" s="1"/>
  <c r="AB75" i="16"/>
  <c r="AB80" i="16" s="1"/>
  <c r="AB81" i="16" s="1"/>
  <c r="AF75" i="16"/>
  <c r="AF80" i="16" s="1"/>
  <c r="AF81" i="16" s="1"/>
  <c r="C31" i="16"/>
  <c r="C30" i="16"/>
  <c r="C32" i="16"/>
  <c r="C29" i="16"/>
  <c r="C7" i="1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D53" i="6"/>
  <c r="C57" i="6"/>
  <c r="C41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D37" i="6"/>
  <c r="C37" i="6" s="1"/>
  <c r="C23" i="7"/>
  <c r="C23" i="2"/>
  <c r="H36" i="2"/>
  <c r="H37" i="2"/>
  <c r="H38" i="2"/>
  <c r="H40" i="2"/>
  <c r="H41" i="2"/>
  <c r="H42" i="2"/>
  <c r="H43" i="2"/>
  <c r="H44" i="2"/>
  <c r="H45" i="2"/>
  <c r="H46" i="2"/>
  <c r="H47" i="2"/>
  <c r="H48" i="2"/>
  <c r="H49" i="2"/>
  <c r="H50" i="2"/>
  <c r="H51" i="2"/>
  <c r="H8" i="2"/>
  <c r="H21" i="2" s="1"/>
  <c r="H5" i="6" s="1"/>
  <c r="H51" i="6" s="1"/>
  <c r="AI8" i="19" l="1"/>
  <c r="C124" i="24"/>
  <c r="C19" i="22"/>
  <c r="C8" i="19"/>
  <c r="H24" i="2"/>
  <c r="AB24" i="23"/>
  <c r="AB25" i="23"/>
  <c r="R25" i="23"/>
  <c r="P26" i="23"/>
  <c r="P27" i="23"/>
  <c r="P32" i="23" s="1"/>
  <c r="Z27" i="23"/>
  <c r="Z32" i="23" s="1"/>
  <c r="Z26" i="23"/>
  <c r="AA8" i="23"/>
  <c r="AA23" i="23"/>
  <c r="R35" i="18"/>
  <c r="R48" i="18" s="1"/>
  <c r="R33" i="18"/>
  <c r="R46" i="18" s="1"/>
  <c r="Q25" i="23"/>
  <c r="Q8" i="23"/>
  <c r="Q23" i="23"/>
  <c r="C34" i="18"/>
  <c r="C32" i="18"/>
  <c r="R24" i="23"/>
  <c r="R89" i="21"/>
  <c r="R10" i="19" s="1"/>
  <c r="C62" i="24"/>
  <c r="N89" i="21"/>
  <c r="N10" i="19" s="1"/>
  <c r="C93" i="16"/>
  <c r="C95" i="16"/>
  <c r="AC81" i="16"/>
  <c r="R85" i="16"/>
  <c r="C94" i="16"/>
  <c r="K86" i="16"/>
  <c r="K87" i="16" s="1"/>
  <c r="K9" i="19" s="1"/>
  <c r="Z86" i="16"/>
  <c r="Z87" i="16" s="1"/>
  <c r="Z9" i="19" s="1"/>
  <c r="R81" i="16"/>
  <c r="W86" i="16"/>
  <c r="W87" i="16" s="1"/>
  <c r="W9" i="19" s="1"/>
  <c r="D79" i="16"/>
  <c r="C79" i="16" s="1"/>
  <c r="Y81" i="16"/>
  <c r="J86" i="16"/>
  <c r="J87" i="16" s="1"/>
  <c r="J9" i="19" s="1"/>
  <c r="R86" i="16"/>
  <c r="M85" i="16"/>
  <c r="AD40" i="16"/>
  <c r="K4" i="18"/>
  <c r="J43" i="18"/>
  <c r="J17" i="18"/>
  <c r="J30" i="18"/>
  <c r="K4" i="24"/>
  <c r="J67" i="24"/>
  <c r="J25" i="24"/>
  <c r="J46" i="24"/>
  <c r="R40" i="16"/>
  <c r="J40" i="16"/>
  <c r="L86" i="16"/>
  <c r="L87" i="16" s="1"/>
  <c r="L9" i="19" s="1"/>
  <c r="AD81" i="16"/>
  <c r="I81" i="16"/>
  <c r="N40" i="16"/>
  <c r="K89" i="21"/>
  <c r="K10" i="19" s="1"/>
  <c r="N81" i="16"/>
  <c r="AE86" i="16"/>
  <c r="AE87" i="16" s="1"/>
  <c r="AE9" i="19" s="1"/>
  <c r="AC85" i="16"/>
  <c r="U86" i="16"/>
  <c r="AD85" i="16"/>
  <c r="P86" i="16"/>
  <c r="P87" i="16" s="1"/>
  <c r="P9" i="19" s="1"/>
  <c r="T86" i="16"/>
  <c r="T87" i="16" s="1"/>
  <c r="T9" i="19" s="1"/>
  <c r="K40" i="16"/>
  <c r="M81" i="16"/>
  <c r="AA86" i="16"/>
  <c r="AA87" i="16" s="1"/>
  <c r="AA9" i="19" s="1"/>
  <c r="V86" i="16"/>
  <c r="V87" i="16" s="1"/>
  <c r="V9" i="19" s="1"/>
  <c r="AB86" i="16"/>
  <c r="AB87" i="16" s="1"/>
  <c r="AB9" i="19" s="1"/>
  <c r="W40" i="16"/>
  <c r="Q86" i="16"/>
  <c r="Q87" i="16" s="1"/>
  <c r="Q9" i="19" s="1"/>
  <c r="AG86" i="16"/>
  <c r="AG87" i="16" s="1"/>
  <c r="AG9" i="19" s="1"/>
  <c r="AF86" i="16"/>
  <c r="AF87" i="16" s="1"/>
  <c r="AF9" i="19" s="1"/>
  <c r="O86" i="16"/>
  <c r="O87" i="16" s="1"/>
  <c r="O9" i="19" s="1"/>
  <c r="T85" i="21"/>
  <c r="AG85" i="21"/>
  <c r="AE42" i="21"/>
  <c r="AE89" i="21" s="1"/>
  <c r="AE10" i="19" s="1"/>
  <c r="AA42" i="21"/>
  <c r="AA89" i="21" s="1"/>
  <c r="AA10" i="19" s="1"/>
  <c r="Z42" i="21"/>
  <c r="Z89" i="21" s="1"/>
  <c r="Z10" i="19" s="1"/>
  <c r="AG42" i="21"/>
  <c r="Q42" i="21"/>
  <c r="Q89" i="21" s="1"/>
  <c r="Q10" i="19" s="1"/>
  <c r="W42" i="21"/>
  <c r="W89" i="21" s="1"/>
  <c r="W10" i="19" s="1"/>
  <c r="T42" i="21"/>
  <c r="H42" i="21"/>
  <c r="H89" i="21" s="1"/>
  <c r="H10" i="19" s="1"/>
  <c r="L42" i="21"/>
  <c r="L89" i="21" s="1"/>
  <c r="L10" i="19" s="1"/>
  <c r="AD42" i="21"/>
  <c r="AD89" i="21" s="1"/>
  <c r="AD10" i="19" s="1"/>
  <c r="V42" i="21"/>
  <c r="V89" i="21" s="1"/>
  <c r="V10" i="19" s="1"/>
  <c r="J42" i="21"/>
  <c r="J89" i="21" s="1"/>
  <c r="J10" i="19" s="1"/>
  <c r="AC42" i="21"/>
  <c r="AC89" i="21" s="1"/>
  <c r="AC10" i="19" s="1"/>
  <c r="U42" i="21"/>
  <c r="U89" i="21" s="1"/>
  <c r="U10" i="19" s="1"/>
  <c r="M42" i="21"/>
  <c r="M89" i="21" s="1"/>
  <c r="M10" i="19" s="1"/>
  <c r="AB42" i="21"/>
  <c r="AB89" i="21" s="1"/>
  <c r="AB10" i="19" s="1"/>
  <c r="P42" i="21"/>
  <c r="P89" i="21" s="1"/>
  <c r="P10" i="19" s="1"/>
  <c r="X42" i="21"/>
  <c r="X89" i="21" s="1"/>
  <c r="X10" i="19" s="1"/>
  <c r="AF42" i="21"/>
  <c r="AF89" i="21" s="1"/>
  <c r="AF10" i="19" s="1"/>
  <c r="O42" i="21"/>
  <c r="O89" i="21" s="1"/>
  <c r="O10" i="19" s="1"/>
  <c r="S42" i="21"/>
  <c r="S89" i="21" s="1"/>
  <c r="S10" i="19" s="1"/>
  <c r="Y42" i="21"/>
  <c r="Y89" i="21" s="1"/>
  <c r="Y10" i="19" s="1"/>
  <c r="I42" i="21"/>
  <c r="I89" i="21" s="1"/>
  <c r="I10" i="19" s="1"/>
  <c r="AB40" i="16"/>
  <c r="O40" i="16"/>
  <c r="T40" i="16"/>
  <c r="P40" i="16"/>
  <c r="U81" i="16"/>
  <c r="E81" i="16"/>
  <c r="I86" i="16"/>
  <c r="Y86" i="16"/>
  <c r="I85" i="16"/>
  <c r="Y85" i="16"/>
  <c r="X86" i="16"/>
  <c r="X87" i="16" s="1"/>
  <c r="X9" i="19" s="1"/>
  <c r="L40" i="16"/>
  <c r="AE40" i="16"/>
  <c r="M86" i="16"/>
  <c r="AC86" i="16"/>
  <c r="S86" i="16"/>
  <c r="S87" i="16" s="1"/>
  <c r="S9" i="19" s="1"/>
  <c r="N86" i="16"/>
  <c r="AD86" i="16"/>
  <c r="U85" i="16"/>
  <c r="H86" i="16"/>
  <c r="H87" i="16" s="1"/>
  <c r="H9" i="19" s="1"/>
  <c r="N85" i="16"/>
  <c r="C75" i="16"/>
  <c r="D80" i="16"/>
  <c r="C80" i="16" s="1"/>
  <c r="V40" i="16"/>
  <c r="Z40" i="16"/>
  <c r="U40" i="16"/>
  <c r="AA40" i="16"/>
  <c r="M40" i="16"/>
  <c r="C10" i="16"/>
  <c r="AG40" i="16"/>
  <c r="Y40" i="16"/>
  <c r="AC40" i="16"/>
  <c r="Q40" i="16"/>
  <c r="C9" i="16"/>
  <c r="I40" i="16"/>
  <c r="C8" i="16"/>
  <c r="C53" i="6"/>
  <c r="H35" i="6"/>
  <c r="H39" i="2"/>
  <c r="H52" i="2" s="1"/>
  <c r="H5" i="19" s="1"/>
  <c r="C126" i="24" l="1"/>
  <c r="D33" i="19"/>
  <c r="E33" i="19" s="1"/>
  <c r="H25" i="2"/>
  <c r="H29" i="2" s="1"/>
  <c r="AB23" i="23"/>
  <c r="AB8" i="23"/>
  <c r="AA26" i="23"/>
  <c r="AA27" i="23"/>
  <c r="AA32" i="23" s="1"/>
  <c r="R8" i="23"/>
  <c r="R23" i="23"/>
  <c r="Q27" i="23"/>
  <c r="Q32" i="23" s="1"/>
  <c r="Q26" i="23"/>
  <c r="R87" i="16"/>
  <c r="R9" i="19" s="1"/>
  <c r="M87" i="16"/>
  <c r="M9" i="19" s="1"/>
  <c r="L4" i="24"/>
  <c r="K67" i="24"/>
  <c r="K25" i="24"/>
  <c r="K46" i="24"/>
  <c r="L4" i="18"/>
  <c r="K43" i="18"/>
  <c r="K17" i="18"/>
  <c r="K30" i="18"/>
  <c r="AD87" i="16"/>
  <c r="AD9" i="19" s="1"/>
  <c r="AC87" i="16"/>
  <c r="AC9" i="19" s="1"/>
  <c r="AG89" i="21"/>
  <c r="AG10" i="19" s="1"/>
  <c r="T89" i="21"/>
  <c r="T10" i="19" s="1"/>
  <c r="D85" i="21"/>
  <c r="I87" i="16"/>
  <c r="I9" i="19" s="1"/>
  <c r="U87" i="16"/>
  <c r="U9" i="19" s="1"/>
  <c r="D81" i="16"/>
  <c r="N87" i="16"/>
  <c r="N9" i="19" s="1"/>
  <c r="Y87" i="16"/>
  <c r="Y9" i="19" s="1"/>
  <c r="H26" i="2" l="1"/>
  <c r="AB27" i="23"/>
  <c r="AB26" i="23"/>
  <c r="R27" i="23"/>
  <c r="R26" i="23"/>
  <c r="M4" i="18"/>
  <c r="L30" i="18"/>
  <c r="L43" i="18"/>
  <c r="L17" i="18"/>
  <c r="M4" i="24"/>
  <c r="L46" i="24"/>
  <c r="L67" i="24"/>
  <c r="L25" i="24"/>
  <c r="C85" i="21"/>
  <c r="C96" i="16"/>
  <c r="C81" i="16"/>
  <c r="R32" i="23" l="1"/>
  <c r="R13" i="19" s="1"/>
  <c r="AB32" i="23"/>
  <c r="AB13" i="19" s="1"/>
  <c r="H30" i="2"/>
  <c r="N4" i="24"/>
  <c r="M46" i="24"/>
  <c r="M67" i="24"/>
  <c r="M25" i="24"/>
  <c r="N4" i="18"/>
  <c r="M30" i="18"/>
  <c r="M43" i="18"/>
  <c r="M17" i="18"/>
  <c r="H48" i="6" l="1"/>
  <c r="H32" i="6"/>
  <c r="O4" i="18"/>
  <c r="N43" i="18"/>
  <c r="N17" i="18"/>
  <c r="N30" i="18"/>
  <c r="O4" i="24"/>
  <c r="N67" i="24"/>
  <c r="N25" i="24"/>
  <c r="N46" i="24"/>
  <c r="D5" i="9"/>
  <c r="D6" i="9"/>
  <c r="D7" i="9"/>
  <c r="D8" i="9"/>
  <c r="D9" i="9"/>
  <c r="D10" i="9"/>
  <c r="D11" i="9"/>
  <c r="D12" i="9"/>
  <c r="D4" i="9"/>
  <c r="P4" i="24" l="1"/>
  <c r="O67" i="24"/>
  <c r="O25" i="24"/>
  <c r="O46" i="24"/>
  <c r="P4" i="18"/>
  <c r="O43" i="18"/>
  <c r="O17" i="18"/>
  <c r="O30" i="18"/>
  <c r="E51" i="2"/>
  <c r="F51" i="2"/>
  <c r="G51" i="2"/>
  <c r="I51" i="2"/>
  <c r="J51" i="2"/>
  <c r="D51" i="2"/>
  <c r="E50" i="2"/>
  <c r="F50" i="2"/>
  <c r="G50" i="2"/>
  <c r="I50" i="2"/>
  <c r="J50" i="2"/>
  <c r="D50" i="2"/>
  <c r="E41" i="2"/>
  <c r="F41" i="2"/>
  <c r="G41" i="2"/>
  <c r="I41" i="2"/>
  <c r="J41" i="2"/>
  <c r="E42" i="2"/>
  <c r="F42" i="2"/>
  <c r="G42" i="2"/>
  <c r="I42" i="2"/>
  <c r="J42" i="2"/>
  <c r="E43" i="2"/>
  <c r="F43" i="2"/>
  <c r="G43" i="2"/>
  <c r="I43" i="2"/>
  <c r="J43" i="2"/>
  <c r="E44" i="2"/>
  <c r="F44" i="2"/>
  <c r="G44" i="2"/>
  <c r="I44" i="2"/>
  <c r="J44" i="2"/>
  <c r="E45" i="2"/>
  <c r="F45" i="2"/>
  <c r="G45" i="2"/>
  <c r="I45" i="2"/>
  <c r="J45" i="2"/>
  <c r="E46" i="2"/>
  <c r="F46" i="2"/>
  <c r="G46" i="2"/>
  <c r="I46" i="2"/>
  <c r="J46" i="2"/>
  <c r="E47" i="2"/>
  <c r="F47" i="2"/>
  <c r="G47" i="2"/>
  <c r="I47" i="2"/>
  <c r="J47" i="2"/>
  <c r="E48" i="2"/>
  <c r="F48" i="2"/>
  <c r="G48" i="2"/>
  <c r="I48" i="2"/>
  <c r="J48" i="2"/>
  <c r="E49" i="2"/>
  <c r="F49" i="2"/>
  <c r="G49" i="2"/>
  <c r="I49" i="2"/>
  <c r="J49" i="2"/>
  <c r="D41" i="2"/>
  <c r="D42" i="2"/>
  <c r="D43" i="2"/>
  <c r="D44" i="2"/>
  <c r="D45" i="2"/>
  <c r="D46" i="2"/>
  <c r="D47" i="2"/>
  <c r="D48" i="2"/>
  <c r="D49" i="2"/>
  <c r="E40" i="2"/>
  <c r="F40" i="2"/>
  <c r="G40" i="2"/>
  <c r="I40" i="2"/>
  <c r="J40" i="2"/>
  <c r="D40" i="2"/>
  <c r="E38" i="2"/>
  <c r="F38" i="2"/>
  <c r="G38" i="2"/>
  <c r="I38" i="2"/>
  <c r="J38" i="2"/>
  <c r="D38" i="2"/>
  <c r="E36" i="2"/>
  <c r="F36" i="2"/>
  <c r="G36" i="2"/>
  <c r="I36" i="2"/>
  <c r="J36" i="2"/>
  <c r="D36" i="2"/>
  <c r="E37" i="2"/>
  <c r="F37" i="2"/>
  <c r="G37" i="2"/>
  <c r="I37" i="2"/>
  <c r="J37" i="2"/>
  <c r="D37" i="2"/>
  <c r="F12" i="9"/>
  <c r="G12" i="9" s="1"/>
  <c r="Q4" i="18" l="1"/>
  <c r="P30" i="18"/>
  <c r="P43" i="18"/>
  <c r="P17" i="18"/>
  <c r="Q4" i="24"/>
  <c r="P46" i="24"/>
  <c r="P67" i="24"/>
  <c r="P25" i="24"/>
  <c r="C42" i="2"/>
  <c r="C46" i="2"/>
  <c r="C45" i="2"/>
  <c r="C15" i="2"/>
  <c r="M15" i="2" s="1"/>
  <c r="C16" i="2"/>
  <c r="M16" i="2" s="1"/>
  <c r="R4" i="24" l="1"/>
  <c r="Q46" i="24"/>
  <c r="Q25" i="24"/>
  <c r="Q67" i="24"/>
  <c r="R4" i="18"/>
  <c r="Q30" i="18"/>
  <c r="Q17" i="18"/>
  <c r="Q43" i="18"/>
  <c r="H12" i="9"/>
  <c r="I12" i="9" s="1"/>
  <c r="L12" i="9"/>
  <c r="C122" i="1"/>
  <c r="C234" i="1"/>
  <c r="C233" i="1"/>
  <c r="D233" i="1" s="1"/>
  <c r="E233" i="1" s="1"/>
  <c r="F233" i="1" s="1"/>
  <c r="G233" i="1" s="1"/>
  <c r="H233" i="1" s="1"/>
  <c r="I233" i="1" s="1"/>
  <c r="J233" i="1" s="1"/>
  <c r="K233" i="1" s="1"/>
  <c r="L233" i="1" s="1"/>
  <c r="M233" i="1" s="1"/>
  <c r="N233" i="1" s="1"/>
  <c r="O233" i="1" s="1"/>
  <c r="P233" i="1" s="1"/>
  <c r="Q233" i="1" s="1"/>
  <c r="R233" i="1" s="1"/>
  <c r="S233" i="1" s="1"/>
  <c r="T233" i="1" s="1"/>
  <c r="U233" i="1" s="1"/>
  <c r="V233" i="1" s="1"/>
  <c r="W233" i="1" s="1"/>
  <c r="X233" i="1" s="1"/>
  <c r="Y233" i="1" s="1"/>
  <c r="Z233" i="1" s="1"/>
  <c r="AA233" i="1" s="1"/>
  <c r="AB233" i="1" s="1"/>
  <c r="AC233" i="1" s="1"/>
  <c r="AD233" i="1" s="1"/>
  <c r="AE233" i="1" s="1"/>
  <c r="AF233" i="1" s="1"/>
  <c r="AG233" i="1" s="1"/>
  <c r="AH233" i="1" s="1"/>
  <c r="AI233" i="1" s="1"/>
  <c r="AJ233" i="1" s="1"/>
  <c r="AK233" i="1" s="1"/>
  <c r="AL233" i="1" s="1"/>
  <c r="AM233" i="1" s="1"/>
  <c r="AN233" i="1" s="1"/>
  <c r="AO233" i="1" s="1"/>
  <c r="AP233" i="1" s="1"/>
  <c r="C232" i="1"/>
  <c r="C231" i="1"/>
  <c r="C230" i="1"/>
  <c r="D230" i="1" s="1"/>
  <c r="E230" i="1" s="1"/>
  <c r="F230" i="1" s="1"/>
  <c r="G230" i="1" s="1"/>
  <c r="H230" i="1" s="1"/>
  <c r="I230" i="1" s="1"/>
  <c r="J230" i="1" s="1"/>
  <c r="K230" i="1" s="1"/>
  <c r="L230" i="1" s="1"/>
  <c r="M230" i="1" s="1"/>
  <c r="N230" i="1" s="1"/>
  <c r="O230" i="1" s="1"/>
  <c r="P230" i="1" s="1"/>
  <c r="Q230" i="1" s="1"/>
  <c r="R230" i="1" s="1"/>
  <c r="S230" i="1" s="1"/>
  <c r="T230" i="1" s="1"/>
  <c r="U230" i="1" s="1"/>
  <c r="V230" i="1" s="1"/>
  <c r="W230" i="1" s="1"/>
  <c r="X230" i="1" s="1"/>
  <c r="Y230" i="1" s="1"/>
  <c r="Z230" i="1" s="1"/>
  <c r="AA230" i="1" s="1"/>
  <c r="AB230" i="1" s="1"/>
  <c r="AC230" i="1" s="1"/>
  <c r="AD230" i="1" s="1"/>
  <c r="AE230" i="1" s="1"/>
  <c r="AF230" i="1" s="1"/>
  <c r="AG230" i="1" s="1"/>
  <c r="AH230" i="1" s="1"/>
  <c r="AI230" i="1" s="1"/>
  <c r="AJ230" i="1" s="1"/>
  <c r="AK230" i="1" s="1"/>
  <c r="AL230" i="1" s="1"/>
  <c r="AM230" i="1" s="1"/>
  <c r="AN230" i="1" s="1"/>
  <c r="AO230" i="1" s="1"/>
  <c r="AP230" i="1" s="1"/>
  <c r="C229" i="1"/>
  <c r="D229" i="1" s="1"/>
  <c r="E229" i="1" s="1"/>
  <c r="F229" i="1" s="1"/>
  <c r="G229" i="1" s="1"/>
  <c r="H229" i="1" s="1"/>
  <c r="I229" i="1" s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L229" i="1" s="1"/>
  <c r="AM229" i="1" s="1"/>
  <c r="AN229" i="1" s="1"/>
  <c r="AO229" i="1" s="1"/>
  <c r="AP229" i="1" s="1"/>
  <c r="C228" i="1"/>
  <c r="C227" i="1"/>
  <c r="C226" i="1"/>
  <c r="C225" i="1"/>
  <c r="D225" i="1" s="1"/>
  <c r="E225" i="1" s="1"/>
  <c r="F225" i="1" s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AL225" i="1" s="1"/>
  <c r="AM225" i="1" s="1"/>
  <c r="AN225" i="1" s="1"/>
  <c r="AO225" i="1" s="1"/>
  <c r="AP225" i="1" s="1"/>
  <c r="C224" i="1"/>
  <c r="C223" i="1"/>
  <c r="C222" i="1"/>
  <c r="D222" i="1" s="1"/>
  <c r="E222" i="1" s="1"/>
  <c r="F222" i="1" s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AC222" i="1" s="1"/>
  <c r="AD222" i="1" s="1"/>
  <c r="AE222" i="1" s="1"/>
  <c r="AF222" i="1" s="1"/>
  <c r="AG222" i="1" s="1"/>
  <c r="AH222" i="1" s="1"/>
  <c r="AI222" i="1" s="1"/>
  <c r="AJ222" i="1" s="1"/>
  <c r="AK222" i="1" s="1"/>
  <c r="AL222" i="1" s="1"/>
  <c r="AM222" i="1" s="1"/>
  <c r="AN222" i="1" s="1"/>
  <c r="AO222" i="1" s="1"/>
  <c r="AP222" i="1" s="1"/>
  <c r="C221" i="1"/>
  <c r="D221" i="1" s="1"/>
  <c r="E221" i="1" s="1"/>
  <c r="F221" i="1" s="1"/>
  <c r="G221" i="1" s="1"/>
  <c r="H221" i="1" s="1"/>
  <c r="I221" i="1" s="1"/>
  <c r="J221" i="1" s="1"/>
  <c r="K221" i="1" s="1"/>
  <c r="L221" i="1" s="1"/>
  <c r="M221" i="1" s="1"/>
  <c r="N221" i="1" s="1"/>
  <c r="O221" i="1" s="1"/>
  <c r="P221" i="1" s="1"/>
  <c r="Q221" i="1" s="1"/>
  <c r="R221" i="1" s="1"/>
  <c r="S221" i="1" s="1"/>
  <c r="T221" i="1" s="1"/>
  <c r="U221" i="1" s="1"/>
  <c r="V221" i="1" s="1"/>
  <c r="W221" i="1" s="1"/>
  <c r="X221" i="1" s="1"/>
  <c r="Y221" i="1" s="1"/>
  <c r="Z221" i="1" s="1"/>
  <c r="AA221" i="1" s="1"/>
  <c r="AB221" i="1" s="1"/>
  <c r="AC221" i="1" s="1"/>
  <c r="AD221" i="1" s="1"/>
  <c r="AE221" i="1" s="1"/>
  <c r="AF221" i="1" s="1"/>
  <c r="AG221" i="1" s="1"/>
  <c r="AH221" i="1" s="1"/>
  <c r="AI221" i="1" s="1"/>
  <c r="AJ221" i="1" s="1"/>
  <c r="AK221" i="1" s="1"/>
  <c r="AL221" i="1" s="1"/>
  <c r="AM221" i="1" s="1"/>
  <c r="AN221" i="1" s="1"/>
  <c r="AO221" i="1" s="1"/>
  <c r="AP221" i="1" s="1"/>
  <c r="C220" i="1"/>
  <c r="D220" i="1" s="1"/>
  <c r="E220" i="1" s="1"/>
  <c r="F220" i="1" s="1"/>
  <c r="G220" i="1" s="1"/>
  <c r="H220" i="1" s="1"/>
  <c r="I220" i="1" s="1"/>
  <c r="J220" i="1" s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AB220" i="1" s="1"/>
  <c r="AC220" i="1" s="1"/>
  <c r="AD220" i="1" s="1"/>
  <c r="AE220" i="1" s="1"/>
  <c r="AF220" i="1" s="1"/>
  <c r="AG220" i="1" s="1"/>
  <c r="AH220" i="1" s="1"/>
  <c r="AI220" i="1" s="1"/>
  <c r="AJ220" i="1" s="1"/>
  <c r="AK220" i="1" s="1"/>
  <c r="AL220" i="1" s="1"/>
  <c r="AM220" i="1" s="1"/>
  <c r="AN220" i="1" s="1"/>
  <c r="AO220" i="1" s="1"/>
  <c r="AP220" i="1" s="1"/>
  <c r="D228" i="1" l="1"/>
  <c r="E228" i="1" s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AC228" i="1" s="1"/>
  <c r="AD228" i="1" s="1"/>
  <c r="AE228" i="1" s="1"/>
  <c r="AF228" i="1" s="1"/>
  <c r="AG228" i="1" s="1"/>
  <c r="AH228" i="1" s="1"/>
  <c r="AI228" i="1" s="1"/>
  <c r="AJ228" i="1" s="1"/>
  <c r="AK228" i="1" s="1"/>
  <c r="AL228" i="1" s="1"/>
  <c r="AM228" i="1" s="1"/>
  <c r="AN228" i="1" s="1"/>
  <c r="AO228" i="1" s="1"/>
  <c r="AP228" i="1" s="1"/>
  <c r="D231" i="1"/>
  <c r="E231" i="1" s="1"/>
  <c r="F231" i="1" s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AC231" i="1" s="1"/>
  <c r="AD231" i="1" s="1"/>
  <c r="AE231" i="1" s="1"/>
  <c r="AF231" i="1" s="1"/>
  <c r="AG231" i="1" s="1"/>
  <c r="AH231" i="1" s="1"/>
  <c r="AI231" i="1" s="1"/>
  <c r="AJ231" i="1" s="1"/>
  <c r="AK231" i="1" s="1"/>
  <c r="AL231" i="1" s="1"/>
  <c r="AM231" i="1" s="1"/>
  <c r="AN231" i="1" s="1"/>
  <c r="AO231" i="1" s="1"/>
  <c r="AP231" i="1" s="1"/>
  <c r="D232" i="1"/>
  <c r="E232" i="1" s="1"/>
  <c r="F232" i="1" s="1"/>
  <c r="G232" i="1" s="1"/>
  <c r="H232" i="1" s="1"/>
  <c r="I232" i="1" s="1"/>
  <c r="J232" i="1" s="1"/>
  <c r="K232" i="1" s="1"/>
  <c r="L232" i="1" s="1"/>
  <c r="M232" i="1" s="1"/>
  <c r="N232" i="1" s="1"/>
  <c r="O232" i="1" s="1"/>
  <c r="P232" i="1" s="1"/>
  <c r="Q232" i="1" s="1"/>
  <c r="R232" i="1" s="1"/>
  <c r="S232" i="1" s="1"/>
  <c r="T232" i="1" s="1"/>
  <c r="U232" i="1" s="1"/>
  <c r="V232" i="1" s="1"/>
  <c r="W232" i="1" s="1"/>
  <c r="X232" i="1" s="1"/>
  <c r="Y232" i="1" s="1"/>
  <c r="Z232" i="1" s="1"/>
  <c r="AA232" i="1" s="1"/>
  <c r="AB232" i="1" s="1"/>
  <c r="AC232" i="1" s="1"/>
  <c r="AD232" i="1" s="1"/>
  <c r="AE232" i="1" s="1"/>
  <c r="AF232" i="1" s="1"/>
  <c r="AG232" i="1" s="1"/>
  <c r="AH232" i="1" s="1"/>
  <c r="AI232" i="1" s="1"/>
  <c r="AJ232" i="1" s="1"/>
  <c r="AK232" i="1" s="1"/>
  <c r="AL232" i="1" s="1"/>
  <c r="AM232" i="1" s="1"/>
  <c r="AN232" i="1" s="1"/>
  <c r="AO232" i="1" s="1"/>
  <c r="AP232" i="1" s="1"/>
  <c r="D234" i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R234" i="1" s="1"/>
  <c r="S234" i="1" s="1"/>
  <c r="T234" i="1" s="1"/>
  <c r="U234" i="1" s="1"/>
  <c r="V234" i="1" s="1"/>
  <c r="W234" i="1" s="1"/>
  <c r="X234" i="1" s="1"/>
  <c r="Y234" i="1" s="1"/>
  <c r="Z234" i="1" s="1"/>
  <c r="AA234" i="1" s="1"/>
  <c r="AB234" i="1" s="1"/>
  <c r="AC234" i="1" s="1"/>
  <c r="AD234" i="1" s="1"/>
  <c r="AE234" i="1" s="1"/>
  <c r="AF234" i="1" s="1"/>
  <c r="AG234" i="1" s="1"/>
  <c r="AH234" i="1" s="1"/>
  <c r="AI234" i="1" s="1"/>
  <c r="AJ234" i="1" s="1"/>
  <c r="AK234" i="1" s="1"/>
  <c r="AL234" i="1" s="1"/>
  <c r="AM234" i="1" s="1"/>
  <c r="AN234" i="1" s="1"/>
  <c r="AO234" i="1" s="1"/>
  <c r="AP234" i="1" s="1"/>
  <c r="D223" i="1"/>
  <c r="E223" i="1" s="1"/>
  <c r="F223" i="1" s="1"/>
  <c r="G223" i="1" s="1"/>
  <c r="H223" i="1" s="1"/>
  <c r="I223" i="1" s="1"/>
  <c r="J223" i="1" s="1"/>
  <c r="K223" i="1" s="1"/>
  <c r="L223" i="1" s="1"/>
  <c r="M223" i="1" s="1"/>
  <c r="N223" i="1" s="1"/>
  <c r="O223" i="1" s="1"/>
  <c r="P223" i="1" s="1"/>
  <c r="Q223" i="1" s="1"/>
  <c r="R223" i="1" s="1"/>
  <c r="S223" i="1" s="1"/>
  <c r="T223" i="1" s="1"/>
  <c r="U223" i="1" s="1"/>
  <c r="V223" i="1" s="1"/>
  <c r="W223" i="1" s="1"/>
  <c r="X223" i="1" s="1"/>
  <c r="Y223" i="1" s="1"/>
  <c r="Z223" i="1" s="1"/>
  <c r="AA223" i="1" s="1"/>
  <c r="AB223" i="1" s="1"/>
  <c r="AC223" i="1" s="1"/>
  <c r="AD223" i="1" s="1"/>
  <c r="AE223" i="1" s="1"/>
  <c r="AF223" i="1" s="1"/>
  <c r="AG223" i="1" s="1"/>
  <c r="AH223" i="1" s="1"/>
  <c r="AI223" i="1" s="1"/>
  <c r="AJ223" i="1" s="1"/>
  <c r="AK223" i="1" s="1"/>
  <c r="AL223" i="1" s="1"/>
  <c r="AM223" i="1" s="1"/>
  <c r="AN223" i="1" s="1"/>
  <c r="AO223" i="1" s="1"/>
  <c r="AP223" i="1" s="1"/>
  <c r="D226" i="1"/>
  <c r="E226" i="1" s="1"/>
  <c r="F226" i="1" s="1"/>
  <c r="G226" i="1" s="1"/>
  <c r="H226" i="1" s="1"/>
  <c r="I226" i="1" s="1"/>
  <c r="J226" i="1" s="1"/>
  <c r="K226" i="1" s="1"/>
  <c r="L226" i="1" s="1"/>
  <c r="M226" i="1" s="1"/>
  <c r="N226" i="1" s="1"/>
  <c r="O226" i="1" s="1"/>
  <c r="P226" i="1" s="1"/>
  <c r="Q226" i="1" s="1"/>
  <c r="R226" i="1" s="1"/>
  <c r="S226" i="1" s="1"/>
  <c r="T226" i="1" s="1"/>
  <c r="U226" i="1" s="1"/>
  <c r="V226" i="1" s="1"/>
  <c r="W226" i="1" s="1"/>
  <c r="X226" i="1" s="1"/>
  <c r="Y226" i="1" s="1"/>
  <c r="Z226" i="1" s="1"/>
  <c r="AA226" i="1" s="1"/>
  <c r="AB226" i="1" s="1"/>
  <c r="AC226" i="1" s="1"/>
  <c r="AD226" i="1" s="1"/>
  <c r="AE226" i="1" s="1"/>
  <c r="AF226" i="1" s="1"/>
  <c r="AG226" i="1" s="1"/>
  <c r="AH226" i="1" s="1"/>
  <c r="AI226" i="1" s="1"/>
  <c r="AJ226" i="1" s="1"/>
  <c r="AK226" i="1" s="1"/>
  <c r="AL226" i="1" s="1"/>
  <c r="AM226" i="1" s="1"/>
  <c r="AN226" i="1" s="1"/>
  <c r="AO226" i="1" s="1"/>
  <c r="AP226" i="1" s="1"/>
  <c r="D224" i="1"/>
  <c r="E224" i="1" s="1"/>
  <c r="F224" i="1" s="1"/>
  <c r="G224" i="1" s="1"/>
  <c r="H224" i="1" s="1"/>
  <c r="I224" i="1" s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AL224" i="1" s="1"/>
  <c r="AM224" i="1" s="1"/>
  <c r="AN224" i="1" s="1"/>
  <c r="AO224" i="1" s="1"/>
  <c r="AP224" i="1" s="1"/>
  <c r="D227" i="1"/>
  <c r="E227" i="1" s="1"/>
  <c r="F227" i="1" s="1"/>
  <c r="G227" i="1" s="1"/>
  <c r="H227" i="1" s="1"/>
  <c r="I227" i="1" s="1"/>
  <c r="J227" i="1" s="1"/>
  <c r="K227" i="1" s="1"/>
  <c r="L227" i="1" s="1"/>
  <c r="M227" i="1" s="1"/>
  <c r="N227" i="1" s="1"/>
  <c r="O227" i="1" s="1"/>
  <c r="P227" i="1" s="1"/>
  <c r="Q227" i="1" s="1"/>
  <c r="R227" i="1" s="1"/>
  <c r="S227" i="1" s="1"/>
  <c r="T227" i="1" s="1"/>
  <c r="U227" i="1" s="1"/>
  <c r="V227" i="1" s="1"/>
  <c r="W227" i="1" s="1"/>
  <c r="X227" i="1" s="1"/>
  <c r="Y227" i="1" s="1"/>
  <c r="Z227" i="1" s="1"/>
  <c r="AA227" i="1" s="1"/>
  <c r="AB227" i="1" s="1"/>
  <c r="AC227" i="1" s="1"/>
  <c r="AD227" i="1" s="1"/>
  <c r="AE227" i="1" s="1"/>
  <c r="AF227" i="1" s="1"/>
  <c r="AG227" i="1" s="1"/>
  <c r="AH227" i="1" s="1"/>
  <c r="AI227" i="1" s="1"/>
  <c r="AJ227" i="1" s="1"/>
  <c r="AK227" i="1" s="1"/>
  <c r="AL227" i="1" s="1"/>
  <c r="AM227" i="1" s="1"/>
  <c r="AN227" i="1" s="1"/>
  <c r="AO227" i="1" s="1"/>
  <c r="AP227" i="1" s="1"/>
  <c r="S4" i="18"/>
  <c r="R43" i="18"/>
  <c r="R17" i="18"/>
  <c r="R30" i="18"/>
  <c r="S4" i="24"/>
  <c r="R67" i="24"/>
  <c r="R25" i="24"/>
  <c r="R46" i="24"/>
  <c r="AB216" i="1"/>
  <c r="W216" i="1"/>
  <c r="R216" i="1"/>
  <c r="M216" i="1"/>
  <c r="H216" i="1"/>
  <c r="C216" i="1"/>
  <c r="D166" i="1"/>
  <c r="D165" i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D164" i="1"/>
  <c r="E164" i="1" s="1"/>
  <c r="F164" i="1" s="1"/>
  <c r="G164" i="1" s="1"/>
  <c r="H164" i="1" s="1"/>
  <c r="I164" i="1" s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D192" i="1"/>
  <c r="D191" i="1"/>
  <c r="D190" i="1"/>
  <c r="D188" i="1"/>
  <c r="D187" i="1"/>
  <c r="D186" i="1"/>
  <c r="T4" i="24" l="1"/>
  <c r="S67" i="24"/>
  <c r="S25" i="24"/>
  <c r="S46" i="24"/>
  <c r="T4" i="18"/>
  <c r="S43" i="18"/>
  <c r="S17" i="18"/>
  <c r="S30" i="18"/>
  <c r="I216" i="1"/>
  <c r="I13" i="19"/>
  <c r="AC216" i="1"/>
  <c r="AC13" i="19"/>
  <c r="D83" i="24"/>
  <c r="E186" i="1"/>
  <c r="N216" i="1"/>
  <c r="N13" i="19"/>
  <c r="E192" i="1"/>
  <c r="S216" i="1"/>
  <c r="S13" i="19"/>
  <c r="X216" i="1"/>
  <c r="X13" i="19"/>
  <c r="E188" i="1"/>
  <c r="E190" i="1"/>
  <c r="E187" i="1"/>
  <c r="AQ165" i="1"/>
  <c r="D216" i="1"/>
  <c r="E166" i="1"/>
  <c r="F166" i="1" s="1"/>
  <c r="G166" i="1" s="1"/>
  <c r="H166" i="1" s="1"/>
  <c r="I166" i="1" s="1"/>
  <c r="J166" i="1" s="1"/>
  <c r="K166" i="1" s="1"/>
  <c r="L166" i="1" s="1"/>
  <c r="M166" i="1" s="1"/>
  <c r="N166" i="1" s="1"/>
  <c r="O166" i="1" s="1"/>
  <c r="P166" i="1" s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E191" i="1"/>
  <c r="AQ164" i="1"/>
  <c r="D95" i="1"/>
  <c r="DJ115" i="1"/>
  <c r="DK115" i="1" s="1"/>
  <c r="DL115" i="1" s="1"/>
  <c r="DM115" i="1" s="1"/>
  <c r="DN115" i="1" s="1"/>
  <c r="DO115" i="1" s="1"/>
  <c r="DP115" i="1" s="1"/>
  <c r="DQ115" i="1" s="1"/>
  <c r="DR115" i="1" s="1"/>
  <c r="DJ114" i="1"/>
  <c r="DK114" i="1" s="1"/>
  <c r="DL114" i="1" s="1"/>
  <c r="DM114" i="1" s="1"/>
  <c r="DN114" i="1" s="1"/>
  <c r="DO114" i="1" s="1"/>
  <c r="DP114" i="1" s="1"/>
  <c r="DQ114" i="1" s="1"/>
  <c r="DR114" i="1" s="1"/>
  <c r="CZ115" i="1"/>
  <c r="DA115" i="1" s="1"/>
  <c r="DB115" i="1" s="1"/>
  <c r="DC115" i="1" s="1"/>
  <c r="DD115" i="1" s="1"/>
  <c r="DE115" i="1" s="1"/>
  <c r="DF115" i="1" s="1"/>
  <c r="DG115" i="1" s="1"/>
  <c r="DH115" i="1" s="1"/>
  <c r="CZ114" i="1"/>
  <c r="DA114" i="1" s="1"/>
  <c r="DB114" i="1" s="1"/>
  <c r="DC114" i="1" s="1"/>
  <c r="DD114" i="1" s="1"/>
  <c r="DE114" i="1" s="1"/>
  <c r="DF114" i="1" s="1"/>
  <c r="DG114" i="1" s="1"/>
  <c r="DH114" i="1" s="1"/>
  <c r="CP116" i="1"/>
  <c r="CQ116" i="1" s="1"/>
  <c r="CR116" i="1" s="1"/>
  <c r="CS116" i="1" s="1"/>
  <c r="CT116" i="1" s="1"/>
  <c r="CU116" i="1" s="1"/>
  <c r="CV116" i="1" s="1"/>
  <c r="CW116" i="1" s="1"/>
  <c r="CX116" i="1" s="1"/>
  <c r="CP115" i="1"/>
  <c r="CQ115" i="1" s="1"/>
  <c r="CR115" i="1" s="1"/>
  <c r="CS115" i="1" s="1"/>
  <c r="CT115" i="1" s="1"/>
  <c r="CU115" i="1" s="1"/>
  <c r="CV115" i="1" s="1"/>
  <c r="CW115" i="1" s="1"/>
  <c r="CX115" i="1" s="1"/>
  <c r="CP114" i="1"/>
  <c r="CQ114" i="1" s="1"/>
  <c r="CR114" i="1" s="1"/>
  <c r="CS114" i="1" s="1"/>
  <c r="CT114" i="1" s="1"/>
  <c r="CU114" i="1" s="1"/>
  <c r="CV114" i="1" s="1"/>
  <c r="CW114" i="1" s="1"/>
  <c r="CX114" i="1" s="1"/>
  <c r="CF119" i="1"/>
  <c r="CG119" i="1" s="1"/>
  <c r="CH119" i="1" s="1"/>
  <c r="CI119" i="1" s="1"/>
  <c r="CJ119" i="1" s="1"/>
  <c r="CK119" i="1" s="1"/>
  <c r="CL119" i="1" s="1"/>
  <c r="CM119" i="1" s="1"/>
  <c r="CN119" i="1" s="1"/>
  <c r="CF116" i="1"/>
  <c r="CG116" i="1" s="1"/>
  <c r="CH116" i="1" s="1"/>
  <c r="CI116" i="1" s="1"/>
  <c r="CJ116" i="1" s="1"/>
  <c r="CK116" i="1" s="1"/>
  <c r="CL116" i="1" s="1"/>
  <c r="CM116" i="1" s="1"/>
  <c r="CN116" i="1" s="1"/>
  <c r="CF115" i="1"/>
  <c r="CG115" i="1" s="1"/>
  <c r="CH115" i="1" s="1"/>
  <c r="CI115" i="1" s="1"/>
  <c r="CJ115" i="1" s="1"/>
  <c r="CK115" i="1" s="1"/>
  <c r="CL115" i="1" s="1"/>
  <c r="CM115" i="1" s="1"/>
  <c r="CN115" i="1" s="1"/>
  <c r="CF114" i="1"/>
  <c r="CG114" i="1" s="1"/>
  <c r="CH114" i="1" s="1"/>
  <c r="CI114" i="1" s="1"/>
  <c r="CJ114" i="1" s="1"/>
  <c r="CK114" i="1" s="1"/>
  <c r="CL114" i="1" s="1"/>
  <c r="CM114" i="1" s="1"/>
  <c r="CN114" i="1" s="1"/>
  <c r="BV119" i="1"/>
  <c r="BW119" i="1" s="1"/>
  <c r="BX119" i="1" s="1"/>
  <c r="BY119" i="1" s="1"/>
  <c r="BZ119" i="1" s="1"/>
  <c r="CA119" i="1" s="1"/>
  <c r="CB119" i="1" s="1"/>
  <c r="CC119" i="1" s="1"/>
  <c r="CD119" i="1" s="1"/>
  <c r="BV118" i="1"/>
  <c r="BW118" i="1" s="1"/>
  <c r="BX118" i="1" s="1"/>
  <c r="BY118" i="1" s="1"/>
  <c r="BZ118" i="1" s="1"/>
  <c r="CA118" i="1" s="1"/>
  <c r="CB118" i="1" s="1"/>
  <c r="CC118" i="1" s="1"/>
  <c r="CD118" i="1" s="1"/>
  <c r="BV117" i="1"/>
  <c r="BW117" i="1" s="1"/>
  <c r="BX117" i="1" s="1"/>
  <c r="BY117" i="1" s="1"/>
  <c r="BZ117" i="1" s="1"/>
  <c r="CA117" i="1" s="1"/>
  <c r="CB117" i="1" s="1"/>
  <c r="CC117" i="1" s="1"/>
  <c r="CD117" i="1" s="1"/>
  <c r="BV116" i="1"/>
  <c r="BW116" i="1" s="1"/>
  <c r="BX116" i="1" s="1"/>
  <c r="BY116" i="1" s="1"/>
  <c r="BZ116" i="1" s="1"/>
  <c r="CA116" i="1" s="1"/>
  <c r="CB116" i="1" s="1"/>
  <c r="CC116" i="1" s="1"/>
  <c r="CD116" i="1" s="1"/>
  <c r="BV115" i="1"/>
  <c r="BW115" i="1" s="1"/>
  <c r="BX115" i="1" s="1"/>
  <c r="BY115" i="1" s="1"/>
  <c r="BZ115" i="1" s="1"/>
  <c r="CA115" i="1" s="1"/>
  <c r="CB115" i="1" s="1"/>
  <c r="CC115" i="1" s="1"/>
  <c r="CD115" i="1" s="1"/>
  <c r="BV114" i="1"/>
  <c r="BW114" i="1" s="1"/>
  <c r="BX114" i="1" s="1"/>
  <c r="BY114" i="1" s="1"/>
  <c r="BZ114" i="1" s="1"/>
  <c r="CA114" i="1" s="1"/>
  <c r="CB114" i="1" s="1"/>
  <c r="CC114" i="1" s="1"/>
  <c r="CD114" i="1" s="1"/>
  <c r="BL119" i="1"/>
  <c r="BM119" i="1" s="1"/>
  <c r="BN119" i="1" s="1"/>
  <c r="BO119" i="1" s="1"/>
  <c r="BP119" i="1" s="1"/>
  <c r="BQ119" i="1" s="1"/>
  <c r="BR119" i="1" s="1"/>
  <c r="BS119" i="1" s="1"/>
  <c r="BT119" i="1" s="1"/>
  <c r="BL118" i="1"/>
  <c r="BM118" i="1" s="1"/>
  <c r="BN118" i="1" s="1"/>
  <c r="BO118" i="1" s="1"/>
  <c r="BP118" i="1" s="1"/>
  <c r="BQ118" i="1" s="1"/>
  <c r="BR118" i="1" s="1"/>
  <c r="BS118" i="1" s="1"/>
  <c r="BT118" i="1" s="1"/>
  <c r="BL117" i="1"/>
  <c r="BM117" i="1" s="1"/>
  <c r="BN117" i="1" s="1"/>
  <c r="BO117" i="1" s="1"/>
  <c r="BP117" i="1" s="1"/>
  <c r="BQ117" i="1" s="1"/>
  <c r="BR117" i="1" s="1"/>
  <c r="BS117" i="1" s="1"/>
  <c r="BT117" i="1" s="1"/>
  <c r="BL116" i="1"/>
  <c r="BM116" i="1" s="1"/>
  <c r="BN116" i="1" s="1"/>
  <c r="BO116" i="1" s="1"/>
  <c r="BP116" i="1" s="1"/>
  <c r="BQ116" i="1" s="1"/>
  <c r="BR116" i="1" s="1"/>
  <c r="BS116" i="1" s="1"/>
  <c r="BT116" i="1" s="1"/>
  <c r="BL115" i="1"/>
  <c r="BM115" i="1" s="1"/>
  <c r="BN115" i="1" s="1"/>
  <c r="BO115" i="1" s="1"/>
  <c r="BP115" i="1" s="1"/>
  <c r="BQ115" i="1" s="1"/>
  <c r="BR115" i="1" s="1"/>
  <c r="BS115" i="1" s="1"/>
  <c r="BT115" i="1" s="1"/>
  <c r="BL114" i="1"/>
  <c r="BM114" i="1" s="1"/>
  <c r="BN114" i="1" s="1"/>
  <c r="BO114" i="1" s="1"/>
  <c r="BP114" i="1" s="1"/>
  <c r="BQ114" i="1" s="1"/>
  <c r="BR114" i="1" s="1"/>
  <c r="BS114" i="1" s="1"/>
  <c r="BT114" i="1" s="1"/>
  <c r="BB119" i="1"/>
  <c r="BC119" i="1" s="1"/>
  <c r="BD119" i="1" s="1"/>
  <c r="BE119" i="1" s="1"/>
  <c r="BF119" i="1" s="1"/>
  <c r="BG119" i="1" s="1"/>
  <c r="BH119" i="1" s="1"/>
  <c r="BI119" i="1" s="1"/>
  <c r="BJ119" i="1" s="1"/>
  <c r="BB118" i="1"/>
  <c r="BC118" i="1" s="1"/>
  <c r="BD118" i="1" s="1"/>
  <c r="BE118" i="1" s="1"/>
  <c r="BF118" i="1" s="1"/>
  <c r="BG118" i="1" s="1"/>
  <c r="BH118" i="1" s="1"/>
  <c r="BI118" i="1" s="1"/>
  <c r="BJ118" i="1" s="1"/>
  <c r="BB117" i="1"/>
  <c r="BC117" i="1" s="1"/>
  <c r="BD117" i="1" s="1"/>
  <c r="BE117" i="1" s="1"/>
  <c r="BF117" i="1" s="1"/>
  <c r="BG117" i="1" s="1"/>
  <c r="BH117" i="1" s="1"/>
  <c r="BI117" i="1" s="1"/>
  <c r="BJ117" i="1" s="1"/>
  <c r="BB116" i="1"/>
  <c r="BC116" i="1" s="1"/>
  <c r="BD116" i="1" s="1"/>
  <c r="BE116" i="1" s="1"/>
  <c r="BF116" i="1" s="1"/>
  <c r="BG116" i="1" s="1"/>
  <c r="BH116" i="1" s="1"/>
  <c r="BI116" i="1" s="1"/>
  <c r="BJ116" i="1" s="1"/>
  <c r="BB115" i="1"/>
  <c r="BC115" i="1" s="1"/>
  <c r="BD115" i="1" s="1"/>
  <c r="BE115" i="1" s="1"/>
  <c r="BF115" i="1" s="1"/>
  <c r="BG115" i="1" s="1"/>
  <c r="BH115" i="1" s="1"/>
  <c r="BI115" i="1" s="1"/>
  <c r="BJ115" i="1" s="1"/>
  <c r="BB114" i="1"/>
  <c r="BC114" i="1" s="1"/>
  <c r="BD114" i="1" s="1"/>
  <c r="BE114" i="1" s="1"/>
  <c r="BF114" i="1" s="1"/>
  <c r="BG114" i="1" s="1"/>
  <c r="BH114" i="1" s="1"/>
  <c r="BI114" i="1" s="1"/>
  <c r="BJ114" i="1" s="1"/>
  <c r="AR119" i="1"/>
  <c r="AS119" i="1" s="1"/>
  <c r="AT119" i="1" s="1"/>
  <c r="AU119" i="1" s="1"/>
  <c r="AV119" i="1" s="1"/>
  <c r="AW119" i="1" s="1"/>
  <c r="AX119" i="1" s="1"/>
  <c r="AY119" i="1" s="1"/>
  <c r="AZ119" i="1" s="1"/>
  <c r="AR118" i="1"/>
  <c r="AS118" i="1" s="1"/>
  <c r="AT118" i="1" s="1"/>
  <c r="AU118" i="1" s="1"/>
  <c r="AV118" i="1" s="1"/>
  <c r="AW118" i="1" s="1"/>
  <c r="AX118" i="1" s="1"/>
  <c r="AY118" i="1" s="1"/>
  <c r="AZ118" i="1" s="1"/>
  <c r="AR117" i="1"/>
  <c r="AS117" i="1" s="1"/>
  <c r="AT117" i="1" s="1"/>
  <c r="AU117" i="1" s="1"/>
  <c r="AV117" i="1" s="1"/>
  <c r="AW117" i="1" s="1"/>
  <c r="AX117" i="1" s="1"/>
  <c r="AY117" i="1" s="1"/>
  <c r="AZ117" i="1" s="1"/>
  <c r="AR116" i="1"/>
  <c r="AS116" i="1" s="1"/>
  <c r="AT116" i="1" s="1"/>
  <c r="AU116" i="1" s="1"/>
  <c r="AV116" i="1" s="1"/>
  <c r="AW116" i="1" s="1"/>
  <c r="AX116" i="1" s="1"/>
  <c r="AY116" i="1" s="1"/>
  <c r="AZ116" i="1" s="1"/>
  <c r="AR115" i="1"/>
  <c r="AS115" i="1" s="1"/>
  <c r="AT115" i="1" s="1"/>
  <c r="AU115" i="1" s="1"/>
  <c r="AV115" i="1" s="1"/>
  <c r="AW115" i="1" s="1"/>
  <c r="AX115" i="1" s="1"/>
  <c r="AY115" i="1" s="1"/>
  <c r="AZ115" i="1" s="1"/>
  <c r="AR114" i="1"/>
  <c r="AS114" i="1" s="1"/>
  <c r="AT114" i="1" s="1"/>
  <c r="AU114" i="1" s="1"/>
  <c r="AV114" i="1" s="1"/>
  <c r="AW114" i="1" s="1"/>
  <c r="AX114" i="1" s="1"/>
  <c r="AY114" i="1" s="1"/>
  <c r="AZ114" i="1" s="1"/>
  <c r="AH119" i="1"/>
  <c r="AI119" i="1" s="1"/>
  <c r="AJ119" i="1" s="1"/>
  <c r="AK119" i="1" s="1"/>
  <c r="AL119" i="1" s="1"/>
  <c r="AM119" i="1" s="1"/>
  <c r="AN119" i="1" s="1"/>
  <c r="AO119" i="1" s="1"/>
  <c r="AP119" i="1" s="1"/>
  <c r="AH118" i="1"/>
  <c r="AI118" i="1" s="1"/>
  <c r="AJ118" i="1" s="1"/>
  <c r="AK118" i="1" s="1"/>
  <c r="AL118" i="1" s="1"/>
  <c r="AM118" i="1" s="1"/>
  <c r="AN118" i="1" s="1"/>
  <c r="AO118" i="1" s="1"/>
  <c r="AP118" i="1" s="1"/>
  <c r="AH117" i="1"/>
  <c r="AI117" i="1" s="1"/>
  <c r="AJ117" i="1" s="1"/>
  <c r="AK117" i="1" s="1"/>
  <c r="AL117" i="1" s="1"/>
  <c r="AM117" i="1" s="1"/>
  <c r="AN117" i="1" s="1"/>
  <c r="AO117" i="1" s="1"/>
  <c r="AP117" i="1" s="1"/>
  <c r="AH116" i="1"/>
  <c r="AI116" i="1" s="1"/>
  <c r="AJ116" i="1" s="1"/>
  <c r="AK116" i="1" s="1"/>
  <c r="AL116" i="1" s="1"/>
  <c r="AM116" i="1" s="1"/>
  <c r="AN116" i="1" s="1"/>
  <c r="AO116" i="1" s="1"/>
  <c r="AP116" i="1" s="1"/>
  <c r="AH115" i="1"/>
  <c r="AI115" i="1" s="1"/>
  <c r="AJ115" i="1" s="1"/>
  <c r="AK115" i="1" s="1"/>
  <c r="AL115" i="1" s="1"/>
  <c r="AM115" i="1" s="1"/>
  <c r="AN115" i="1" s="1"/>
  <c r="AO115" i="1" s="1"/>
  <c r="AP115" i="1" s="1"/>
  <c r="AH114" i="1"/>
  <c r="AI114" i="1" s="1"/>
  <c r="AJ114" i="1" s="1"/>
  <c r="AK114" i="1" s="1"/>
  <c r="AL114" i="1" s="1"/>
  <c r="AM114" i="1" s="1"/>
  <c r="AN114" i="1" s="1"/>
  <c r="AO114" i="1" s="1"/>
  <c r="AP114" i="1" s="1"/>
  <c r="X119" i="1"/>
  <c r="Y119" i="1" s="1"/>
  <c r="Z119" i="1" s="1"/>
  <c r="AA119" i="1" s="1"/>
  <c r="AB119" i="1" s="1"/>
  <c r="AC119" i="1" s="1"/>
  <c r="AD119" i="1" s="1"/>
  <c r="AE119" i="1" s="1"/>
  <c r="AF119" i="1" s="1"/>
  <c r="X118" i="1"/>
  <c r="Y118" i="1" s="1"/>
  <c r="Z118" i="1" s="1"/>
  <c r="AA118" i="1" s="1"/>
  <c r="AB118" i="1" s="1"/>
  <c r="AC118" i="1" s="1"/>
  <c r="AD118" i="1" s="1"/>
  <c r="AE118" i="1" s="1"/>
  <c r="AF118" i="1" s="1"/>
  <c r="X117" i="1"/>
  <c r="Y117" i="1" s="1"/>
  <c r="Z117" i="1" s="1"/>
  <c r="AA117" i="1" s="1"/>
  <c r="AB117" i="1" s="1"/>
  <c r="AC117" i="1" s="1"/>
  <c r="AD117" i="1" s="1"/>
  <c r="AE117" i="1" s="1"/>
  <c r="AF117" i="1" s="1"/>
  <c r="X116" i="1"/>
  <c r="Y116" i="1" s="1"/>
  <c r="Z116" i="1" s="1"/>
  <c r="AA116" i="1" s="1"/>
  <c r="AB116" i="1" s="1"/>
  <c r="AC116" i="1" s="1"/>
  <c r="AD116" i="1" s="1"/>
  <c r="AE116" i="1" s="1"/>
  <c r="AF116" i="1" s="1"/>
  <c r="X115" i="1"/>
  <c r="Y115" i="1" s="1"/>
  <c r="Z115" i="1" s="1"/>
  <c r="AA115" i="1" s="1"/>
  <c r="AB115" i="1" s="1"/>
  <c r="AC115" i="1" s="1"/>
  <c r="AD115" i="1" s="1"/>
  <c r="AE115" i="1" s="1"/>
  <c r="AF115" i="1" s="1"/>
  <c r="X114" i="1"/>
  <c r="Y114" i="1" s="1"/>
  <c r="Z114" i="1" s="1"/>
  <c r="AA114" i="1" s="1"/>
  <c r="AB114" i="1" s="1"/>
  <c r="AC114" i="1" s="1"/>
  <c r="AD114" i="1" s="1"/>
  <c r="AE114" i="1" s="1"/>
  <c r="AF114" i="1" s="1"/>
  <c r="N119" i="1"/>
  <c r="O119" i="1" s="1"/>
  <c r="P119" i="1" s="1"/>
  <c r="Q119" i="1" s="1"/>
  <c r="R119" i="1" s="1"/>
  <c r="S119" i="1" s="1"/>
  <c r="T119" i="1" s="1"/>
  <c r="U119" i="1" s="1"/>
  <c r="V119" i="1" s="1"/>
  <c r="N118" i="1"/>
  <c r="O118" i="1" s="1"/>
  <c r="P118" i="1" s="1"/>
  <c r="Q118" i="1" s="1"/>
  <c r="R118" i="1" s="1"/>
  <c r="S118" i="1" s="1"/>
  <c r="T118" i="1" s="1"/>
  <c r="U118" i="1" s="1"/>
  <c r="V118" i="1" s="1"/>
  <c r="N117" i="1"/>
  <c r="O117" i="1" s="1"/>
  <c r="P117" i="1" s="1"/>
  <c r="Q117" i="1" s="1"/>
  <c r="R117" i="1" s="1"/>
  <c r="S117" i="1" s="1"/>
  <c r="T117" i="1" s="1"/>
  <c r="U117" i="1" s="1"/>
  <c r="V117" i="1" s="1"/>
  <c r="N116" i="1"/>
  <c r="O116" i="1" s="1"/>
  <c r="P116" i="1" s="1"/>
  <c r="Q116" i="1" s="1"/>
  <c r="R116" i="1" s="1"/>
  <c r="S116" i="1" s="1"/>
  <c r="T116" i="1" s="1"/>
  <c r="U116" i="1" s="1"/>
  <c r="V116" i="1" s="1"/>
  <c r="N115" i="1"/>
  <c r="O115" i="1" s="1"/>
  <c r="P115" i="1" s="1"/>
  <c r="Q115" i="1" s="1"/>
  <c r="R115" i="1" s="1"/>
  <c r="S115" i="1" s="1"/>
  <c r="T115" i="1" s="1"/>
  <c r="U115" i="1" s="1"/>
  <c r="V115" i="1" s="1"/>
  <c r="N114" i="1"/>
  <c r="O114" i="1" s="1"/>
  <c r="P114" i="1" s="1"/>
  <c r="Q114" i="1" s="1"/>
  <c r="R114" i="1" s="1"/>
  <c r="S114" i="1" s="1"/>
  <c r="T114" i="1" s="1"/>
  <c r="U114" i="1" s="1"/>
  <c r="V114" i="1" s="1"/>
  <c r="D119" i="1"/>
  <c r="E119" i="1" s="1"/>
  <c r="F119" i="1" s="1"/>
  <c r="G119" i="1" s="1"/>
  <c r="H119" i="1" s="1"/>
  <c r="I119" i="1" s="1"/>
  <c r="J119" i="1" s="1"/>
  <c r="K119" i="1" s="1"/>
  <c r="L119" i="1" s="1"/>
  <c r="D118" i="1"/>
  <c r="E118" i="1" s="1"/>
  <c r="F118" i="1" s="1"/>
  <c r="G118" i="1" s="1"/>
  <c r="H118" i="1" s="1"/>
  <c r="I118" i="1" s="1"/>
  <c r="J118" i="1" s="1"/>
  <c r="K118" i="1" s="1"/>
  <c r="L118" i="1" s="1"/>
  <c r="D117" i="1"/>
  <c r="E117" i="1" s="1"/>
  <c r="F117" i="1" s="1"/>
  <c r="G117" i="1" s="1"/>
  <c r="H117" i="1" s="1"/>
  <c r="I117" i="1" s="1"/>
  <c r="J117" i="1" s="1"/>
  <c r="K117" i="1" s="1"/>
  <c r="L117" i="1" s="1"/>
  <c r="D116" i="1"/>
  <c r="E116" i="1" s="1"/>
  <c r="F116" i="1" s="1"/>
  <c r="G116" i="1" s="1"/>
  <c r="H116" i="1" s="1"/>
  <c r="I116" i="1" s="1"/>
  <c r="J116" i="1" s="1"/>
  <c r="K116" i="1" s="1"/>
  <c r="L116" i="1" s="1"/>
  <c r="D115" i="1"/>
  <c r="E115" i="1" s="1"/>
  <c r="F115" i="1" s="1"/>
  <c r="G115" i="1" s="1"/>
  <c r="H115" i="1" s="1"/>
  <c r="I115" i="1" s="1"/>
  <c r="J115" i="1" s="1"/>
  <c r="K115" i="1" s="1"/>
  <c r="L115" i="1" s="1"/>
  <c r="D114" i="1"/>
  <c r="E114" i="1" s="1"/>
  <c r="F114" i="1" s="1"/>
  <c r="G114" i="1" s="1"/>
  <c r="H114" i="1" s="1"/>
  <c r="I114" i="1" s="1"/>
  <c r="J114" i="1" s="1"/>
  <c r="K114" i="1" s="1"/>
  <c r="L114" i="1" s="1"/>
  <c r="U4" i="18" l="1"/>
  <c r="T30" i="18"/>
  <c r="T43" i="18"/>
  <c r="T17" i="18"/>
  <c r="U4" i="24"/>
  <c r="T46" i="24"/>
  <c r="T67" i="24"/>
  <c r="T25" i="24"/>
  <c r="F191" i="1"/>
  <c r="E216" i="1"/>
  <c r="F190" i="1"/>
  <c r="Y216" i="1"/>
  <c r="Y13" i="19"/>
  <c r="D14" i="19"/>
  <c r="AD216" i="1"/>
  <c r="AD13" i="19"/>
  <c r="E83" i="24"/>
  <c r="E14" i="19" s="1"/>
  <c r="T216" i="1"/>
  <c r="T13" i="19"/>
  <c r="F188" i="1"/>
  <c r="F186" i="1"/>
  <c r="J216" i="1"/>
  <c r="J13" i="19"/>
  <c r="F187" i="1"/>
  <c r="F192" i="1"/>
  <c r="O216" i="1"/>
  <c r="O13" i="19"/>
  <c r="AQ166" i="1"/>
  <c r="E95" i="1"/>
  <c r="F89" i="1"/>
  <c r="F90" i="1"/>
  <c r="F91" i="1"/>
  <c r="F88" i="1"/>
  <c r="O21" i="1"/>
  <c r="V4" i="24" l="1"/>
  <c r="U46" i="24"/>
  <c r="U25" i="24"/>
  <c r="U67" i="24"/>
  <c r="V4" i="18"/>
  <c r="U30" i="18"/>
  <c r="U17" i="18"/>
  <c r="U43" i="18"/>
  <c r="G188" i="1"/>
  <c r="P216" i="1"/>
  <c r="Q13" i="19" s="1"/>
  <c r="P13" i="19"/>
  <c r="G192" i="1"/>
  <c r="G187" i="1"/>
  <c r="K216" i="1"/>
  <c r="L13" i="19" s="1"/>
  <c r="K13" i="19"/>
  <c r="G186" i="1"/>
  <c r="AE216" i="1"/>
  <c r="AF13" i="19" s="1"/>
  <c r="AE13" i="19"/>
  <c r="G190" i="1"/>
  <c r="G191" i="1"/>
  <c r="Z216" i="1"/>
  <c r="AA13" i="19" s="1"/>
  <c r="Z13" i="19"/>
  <c r="F83" i="24"/>
  <c r="F14" i="19" s="1"/>
  <c r="U216" i="1"/>
  <c r="V13" i="19" s="1"/>
  <c r="U13" i="19"/>
  <c r="F216" i="1"/>
  <c r="C25" i="1"/>
  <c r="W4" i="18" l="1"/>
  <c r="V43" i="18"/>
  <c r="V17" i="18"/>
  <c r="V30" i="18"/>
  <c r="W4" i="24"/>
  <c r="V67" i="24"/>
  <c r="V25" i="24"/>
  <c r="V46" i="24"/>
  <c r="G83" i="24"/>
  <c r="G14" i="19" s="1"/>
  <c r="H191" i="1"/>
  <c r="H186" i="1"/>
  <c r="H192" i="1"/>
  <c r="H187" i="1"/>
  <c r="H188" i="1"/>
  <c r="AQ216" i="1"/>
  <c r="C26" i="1"/>
  <c r="H190" i="1"/>
  <c r="D13" i="17"/>
  <c r="D21" i="10"/>
  <c r="D16" i="3"/>
  <c r="E4" i="4"/>
  <c r="F16" i="3"/>
  <c r="D97" i="1"/>
  <c r="F95" i="1"/>
  <c r="F7" i="9"/>
  <c r="F5" i="9"/>
  <c r="G5" i="9" s="1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G38" i="18"/>
  <c r="AC38" i="18"/>
  <c r="Y38" i="18"/>
  <c r="U38" i="18"/>
  <c r="Q38" i="18"/>
  <c r="M38" i="18"/>
  <c r="I38" i="18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16" i="17"/>
  <c r="C15" i="17"/>
  <c r="C14" i="17"/>
  <c r="C7" i="17"/>
  <c r="C6" i="17"/>
  <c r="C5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3" i="10"/>
  <c r="C22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T4" i="10"/>
  <c r="T21" i="10" s="1"/>
  <c r="U4" i="10"/>
  <c r="U21" i="10" s="1"/>
  <c r="V4" i="10"/>
  <c r="V21" i="10" s="1"/>
  <c r="W4" i="10"/>
  <c r="W21" i="10" s="1"/>
  <c r="X4" i="10"/>
  <c r="X21" i="10" s="1"/>
  <c r="Y4" i="10"/>
  <c r="Y21" i="10" s="1"/>
  <c r="Z4" i="10"/>
  <c r="Z21" i="10" s="1"/>
  <c r="AA4" i="10"/>
  <c r="AA21" i="10" s="1"/>
  <c r="AB4" i="10"/>
  <c r="AB21" i="10" s="1"/>
  <c r="AC4" i="10"/>
  <c r="AC21" i="10" s="1"/>
  <c r="AD4" i="10"/>
  <c r="AD21" i="10" s="1"/>
  <c r="AE4" i="10"/>
  <c r="AE21" i="10" s="1"/>
  <c r="AF4" i="10"/>
  <c r="AF21" i="10" s="1"/>
  <c r="AG4" i="10"/>
  <c r="AG21" i="10" s="1"/>
  <c r="G4" i="10"/>
  <c r="G21" i="10" s="1"/>
  <c r="H4" i="10"/>
  <c r="H21" i="10" s="1"/>
  <c r="I4" i="10"/>
  <c r="I21" i="10" s="1"/>
  <c r="J4" i="10"/>
  <c r="J21" i="10" s="1"/>
  <c r="K4" i="10"/>
  <c r="K21" i="10" s="1"/>
  <c r="L4" i="10"/>
  <c r="L21" i="10" s="1"/>
  <c r="M4" i="10"/>
  <c r="M21" i="10" s="1"/>
  <c r="N4" i="10"/>
  <c r="N21" i="10" s="1"/>
  <c r="O4" i="10"/>
  <c r="O21" i="10" s="1"/>
  <c r="P4" i="10"/>
  <c r="P21" i="10" s="1"/>
  <c r="Q4" i="10"/>
  <c r="Q21" i="10" s="1"/>
  <c r="R4" i="10"/>
  <c r="R21" i="10" s="1"/>
  <c r="S4" i="10"/>
  <c r="S21" i="10" s="1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AG21" i="4"/>
  <c r="AG23" i="4" s="1"/>
  <c r="AF21" i="4"/>
  <c r="AF23" i="4" s="1"/>
  <c r="AE21" i="4"/>
  <c r="AD21" i="4"/>
  <c r="AC21" i="4"/>
  <c r="AB21" i="4"/>
  <c r="AB23" i="4" s="1"/>
  <c r="AA21" i="4"/>
  <c r="AA23" i="4" s="1"/>
  <c r="Z21" i="4"/>
  <c r="Y21" i="4"/>
  <c r="Y23" i="4" s="1"/>
  <c r="X21" i="4"/>
  <c r="X23" i="4" s="1"/>
  <c r="W21" i="4"/>
  <c r="W23" i="4" s="1"/>
  <c r="V21" i="4"/>
  <c r="U21" i="4"/>
  <c r="T21" i="4"/>
  <c r="T23" i="4" s="1"/>
  <c r="S21" i="4"/>
  <c r="R21" i="4"/>
  <c r="Q21" i="4"/>
  <c r="Q23" i="4" s="1"/>
  <c r="P21" i="4"/>
  <c r="P23" i="4" s="1"/>
  <c r="O21" i="4"/>
  <c r="N21" i="4"/>
  <c r="M21" i="4"/>
  <c r="L21" i="4"/>
  <c r="L23" i="4" s="1"/>
  <c r="K21" i="4"/>
  <c r="K23" i="4" s="1"/>
  <c r="J21" i="4"/>
  <c r="I21" i="4"/>
  <c r="I23" i="4" s="1"/>
  <c r="H21" i="4"/>
  <c r="H23" i="4" s="1"/>
  <c r="G21" i="4"/>
  <c r="G23" i="4" s="1"/>
  <c r="F21" i="4"/>
  <c r="E21" i="4"/>
  <c r="E23" i="4" s="1"/>
  <c r="D21" i="4"/>
  <c r="AG15" i="4"/>
  <c r="AF15" i="4"/>
  <c r="AF49" i="6" s="1"/>
  <c r="AF50" i="6" s="1"/>
  <c r="AE15" i="4"/>
  <c r="AE49" i="6" s="1"/>
  <c r="AE50" i="6" s="1"/>
  <c r="AD15" i="4"/>
  <c r="AD49" i="6" s="1"/>
  <c r="AD50" i="6" s="1"/>
  <c r="AC15" i="4"/>
  <c r="AC49" i="6" s="1"/>
  <c r="AC50" i="6" s="1"/>
  <c r="AB15" i="4"/>
  <c r="AB49" i="6" s="1"/>
  <c r="AB50" i="6" s="1"/>
  <c r="AA15" i="4"/>
  <c r="AA49" i="6" s="1"/>
  <c r="AA50" i="6" s="1"/>
  <c r="Z15" i="4"/>
  <c r="Z49" i="6" s="1"/>
  <c r="Z50" i="6" s="1"/>
  <c r="Y15" i="4"/>
  <c r="Y49" i="6" s="1"/>
  <c r="Y50" i="6" s="1"/>
  <c r="X15" i="4"/>
  <c r="X49" i="6" s="1"/>
  <c r="X50" i="6" s="1"/>
  <c r="W15" i="4"/>
  <c r="W49" i="6" s="1"/>
  <c r="W50" i="6" s="1"/>
  <c r="V15" i="4"/>
  <c r="V49" i="6" s="1"/>
  <c r="V50" i="6" s="1"/>
  <c r="U15" i="4"/>
  <c r="U49" i="6" s="1"/>
  <c r="U50" i="6" s="1"/>
  <c r="T15" i="4"/>
  <c r="T49" i="6" s="1"/>
  <c r="T50" i="6" s="1"/>
  <c r="S15" i="4"/>
  <c r="S49" i="6" s="1"/>
  <c r="S50" i="6" s="1"/>
  <c r="R15" i="4"/>
  <c r="R49" i="6" s="1"/>
  <c r="R50" i="6" s="1"/>
  <c r="Q15" i="4"/>
  <c r="Q49" i="6" s="1"/>
  <c r="Q50" i="6" s="1"/>
  <c r="P15" i="4"/>
  <c r="P49" i="6" s="1"/>
  <c r="P50" i="6" s="1"/>
  <c r="O15" i="4"/>
  <c r="O49" i="6" s="1"/>
  <c r="O50" i="6" s="1"/>
  <c r="N15" i="4"/>
  <c r="N49" i="6" s="1"/>
  <c r="N50" i="6" s="1"/>
  <c r="M15" i="4"/>
  <c r="M49" i="6" s="1"/>
  <c r="M50" i="6" s="1"/>
  <c r="L15" i="4"/>
  <c r="L49" i="6" s="1"/>
  <c r="L50" i="6" s="1"/>
  <c r="K15" i="4"/>
  <c r="K49" i="6" s="1"/>
  <c r="K50" i="6" s="1"/>
  <c r="J15" i="4"/>
  <c r="J49" i="6" s="1"/>
  <c r="J50" i="6" s="1"/>
  <c r="I15" i="4"/>
  <c r="I49" i="6" s="1"/>
  <c r="I50" i="6" s="1"/>
  <c r="H15" i="4"/>
  <c r="H49" i="6" s="1"/>
  <c r="G15" i="4"/>
  <c r="G49" i="6" s="1"/>
  <c r="F15" i="4"/>
  <c r="F49" i="6" s="1"/>
  <c r="E15" i="4"/>
  <c r="E49" i="6" s="1"/>
  <c r="D15" i="4"/>
  <c r="D49" i="6" s="1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14" i="4"/>
  <c r="C13" i="4"/>
  <c r="C6" i="4"/>
  <c r="C5" i="4"/>
  <c r="J39" i="2"/>
  <c r="J52" i="2" s="1"/>
  <c r="I39" i="2"/>
  <c r="I52" i="2" s="1"/>
  <c r="G39" i="2"/>
  <c r="G52" i="2" s="1"/>
  <c r="G5" i="19" s="1"/>
  <c r="F39" i="2"/>
  <c r="E39" i="2"/>
  <c r="E52" i="2" s="1"/>
  <c r="E5" i="19" s="1"/>
  <c r="D39" i="2"/>
  <c r="D52" i="2" s="1"/>
  <c r="D5" i="19" s="1"/>
  <c r="C51" i="2"/>
  <c r="C50" i="2"/>
  <c r="C49" i="2"/>
  <c r="C48" i="2"/>
  <c r="C47" i="2"/>
  <c r="C44" i="2"/>
  <c r="C43" i="2"/>
  <c r="C41" i="2"/>
  <c r="C40" i="2"/>
  <c r="C38" i="2"/>
  <c r="C37" i="2"/>
  <c r="C36" i="2"/>
  <c r="J8" i="2"/>
  <c r="J21" i="2" s="1"/>
  <c r="I8" i="2"/>
  <c r="I21" i="2" s="1"/>
  <c r="G8" i="2"/>
  <c r="F8" i="2"/>
  <c r="E8" i="2"/>
  <c r="E21" i="2" s="1"/>
  <c r="E22" i="7" s="1"/>
  <c r="D21" i="2"/>
  <c r="C22" i="2"/>
  <c r="C20" i="2"/>
  <c r="C19" i="2"/>
  <c r="C18" i="2"/>
  <c r="C17" i="2"/>
  <c r="C11" i="2"/>
  <c r="M11" i="2" s="1"/>
  <c r="C14" i="2"/>
  <c r="M14" i="2" s="1"/>
  <c r="C13" i="2"/>
  <c r="M13" i="2" s="1"/>
  <c r="C12" i="2"/>
  <c r="M12" i="2" s="1"/>
  <c r="C10" i="2"/>
  <c r="M10" i="2" s="1"/>
  <c r="C9" i="2"/>
  <c r="C7" i="2"/>
  <c r="C6" i="2"/>
  <c r="H4" i="9" s="1"/>
  <c r="I4" i="9" s="1"/>
  <c r="C5" i="2"/>
  <c r="AG33" i="3"/>
  <c r="AF33" i="3"/>
  <c r="AF45" i="3" s="1"/>
  <c r="AE33" i="3"/>
  <c r="AE45" i="3" s="1"/>
  <c r="AD33" i="3"/>
  <c r="AD45" i="3" s="1"/>
  <c r="AC33" i="3"/>
  <c r="AB33" i="3"/>
  <c r="AB45" i="3" s="1"/>
  <c r="AA33" i="3"/>
  <c r="AA45" i="3" s="1"/>
  <c r="Z33" i="3"/>
  <c r="Z45" i="3" s="1"/>
  <c r="Y33" i="3"/>
  <c r="Y45" i="3" s="1"/>
  <c r="X33" i="3"/>
  <c r="X45" i="3" s="1"/>
  <c r="W33" i="3"/>
  <c r="W45" i="3" s="1"/>
  <c r="V33" i="3"/>
  <c r="V45" i="3" s="1"/>
  <c r="U33" i="3"/>
  <c r="U45" i="3" s="1"/>
  <c r="T33" i="3"/>
  <c r="T45" i="3" s="1"/>
  <c r="S33" i="3"/>
  <c r="S45" i="3" s="1"/>
  <c r="R33" i="3"/>
  <c r="R45" i="3" s="1"/>
  <c r="Q33" i="3"/>
  <c r="P33" i="3"/>
  <c r="P45" i="3" s="1"/>
  <c r="O33" i="3"/>
  <c r="O45" i="3" s="1"/>
  <c r="N33" i="3"/>
  <c r="N45" i="3" s="1"/>
  <c r="M33" i="3"/>
  <c r="L33" i="3"/>
  <c r="L45" i="3" s="1"/>
  <c r="K33" i="3"/>
  <c r="K45" i="3" s="1"/>
  <c r="J33" i="3"/>
  <c r="J45" i="3" s="1"/>
  <c r="I33" i="3"/>
  <c r="I45" i="3" s="1"/>
  <c r="H33" i="3"/>
  <c r="H45" i="3" s="1"/>
  <c r="G33" i="3"/>
  <c r="G45" i="3" s="1"/>
  <c r="F33" i="3"/>
  <c r="F45" i="3" s="1"/>
  <c r="E33" i="3"/>
  <c r="E45" i="3" s="1"/>
  <c r="D33" i="3"/>
  <c r="D45" i="3" s="1"/>
  <c r="AG32" i="3"/>
  <c r="AG44" i="3" s="1"/>
  <c r="AF32" i="3"/>
  <c r="AE32" i="3"/>
  <c r="AD32" i="3"/>
  <c r="AD44" i="3" s="1"/>
  <c r="AC32" i="3"/>
  <c r="AC44" i="3" s="1"/>
  <c r="AB32" i="3"/>
  <c r="AA32" i="3"/>
  <c r="Z32" i="3"/>
  <c r="Z44" i="3" s="1"/>
  <c r="Y32" i="3"/>
  <c r="X32" i="3"/>
  <c r="W32" i="3"/>
  <c r="V32" i="3"/>
  <c r="V44" i="3" s="1"/>
  <c r="U32" i="3"/>
  <c r="T32" i="3"/>
  <c r="S32" i="3"/>
  <c r="R32" i="3"/>
  <c r="R44" i="3" s="1"/>
  <c r="Q32" i="3"/>
  <c r="Q44" i="3" s="1"/>
  <c r="P32" i="3"/>
  <c r="O32" i="3"/>
  <c r="N32" i="3"/>
  <c r="N44" i="3" s="1"/>
  <c r="M32" i="3"/>
  <c r="M44" i="3" s="1"/>
  <c r="L32" i="3"/>
  <c r="K32" i="3"/>
  <c r="J32" i="3"/>
  <c r="J44" i="3" s="1"/>
  <c r="I32" i="3"/>
  <c r="H32" i="3"/>
  <c r="G32" i="3"/>
  <c r="F32" i="3"/>
  <c r="F44" i="3" s="1"/>
  <c r="E32" i="3"/>
  <c r="D32" i="3"/>
  <c r="AG30" i="3"/>
  <c r="AG42" i="3" s="1"/>
  <c r="AF30" i="3"/>
  <c r="AF42" i="3" s="1"/>
  <c r="AE30" i="3"/>
  <c r="AE42" i="3" s="1"/>
  <c r="AD30" i="3"/>
  <c r="AD42" i="3" s="1"/>
  <c r="AC30" i="3"/>
  <c r="AC42" i="3" s="1"/>
  <c r="AB30" i="3"/>
  <c r="AB42" i="3" s="1"/>
  <c r="AA30" i="3"/>
  <c r="AA42" i="3" s="1"/>
  <c r="Z30" i="3"/>
  <c r="Z42" i="3" s="1"/>
  <c r="Y30" i="3"/>
  <c r="Y42" i="3" s="1"/>
  <c r="X30" i="3"/>
  <c r="X42" i="3" s="1"/>
  <c r="W30" i="3"/>
  <c r="W42" i="3" s="1"/>
  <c r="V30" i="3"/>
  <c r="V42" i="3" s="1"/>
  <c r="U30" i="3"/>
  <c r="U42" i="3" s="1"/>
  <c r="T30" i="3"/>
  <c r="T42" i="3" s="1"/>
  <c r="S30" i="3"/>
  <c r="S42" i="3" s="1"/>
  <c r="R30" i="3"/>
  <c r="R42" i="3" s="1"/>
  <c r="Q30" i="3"/>
  <c r="Q42" i="3" s="1"/>
  <c r="P30" i="3"/>
  <c r="P42" i="3" s="1"/>
  <c r="O30" i="3"/>
  <c r="O42" i="3" s="1"/>
  <c r="N30" i="3"/>
  <c r="N42" i="3" s="1"/>
  <c r="M30" i="3"/>
  <c r="M42" i="3" s="1"/>
  <c r="L30" i="3"/>
  <c r="L42" i="3" s="1"/>
  <c r="K30" i="3"/>
  <c r="K42" i="3" s="1"/>
  <c r="J30" i="3"/>
  <c r="J42" i="3" s="1"/>
  <c r="I30" i="3"/>
  <c r="I42" i="3" s="1"/>
  <c r="H30" i="3"/>
  <c r="H42" i="3" s="1"/>
  <c r="G30" i="3"/>
  <c r="G42" i="3" s="1"/>
  <c r="F30" i="3"/>
  <c r="F42" i="3" s="1"/>
  <c r="E30" i="3"/>
  <c r="E42" i="3" s="1"/>
  <c r="D30" i="3"/>
  <c r="AG29" i="3"/>
  <c r="AG41" i="3" s="1"/>
  <c r="AF29" i="3"/>
  <c r="AE29" i="3"/>
  <c r="AE41" i="3" s="1"/>
  <c r="AD29" i="3"/>
  <c r="AD41" i="3" s="1"/>
  <c r="AC29" i="3"/>
  <c r="AC41" i="3" s="1"/>
  <c r="AB29" i="3"/>
  <c r="AA29" i="3"/>
  <c r="AA41" i="3" s="1"/>
  <c r="Z29" i="3"/>
  <c r="Z41" i="3" s="1"/>
  <c r="Y29" i="3"/>
  <c r="X29" i="3"/>
  <c r="W29" i="3"/>
  <c r="W41" i="3" s="1"/>
  <c r="V29" i="3"/>
  <c r="V41" i="3" s="1"/>
  <c r="U29" i="3"/>
  <c r="T29" i="3"/>
  <c r="S29" i="3"/>
  <c r="S41" i="3" s="1"/>
  <c r="R29" i="3"/>
  <c r="R41" i="3" s="1"/>
  <c r="Q29" i="3"/>
  <c r="P29" i="3"/>
  <c r="O29" i="3"/>
  <c r="O41" i="3" s="1"/>
  <c r="N29" i="3"/>
  <c r="N41" i="3" s="1"/>
  <c r="M29" i="3"/>
  <c r="M41" i="3" s="1"/>
  <c r="L29" i="3"/>
  <c r="K29" i="3"/>
  <c r="K41" i="3" s="1"/>
  <c r="J29" i="3"/>
  <c r="J41" i="3" s="1"/>
  <c r="I29" i="3"/>
  <c r="H29" i="3"/>
  <c r="G29" i="3"/>
  <c r="G41" i="3" s="1"/>
  <c r="F29" i="3"/>
  <c r="F41" i="3" s="1"/>
  <c r="E29" i="3"/>
  <c r="D29" i="3"/>
  <c r="D41" i="3" s="1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9" i="3"/>
  <c r="C8" i="3"/>
  <c r="C6" i="3"/>
  <c r="C5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21" i="3"/>
  <c r="C20" i="3"/>
  <c r="C18" i="3"/>
  <c r="C17" i="3"/>
  <c r="G4" i="4"/>
  <c r="H4" i="4"/>
  <c r="I4" i="4"/>
  <c r="I20" i="4" s="1"/>
  <c r="J4" i="4"/>
  <c r="K4" i="4"/>
  <c r="L4" i="4"/>
  <c r="M4" i="4"/>
  <c r="N4" i="4"/>
  <c r="O4" i="4"/>
  <c r="P4" i="4"/>
  <c r="Q4" i="4"/>
  <c r="Q20" i="4" s="1"/>
  <c r="R4" i="4"/>
  <c r="S4" i="4"/>
  <c r="S20" i="4" s="1"/>
  <c r="T4" i="4"/>
  <c r="U4" i="4"/>
  <c r="V4" i="4"/>
  <c r="W4" i="4"/>
  <c r="X4" i="4"/>
  <c r="Y4" i="4"/>
  <c r="Y20" i="4" s="1"/>
  <c r="Z4" i="4"/>
  <c r="AA4" i="4"/>
  <c r="AB4" i="4"/>
  <c r="AC4" i="4"/>
  <c r="AD4" i="4"/>
  <c r="AE4" i="4"/>
  <c r="AF4" i="4"/>
  <c r="AG4" i="4"/>
  <c r="AG20" i="4" s="1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E4" i="3"/>
  <c r="AF4" i="3"/>
  <c r="AG4" i="3"/>
  <c r="Z4" i="3"/>
  <c r="AA4" i="3"/>
  <c r="AB4" i="3"/>
  <c r="AC4" i="3"/>
  <c r="AD4" i="3"/>
  <c r="R4" i="3"/>
  <c r="S4" i="3"/>
  <c r="T4" i="3"/>
  <c r="U4" i="3"/>
  <c r="V4" i="3"/>
  <c r="W4" i="3"/>
  <c r="X4" i="3"/>
  <c r="Y4" i="3"/>
  <c r="H4" i="3"/>
  <c r="I4" i="3"/>
  <c r="J4" i="3"/>
  <c r="K4" i="3"/>
  <c r="L4" i="3"/>
  <c r="M4" i="3"/>
  <c r="N4" i="3"/>
  <c r="O4" i="3"/>
  <c r="P4" i="3"/>
  <c r="Q4" i="3"/>
  <c r="E4" i="19"/>
  <c r="E4" i="17"/>
  <c r="F6" i="9"/>
  <c r="F8" i="9"/>
  <c r="F9" i="9"/>
  <c r="F10" i="9"/>
  <c r="F11" i="9"/>
  <c r="G4" i="3"/>
  <c r="F4" i="2"/>
  <c r="F35" i="2" s="1"/>
  <c r="F4" i="4"/>
  <c r="J35" i="2"/>
  <c r="F4" i="17"/>
  <c r="F4" i="3"/>
  <c r="F4" i="19"/>
  <c r="E4" i="3"/>
  <c r="G16" i="3"/>
  <c r="G4" i="2"/>
  <c r="G35" i="2" s="1"/>
  <c r="D35" i="2"/>
  <c r="E35" i="2"/>
  <c r="E4" i="6"/>
  <c r="G4" i="6"/>
  <c r="K4" i="6"/>
  <c r="O4" i="6"/>
  <c r="S4" i="6"/>
  <c r="W4" i="6"/>
  <c r="AA4" i="6"/>
  <c r="AE4" i="6"/>
  <c r="AE17" i="6" s="1"/>
  <c r="H4" i="6"/>
  <c r="L4" i="6"/>
  <c r="P4" i="6"/>
  <c r="T4" i="6"/>
  <c r="X4" i="6"/>
  <c r="AB4" i="6"/>
  <c r="AF4" i="6"/>
  <c r="I4" i="6"/>
  <c r="M4" i="6"/>
  <c r="Q4" i="6"/>
  <c r="U4" i="6"/>
  <c r="Y4" i="6"/>
  <c r="AC4" i="6"/>
  <c r="AG4" i="6"/>
  <c r="J4" i="6"/>
  <c r="N4" i="6"/>
  <c r="R4" i="6"/>
  <c r="V4" i="6"/>
  <c r="Z4" i="6"/>
  <c r="AD4" i="6"/>
  <c r="F4" i="6"/>
  <c r="D17" i="6"/>
  <c r="F4" i="10"/>
  <c r="F21" i="10" s="1"/>
  <c r="E4" i="10"/>
  <c r="E21" i="10" s="1"/>
  <c r="D12" i="4"/>
  <c r="AG43" i="3" l="1"/>
  <c r="AG49" i="6"/>
  <c r="AG50" i="6" s="1"/>
  <c r="H5" i="9"/>
  <c r="M9" i="2"/>
  <c r="M18" i="2" s="1"/>
  <c r="M20" i="2" s="1"/>
  <c r="C27" i="4" s="1"/>
  <c r="Z26" i="17"/>
  <c r="Z11" i="19" s="1"/>
  <c r="AF26" i="17"/>
  <c r="AF11" i="19" s="1"/>
  <c r="T26" i="17"/>
  <c r="T11" i="19" s="1"/>
  <c r="V26" i="17"/>
  <c r="V11" i="19" s="1"/>
  <c r="K26" i="17"/>
  <c r="K11" i="19" s="1"/>
  <c r="AA26" i="17"/>
  <c r="AA11" i="19" s="1"/>
  <c r="P26" i="17"/>
  <c r="P11" i="19" s="1"/>
  <c r="R26" i="17"/>
  <c r="R11" i="19" s="1"/>
  <c r="AG26" i="17"/>
  <c r="AG11" i="19" s="1"/>
  <c r="L26" i="17"/>
  <c r="L11" i="19" s="1"/>
  <c r="AD26" i="17"/>
  <c r="AD11" i="19" s="1"/>
  <c r="AB26" i="17"/>
  <c r="AB11" i="19" s="1"/>
  <c r="O26" i="17"/>
  <c r="O11" i="19" s="1"/>
  <c r="G26" i="17"/>
  <c r="G11" i="19" s="1"/>
  <c r="W26" i="17"/>
  <c r="W11" i="19" s="1"/>
  <c r="C8" i="17"/>
  <c r="C30" i="19" s="1"/>
  <c r="D26" i="17"/>
  <c r="D11" i="19" s="1"/>
  <c r="AE26" i="17"/>
  <c r="AE11" i="19" s="1"/>
  <c r="J26" i="17"/>
  <c r="J11" i="19" s="1"/>
  <c r="X26" i="17"/>
  <c r="X11" i="19" s="1"/>
  <c r="C23" i="17"/>
  <c r="G21" i="2"/>
  <c r="G22" i="7" s="1"/>
  <c r="I26" i="17"/>
  <c r="I11" i="19" s="1"/>
  <c r="Y26" i="17"/>
  <c r="Y11" i="19" s="1"/>
  <c r="I24" i="2"/>
  <c r="I26" i="2" s="1"/>
  <c r="I30" i="2" s="1"/>
  <c r="O23" i="4"/>
  <c r="AE23" i="4"/>
  <c r="J24" i="2"/>
  <c r="J26" i="2" s="1"/>
  <c r="J30" i="2" s="1"/>
  <c r="P21" i="6"/>
  <c r="P7" i="6"/>
  <c r="P33" i="6" s="1"/>
  <c r="P34" i="6" s="1"/>
  <c r="AF7" i="6"/>
  <c r="AF33" i="6" s="1"/>
  <c r="AF34" i="6" s="1"/>
  <c r="AF21" i="6"/>
  <c r="AB21" i="6"/>
  <c r="AB7" i="6"/>
  <c r="AB33" i="6" s="1"/>
  <c r="AB34" i="6" s="1"/>
  <c r="Q7" i="6"/>
  <c r="Q33" i="6" s="1"/>
  <c r="Q34" i="6" s="1"/>
  <c r="Q21" i="6"/>
  <c r="AG7" i="6"/>
  <c r="AG33" i="6" s="1"/>
  <c r="AG34" i="6" s="1"/>
  <c r="AG21" i="6"/>
  <c r="K7" i="6"/>
  <c r="K33" i="6" s="1"/>
  <c r="K34" i="6" s="1"/>
  <c r="K21" i="6"/>
  <c r="M26" i="17"/>
  <c r="M11" i="19" s="1"/>
  <c r="F26" i="17"/>
  <c r="F11" i="19" s="1"/>
  <c r="S23" i="4"/>
  <c r="M43" i="3"/>
  <c r="C21" i="4"/>
  <c r="T7" i="6"/>
  <c r="T33" i="6" s="1"/>
  <c r="T34" i="6" s="1"/>
  <c r="T21" i="6"/>
  <c r="C22" i="4"/>
  <c r="E7" i="6"/>
  <c r="E33" i="6" s="1"/>
  <c r="E21" i="6"/>
  <c r="U23" i="4"/>
  <c r="AC23" i="4"/>
  <c r="G21" i="6"/>
  <c r="G7" i="6"/>
  <c r="G33" i="6" s="1"/>
  <c r="W7" i="6"/>
  <c r="W33" i="6" s="1"/>
  <c r="W34" i="6" s="1"/>
  <c r="W21" i="6"/>
  <c r="L7" i="6"/>
  <c r="L33" i="6" s="1"/>
  <c r="L34" i="6" s="1"/>
  <c r="L21" i="6"/>
  <c r="M23" i="4"/>
  <c r="C15" i="4"/>
  <c r="X7" i="6"/>
  <c r="X33" i="6" s="1"/>
  <c r="X34" i="6" s="1"/>
  <c r="X21" i="6"/>
  <c r="S26" i="17"/>
  <c r="S11" i="19" s="1"/>
  <c r="AA7" i="6"/>
  <c r="AA33" i="6" s="1"/>
  <c r="AA34" i="6" s="1"/>
  <c r="AA21" i="6"/>
  <c r="I7" i="6"/>
  <c r="I33" i="6" s="1"/>
  <c r="I34" i="6" s="1"/>
  <c r="I21" i="6"/>
  <c r="Y7" i="6"/>
  <c r="Y33" i="6" s="1"/>
  <c r="Y34" i="6" s="1"/>
  <c r="Y21" i="6"/>
  <c r="C17" i="17"/>
  <c r="D30" i="19" s="1"/>
  <c r="U26" i="17"/>
  <c r="U11" i="19" s="1"/>
  <c r="F43" i="3"/>
  <c r="E23" i="3"/>
  <c r="AC43" i="3"/>
  <c r="Q23" i="3"/>
  <c r="D11" i="3"/>
  <c r="D53" i="3" s="1"/>
  <c r="J43" i="3"/>
  <c r="N43" i="3"/>
  <c r="R43" i="3"/>
  <c r="V43" i="3"/>
  <c r="Z43" i="3"/>
  <c r="AD43" i="3"/>
  <c r="F46" i="3"/>
  <c r="J46" i="3"/>
  <c r="N46" i="3"/>
  <c r="R46" i="3"/>
  <c r="V46" i="3"/>
  <c r="Z46" i="3"/>
  <c r="AD46" i="3"/>
  <c r="N23" i="3"/>
  <c r="V23" i="3"/>
  <c r="E11" i="3"/>
  <c r="E53" i="3" s="1"/>
  <c r="O43" i="3"/>
  <c r="W43" i="3"/>
  <c r="AE43" i="3"/>
  <c r="H31" i="3"/>
  <c r="H41" i="3"/>
  <c r="H43" i="3" s="1"/>
  <c r="L31" i="3"/>
  <c r="L41" i="3"/>
  <c r="L43" i="3" s="1"/>
  <c r="P31" i="3"/>
  <c r="P41" i="3"/>
  <c r="P43" i="3" s="1"/>
  <c r="T31" i="3"/>
  <c r="T41" i="3"/>
  <c r="T43" i="3" s="1"/>
  <c r="X31" i="3"/>
  <c r="X41" i="3"/>
  <c r="X43" i="3" s="1"/>
  <c r="AB31" i="3"/>
  <c r="AB41" i="3"/>
  <c r="AB43" i="3" s="1"/>
  <c r="AF31" i="3"/>
  <c r="AF41" i="3"/>
  <c r="AF43" i="3" s="1"/>
  <c r="C30" i="3"/>
  <c r="D42" i="3"/>
  <c r="C42" i="3" s="1"/>
  <c r="C32" i="3"/>
  <c r="D44" i="3"/>
  <c r="H34" i="3"/>
  <c r="H44" i="3"/>
  <c r="H46" i="3" s="1"/>
  <c r="L34" i="3"/>
  <c r="L44" i="3"/>
  <c r="L46" i="3" s="1"/>
  <c r="P34" i="3"/>
  <c r="P44" i="3"/>
  <c r="P46" i="3" s="1"/>
  <c r="T34" i="3"/>
  <c r="T44" i="3"/>
  <c r="T46" i="3" s="1"/>
  <c r="X34" i="3"/>
  <c r="X44" i="3"/>
  <c r="X46" i="3" s="1"/>
  <c r="AB34" i="3"/>
  <c r="AB44" i="3"/>
  <c r="AB46" i="3" s="1"/>
  <c r="AF34" i="3"/>
  <c r="AF44" i="3"/>
  <c r="AF46" i="3" s="1"/>
  <c r="E31" i="3"/>
  <c r="E41" i="3"/>
  <c r="E43" i="3" s="1"/>
  <c r="I31" i="3"/>
  <c r="I41" i="3"/>
  <c r="I43" i="3" s="1"/>
  <c r="Q31" i="3"/>
  <c r="Q41" i="3"/>
  <c r="Q43" i="3" s="1"/>
  <c r="U31" i="3"/>
  <c r="U41" i="3"/>
  <c r="U43" i="3" s="1"/>
  <c r="Y31" i="3"/>
  <c r="Y41" i="3"/>
  <c r="Y43" i="3" s="1"/>
  <c r="K31" i="3"/>
  <c r="K43" i="3"/>
  <c r="S31" i="3"/>
  <c r="S43" i="3"/>
  <c r="AA31" i="3"/>
  <c r="AA43" i="3"/>
  <c r="E34" i="3"/>
  <c r="E44" i="3"/>
  <c r="E46" i="3" s="1"/>
  <c r="I34" i="3"/>
  <c r="I44" i="3"/>
  <c r="I46" i="3" s="1"/>
  <c r="U34" i="3"/>
  <c r="U44" i="3"/>
  <c r="U46" i="3" s="1"/>
  <c r="Y34" i="3"/>
  <c r="Y44" i="3"/>
  <c r="Y46" i="3" s="1"/>
  <c r="H23" i="3"/>
  <c r="X23" i="3"/>
  <c r="F23" i="3"/>
  <c r="H11" i="3"/>
  <c r="H53" i="3" s="1"/>
  <c r="L11" i="3"/>
  <c r="L53" i="3" s="1"/>
  <c r="P11" i="3"/>
  <c r="P53" i="3" s="1"/>
  <c r="T11" i="3"/>
  <c r="T53" i="3" s="1"/>
  <c r="X11" i="3"/>
  <c r="X53" i="3" s="1"/>
  <c r="AB11" i="3"/>
  <c r="AB53" i="3" s="1"/>
  <c r="AF11" i="3"/>
  <c r="AF53" i="3" s="1"/>
  <c r="M31" i="3"/>
  <c r="I23" i="3"/>
  <c r="U23" i="3"/>
  <c r="Y23" i="3"/>
  <c r="G11" i="3"/>
  <c r="G53" i="3" s="1"/>
  <c r="K11" i="3"/>
  <c r="K53" i="3" s="1"/>
  <c r="O11" i="3"/>
  <c r="O53" i="3" s="1"/>
  <c r="S11" i="3"/>
  <c r="S53" i="3" s="1"/>
  <c r="W11" i="3"/>
  <c r="W53" i="3" s="1"/>
  <c r="AA11" i="3"/>
  <c r="AA53" i="3" s="1"/>
  <c r="AE11" i="3"/>
  <c r="AE53" i="3" s="1"/>
  <c r="G43" i="3"/>
  <c r="AC31" i="3"/>
  <c r="G34" i="3"/>
  <c r="G44" i="3"/>
  <c r="G46" i="3" s="1"/>
  <c r="K34" i="3"/>
  <c r="K44" i="3"/>
  <c r="K46" i="3" s="1"/>
  <c r="O34" i="3"/>
  <c r="O44" i="3"/>
  <c r="O46" i="3" s="1"/>
  <c r="S34" i="3"/>
  <c r="S44" i="3"/>
  <c r="S46" i="3" s="1"/>
  <c r="W34" i="3"/>
  <c r="W44" i="3"/>
  <c r="W46" i="3" s="1"/>
  <c r="AA34" i="3"/>
  <c r="AA44" i="3"/>
  <c r="AA46" i="3" s="1"/>
  <c r="AE34" i="3"/>
  <c r="AE44" i="3"/>
  <c r="AE46" i="3" s="1"/>
  <c r="M34" i="3"/>
  <c r="M45" i="3"/>
  <c r="M46" i="3" s="1"/>
  <c r="Q34" i="3"/>
  <c r="Q45" i="3"/>
  <c r="Q46" i="3" s="1"/>
  <c r="AC34" i="3"/>
  <c r="AC45" i="3"/>
  <c r="AC46" i="3" s="1"/>
  <c r="AG34" i="3"/>
  <c r="AG45" i="3"/>
  <c r="AG46" i="3" s="1"/>
  <c r="AG47" i="3" s="1"/>
  <c r="AG6" i="19" s="1"/>
  <c r="Y12" i="4"/>
  <c r="I12" i="4"/>
  <c r="S12" i="4"/>
  <c r="AG12" i="4"/>
  <c r="AG17" i="6"/>
  <c r="AG47" i="6"/>
  <c r="AG31" i="6"/>
  <c r="AB17" i="6"/>
  <c r="AB47" i="6"/>
  <c r="AB31" i="6"/>
  <c r="AA17" i="6"/>
  <c r="AA31" i="6"/>
  <c r="AA47" i="6"/>
  <c r="J28" i="3"/>
  <c r="J40" i="3"/>
  <c r="X40" i="3"/>
  <c r="X28" i="3"/>
  <c r="AG40" i="3"/>
  <c r="AG28" i="3"/>
  <c r="X12" i="4"/>
  <c r="X20" i="4"/>
  <c r="AE22" i="17"/>
  <c r="AE13" i="17"/>
  <c r="S13" i="17"/>
  <c r="S22" i="17"/>
  <c r="O13" i="17"/>
  <c r="O22" i="17"/>
  <c r="F17" i="6"/>
  <c r="F47" i="6"/>
  <c r="F31" i="6"/>
  <c r="R17" i="6"/>
  <c r="R47" i="6"/>
  <c r="R31" i="6"/>
  <c r="AC17" i="6"/>
  <c r="AC47" i="6"/>
  <c r="AC31" i="6"/>
  <c r="M17" i="6"/>
  <c r="M47" i="6"/>
  <c r="M31" i="6"/>
  <c r="X17" i="6"/>
  <c r="X47" i="6"/>
  <c r="X31" i="6"/>
  <c r="H17" i="6"/>
  <c r="H47" i="6"/>
  <c r="H31" i="6"/>
  <c r="W17" i="6"/>
  <c r="W31" i="6"/>
  <c r="W47" i="6"/>
  <c r="G17" i="6"/>
  <c r="G31" i="6"/>
  <c r="G47" i="6"/>
  <c r="E40" i="3"/>
  <c r="E28" i="3"/>
  <c r="G40" i="3"/>
  <c r="G28" i="3"/>
  <c r="Q40" i="3"/>
  <c r="Q28" i="3"/>
  <c r="M40" i="3"/>
  <c r="M28" i="3"/>
  <c r="I40" i="3"/>
  <c r="I28" i="3"/>
  <c r="W40" i="3"/>
  <c r="W28" i="3"/>
  <c r="S40" i="3"/>
  <c r="S28" i="3"/>
  <c r="AB40" i="3"/>
  <c r="AB28" i="3"/>
  <c r="AF40" i="3"/>
  <c r="AF28" i="3"/>
  <c r="AD12" i="4"/>
  <c r="AD20" i="4"/>
  <c r="Z12" i="4"/>
  <c r="Z20" i="4"/>
  <c r="W12" i="4"/>
  <c r="W20" i="4"/>
  <c r="P12" i="4"/>
  <c r="P20" i="4"/>
  <c r="L12" i="4"/>
  <c r="L20" i="4"/>
  <c r="AD13" i="17"/>
  <c r="AD22" i="17"/>
  <c r="Z13" i="17"/>
  <c r="Z22" i="17"/>
  <c r="V13" i="17"/>
  <c r="V22" i="17"/>
  <c r="R13" i="17"/>
  <c r="R22" i="17"/>
  <c r="N13" i="17"/>
  <c r="N22" i="17"/>
  <c r="J13" i="17"/>
  <c r="J22" i="17"/>
  <c r="V17" i="6"/>
  <c r="V47" i="6"/>
  <c r="V31" i="6"/>
  <c r="K17" i="6"/>
  <c r="K31" i="6"/>
  <c r="K47" i="6"/>
  <c r="T40" i="3"/>
  <c r="T28" i="3"/>
  <c r="AA12" i="4"/>
  <c r="AA20" i="4"/>
  <c r="M12" i="4"/>
  <c r="M20" i="4"/>
  <c r="AA13" i="17"/>
  <c r="AA22" i="17"/>
  <c r="G13" i="17"/>
  <c r="G22" i="17"/>
  <c r="AD17" i="6"/>
  <c r="AD47" i="6"/>
  <c r="AD31" i="6"/>
  <c r="N17" i="6"/>
  <c r="N47" i="6"/>
  <c r="N31" i="6"/>
  <c r="Y17" i="6"/>
  <c r="Y47" i="6"/>
  <c r="Y31" i="6"/>
  <c r="I17" i="6"/>
  <c r="I47" i="6"/>
  <c r="I31" i="6"/>
  <c r="T17" i="6"/>
  <c r="T47" i="6"/>
  <c r="T31" i="6"/>
  <c r="S17" i="6"/>
  <c r="S31" i="6"/>
  <c r="S47" i="6"/>
  <c r="E17" i="6"/>
  <c r="E47" i="6"/>
  <c r="E31" i="6"/>
  <c r="F12" i="4"/>
  <c r="F20" i="4"/>
  <c r="P40" i="3"/>
  <c r="P28" i="3"/>
  <c r="L40" i="3"/>
  <c r="L28" i="3"/>
  <c r="H40" i="3"/>
  <c r="H28" i="3"/>
  <c r="V28" i="3"/>
  <c r="V40" i="3"/>
  <c r="R28" i="3"/>
  <c r="R40" i="3"/>
  <c r="AA40" i="3"/>
  <c r="AA28" i="3"/>
  <c r="AE40" i="3"/>
  <c r="AE28" i="3"/>
  <c r="AC12" i="4"/>
  <c r="AC20" i="4"/>
  <c r="V12" i="4"/>
  <c r="V20" i="4"/>
  <c r="R12" i="4"/>
  <c r="R20" i="4"/>
  <c r="O12" i="4"/>
  <c r="O20" i="4"/>
  <c r="K12" i="4"/>
  <c r="K20" i="4"/>
  <c r="H12" i="4"/>
  <c r="H20" i="4"/>
  <c r="AG22" i="17"/>
  <c r="AG13" i="17"/>
  <c r="AC22" i="17"/>
  <c r="AC13" i="17"/>
  <c r="Y22" i="17"/>
  <c r="Y13" i="17"/>
  <c r="U22" i="17"/>
  <c r="U13" i="17"/>
  <c r="Q22" i="17"/>
  <c r="Q13" i="17"/>
  <c r="M22" i="17"/>
  <c r="M13" i="17"/>
  <c r="I22" i="17"/>
  <c r="I13" i="17"/>
  <c r="E12" i="4"/>
  <c r="E20" i="4"/>
  <c r="Q17" i="6"/>
  <c r="Q47" i="6"/>
  <c r="Q31" i="6"/>
  <c r="L17" i="6"/>
  <c r="L47" i="6"/>
  <c r="L31" i="6"/>
  <c r="F13" i="17"/>
  <c r="F22" i="17"/>
  <c r="N28" i="3"/>
  <c r="N40" i="3"/>
  <c r="AC40" i="3"/>
  <c r="AC28" i="3"/>
  <c r="AE12" i="4"/>
  <c r="AE20" i="4"/>
  <c r="T12" i="4"/>
  <c r="T20" i="4"/>
  <c r="W13" i="17"/>
  <c r="W22" i="17"/>
  <c r="K13" i="17"/>
  <c r="K22" i="17"/>
  <c r="Z17" i="6"/>
  <c r="Z47" i="6"/>
  <c r="Z31" i="6"/>
  <c r="J17" i="6"/>
  <c r="J47" i="6"/>
  <c r="J31" i="6"/>
  <c r="U17" i="6"/>
  <c r="U47" i="6"/>
  <c r="U31" i="6"/>
  <c r="AF17" i="6"/>
  <c r="AF47" i="6"/>
  <c r="AF31" i="6"/>
  <c r="P17" i="6"/>
  <c r="P47" i="6"/>
  <c r="P31" i="6"/>
  <c r="AE31" i="6"/>
  <c r="AE47" i="6"/>
  <c r="O17" i="6"/>
  <c r="O31" i="6"/>
  <c r="O47" i="6"/>
  <c r="F28" i="3"/>
  <c r="F40" i="3"/>
  <c r="E22" i="17"/>
  <c r="E13" i="17"/>
  <c r="O40" i="3"/>
  <c r="O28" i="3"/>
  <c r="K40" i="3"/>
  <c r="K28" i="3"/>
  <c r="Y40" i="3"/>
  <c r="Y28" i="3"/>
  <c r="U40" i="3"/>
  <c r="U28" i="3"/>
  <c r="AD28" i="3"/>
  <c r="AD40" i="3"/>
  <c r="Z28" i="3"/>
  <c r="Z40" i="3"/>
  <c r="AF12" i="4"/>
  <c r="AF20" i="4"/>
  <c r="AB12" i="4"/>
  <c r="AB20" i="4"/>
  <c r="U12" i="4"/>
  <c r="U20" i="4"/>
  <c r="Q12" i="4"/>
  <c r="N12" i="4"/>
  <c r="N20" i="4"/>
  <c r="J12" i="4"/>
  <c r="J20" i="4"/>
  <c r="G12" i="4"/>
  <c r="G20" i="4"/>
  <c r="AF22" i="17"/>
  <c r="AF13" i="17"/>
  <c r="AB22" i="17"/>
  <c r="AB13" i="17"/>
  <c r="X22" i="17"/>
  <c r="X13" i="17"/>
  <c r="T22" i="17"/>
  <c r="T13" i="17"/>
  <c r="P22" i="17"/>
  <c r="P13" i="17"/>
  <c r="L22" i="17"/>
  <c r="L13" i="17"/>
  <c r="H22" i="17"/>
  <c r="H13" i="17"/>
  <c r="X4" i="24"/>
  <c r="W67" i="24"/>
  <c r="W25" i="24"/>
  <c r="W46" i="24"/>
  <c r="X4" i="18"/>
  <c r="W43" i="18"/>
  <c r="W17" i="18"/>
  <c r="W30" i="18"/>
  <c r="E5" i="6"/>
  <c r="E24" i="2"/>
  <c r="D5" i="6"/>
  <c r="D24" i="2"/>
  <c r="D22" i="7"/>
  <c r="C49" i="6"/>
  <c r="H50" i="6"/>
  <c r="C7" i="4"/>
  <c r="H21" i="6"/>
  <c r="H7" i="6"/>
  <c r="I186" i="1"/>
  <c r="I191" i="1"/>
  <c r="I192" i="1"/>
  <c r="I190" i="1"/>
  <c r="I187" i="1"/>
  <c r="C27" i="1"/>
  <c r="C28" i="1" s="1"/>
  <c r="C29" i="1" s="1"/>
  <c r="C30" i="1" s="1"/>
  <c r="C31" i="1" s="1"/>
  <c r="C32" i="1" s="1"/>
  <c r="C33" i="1" s="1"/>
  <c r="C34" i="1" s="1"/>
  <c r="C35" i="1" s="1"/>
  <c r="C36" i="1" s="1"/>
  <c r="I188" i="1"/>
  <c r="H83" i="24"/>
  <c r="H51" i="18"/>
  <c r="H12" i="19" s="1"/>
  <c r="E26" i="10"/>
  <c r="E31" i="10" s="1"/>
  <c r="E27" i="10"/>
  <c r="E32" i="10" s="1"/>
  <c r="E25" i="10"/>
  <c r="E30" i="10" s="1"/>
  <c r="I26" i="10"/>
  <c r="I31" i="10" s="1"/>
  <c r="I27" i="10"/>
  <c r="I32" i="10" s="1"/>
  <c r="I25" i="10"/>
  <c r="I30" i="10" s="1"/>
  <c r="M26" i="10"/>
  <c r="M31" i="10" s="1"/>
  <c r="M27" i="10"/>
  <c r="M32" i="10" s="1"/>
  <c r="M25" i="10"/>
  <c r="M30" i="10" s="1"/>
  <c r="Q26" i="10"/>
  <c r="Q31" i="10" s="1"/>
  <c r="Q27" i="10"/>
  <c r="Q32" i="10" s="1"/>
  <c r="Q25" i="10"/>
  <c r="Q30" i="10" s="1"/>
  <c r="U26" i="10"/>
  <c r="U31" i="10" s="1"/>
  <c r="U27" i="10"/>
  <c r="U32" i="10" s="1"/>
  <c r="U25" i="10"/>
  <c r="U30" i="10" s="1"/>
  <c r="Y26" i="10"/>
  <c r="Y31" i="10" s="1"/>
  <c r="Y27" i="10"/>
  <c r="Y32" i="10" s="1"/>
  <c r="Y25" i="10"/>
  <c r="Y30" i="10" s="1"/>
  <c r="AC26" i="10"/>
  <c r="AC31" i="10" s="1"/>
  <c r="AC27" i="10"/>
  <c r="AC32" i="10" s="1"/>
  <c r="AC25" i="10"/>
  <c r="AC30" i="10" s="1"/>
  <c r="AG26" i="10"/>
  <c r="AG31" i="10" s="1"/>
  <c r="AG27" i="10"/>
  <c r="AG32" i="10" s="1"/>
  <c r="AG25" i="10"/>
  <c r="AG30" i="10" s="1"/>
  <c r="F26" i="10"/>
  <c r="F31" i="10" s="1"/>
  <c r="F27" i="10"/>
  <c r="F32" i="10" s="1"/>
  <c r="F25" i="10"/>
  <c r="F30" i="10" s="1"/>
  <c r="J26" i="10"/>
  <c r="J31" i="10" s="1"/>
  <c r="J25" i="10"/>
  <c r="J30" i="10" s="1"/>
  <c r="J27" i="10"/>
  <c r="J32" i="10" s="1"/>
  <c r="N26" i="10"/>
  <c r="N31" i="10" s="1"/>
  <c r="N25" i="10"/>
  <c r="N30" i="10" s="1"/>
  <c r="N27" i="10"/>
  <c r="N32" i="10" s="1"/>
  <c r="R26" i="10"/>
  <c r="R31" i="10" s="1"/>
  <c r="R25" i="10"/>
  <c r="R30" i="10" s="1"/>
  <c r="R27" i="10"/>
  <c r="R32" i="10" s="1"/>
  <c r="V26" i="10"/>
  <c r="V31" i="10" s="1"/>
  <c r="V27" i="10"/>
  <c r="V32" i="10" s="1"/>
  <c r="V25" i="10"/>
  <c r="V30" i="10" s="1"/>
  <c r="Z26" i="10"/>
  <c r="Z31" i="10" s="1"/>
  <c r="Z25" i="10"/>
  <c r="Z30" i="10" s="1"/>
  <c r="Z27" i="10"/>
  <c r="Z32" i="10" s="1"/>
  <c r="AD26" i="10"/>
  <c r="AD31" i="10" s="1"/>
  <c r="AD25" i="10"/>
  <c r="AD30" i="10" s="1"/>
  <c r="AD27" i="10"/>
  <c r="AD32" i="10" s="1"/>
  <c r="G27" i="10"/>
  <c r="G32" i="10" s="1"/>
  <c r="G25" i="10"/>
  <c r="G30" i="10" s="1"/>
  <c r="G26" i="10"/>
  <c r="G31" i="10" s="1"/>
  <c r="K27" i="10"/>
  <c r="K32" i="10" s="1"/>
  <c r="K25" i="10"/>
  <c r="K30" i="10" s="1"/>
  <c r="K26" i="10"/>
  <c r="K31" i="10" s="1"/>
  <c r="O27" i="10"/>
  <c r="O32" i="10" s="1"/>
  <c r="O25" i="10"/>
  <c r="O30" i="10" s="1"/>
  <c r="O26" i="10"/>
  <c r="O31" i="10" s="1"/>
  <c r="S27" i="10"/>
  <c r="S32" i="10" s="1"/>
  <c r="S25" i="10"/>
  <c r="S30" i="10" s="1"/>
  <c r="S26" i="10"/>
  <c r="S31" i="10" s="1"/>
  <c r="W27" i="10"/>
  <c r="W32" i="10" s="1"/>
  <c r="W25" i="10"/>
  <c r="W30" i="10" s="1"/>
  <c r="W26" i="10"/>
  <c r="W31" i="10" s="1"/>
  <c r="AA27" i="10"/>
  <c r="AA32" i="10" s="1"/>
  <c r="AA25" i="10"/>
  <c r="AA30" i="10" s="1"/>
  <c r="AA26" i="10"/>
  <c r="AA31" i="10" s="1"/>
  <c r="AE27" i="10"/>
  <c r="AE32" i="10" s="1"/>
  <c r="AE25" i="10"/>
  <c r="AE30" i="10" s="1"/>
  <c r="AE26" i="10"/>
  <c r="AE31" i="10" s="1"/>
  <c r="D26" i="10"/>
  <c r="D31" i="10" s="1"/>
  <c r="D25" i="10"/>
  <c r="D30" i="10" s="1"/>
  <c r="D27" i="10"/>
  <c r="D32" i="10" s="1"/>
  <c r="H27" i="10"/>
  <c r="H32" i="10" s="1"/>
  <c r="H25" i="10"/>
  <c r="H30" i="10" s="1"/>
  <c r="H26" i="10"/>
  <c r="H31" i="10" s="1"/>
  <c r="L27" i="10"/>
  <c r="L32" i="10" s="1"/>
  <c r="L25" i="10"/>
  <c r="L30" i="10" s="1"/>
  <c r="L26" i="10"/>
  <c r="L31" i="10" s="1"/>
  <c r="P27" i="10"/>
  <c r="P32" i="10" s="1"/>
  <c r="P25" i="10"/>
  <c r="P30" i="10" s="1"/>
  <c r="P26" i="10"/>
  <c r="P31" i="10" s="1"/>
  <c r="T27" i="10"/>
  <c r="T32" i="10" s="1"/>
  <c r="T25" i="10"/>
  <c r="T30" i="10" s="1"/>
  <c r="T26" i="10"/>
  <c r="T31" i="10" s="1"/>
  <c r="X27" i="10"/>
  <c r="X32" i="10" s="1"/>
  <c r="X25" i="10"/>
  <c r="X30" i="10" s="1"/>
  <c r="X26" i="10"/>
  <c r="X31" i="10" s="1"/>
  <c r="AB27" i="10"/>
  <c r="AB32" i="10" s="1"/>
  <c r="AB25" i="10"/>
  <c r="AB30" i="10" s="1"/>
  <c r="AB26" i="10"/>
  <c r="AB31" i="10" s="1"/>
  <c r="AF27" i="10"/>
  <c r="AF32" i="10" s="1"/>
  <c r="AF25" i="10"/>
  <c r="AF30" i="10" s="1"/>
  <c r="AF26" i="10"/>
  <c r="AF31" i="10" s="1"/>
  <c r="H38" i="18"/>
  <c r="L38" i="18"/>
  <c r="P38" i="18"/>
  <c r="T38" i="18"/>
  <c r="X38" i="18"/>
  <c r="AB38" i="18"/>
  <c r="AF38" i="18"/>
  <c r="K38" i="18"/>
  <c r="O38" i="18"/>
  <c r="S38" i="18"/>
  <c r="W38" i="18"/>
  <c r="AA38" i="18"/>
  <c r="AE38" i="18"/>
  <c r="K10" i="10"/>
  <c r="K15" i="10" s="1"/>
  <c r="K8" i="10"/>
  <c r="K13" i="10" s="1"/>
  <c r="K9" i="10"/>
  <c r="K14" i="10" s="1"/>
  <c r="O10" i="10"/>
  <c r="O15" i="10" s="1"/>
  <c r="O8" i="10"/>
  <c r="O13" i="10" s="1"/>
  <c r="O9" i="10"/>
  <c r="O14" i="10" s="1"/>
  <c r="S10" i="10"/>
  <c r="S15" i="10" s="1"/>
  <c r="S8" i="10"/>
  <c r="S13" i="10" s="1"/>
  <c r="S9" i="10"/>
  <c r="S14" i="10" s="1"/>
  <c r="W10" i="10"/>
  <c r="W15" i="10" s="1"/>
  <c r="W8" i="10"/>
  <c r="W13" i="10" s="1"/>
  <c r="W9" i="10"/>
  <c r="W14" i="10" s="1"/>
  <c r="AA10" i="10"/>
  <c r="AA15" i="10" s="1"/>
  <c r="AA8" i="10"/>
  <c r="AA13" i="10" s="1"/>
  <c r="AA9" i="10"/>
  <c r="AA14" i="10" s="1"/>
  <c r="AE10" i="10"/>
  <c r="AE15" i="10" s="1"/>
  <c r="AE8" i="10"/>
  <c r="AE13" i="10" s="1"/>
  <c r="AE9" i="10"/>
  <c r="AE14" i="10" s="1"/>
  <c r="H10" i="10"/>
  <c r="H15" i="10" s="1"/>
  <c r="H8" i="10"/>
  <c r="H13" i="10" s="1"/>
  <c r="H9" i="10"/>
  <c r="H14" i="10" s="1"/>
  <c r="L10" i="10"/>
  <c r="L15" i="10" s="1"/>
  <c r="L8" i="10"/>
  <c r="L13" i="10" s="1"/>
  <c r="L9" i="10"/>
  <c r="L14" i="10" s="1"/>
  <c r="P10" i="10"/>
  <c r="P15" i="10" s="1"/>
  <c r="P8" i="10"/>
  <c r="P13" i="10" s="1"/>
  <c r="P9" i="10"/>
  <c r="P14" i="10" s="1"/>
  <c r="T10" i="10"/>
  <c r="T15" i="10" s="1"/>
  <c r="T8" i="10"/>
  <c r="T13" i="10" s="1"/>
  <c r="T9" i="10"/>
  <c r="T14" i="10" s="1"/>
  <c r="X10" i="10"/>
  <c r="X15" i="10" s="1"/>
  <c r="X8" i="10"/>
  <c r="X13" i="10" s="1"/>
  <c r="X9" i="10"/>
  <c r="X14" i="10" s="1"/>
  <c r="AB10" i="10"/>
  <c r="AB15" i="10" s="1"/>
  <c r="AB8" i="10"/>
  <c r="AB13" i="10" s="1"/>
  <c r="AB9" i="10"/>
  <c r="AB14" i="10" s="1"/>
  <c r="AF10" i="10"/>
  <c r="AF15" i="10" s="1"/>
  <c r="AF8" i="10"/>
  <c r="AF13" i="10" s="1"/>
  <c r="AF9" i="10"/>
  <c r="AF14" i="10" s="1"/>
  <c r="I9" i="10"/>
  <c r="I14" i="10" s="1"/>
  <c r="I10" i="10"/>
  <c r="I15" i="10" s="1"/>
  <c r="I8" i="10"/>
  <c r="I13" i="10" s="1"/>
  <c r="M9" i="10"/>
  <c r="M14" i="10" s="1"/>
  <c r="M10" i="10"/>
  <c r="M15" i="10" s="1"/>
  <c r="M8" i="10"/>
  <c r="M13" i="10" s="1"/>
  <c r="Q9" i="10"/>
  <c r="Q14" i="10" s="1"/>
  <c r="Q10" i="10"/>
  <c r="Q15" i="10" s="1"/>
  <c r="Q8" i="10"/>
  <c r="Q13" i="10" s="1"/>
  <c r="U9" i="10"/>
  <c r="U14" i="10" s="1"/>
  <c r="U10" i="10"/>
  <c r="U15" i="10" s="1"/>
  <c r="U8" i="10"/>
  <c r="U13" i="10" s="1"/>
  <c r="Y9" i="10"/>
  <c r="Y14" i="10" s="1"/>
  <c r="Y10" i="10"/>
  <c r="Y15" i="10" s="1"/>
  <c r="Y8" i="10"/>
  <c r="Y13" i="10" s="1"/>
  <c r="AC9" i="10"/>
  <c r="AC14" i="10" s="1"/>
  <c r="AC10" i="10"/>
  <c r="AC15" i="10" s="1"/>
  <c r="AC8" i="10"/>
  <c r="AC13" i="10" s="1"/>
  <c r="AG9" i="10"/>
  <c r="AG14" i="10" s="1"/>
  <c r="AG10" i="10"/>
  <c r="AG15" i="10" s="1"/>
  <c r="AG8" i="10"/>
  <c r="AG13" i="10" s="1"/>
  <c r="C24" i="10"/>
  <c r="J9" i="10"/>
  <c r="J14" i="10" s="1"/>
  <c r="J10" i="10"/>
  <c r="J15" i="10" s="1"/>
  <c r="J8" i="10"/>
  <c r="J13" i="10" s="1"/>
  <c r="N9" i="10"/>
  <c r="N14" i="10" s="1"/>
  <c r="N10" i="10"/>
  <c r="N15" i="10" s="1"/>
  <c r="N8" i="10"/>
  <c r="N13" i="10" s="1"/>
  <c r="R9" i="10"/>
  <c r="R14" i="10" s="1"/>
  <c r="R10" i="10"/>
  <c r="R15" i="10" s="1"/>
  <c r="R8" i="10"/>
  <c r="R13" i="10" s="1"/>
  <c r="V9" i="10"/>
  <c r="V14" i="10" s="1"/>
  <c r="V8" i="10"/>
  <c r="V13" i="10" s="1"/>
  <c r="V10" i="10"/>
  <c r="V15" i="10" s="1"/>
  <c r="Z9" i="10"/>
  <c r="Z14" i="10" s="1"/>
  <c r="Z10" i="10"/>
  <c r="Z15" i="10" s="1"/>
  <c r="Z8" i="10"/>
  <c r="Z13" i="10" s="1"/>
  <c r="AD9" i="10"/>
  <c r="AD14" i="10" s="1"/>
  <c r="AD8" i="10"/>
  <c r="AD13" i="10" s="1"/>
  <c r="AD10" i="10"/>
  <c r="AD15" i="10" s="1"/>
  <c r="G95" i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E97" i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G7" i="9"/>
  <c r="H7" i="9" s="1"/>
  <c r="I7" i="9" s="1"/>
  <c r="I5" i="9"/>
  <c r="D34" i="3"/>
  <c r="J23" i="3"/>
  <c r="R23" i="3"/>
  <c r="Z23" i="3"/>
  <c r="L23" i="3"/>
  <c r="G23" i="3"/>
  <c r="K23" i="3"/>
  <c r="O23" i="3"/>
  <c r="S23" i="3"/>
  <c r="W23" i="3"/>
  <c r="AA23" i="3"/>
  <c r="AE23" i="3"/>
  <c r="M23" i="3"/>
  <c r="AC23" i="3"/>
  <c r="AG23" i="3"/>
  <c r="I11" i="3"/>
  <c r="I53" i="3" s="1"/>
  <c r="M11" i="3"/>
  <c r="M53" i="3" s="1"/>
  <c r="Q11" i="3"/>
  <c r="Q53" i="3" s="1"/>
  <c r="U11" i="3"/>
  <c r="U53" i="3" s="1"/>
  <c r="Y11" i="3"/>
  <c r="Y53" i="3" s="1"/>
  <c r="AC11" i="3"/>
  <c r="AC53" i="3" s="1"/>
  <c r="AG11" i="3"/>
  <c r="AG53" i="3" s="1"/>
  <c r="C66" i="3" s="1"/>
  <c r="AG31" i="3"/>
  <c r="G31" i="3"/>
  <c r="O31" i="3"/>
  <c r="W31" i="3"/>
  <c r="F34" i="3"/>
  <c r="J34" i="3"/>
  <c r="N34" i="3"/>
  <c r="R34" i="3"/>
  <c r="V34" i="3"/>
  <c r="Z34" i="3"/>
  <c r="AD34" i="3"/>
  <c r="C33" i="3"/>
  <c r="C19" i="3"/>
  <c r="AD23" i="3"/>
  <c r="C22" i="3"/>
  <c r="P23" i="3"/>
  <c r="T23" i="3"/>
  <c r="AB23" i="3"/>
  <c r="AF23" i="3"/>
  <c r="F11" i="3"/>
  <c r="F53" i="3" s="1"/>
  <c r="J11" i="3"/>
  <c r="J53" i="3" s="1"/>
  <c r="N11" i="3"/>
  <c r="N53" i="3" s="1"/>
  <c r="R11" i="3"/>
  <c r="R53" i="3" s="1"/>
  <c r="V11" i="3"/>
  <c r="V53" i="3" s="1"/>
  <c r="Z11" i="3"/>
  <c r="Z53" i="3" s="1"/>
  <c r="AD11" i="3"/>
  <c r="AD53" i="3" s="1"/>
  <c r="F31" i="3"/>
  <c r="J31" i="3"/>
  <c r="N31" i="3"/>
  <c r="R31" i="3"/>
  <c r="V31" i="3"/>
  <c r="Z31" i="3"/>
  <c r="AD31" i="3"/>
  <c r="G11" i="9"/>
  <c r="H11" i="9" s="1"/>
  <c r="I11" i="9" s="1"/>
  <c r="G6" i="9"/>
  <c r="H6" i="9" s="1"/>
  <c r="I6" i="9" s="1"/>
  <c r="G10" i="9"/>
  <c r="H10" i="9" s="1"/>
  <c r="I10" i="9" s="1"/>
  <c r="G8" i="9"/>
  <c r="H8" i="9" s="1"/>
  <c r="I8" i="9" s="1"/>
  <c r="G9" i="9"/>
  <c r="H9" i="9" s="1"/>
  <c r="C7" i="3"/>
  <c r="D31" i="3"/>
  <c r="C29" i="3"/>
  <c r="AE31" i="3"/>
  <c r="C25" i="17"/>
  <c r="E26" i="17"/>
  <c r="E11" i="19" s="1"/>
  <c r="F52" i="2"/>
  <c r="F5" i="19" s="1"/>
  <c r="C39" i="2"/>
  <c r="D23" i="4"/>
  <c r="D23" i="3"/>
  <c r="C10" i="3"/>
  <c r="F21" i="2"/>
  <c r="F22" i="7" s="1"/>
  <c r="C8" i="2"/>
  <c r="F23" i="4"/>
  <c r="J23" i="4"/>
  <c r="N23" i="4"/>
  <c r="R23" i="4"/>
  <c r="V23" i="4"/>
  <c r="Z23" i="4"/>
  <c r="AD23" i="4"/>
  <c r="H26" i="17"/>
  <c r="H11" i="19" s="1"/>
  <c r="J38" i="18"/>
  <c r="N38" i="18"/>
  <c r="R38" i="18"/>
  <c r="V38" i="18"/>
  <c r="Z38" i="18"/>
  <c r="AD38" i="18"/>
  <c r="Q26" i="17"/>
  <c r="Q11" i="19" s="1"/>
  <c r="C24" i="17"/>
  <c r="N26" i="17"/>
  <c r="N11" i="19" s="1"/>
  <c r="AC26" i="17"/>
  <c r="AC11" i="19" s="1"/>
  <c r="C26" i="4" l="1"/>
  <c r="C58" i="23"/>
  <c r="C129" i="24"/>
  <c r="C127" i="16"/>
  <c r="C80" i="18"/>
  <c r="C145" i="21"/>
  <c r="C88" i="10"/>
  <c r="C146" i="21"/>
  <c r="C89" i="10"/>
  <c r="C128" i="16"/>
  <c r="C81" i="18"/>
  <c r="C59" i="23"/>
  <c r="C130" i="24"/>
  <c r="C61" i="3"/>
  <c r="C29" i="17"/>
  <c r="C30" i="17"/>
  <c r="E30" i="19"/>
  <c r="C53" i="3"/>
  <c r="C25" i="19" s="1"/>
  <c r="D52" i="6"/>
  <c r="D56" i="3"/>
  <c r="E52" i="6"/>
  <c r="E56" i="3"/>
  <c r="G52" i="6"/>
  <c r="G56" i="3"/>
  <c r="F52" i="6"/>
  <c r="F56" i="3"/>
  <c r="D24" i="19"/>
  <c r="E24" i="19" s="1"/>
  <c r="AI5" i="19"/>
  <c r="C22" i="7"/>
  <c r="AI11" i="19"/>
  <c r="AF52" i="6"/>
  <c r="AF54" i="6" s="1"/>
  <c r="AF55" i="6" s="1"/>
  <c r="AF56" i="3"/>
  <c r="L52" i="6"/>
  <c r="L54" i="6" s="1"/>
  <c r="L55" i="6" s="1"/>
  <c r="L56" i="3"/>
  <c r="AB52" i="6"/>
  <c r="AB54" i="6" s="1"/>
  <c r="AB55" i="6" s="1"/>
  <c r="AB56" i="3"/>
  <c r="Y52" i="6"/>
  <c r="Y54" i="6" s="1"/>
  <c r="Y55" i="6" s="1"/>
  <c r="Y56" i="3"/>
  <c r="X52" i="6"/>
  <c r="X54" i="6" s="1"/>
  <c r="X55" i="6" s="1"/>
  <c r="X56" i="3"/>
  <c r="J52" i="6"/>
  <c r="J54" i="6" s="1"/>
  <c r="J55" i="6" s="1"/>
  <c r="J56" i="3"/>
  <c r="U52" i="6"/>
  <c r="U54" i="6" s="1"/>
  <c r="U55" i="6" s="1"/>
  <c r="U56" i="3"/>
  <c r="M52" i="6"/>
  <c r="M54" i="6" s="1"/>
  <c r="M55" i="6" s="1"/>
  <c r="M56" i="3"/>
  <c r="I52" i="6"/>
  <c r="I54" i="6" s="1"/>
  <c r="I55" i="6" s="1"/>
  <c r="I56" i="3"/>
  <c r="V52" i="6"/>
  <c r="V54" i="6" s="1"/>
  <c r="V55" i="6" s="1"/>
  <c r="V56" i="3"/>
  <c r="N52" i="6"/>
  <c r="N54" i="6" s="1"/>
  <c r="N55" i="6" s="1"/>
  <c r="N56" i="3"/>
  <c r="AA52" i="6"/>
  <c r="AA54" i="6" s="1"/>
  <c r="AA55" i="6" s="1"/>
  <c r="AA56" i="3"/>
  <c r="AG52" i="6"/>
  <c r="AG54" i="6" s="1"/>
  <c r="AG55" i="6" s="1"/>
  <c r="AG56" i="3"/>
  <c r="C67" i="3" s="1"/>
  <c r="W52" i="6"/>
  <c r="W54" i="6" s="1"/>
  <c r="W55" i="6" s="1"/>
  <c r="W56" i="3"/>
  <c r="AC52" i="6"/>
  <c r="AC54" i="6" s="1"/>
  <c r="AC55" i="6" s="1"/>
  <c r="AC56" i="3"/>
  <c r="AD52" i="6"/>
  <c r="AD54" i="6" s="1"/>
  <c r="AD55" i="6" s="1"/>
  <c r="AD56" i="3"/>
  <c r="S52" i="6"/>
  <c r="S54" i="6" s="1"/>
  <c r="S55" i="6" s="1"/>
  <c r="S56" i="3"/>
  <c r="Q52" i="6"/>
  <c r="Q54" i="6" s="1"/>
  <c r="Q55" i="6" s="1"/>
  <c r="Q56" i="3"/>
  <c r="T52" i="6"/>
  <c r="T54" i="6" s="1"/>
  <c r="T55" i="6" s="1"/>
  <c r="T56" i="3"/>
  <c r="P52" i="6"/>
  <c r="P54" i="6" s="1"/>
  <c r="P55" i="6" s="1"/>
  <c r="P56" i="3"/>
  <c r="O52" i="6"/>
  <c r="O54" i="6" s="1"/>
  <c r="O55" i="6" s="1"/>
  <c r="O56" i="3"/>
  <c r="R52" i="6"/>
  <c r="R54" i="6" s="1"/>
  <c r="R55" i="6" s="1"/>
  <c r="R56" i="3"/>
  <c r="K52" i="6"/>
  <c r="K54" i="6" s="1"/>
  <c r="K55" i="6" s="1"/>
  <c r="K56" i="3"/>
  <c r="Z52" i="6"/>
  <c r="Z54" i="6" s="1"/>
  <c r="Z55" i="6" s="1"/>
  <c r="Z56" i="3"/>
  <c r="AE52" i="6"/>
  <c r="AE54" i="6" s="1"/>
  <c r="AE55" i="6" s="1"/>
  <c r="AE56" i="3"/>
  <c r="H52" i="6"/>
  <c r="H54" i="6" s="1"/>
  <c r="H55" i="6" s="1"/>
  <c r="H56" i="3"/>
  <c r="M47" i="3"/>
  <c r="M6" i="19" s="1"/>
  <c r="J47" i="3"/>
  <c r="J6" i="19" s="1"/>
  <c r="O47" i="3"/>
  <c r="O6" i="19" s="1"/>
  <c r="W47" i="3"/>
  <c r="W6" i="19" s="1"/>
  <c r="N47" i="3"/>
  <c r="N6" i="19" s="1"/>
  <c r="AC35" i="3"/>
  <c r="AC19" i="6" s="1"/>
  <c r="U35" i="3"/>
  <c r="U19" i="6" s="1"/>
  <c r="L35" i="3"/>
  <c r="L6" i="6" s="1"/>
  <c r="L9" i="6" s="1"/>
  <c r="AA35" i="3"/>
  <c r="AA19" i="6" s="1"/>
  <c r="AA23" i="6" s="1"/>
  <c r="K35" i="3"/>
  <c r="K6" i="6" s="1"/>
  <c r="K9" i="6" s="1"/>
  <c r="AB35" i="3"/>
  <c r="AB19" i="6" s="1"/>
  <c r="AB23" i="6" s="1"/>
  <c r="X47" i="3"/>
  <c r="X6" i="19" s="1"/>
  <c r="M35" i="3"/>
  <c r="M6" i="6" s="1"/>
  <c r="AD47" i="3"/>
  <c r="AD6" i="19" s="1"/>
  <c r="C11" i="19"/>
  <c r="V7" i="6"/>
  <c r="V33" i="6" s="1"/>
  <c r="V34" i="6" s="1"/>
  <c r="V21" i="6"/>
  <c r="G47" i="3"/>
  <c r="G6" i="19" s="1"/>
  <c r="AD7" i="6"/>
  <c r="AD33" i="6" s="1"/>
  <c r="AD34" i="6" s="1"/>
  <c r="AD21" i="6"/>
  <c r="AC47" i="3"/>
  <c r="AC6" i="19" s="1"/>
  <c r="M7" i="6"/>
  <c r="M33" i="6" s="1"/>
  <c r="M34" i="6" s="1"/>
  <c r="M21" i="6"/>
  <c r="S21" i="6"/>
  <c r="S7" i="6"/>
  <c r="S33" i="6" s="1"/>
  <c r="S34" i="6" s="1"/>
  <c r="F7" i="6"/>
  <c r="F33" i="6" s="1"/>
  <c r="F21" i="6"/>
  <c r="AE7" i="6"/>
  <c r="AE33" i="6" s="1"/>
  <c r="AE34" i="6" s="1"/>
  <c r="AE21" i="6"/>
  <c r="O7" i="6"/>
  <c r="O33" i="6" s="1"/>
  <c r="O34" i="6" s="1"/>
  <c r="O21" i="6"/>
  <c r="R7" i="6"/>
  <c r="R33" i="6" s="1"/>
  <c r="R34" i="6" s="1"/>
  <c r="R21" i="6"/>
  <c r="N7" i="6"/>
  <c r="N33" i="6" s="1"/>
  <c r="N34" i="6" s="1"/>
  <c r="N21" i="6"/>
  <c r="F5" i="6"/>
  <c r="AI5" i="6" s="1"/>
  <c r="F24" i="2"/>
  <c r="AD35" i="3"/>
  <c r="AD19" i="6" s="1"/>
  <c r="T35" i="3"/>
  <c r="T6" i="6" s="1"/>
  <c r="T9" i="6" s="1"/>
  <c r="Q47" i="3"/>
  <c r="Q6" i="19" s="1"/>
  <c r="J21" i="6"/>
  <c r="J7" i="6"/>
  <c r="J33" i="6" s="1"/>
  <c r="J34" i="6" s="1"/>
  <c r="D7" i="6"/>
  <c r="D21" i="6"/>
  <c r="Z21" i="6"/>
  <c r="Z7" i="6"/>
  <c r="Z33" i="6" s="1"/>
  <c r="Z34" i="6" s="1"/>
  <c r="F47" i="3"/>
  <c r="F6" i="19" s="1"/>
  <c r="AC7" i="6"/>
  <c r="AC33" i="6" s="1"/>
  <c r="AC34" i="6" s="1"/>
  <c r="AC21" i="6"/>
  <c r="G5" i="6"/>
  <c r="G24" i="2"/>
  <c r="U7" i="6"/>
  <c r="U33" i="6" s="1"/>
  <c r="U34" i="6" s="1"/>
  <c r="U21" i="6"/>
  <c r="Z47" i="3"/>
  <c r="Z6" i="19" s="1"/>
  <c r="E47" i="3"/>
  <c r="E6" i="19" s="1"/>
  <c r="Y47" i="3"/>
  <c r="Y6" i="19" s="1"/>
  <c r="AA47" i="3"/>
  <c r="AA6" i="19" s="1"/>
  <c r="K47" i="3"/>
  <c r="K6" i="19" s="1"/>
  <c r="U47" i="3"/>
  <c r="U6" i="19" s="1"/>
  <c r="H47" i="3"/>
  <c r="H6" i="19" s="1"/>
  <c r="AB47" i="3"/>
  <c r="AB6" i="19" s="1"/>
  <c r="T47" i="3"/>
  <c r="T6" i="19" s="1"/>
  <c r="L47" i="3"/>
  <c r="L6" i="19" s="1"/>
  <c r="AE47" i="3"/>
  <c r="AE6" i="19" s="1"/>
  <c r="R47" i="3"/>
  <c r="R6" i="19" s="1"/>
  <c r="I47" i="3"/>
  <c r="I6" i="19" s="1"/>
  <c r="AG35" i="3"/>
  <c r="AG19" i="6" s="1"/>
  <c r="Z35" i="3"/>
  <c r="Z19" i="6" s="1"/>
  <c r="J35" i="3"/>
  <c r="J6" i="6" s="1"/>
  <c r="S47" i="3"/>
  <c r="S6" i="19" s="1"/>
  <c r="AF47" i="3"/>
  <c r="AF6" i="19" s="1"/>
  <c r="P47" i="3"/>
  <c r="P6" i="19" s="1"/>
  <c r="S35" i="3"/>
  <c r="S19" i="6" s="1"/>
  <c r="V47" i="3"/>
  <c r="V6" i="19" s="1"/>
  <c r="D43" i="3"/>
  <c r="I35" i="3"/>
  <c r="I19" i="6" s="1"/>
  <c r="I23" i="6" s="1"/>
  <c r="O35" i="3"/>
  <c r="O19" i="6" s="1"/>
  <c r="W35" i="3"/>
  <c r="W6" i="6" s="1"/>
  <c r="W9" i="6" s="1"/>
  <c r="AE35" i="3"/>
  <c r="AE19" i="6" s="1"/>
  <c r="G35" i="3"/>
  <c r="G6" i="6" s="1"/>
  <c r="Y35" i="3"/>
  <c r="Y19" i="6" s="1"/>
  <c r="Y23" i="6" s="1"/>
  <c r="Q35" i="3"/>
  <c r="Q6" i="6" s="1"/>
  <c r="Q9" i="6" s="1"/>
  <c r="E35" i="3"/>
  <c r="E19" i="6" s="1"/>
  <c r="AF35" i="3"/>
  <c r="AF19" i="6" s="1"/>
  <c r="AF23" i="6" s="1"/>
  <c r="X35" i="3"/>
  <c r="X19" i="6" s="1"/>
  <c r="X23" i="6" s="1"/>
  <c r="P35" i="3"/>
  <c r="P6" i="6" s="1"/>
  <c r="P9" i="6" s="1"/>
  <c r="H35" i="3"/>
  <c r="H19" i="6" s="1"/>
  <c r="C41" i="3"/>
  <c r="C34" i="3"/>
  <c r="C44" i="3"/>
  <c r="D46" i="3"/>
  <c r="C46" i="3" s="1"/>
  <c r="C45" i="3"/>
  <c r="F33" i="10"/>
  <c r="Y4" i="18"/>
  <c r="X30" i="18"/>
  <c r="X43" i="18"/>
  <c r="X17" i="18"/>
  <c r="Y4" i="24"/>
  <c r="X46" i="24"/>
  <c r="X67" i="24"/>
  <c r="X25" i="24"/>
  <c r="E51" i="6"/>
  <c r="E54" i="6" s="1"/>
  <c r="E35" i="6"/>
  <c r="H33" i="6"/>
  <c r="H34" i="6" s="1"/>
  <c r="D48" i="6"/>
  <c r="D32" i="6"/>
  <c r="D51" i="6"/>
  <c r="D35" i="6"/>
  <c r="J190" i="1"/>
  <c r="J192" i="1"/>
  <c r="J191" i="1"/>
  <c r="I83" i="24"/>
  <c r="I14" i="19" s="1"/>
  <c r="J186" i="1"/>
  <c r="J188" i="1"/>
  <c r="J187" i="1"/>
  <c r="H14" i="19"/>
  <c r="I51" i="18"/>
  <c r="I12" i="19" s="1"/>
  <c r="C52" i="2"/>
  <c r="E33" i="10"/>
  <c r="C25" i="10"/>
  <c r="C26" i="10"/>
  <c r="C27" i="10"/>
  <c r="AQ97" i="1"/>
  <c r="AQ96" i="1"/>
  <c r="H13" i="9"/>
  <c r="I9" i="9"/>
  <c r="I13" i="9" s="1"/>
  <c r="C11" i="3"/>
  <c r="V35" i="3"/>
  <c r="C23" i="3"/>
  <c r="N35" i="3"/>
  <c r="F35" i="3"/>
  <c r="R35" i="3"/>
  <c r="D26" i="2"/>
  <c r="D35" i="3"/>
  <c r="C31" i="3"/>
  <c r="C23" i="4"/>
  <c r="C5" i="7" s="1"/>
  <c r="C26" i="17"/>
  <c r="C21" i="2"/>
  <c r="C3" i="7" s="1"/>
  <c r="AI7" i="6" l="1"/>
  <c r="C90" i="10"/>
  <c r="AD23" i="6"/>
  <c r="S23" i="6"/>
  <c r="C60" i="23"/>
  <c r="C68" i="3"/>
  <c r="C62" i="3"/>
  <c r="C63" i="3" s="1"/>
  <c r="C31" i="17"/>
  <c r="C147" i="21"/>
  <c r="C82" i="18"/>
  <c r="C129" i="16"/>
  <c r="C28" i="4"/>
  <c r="C131" i="24"/>
  <c r="U23" i="6"/>
  <c r="J9" i="6"/>
  <c r="M9" i="6"/>
  <c r="AE23" i="6"/>
  <c r="Z23" i="6"/>
  <c r="G9" i="6"/>
  <c r="AC23" i="6"/>
  <c r="O23" i="6"/>
  <c r="D28" i="2"/>
  <c r="C56" i="3"/>
  <c r="D25" i="19" s="1"/>
  <c r="E25" i="19" s="1"/>
  <c r="C52" i="6"/>
  <c r="C5" i="6"/>
  <c r="E26" i="2"/>
  <c r="E28" i="2" s="1"/>
  <c r="E29" i="2" s="1"/>
  <c r="C21" i="6"/>
  <c r="D33" i="6"/>
  <c r="C33" i="6" s="1"/>
  <c r="C7" i="6"/>
  <c r="D5" i="7" s="1"/>
  <c r="C24" i="2"/>
  <c r="AB6" i="6"/>
  <c r="AB9" i="6" s="1"/>
  <c r="M19" i="6"/>
  <c r="M23" i="6" s="1"/>
  <c r="K19" i="6"/>
  <c r="K23" i="6" s="1"/>
  <c r="AA6" i="6"/>
  <c r="AA9" i="6" s="1"/>
  <c r="AC6" i="6"/>
  <c r="AC9" i="6" s="1"/>
  <c r="U6" i="6"/>
  <c r="U9" i="6" s="1"/>
  <c r="L19" i="6"/>
  <c r="L23" i="6" s="1"/>
  <c r="T19" i="6"/>
  <c r="T23" i="6" s="1"/>
  <c r="Z6" i="6"/>
  <c r="Z9" i="6" s="1"/>
  <c r="J19" i="6"/>
  <c r="J23" i="6" s="1"/>
  <c r="X6" i="6"/>
  <c r="X9" i="6" s="1"/>
  <c r="Q19" i="6"/>
  <c r="Q23" i="6" s="1"/>
  <c r="Y16" i="10"/>
  <c r="N16" i="10"/>
  <c r="P19" i="6"/>
  <c r="P23" i="6" s="1"/>
  <c r="F35" i="6"/>
  <c r="F51" i="6"/>
  <c r="F54" i="6" s="1"/>
  <c r="G35" i="6"/>
  <c r="G51" i="6"/>
  <c r="G54" i="6" s="1"/>
  <c r="W19" i="6"/>
  <c r="W23" i="6" s="1"/>
  <c r="AD6" i="6"/>
  <c r="AD9" i="6" s="1"/>
  <c r="AG6" i="6"/>
  <c r="AG36" i="6" s="1"/>
  <c r="AG38" i="6" s="1"/>
  <c r="AG39" i="6" s="1"/>
  <c r="V33" i="10"/>
  <c r="Q16" i="10"/>
  <c r="G33" i="10"/>
  <c r="O16" i="10"/>
  <c r="AF16" i="10"/>
  <c r="L16" i="10"/>
  <c r="R33" i="10"/>
  <c r="R16" i="10"/>
  <c r="I16" i="10"/>
  <c r="O6" i="6"/>
  <c r="O9" i="6" s="1"/>
  <c r="Y6" i="6"/>
  <c r="Y9" i="6" s="1"/>
  <c r="S6" i="6"/>
  <c r="S9" i="6" s="1"/>
  <c r="G19" i="6"/>
  <c r="AF6" i="6"/>
  <c r="AF9" i="6" s="1"/>
  <c r="I6" i="6"/>
  <c r="I9" i="6" s="1"/>
  <c r="D47" i="3"/>
  <c r="C43" i="3"/>
  <c r="AE6" i="6"/>
  <c r="AE9" i="6" s="1"/>
  <c r="H6" i="6"/>
  <c r="H9" i="6" s="1"/>
  <c r="E6" i="6"/>
  <c r="E9" i="6" s="1"/>
  <c r="M36" i="6"/>
  <c r="M38" i="6" s="1"/>
  <c r="M39" i="6" s="1"/>
  <c r="R19" i="6"/>
  <c r="R23" i="6" s="1"/>
  <c r="R6" i="6"/>
  <c r="R9" i="6" s="1"/>
  <c r="V19" i="6"/>
  <c r="V23" i="6" s="1"/>
  <c r="V6" i="6"/>
  <c r="V9" i="6" s="1"/>
  <c r="P36" i="6"/>
  <c r="P38" i="6" s="1"/>
  <c r="P39" i="6" s="1"/>
  <c r="Q36" i="6"/>
  <c r="Q38" i="6" s="1"/>
  <c r="Q39" i="6" s="1"/>
  <c r="W36" i="6"/>
  <c r="W38" i="6" s="1"/>
  <c r="W39" i="6" s="1"/>
  <c r="L36" i="6"/>
  <c r="L38" i="6" s="1"/>
  <c r="L39" i="6" s="1"/>
  <c r="C35" i="3"/>
  <c r="C6" i="7" s="1"/>
  <c r="D19" i="6"/>
  <c r="D6" i="6"/>
  <c r="F19" i="6"/>
  <c r="F6" i="6"/>
  <c r="F9" i="6" s="1"/>
  <c r="J36" i="6"/>
  <c r="J38" i="6" s="1"/>
  <c r="J39" i="6" s="1"/>
  <c r="K36" i="6"/>
  <c r="K38" i="6" s="1"/>
  <c r="K39" i="6" s="1"/>
  <c r="N19" i="6"/>
  <c r="N23" i="6" s="1"/>
  <c r="N6" i="6"/>
  <c r="N9" i="6" s="1"/>
  <c r="T36" i="6"/>
  <c r="T38" i="6" s="1"/>
  <c r="T39" i="6" s="1"/>
  <c r="AG33" i="10"/>
  <c r="S16" i="10"/>
  <c r="U33" i="10"/>
  <c r="S33" i="10"/>
  <c r="X16" i="10"/>
  <c r="AC16" i="10"/>
  <c r="X33" i="10"/>
  <c r="AA33" i="10"/>
  <c r="AD16" i="10"/>
  <c r="W16" i="10"/>
  <c r="V16" i="10"/>
  <c r="AA16" i="10"/>
  <c r="T16" i="10"/>
  <c r="Z16" i="10"/>
  <c r="H33" i="10"/>
  <c r="P16" i="10"/>
  <c r="AG16" i="10"/>
  <c r="M33" i="10"/>
  <c r="P33" i="10"/>
  <c r="C32" i="10"/>
  <c r="N33" i="10"/>
  <c r="K33" i="10"/>
  <c r="Q33" i="10"/>
  <c r="AD33" i="10"/>
  <c r="W33" i="10"/>
  <c r="T33" i="10"/>
  <c r="K16" i="10"/>
  <c r="J16" i="10"/>
  <c r="Z33" i="10"/>
  <c r="AB16" i="10"/>
  <c r="Y33" i="10"/>
  <c r="Z4" i="24"/>
  <c r="Y46" i="24"/>
  <c r="Y25" i="24"/>
  <c r="Y67" i="24"/>
  <c r="Z4" i="18"/>
  <c r="Y30" i="18"/>
  <c r="Y17" i="18"/>
  <c r="Y43" i="18"/>
  <c r="D54" i="6"/>
  <c r="D50" i="6"/>
  <c r="G36" i="6"/>
  <c r="AE16" i="10"/>
  <c r="U16" i="10"/>
  <c r="L33" i="10"/>
  <c r="J33" i="10"/>
  <c r="H16" i="10"/>
  <c r="O33" i="10"/>
  <c r="AF33" i="10"/>
  <c r="M16" i="10"/>
  <c r="AB33" i="10"/>
  <c r="J83" i="24"/>
  <c r="J14" i="19" s="1"/>
  <c r="AE33" i="10"/>
  <c r="AC33" i="10"/>
  <c r="I33" i="10"/>
  <c r="C31" i="10"/>
  <c r="K187" i="1"/>
  <c r="J51" i="18"/>
  <c r="J12" i="19" s="1"/>
  <c r="K191" i="1"/>
  <c r="K192" i="1"/>
  <c r="K188" i="1"/>
  <c r="K186" i="1"/>
  <c r="K190" i="1"/>
  <c r="C5" i="19"/>
  <c r="C30" i="10"/>
  <c r="D33" i="10"/>
  <c r="D9" i="6" l="1"/>
  <c r="AI6" i="6"/>
  <c r="C19" i="9"/>
  <c r="AG15" i="19" s="1"/>
  <c r="C18" i="9"/>
  <c r="AG8" i="6" s="1"/>
  <c r="D3" i="7"/>
  <c r="D29" i="2"/>
  <c r="D30" i="2"/>
  <c r="C58" i="3"/>
  <c r="C35" i="6"/>
  <c r="G26" i="2"/>
  <c r="G28" i="2" s="1"/>
  <c r="G29" i="2" s="1"/>
  <c r="C25" i="2"/>
  <c r="F26" i="2"/>
  <c r="F28" i="2" s="1"/>
  <c r="E30" i="2"/>
  <c r="D34" i="6"/>
  <c r="S36" i="6"/>
  <c r="S38" i="6" s="1"/>
  <c r="S39" i="6" s="1"/>
  <c r="C19" i="6"/>
  <c r="C6" i="6"/>
  <c r="C51" i="6"/>
  <c r="AA37" i="10"/>
  <c r="AA7" i="19" s="1"/>
  <c r="Y37" i="10"/>
  <c r="Y7" i="19" s="1"/>
  <c r="AB36" i="6"/>
  <c r="AB38" i="6" s="1"/>
  <c r="AB39" i="6" s="1"/>
  <c r="X36" i="6"/>
  <c r="X38" i="6" s="1"/>
  <c r="X39" i="6" s="1"/>
  <c r="U36" i="6"/>
  <c r="U38" i="6" s="1"/>
  <c r="U39" i="6" s="1"/>
  <c r="AC36" i="6"/>
  <c r="AC38" i="6" s="1"/>
  <c r="AC39" i="6" s="1"/>
  <c r="AA36" i="6"/>
  <c r="AA38" i="6" s="1"/>
  <c r="AA39" i="6" s="1"/>
  <c r="Z36" i="6"/>
  <c r="Z38" i="6" s="1"/>
  <c r="Z39" i="6" s="1"/>
  <c r="AE36" i="6"/>
  <c r="AE38" i="6" s="1"/>
  <c r="AE39" i="6" s="1"/>
  <c r="C54" i="6"/>
  <c r="V37" i="10"/>
  <c r="V7" i="19" s="1"/>
  <c r="I37" i="10"/>
  <c r="I7" i="19" s="1"/>
  <c r="I16" i="19" s="1"/>
  <c r="N37" i="10"/>
  <c r="N7" i="19" s="1"/>
  <c r="I36" i="6"/>
  <c r="I38" i="6" s="1"/>
  <c r="I39" i="6" s="1"/>
  <c r="AD36" i="6"/>
  <c r="AD38" i="6" s="1"/>
  <c r="AD39" i="6" s="1"/>
  <c r="Y36" i="6"/>
  <c r="Y38" i="6" s="1"/>
  <c r="Y39" i="6" s="1"/>
  <c r="AF36" i="6"/>
  <c r="AF38" i="6" s="1"/>
  <c r="AF39" i="6" s="1"/>
  <c r="O36" i="6"/>
  <c r="O38" i="6" s="1"/>
  <c r="O39" i="6" s="1"/>
  <c r="O37" i="10"/>
  <c r="O7" i="19" s="1"/>
  <c r="AF37" i="10"/>
  <c r="AF7" i="19" s="1"/>
  <c r="L37" i="10"/>
  <c r="L7" i="19" s="1"/>
  <c r="K37" i="10"/>
  <c r="K7" i="19" s="1"/>
  <c r="Q37" i="10"/>
  <c r="Q7" i="19" s="1"/>
  <c r="R37" i="10"/>
  <c r="R7" i="19" s="1"/>
  <c r="T37" i="10"/>
  <c r="T7" i="19" s="1"/>
  <c r="AB37" i="10"/>
  <c r="AB7" i="19" s="1"/>
  <c r="X37" i="10"/>
  <c r="X7" i="19" s="1"/>
  <c r="AD37" i="10"/>
  <c r="AD7" i="19" s="1"/>
  <c r="AG37" i="10"/>
  <c r="AG7" i="19" s="1"/>
  <c r="Z37" i="10"/>
  <c r="Z7" i="19" s="1"/>
  <c r="S37" i="10"/>
  <c r="S7" i="19" s="1"/>
  <c r="D6" i="19"/>
  <c r="C47" i="3"/>
  <c r="E36" i="6"/>
  <c r="E38" i="6" s="1"/>
  <c r="H36" i="6"/>
  <c r="H38" i="6" s="1"/>
  <c r="H39" i="6" s="1"/>
  <c r="F36" i="6"/>
  <c r="F38" i="6" s="1"/>
  <c r="V36" i="6"/>
  <c r="V38" i="6" s="1"/>
  <c r="V39" i="6" s="1"/>
  <c r="N36" i="6"/>
  <c r="N38" i="6" s="1"/>
  <c r="N39" i="6" s="1"/>
  <c r="D36" i="6"/>
  <c r="D38" i="6" s="1"/>
  <c r="R36" i="6"/>
  <c r="R38" i="6" s="1"/>
  <c r="R39" i="6" s="1"/>
  <c r="U37" i="10"/>
  <c r="U7" i="19" s="1"/>
  <c r="W37" i="10"/>
  <c r="W7" i="19" s="1"/>
  <c r="AC37" i="10"/>
  <c r="AC7" i="19" s="1"/>
  <c r="H37" i="10"/>
  <c r="H7" i="19" s="1"/>
  <c r="H16" i="19" s="1"/>
  <c r="P37" i="10"/>
  <c r="P7" i="19" s="1"/>
  <c r="J37" i="10"/>
  <c r="J7" i="19" s="1"/>
  <c r="J16" i="19" s="1"/>
  <c r="AA4" i="18"/>
  <c r="Z43" i="18"/>
  <c r="Z17" i="18"/>
  <c r="Z30" i="18"/>
  <c r="AA4" i="24"/>
  <c r="Z67" i="24"/>
  <c r="Z25" i="24"/>
  <c r="Z46" i="24"/>
  <c r="M37" i="10"/>
  <c r="M7" i="19" s="1"/>
  <c r="AE37" i="10"/>
  <c r="AE7" i="19" s="1"/>
  <c r="D55" i="6"/>
  <c r="D56" i="6" s="1"/>
  <c r="G38" i="6"/>
  <c r="L188" i="1"/>
  <c r="L187" i="1"/>
  <c r="K51" i="18"/>
  <c r="K83" i="24"/>
  <c r="K14" i="19" s="1"/>
  <c r="L186" i="1"/>
  <c r="L192" i="1"/>
  <c r="L190" i="1"/>
  <c r="L191" i="1"/>
  <c r="C33" i="10"/>
  <c r="AG9" i="6" l="1"/>
  <c r="AI8" i="6"/>
  <c r="C8" i="6"/>
  <c r="D4" i="7" s="1"/>
  <c r="C4" i="7"/>
  <c r="AG22" i="6"/>
  <c r="AI15" i="19"/>
  <c r="D34" i="19"/>
  <c r="E34" i="19" s="1"/>
  <c r="C15" i="19"/>
  <c r="C28" i="2"/>
  <c r="C13" i="7" s="1"/>
  <c r="AI6" i="19"/>
  <c r="F29" i="2"/>
  <c r="C29" i="2" s="1"/>
  <c r="G30" i="2"/>
  <c r="F30" i="2"/>
  <c r="C26" i="2"/>
  <c r="E48" i="6"/>
  <c r="E50" i="6" s="1"/>
  <c r="E55" i="6" s="1"/>
  <c r="E56" i="6" s="1"/>
  <c r="E32" i="6"/>
  <c r="E34" i="6" s="1"/>
  <c r="E39" i="6" s="1"/>
  <c r="D39" i="6"/>
  <c r="D40" i="6" s="1"/>
  <c r="D42" i="6" s="1"/>
  <c r="C9" i="6"/>
  <c r="C6" i="19"/>
  <c r="D6" i="7"/>
  <c r="C12" i="6"/>
  <c r="C36" i="6"/>
  <c r="AB4" i="24"/>
  <c r="AA67" i="24"/>
  <c r="AA25" i="24"/>
  <c r="AA46" i="24"/>
  <c r="AB4" i="18"/>
  <c r="AA43" i="18"/>
  <c r="AA17" i="18"/>
  <c r="AA30" i="18"/>
  <c r="D58" i="6"/>
  <c r="C38" i="6"/>
  <c r="M190" i="1"/>
  <c r="M192" i="1"/>
  <c r="M187" i="1"/>
  <c r="L83" i="24"/>
  <c r="L14" i="19" s="1"/>
  <c r="L51" i="18"/>
  <c r="L12" i="19" s="1"/>
  <c r="K12" i="19"/>
  <c r="K16" i="19" s="1"/>
  <c r="M191" i="1"/>
  <c r="M186" i="1"/>
  <c r="M188" i="1"/>
  <c r="D7" i="7" l="1"/>
  <c r="D8" i="7" s="1"/>
  <c r="D9" i="7" s="1"/>
  <c r="D24" i="7" s="1"/>
  <c r="D25" i="7" s="1"/>
  <c r="AG23" i="6"/>
  <c r="C22" i="6"/>
  <c r="C11" i="6"/>
  <c r="L16" i="19"/>
  <c r="C30" i="2"/>
  <c r="G48" i="6"/>
  <c r="G50" i="6" s="1"/>
  <c r="G55" i="6" s="1"/>
  <c r="G32" i="6"/>
  <c r="G34" i="6" s="1"/>
  <c r="G39" i="6" s="1"/>
  <c r="F32" i="6"/>
  <c r="F48" i="6"/>
  <c r="E40" i="6"/>
  <c r="E42" i="6" s="1"/>
  <c r="AC4" i="24"/>
  <c r="AB46" i="24"/>
  <c r="AB67" i="24"/>
  <c r="AB25" i="24"/>
  <c r="AC4" i="18"/>
  <c r="AB30" i="18"/>
  <c r="AB43" i="18"/>
  <c r="AB17" i="18"/>
  <c r="E24" i="7"/>
  <c r="E25" i="7" s="1"/>
  <c r="E18" i="6" s="1"/>
  <c r="E23" i="6" s="1"/>
  <c r="C14" i="7"/>
  <c r="C16" i="7" s="1"/>
  <c r="E58" i="6"/>
  <c r="M51" i="18"/>
  <c r="M12" i="19" s="1"/>
  <c r="N191" i="1"/>
  <c r="M83" i="24"/>
  <c r="M14" i="19" s="1"/>
  <c r="N190" i="1"/>
  <c r="N186" i="1"/>
  <c r="N187" i="1"/>
  <c r="N192" i="1"/>
  <c r="N188" i="1"/>
  <c r="F24" i="7" l="1"/>
  <c r="F25" i="7" s="1"/>
  <c r="F18" i="6" s="1"/>
  <c r="F23" i="6" s="1"/>
  <c r="H24" i="7"/>
  <c r="H25" i="7" s="1"/>
  <c r="H18" i="6" s="1"/>
  <c r="H23" i="6" s="1"/>
  <c r="G24" i="7"/>
  <c r="G25" i="7" s="1"/>
  <c r="G18" i="6" s="1"/>
  <c r="G23" i="6" s="1"/>
  <c r="M16" i="19"/>
  <c r="C48" i="6"/>
  <c r="F50" i="6"/>
  <c r="F34" i="6"/>
  <c r="C32" i="6"/>
  <c r="AD4" i="18"/>
  <c r="AC30" i="18"/>
  <c r="AC43" i="18"/>
  <c r="AC17" i="18"/>
  <c r="AD4" i="24"/>
  <c r="AC46" i="24"/>
  <c r="AC67" i="24"/>
  <c r="AC25" i="24"/>
  <c r="D18" i="6"/>
  <c r="O192" i="1"/>
  <c r="O187" i="1"/>
  <c r="O186" i="1"/>
  <c r="O190" i="1"/>
  <c r="O191" i="1"/>
  <c r="N83" i="24"/>
  <c r="N14" i="19" s="1"/>
  <c r="O188" i="1"/>
  <c r="N51" i="18"/>
  <c r="N12" i="19" s="1"/>
  <c r="C25" i="7" l="1"/>
  <c r="C24" i="7"/>
  <c r="N16" i="19"/>
  <c r="D23" i="6"/>
  <c r="C23" i="6" s="1"/>
  <c r="C34" i="6"/>
  <c r="F39" i="6"/>
  <c r="F55" i="6"/>
  <c r="C50" i="6"/>
  <c r="C18" i="6"/>
  <c r="C25" i="6" s="1"/>
  <c r="AE4" i="24"/>
  <c r="AD67" i="24"/>
  <c r="AD25" i="24"/>
  <c r="AD46" i="24"/>
  <c r="AE4" i="18"/>
  <c r="AD43" i="18"/>
  <c r="AD17" i="18"/>
  <c r="AD30" i="18"/>
  <c r="O51" i="18"/>
  <c r="O12" i="19" s="1"/>
  <c r="O83" i="24"/>
  <c r="O14" i="19" s="1"/>
  <c r="P191" i="1"/>
  <c r="P186" i="1"/>
  <c r="P187" i="1"/>
  <c r="P188" i="1"/>
  <c r="P190" i="1"/>
  <c r="P192" i="1"/>
  <c r="O16" i="19" l="1"/>
  <c r="C55" i="6"/>
  <c r="F56" i="6"/>
  <c r="F40" i="6"/>
  <c r="C39" i="6"/>
  <c r="AF4" i="18"/>
  <c r="AE43" i="18"/>
  <c r="AE17" i="18"/>
  <c r="AE30" i="18"/>
  <c r="AF4" i="24"/>
  <c r="AE67" i="24"/>
  <c r="AE25" i="24"/>
  <c r="AE46" i="24"/>
  <c r="C26" i="6"/>
  <c r="P51" i="18"/>
  <c r="P12" i="19" s="1"/>
  <c r="Q190" i="1"/>
  <c r="Q191" i="1"/>
  <c r="P83" i="24"/>
  <c r="P14" i="19" s="1"/>
  <c r="Q186" i="1"/>
  <c r="Q192" i="1"/>
  <c r="Q188" i="1"/>
  <c r="Q187" i="1"/>
  <c r="P16" i="19" l="1"/>
  <c r="G56" i="6"/>
  <c r="F58" i="6"/>
  <c r="F42" i="6"/>
  <c r="G40" i="6"/>
  <c r="AG4" i="18"/>
  <c r="AF30" i="18"/>
  <c r="AF43" i="18"/>
  <c r="AF17" i="18"/>
  <c r="AG4" i="24"/>
  <c r="AF46" i="24"/>
  <c r="AF67" i="24"/>
  <c r="AF25" i="24"/>
  <c r="R192" i="1"/>
  <c r="R191" i="1"/>
  <c r="Q83" i="24"/>
  <c r="Q14" i="19" s="1"/>
  <c r="Q51" i="18"/>
  <c r="Q12" i="19" s="1"/>
  <c r="R187" i="1"/>
  <c r="R188" i="1"/>
  <c r="R186" i="1"/>
  <c r="R190" i="1"/>
  <c r="Q16" i="19" l="1"/>
  <c r="H40" i="6"/>
  <c r="G42" i="6"/>
  <c r="G58" i="6"/>
  <c r="H56" i="6"/>
  <c r="AG46" i="24"/>
  <c r="AG25" i="24"/>
  <c r="AG67" i="24"/>
  <c r="AG30" i="18"/>
  <c r="AG17" i="18"/>
  <c r="AG43" i="18"/>
  <c r="S190" i="1"/>
  <c r="S188" i="1"/>
  <c r="R51" i="18"/>
  <c r="R12" i="19" s="1"/>
  <c r="R83" i="24"/>
  <c r="R14" i="19" s="1"/>
  <c r="S186" i="1"/>
  <c r="S187" i="1"/>
  <c r="S191" i="1"/>
  <c r="S192" i="1"/>
  <c r="R16" i="19" l="1"/>
  <c r="I56" i="6"/>
  <c r="H58" i="6"/>
  <c r="I40" i="6"/>
  <c r="H42" i="6"/>
  <c r="S51" i="18"/>
  <c r="S12" i="19" s="1"/>
  <c r="S83" i="24"/>
  <c r="S14" i="19" s="1"/>
  <c r="T192" i="1"/>
  <c r="T188" i="1"/>
  <c r="T190" i="1"/>
  <c r="T191" i="1"/>
  <c r="T187" i="1"/>
  <c r="T186" i="1"/>
  <c r="S16" i="19" l="1"/>
  <c r="J40" i="6"/>
  <c r="I42" i="6"/>
  <c r="J56" i="6"/>
  <c r="I58" i="6"/>
  <c r="U187" i="1"/>
  <c r="U188" i="1"/>
  <c r="T51" i="18"/>
  <c r="T12" i="19" s="1"/>
  <c r="U192" i="1"/>
  <c r="U186" i="1"/>
  <c r="U191" i="1"/>
  <c r="U190" i="1"/>
  <c r="T83" i="24"/>
  <c r="T14" i="19" s="1"/>
  <c r="T16" i="19" l="1"/>
  <c r="J58" i="6"/>
  <c r="K56" i="6"/>
  <c r="J42" i="6"/>
  <c r="K40" i="6"/>
  <c r="V191" i="1"/>
  <c r="V192" i="1"/>
  <c r="U51" i="18"/>
  <c r="U12" i="19" s="1"/>
  <c r="U83" i="24"/>
  <c r="U14" i="19" s="1"/>
  <c r="V188" i="1"/>
  <c r="V187" i="1"/>
  <c r="V190" i="1"/>
  <c r="V186" i="1"/>
  <c r="U16" i="19" l="1"/>
  <c r="L40" i="6"/>
  <c r="K42" i="6"/>
  <c r="K58" i="6"/>
  <c r="L56" i="6"/>
  <c r="V51" i="18"/>
  <c r="V12" i="19" s="1"/>
  <c r="W192" i="1"/>
  <c r="W186" i="1"/>
  <c r="W188" i="1"/>
  <c r="V83" i="24"/>
  <c r="V14" i="19" s="1"/>
  <c r="W191" i="1"/>
  <c r="W190" i="1"/>
  <c r="W187" i="1"/>
  <c r="V16" i="19" l="1"/>
  <c r="L58" i="6"/>
  <c r="M56" i="6"/>
  <c r="L42" i="6"/>
  <c r="M40" i="6"/>
  <c r="W51" i="18"/>
  <c r="W12" i="19" s="1"/>
  <c r="X187" i="1"/>
  <c r="X190" i="1"/>
  <c r="X191" i="1"/>
  <c r="W83" i="24"/>
  <c r="W14" i="19" s="1"/>
  <c r="X186" i="1"/>
  <c r="X188" i="1"/>
  <c r="X192" i="1"/>
  <c r="W16" i="19" l="1"/>
  <c r="N40" i="6"/>
  <c r="M42" i="6"/>
  <c r="N56" i="6"/>
  <c r="M58" i="6"/>
  <c r="X83" i="24"/>
  <c r="X14" i="19" s="1"/>
  <c r="Y188" i="1"/>
  <c r="Y190" i="1"/>
  <c r="X51" i="18"/>
  <c r="X12" i="19" s="1"/>
  <c r="Y192" i="1"/>
  <c r="Y186" i="1"/>
  <c r="Y191" i="1"/>
  <c r="Y187" i="1"/>
  <c r="X16" i="19" l="1"/>
  <c r="N58" i="6"/>
  <c r="O56" i="6"/>
  <c r="O40" i="6"/>
  <c r="N42" i="6"/>
  <c r="Z187" i="1"/>
  <c r="Y51" i="18"/>
  <c r="Y12" i="19" s="1"/>
  <c r="Z186" i="1"/>
  <c r="Y83" i="24"/>
  <c r="Y14" i="19" s="1"/>
  <c r="Z190" i="1"/>
  <c r="Z188" i="1"/>
  <c r="Z191" i="1"/>
  <c r="Z192" i="1"/>
  <c r="Y16" i="19" l="1"/>
  <c r="P40" i="6"/>
  <c r="O42" i="6"/>
  <c r="O58" i="6"/>
  <c r="P56" i="6"/>
  <c r="AA188" i="1"/>
  <c r="Z51" i="18"/>
  <c r="Z12" i="19" s="1"/>
  <c r="AA186" i="1"/>
  <c r="AA191" i="1"/>
  <c r="Z83" i="24"/>
  <c r="Z14" i="19" s="1"/>
  <c r="AA187" i="1"/>
  <c r="AA192" i="1"/>
  <c r="AA190" i="1"/>
  <c r="Z16" i="19" l="1"/>
  <c r="Q56" i="6"/>
  <c r="P58" i="6"/>
  <c r="P42" i="6"/>
  <c r="Q40" i="6"/>
  <c r="AB190" i="1"/>
  <c r="AB191" i="1"/>
  <c r="AB186" i="1"/>
  <c r="AB192" i="1"/>
  <c r="AB187" i="1"/>
  <c r="AA83" i="24"/>
  <c r="AA14" i="19" s="1"/>
  <c r="AA51" i="18"/>
  <c r="AA12" i="19" s="1"/>
  <c r="AB188" i="1"/>
  <c r="AA16" i="19" l="1"/>
  <c r="R40" i="6"/>
  <c r="Q42" i="6"/>
  <c r="R56" i="6"/>
  <c r="Q58" i="6"/>
  <c r="AB83" i="24"/>
  <c r="AB14" i="19" s="1"/>
  <c r="AC186" i="1"/>
  <c r="AC191" i="1"/>
  <c r="AC190" i="1"/>
  <c r="AC187" i="1"/>
  <c r="AC188" i="1"/>
  <c r="AC192" i="1"/>
  <c r="AB51" i="18"/>
  <c r="AB12" i="19" s="1"/>
  <c r="AB16" i="19" l="1"/>
  <c r="R58" i="6"/>
  <c r="S56" i="6"/>
  <c r="S40" i="6"/>
  <c r="R42" i="6"/>
  <c r="AD192" i="1"/>
  <c r="AD191" i="1"/>
  <c r="AC83" i="24"/>
  <c r="AC14" i="19" s="1"/>
  <c r="AC51" i="18"/>
  <c r="AC12" i="19" s="1"/>
  <c r="AD188" i="1"/>
  <c r="AD190" i="1"/>
  <c r="AD186" i="1"/>
  <c r="AD187" i="1"/>
  <c r="AC16" i="19" l="1"/>
  <c r="T40" i="6"/>
  <c r="S42" i="6"/>
  <c r="S58" i="6"/>
  <c r="T56" i="6"/>
  <c r="AE187" i="1"/>
  <c r="AE190" i="1"/>
  <c r="AE188" i="1"/>
  <c r="AD51" i="18"/>
  <c r="AD12" i="19" s="1"/>
  <c r="AD83" i="24"/>
  <c r="AD14" i="19" s="1"/>
  <c r="AE191" i="1"/>
  <c r="AE186" i="1"/>
  <c r="AE192" i="1"/>
  <c r="AD16" i="19" l="1"/>
  <c r="U56" i="6"/>
  <c r="T58" i="6"/>
  <c r="U40" i="6"/>
  <c r="T42" i="6"/>
  <c r="AE83" i="24"/>
  <c r="AE14" i="19" s="1"/>
  <c r="AF192" i="1"/>
  <c r="AF191" i="1"/>
  <c r="AF190" i="1"/>
  <c r="AF187" i="1"/>
  <c r="AE51" i="18"/>
  <c r="AE12" i="19" s="1"/>
  <c r="AF186" i="1"/>
  <c r="AF188" i="1"/>
  <c r="AE16" i="19" l="1"/>
  <c r="V40" i="6"/>
  <c r="U42" i="6"/>
  <c r="U58" i="6"/>
  <c r="V56" i="6"/>
  <c r="AQ231" i="1"/>
  <c r="C79" i="24"/>
  <c r="AG188" i="1"/>
  <c r="AH188" i="1" s="1"/>
  <c r="AI188" i="1" s="1"/>
  <c r="AJ188" i="1" s="1"/>
  <c r="AK188" i="1" s="1"/>
  <c r="AL188" i="1" s="1"/>
  <c r="AM188" i="1" s="1"/>
  <c r="AN188" i="1" s="1"/>
  <c r="AO188" i="1" s="1"/>
  <c r="AP188" i="1" s="1"/>
  <c r="AQ188" i="1" s="1"/>
  <c r="AQ229" i="1"/>
  <c r="C77" i="24"/>
  <c r="AG190" i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Q222" i="1"/>
  <c r="C70" i="24"/>
  <c r="AQ220" i="1"/>
  <c r="AG192" i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Q224" i="1"/>
  <c r="C72" i="24"/>
  <c r="AQ189" i="1"/>
  <c r="C47" i="18"/>
  <c r="AQ226" i="1"/>
  <c r="C74" i="24"/>
  <c r="AQ225" i="1"/>
  <c r="C73" i="24"/>
  <c r="AQ232" i="1"/>
  <c r="C80" i="24"/>
  <c r="AF51" i="18"/>
  <c r="AF12" i="19" s="1"/>
  <c r="AG187" i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C45" i="18"/>
  <c r="AQ234" i="1"/>
  <c r="C82" i="24"/>
  <c r="AG191" i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Q221" i="1"/>
  <c r="C69" i="24"/>
  <c r="AQ233" i="1"/>
  <c r="C81" i="24"/>
  <c r="AQ228" i="1"/>
  <c r="C76" i="24"/>
  <c r="AG186" i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Q227" i="1"/>
  <c r="C75" i="24"/>
  <c r="AF83" i="24"/>
  <c r="AF14" i="19" s="1"/>
  <c r="AQ230" i="1"/>
  <c r="C78" i="24"/>
  <c r="AQ223" i="1"/>
  <c r="C71" i="24"/>
  <c r="AF16" i="19" l="1"/>
  <c r="V58" i="6"/>
  <c r="W56" i="6"/>
  <c r="W40" i="6"/>
  <c r="V42" i="6"/>
  <c r="AG51" i="18"/>
  <c r="AG83" i="24"/>
  <c r="C68" i="24"/>
  <c r="X40" i="6" l="1"/>
  <c r="W42" i="6"/>
  <c r="W58" i="6"/>
  <c r="X56" i="6"/>
  <c r="AG12" i="19"/>
  <c r="AG14" i="19"/>
  <c r="AI14" i="19" s="1"/>
  <c r="C83" i="24"/>
  <c r="AG16" i="19" l="1"/>
  <c r="Y56" i="6"/>
  <c r="X58" i="6"/>
  <c r="Y40" i="6"/>
  <c r="X42" i="6"/>
  <c r="C14" i="19"/>
  <c r="Y42" i="6" l="1"/>
  <c r="Z40" i="6"/>
  <c r="Z56" i="6"/>
  <c r="Y58" i="6"/>
  <c r="Z58" i="6" l="1"/>
  <c r="AA56" i="6"/>
  <c r="AA40" i="6"/>
  <c r="Z42" i="6"/>
  <c r="AA42" i="6" l="1"/>
  <c r="AB40" i="6"/>
  <c r="AA58" i="6"/>
  <c r="AB56" i="6"/>
  <c r="AC56" i="6" l="1"/>
  <c r="AB58" i="6"/>
  <c r="AC40" i="6"/>
  <c r="AB42" i="6"/>
  <c r="AC42" i="6" l="1"/>
  <c r="AD40" i="6"/>
  <c r="AC58" i="6"/>
  <c r="AD56" i="6"/>
  <c r="AE56" i="6" l="1"/>
  <c r="AD58" i="6"/>
  <c r="AD42" i="6"/>
  <c r="AE40" i="6"/>
  <c r="AF40" i="6" l="1"/>
  <c r="AE42" i="6"/>
  <c r="AE58" i="6"/>
  <c r="AF56" i="6"/>
  <c r="AF58" i="6" l="1"/>
  <c r="AG56" i="6"/>
  <c r="AG58" i="6" s="1"/>
  <c r="AG40" i="6"/>
  <c r="AG42" i="6" s="1"/>
  <c r="AF42" i="6"/>
  <c r="D95" i="21" l="1"/>
  <c r="E105" i="21"/>
  <c r="E54" i="10"/>
  <c r="E106" i="21"/>
  <c r="D45" i="10"/>
  <c r="D27" i="21"/>
  <c r="D94" i="21"/>
  <c r="E111" i="21" l="1"/>
  <c r="E140" i="21" s="1"/>
  <c r="D36" i="21"/>
  <c r="F105" i="21"/>
  <c r="F54" i="10"/>
  <c r="E27" i="21"/>
  <c r="E36" i="21" s="1"/>
  <c r="E94" i="21"/>
  <c r="D105" i="21"/>
  <c r="E7" i="10"/>
  <c r="E45" i="10"/>
  <c r="D106" i="21"/>
  <c r="E95" i="21"/>
  <c r="E28" i="21"/>
  <c r="E37" i="21" s="1"/>
  <c r="D54" i="10"/>
  <c r="D7" i="10"/>
  <c r="D48" i="10"/>
  <c r="D47" i="10"/>
  <c r="D46" i="10"/>
  <c r="D100" i="21"/>
  <c r="D28" i="21"/>
  <c r="E55" i="10"/>
  <c r="E57" i="10"/>
  <c r="E56" i="10"/>
  <c r="E100" i="21" l="1"/>
  <c r="E137" i="21" s="1"/>
  <c r="E42" i="21"/>
  <c r="E89" i="21" s="1"/>
  <c r="E10" i="19" s="1"/>
  <c r="D9" i="10"/>
  <c r="D10" i="10"/>
  <c r="D8" i="10"/>
  <c r="E47" i="10"/>
  <c r="E46" i="10"/>
  <c r="E48" i="10"/>
  <c r="F45" i="10"/>
  <c r="F7" i="10"/>
  <c r="D111" i="21"/>
  <c r="D28" i="16"/>
  <c r="F27" i="21"/>
  <c r="F36" i="21" s="1"/>
  <c r="F94" i="21"/>
  <c r="C5" i="21"/>
  <c r="D137" i="21"/>
  <c r="E10" i="10"/>
  <c r="E15" i="10" s="1"/>
  <c r="E9" i="10"/>
  <c r="E14" i="10" s="1"/>
  <c r="E8" i="10"/>
  <c r="E13" i="10" s="1"/>
  <c r="E16" i="10" s="1"/>
  <c r="E37" i="10" s="1"/>
  <c r="E7" i="19" s="1"/>
  <c r="D49" i="10"/>
  <c r="D102" i="16"/>
  <c r="F28" i="21"/>
  <c r="F37" i="21" s="1"/>
  <c r="F95" i="21"/>
  <c r="D101" i="16"/>
  <c r="D27" i="16"/>
  <c r="E114" i="16"/>
  <c r="E120" i="16" s="1"/>
  <c r="E115" i="16"/>
  <c r="E121" i="16" s="1"/>
  <c r="C5" i="10"/>
  <c r="E58" i="10"/>
  <c r="E83" i="10" s="1"/>
  <c r="G106" i="21"/>
  <c r="G105" i="21"/>
  <c r="F55" i="10"/>
  <c r="F56" i="10"/>
  <c r="F57" i="10"/>
  <c r="D37" i="21"/>
  <c r="D55" i="10"/>
  <c r="D56" i="10"/>
  <c r="D57" i="10"/>
  <c r="G111" i="21" l="1"/>
  <c r="G140" i="21" s="1"/>
  <c r="F42" i="21"/>
  <c r="F89" i="21" s="1"/>
  <c r="F10" i="19" s="1"/>
  <c r="D36" i="18"/>
  <c r="G28" i="21"/>
  <c r="G95" i="21"/>
  <c r="C95" i="21" s="1"/>
  <c r="C6" i="21"/>
  <c r="C105" i="21"/>
  <c r="D13" i="10"/>
  <c r="D15" i="10"/>
  <c r="D42" i="21"/>
  <c r="D61" i="18"/>
  <c r="D56" i="18"/>
  <c r="D12" i="18"/>
  <c r="D80" i="10"/>
  <c r="F100" i="21"/>
  <c r="D14" i="10"/>
  <c r="D37" i="18"/>
  <c r="E27" i="16"/>
  <c r="E101" i="16"/>
  <c r="E107" i="16" s="1"/>
  <c r="G27" i="21"/>
  <c r="G36" i="21" s="1"/>
  <c r="G94" i="21"/>
  <c r="D33" i="18"/>
  <c r="D35" i="18"/>
  <c r="F115" i="16"/>
  <c r="F121" i="16" s="1"/>
  <c r="E102" i="16"/>
  <c r="E108" i="16" s="1"/>
  <c r="E28" i="16"/>
  <c r="F10" i="10"/>
  <c r="F15" i="10" s="1"/>
  <c r="F9" i="10"/>
  <c r="F14" i="10" s="1"/>
  <c r="F8" i="10"/>
  <c r="F13" i="10" s="1"/>
  <c r="D115" i="16"/>
  <c r="F47" i="10"/>
  <c r="F48" i="10"/>
  <c r="F46" i="10"/>
  <c r="G7" i="10"/>
  <c r="D62" i="18"/>
  <c r="D91" i="16"/>
  <c r="D33" i="16"/>
  <c r="D92" i="16"/>
  <c r="D34" i="16"/>
  <c r="D60" i="18"/>
  <c r="F114" i="16"/>
  <c r="F120" i="16" s="1"/>
  <c r="F58" i="10"/>
  <c r="F83" i="10" s="1"/>
  <c r="E122" i="16"/>
  <c r="D107" i="16"/>
  <c r="D114" i="16"/>
  <c r="E70" i="18"/>
  <c r="E74" i="18"/>
  <c r="E72" i="18"/>
  <c r="D108" i="16"/>
  <c r="C16" i="21"/>
  <c r="G45" i="10"/>
  <c r="D58" i="18"/>
  <c r="D58" i="10"/>
  <c r="D140" i="21"/>
  <c r="E49" i="10"/>
  <c r="E80" i="10" s="1"/>
  <c r="F106" i="21"/>
  <c r="C17" i="21"/>
  <c r="F16" i="10" l="1"/>
  <c r="F37" i="10" s="1"/>
  <c r="F7" i="19" s="1"/>
  <c r="E109" i="16"/>
  <c r="F122" i="16"/>
  <c r="D46" i="18"/>
  <c r="D25" i="18"/>
  <c r="D68" i="18"/>
  <c r="D50" i="18"/>
  <c r="D49" i="18"/>
  <c r="E58" i="18"/>
  <c r="E33" i="18"/>
  <c r="E46" i="18" s="1"/>
  <c r="D83" i="10"/>
  <c r="D120" i="16"/>
  <c r="D70" i="18"/>
  <c r="E61" i="18"/>
  <c r="G47" i="10"/>
  <c r="C47" i="10" s="1"/>
  <c r="G46" i="10"/>
  <c r="C46" i="10" s="1"/>
  <c r="G48" i="10"/>
  <c r="C48" i="10" s="1"/>
  <c r="C45" i="10"/>
  <c r="C36" i="21"/>
  <c r="G10" i="10"/>
  <c r="G15" i="10" s="1"/>
  <c r="C15" i="10" s="1"/>
  <c r="G8" i="10"/>
  <c r="G13" i="10" s="1"/>
  <c r="C13" i="10" s="1"/>
  <c r="G9" i="10"/>
  <c r="G14" i="10" s="1"/>
  <c r="C14" i="10" s="1"/>
  <c r="C7" i="10"/>
  <c r="G100" i="21"/>
  <c r="G137" i="21" s="1"/>
  <c r="C94" i="21"/>
  <c r="F27" i="16"/>
  <c r="F101" i="16"/>
  <c r="G54" i="10"/>
  <c r="C6" i="10"/>
  <c r="E92" i="16"/>
  <c r="E34" i="16"/>
  <c r="E39" i="16" s="1"/>
  <c r="E86" i="16" s="1"/>
  <c r="E91" i="16"/>
  <c r="E33" i="16"/>
  <c r="E38" i="16" s="1"/>
  <c r="D89" i="21"/>
  <c r="C106" i="21"/>
  <c r="F111" i="21"/>
  <c r="E50" i="23"/>
  <c r="D109" i="16"/>
  <c r="F137" i="21"/>
  <c r="G37" i="21"/>
  <c r="C37" i="21" s="1"/>
  <c r="C28" i="21"/>
  <c r="D74" i="18"/>
  <c r="F28" i="16"/>
  <c r="F102" i="16"/>
  <c r="D73" i="18"/>
  <c r="E31" i="18"/>
  <c r="F49" i="10"/>
  <c r="F80" i="10" s="1"/>
  <c r="D72" i="18"/>
  <c r="D39" i="16"/>
  <c r="E56" i="18"/>
  <c r="E12" i="18"/>
  <c r="D8" i="23"/>
  <c r="D38" i="23"/>
  <c r="D38" i="16"/>
  <c r="E37" i="18"/>
  <c r="E50" i="18" s="1"/>
  <c r="E62" i="18"/>
  <c r="D63" i="18"/>
  <c r="E35" i="18"/>
  <c r="E48" i="18" s="1"/>
  <c r="E60" i="18"/>
  <c r="C27" i="21"/>
  <c r="D48" i="18"/>
  <c r="D121" i="16"/>
  <c r="D31" i="18"/>
  <c r="D16" i="10"/>
  <c r="C10" i="10" l="1"/>
  <c r="D23" i="23"/>
  <c r="G16" i="10"/>
  <c r="G37" i="10" s="1"/>
  <c r="G7" i="19" s="1"/>
  <c r="C9" i="10"/>
  <c r="E49" i="23"/>
  <c r="F34" i="16"/>
  <c r="F39" i="16" s="1"/>
  <c r="F86" i="16" s="1"/>
  <c r="F92" i="16"/>
  <c r="D49" i="23"/>
  <c r="F140" i="21"/>
  <c r="C140" i="21" s="1"/>
  <c r="D29" i="19" s="1"/>
  <c r="C111" i="21"/>
  <c r="C16" i="10"/>
  <c r="D37" i="10"/>
  <c r="D40" i="23"/>
  <c r="D25" i="23"/>
  <c r="E68" i="18"/>
  <c r="E38" i="23"/>
  <c r="E23" i="23"/>
  <c r="G27" i="16"/>
  <c r="C8" i="10"/>
  <c r="G102" i="16"/>
  <c r="G108" i="16" s="1"/>
  <c r="C6" i="16"/>
  <c r="F108" i="16"/>
  <c r="E44" i="18"/>
  <c r="E63" i="18"/>
  <c r="G56" i="10"/>
  <c r="C56" i="10" s="1"/>
  <c r="G57" i="10"/>
  <c r="C57" i="10" s="1"/>
  <c r="G55" i="10"/>
  <c r="C54" i="10"/>
  <c r="G42" i="21"/>
  <c r="D44" i="18"/>
  <c r="D38" i="18"/>
  <c r="G101" i="16"/>
  <c r="G107" i="16" s="1"/>
  <c r="F73" i="18"/>
  <c r="D50" i="23"/>
  <c r="D24" i="23"/>
  <c r="D39" i="23"/>
  <c r="C5" i="16"/>
  <c r="C100" i="21"/>
  <c r="G49" i="10"/>
  <c r="D122" i="16"/>
  <c r="F60" i="18"/>
  <c r="D86" i="16"/>
  <c r="D48" i="23"/>
  <c r="D17" i="23"/>
  <c r="C137" i="21"/>
  <c r="D10" i="19"/>
  <c r="F107" i="16"/>
  <c r="D85" i="16"/>
  <c r="D40" i="16"/>
  <c r="G28" i="16"/>
  <c r="C28" i="16" s="1"/>
  <c r="E85" i="16"/>
  <c r="E87" i="16" s="1"/>
  <c r="E9" i="19" s="1"/>
  <c r="E40" i="16"/>
  <c r="F91" i="16"/>
  <c r="F33" i="16"/>
  <c r="D75" i="18"/>
  <c r="D42" i="23" l="1"/>
  <c r="D26" i="23"/>
  <c r="E8" i="23"/>
  <c r="D27" i="23"/>
  <c r="C108" i="16"/>
  <c r="F23" i="23"/>
  <c r="G109" i="16"/>
  <c r="F39" i="23"/>
  <c r="G74" i="18"/>
  <c r="D43" i="23"/>
  <c r="G114" i="16"/>
  <c r="C16" i="16"/>
  <c r="D7" i="19"/>
  <c r="C37" i="10"/>
  <c r="F12" i="18"/>
  <c r="F56" i="18"/>
  <c r="G92" i="16"/>
  <c r="C92" i="16" s="1"/>
  <c r="G34" i="16"/>
  <c r="D52" i="23"/>
  <c r="D51" i="23"/>
  <c r="G89" i="21"/>
  <c r="C42" i="21"/>
  <c r="F38" i="23"/>
  <c r="D41" i="23"/>
  <c r="D32" i="23"/>
  <c r="G115" i="16"/>
  <c r="C17" i="16"/>
  <c r="E73" i="18"/>
  <c r="E75" i="18" s="1"/>
  <c r="E36" i="18"/>
  <c r="D51" i="18"/>
  <c r="G58" i="10"/>
  <c r="C55" i="10"/>
  <c r="G80" i="10"/>
  <c r="C80" i="10" s="1"/>
  <c r="C49" i="10"/>
  <c r="F38" i="16"/>
  <c r="C101" i="16"/>
  <c r="F109" i="16"/>
  <c r="C107" i="16"/>
  <c r="G58" i="18"/>
  <c r="E24" i="23"/>
  <c r="E39" i="23"/>
  <c r="E25" i="18"/>
  <c r="F62" i="18"/>
  <c r="C11" i="18"/>
  <c r="F58" i="18"/>
  <c r="C7" i="18"/>
  <c r="E40" i="23"/>
  <c r="E41" i="23" s="1"/>
  <c r="E25" i="23"/>
  <c r="G73" i="18"/>
  <c r="G62" i="18"/>
  <c r="C142" i="21"/>
  <c r="C29" i="19"/>
  <c r="E29" i="19" s="1"/>
  <c r="F40" i="23"/>
  <c r="E17" i="23"/>
  <c r="E48" i="23"/>
  <c r="F37" i="18"/>
  <c r="G49" i="23"/>
  <c r="G50" i="23"/>
  <c r="D87" i="16"/>
  <c r="F36" i="18"/>
  <c r="F49" i="18" s="1"/>
  <c r="F61" i="18"/>
  <c r="G91" i="16"/>
  <c r="C91" i="16" s="1"/>
  <c r="G33" i="16"/>
  <c r="G38" i="16" s="1"/>
  <c r="C27" i="16"/>
  <c r="C102" i="16"/>
  <c r="G72" i="18"/>
  <c r="C7" i="23"/>
  <c r="E42" i="23" l="1"/>
  <c r="E43" i="23" s="1"/>
  <c r="E26" i="23"/>
  <c r="F8" i="23"/>
  <c r="C5" i="23"/>
  <c r="E27" i="23"/>
  <c r="E32" i="23" s="1"/>
  <c r="E13" i="19" s="1"/>
  <c r="G24" i="23"/>
  <c r="G37" i="18"/>
  <c r="G50" i="18" s="1"/>
  <c r="C58" i="18"/>
  <c r="C109" i="16"/>
  <c r="C28" i="19" s="1"/>
  <c r="F50" i="18"/>
  <c r="C26" i="19"/>
  <c r="G36" i="18"/>
  <c r="G49" i="18" s="1"/>
  <c r="G61" i="18"/>
  <c r="C61" i="18" s="1"/>
  <c r="G120" i="16"/>
  <c r="C114" i="16"/>
  <c r="F70" i="18"/>
  <c r="D13" i="19"/>
  <c r="F68" i="18"/>
  <c r="F25" i="18"/>
  <c r="G10" i="19"/>
  <c r="C89" i="21"/>
  <c r="G39" i="16"/>
  <c r="G40" i="16" s="1"/>
  <c r="C34" i="16"/>
  <c r="G38" i="23"/>
  <c r="G8" i="23"/>
  <c r="C8" i="23" s="1"/>
  <c r="E52" i="23"/>
  <c r="E53" i="23" s="1"/>
  <c r="E51" i="23"/>
  <c r="G83" i="10"/>
  <c r="C83" i="10" s="1"/>
  <c r="D26" i="19" s="1"/>
  <c r="C58" i="10"/>
  <c r="F48" i="23"/>
  <c r="F33" i="18"/>
  <c r="C10" i="18"/>
  <c r="D12" i="19"/>
  <c r="F41" i="23"/>
  <c r="F42" i="23"/>
  <c r="F43" i="23" s="1"/>
  <c r="G12" i="18"/>
  <c r="C12" i="18" s="1"/>
  <c r="G56" i="18"/>
  <c r="C56" i="18" s="1"/>
  <c r="C5" i="18"/>
  <c r="G85" i="16"/>
  <c r="F63" i="18"/>
  <c r="G25" i="23"/>
  <c r="G40" i="23"/>
  <c r="C40" i="23" s="1"/>
  <c r="E49" i="18"/>
  <c r="E38" i="18"/>
  <c r="F31" i="18"/>
  <c r="C20" i="18"/>
  <c r="D9" i="19"/>
  <c r="C23" i="18"/>
  <c r="G35" i="18"/>
  <c r="G48" i="18" s="1"/>
  <c r="G60" i="18"/>
  <c r="C60" i="18" s="1"/>
  <c r="C9" i="18"/>
  <c r="C73" i="18"/>
  <c r="G31" i="18"/>
  <c r="C62" i="18"/>
  <c r="C33" i="16"/>
  <c r="C7" i="19"/>
  <c r="AI7" i="19"/>
  <c r="C14" i="23"/>
  <c r="F74" i="18"/>
  <c r="C74" i="18" s="1"/>
  <c r="C24" i="18"/>
  <c r="F40" i="16"/>
  <c r="F85" i="16"/>
  <c r="C38" i="16"/>
  <c r="G121" i="16"/>
  <c r="C121" i="16" s="1"/>
  <c r="C115" i="16"/>
  <c r="F72" i="18"/>
  <c r="C72" i="18" s="1"/>
  <c r="C22" i="18"/>
  <c r="F35" i="18"/>
  <c r="D53" i="23"/>
  <c r="E26" i="19" l="1"/>
  <c r="F17" i="23"/>
  <c r="G23" i="23"/>
  <c r="C23" i="23" s="1"/>
  <c r="C6" i="23"/>
  <c r="G39" i="23"/>
  <c r="C39" i="23" s="1"/>
  <c r="C37" i="18"/>
  <c r="C50" i="18"/>
  <c r="C40" i="16"/>
  <c r="C85" i="10"/>
  <c r="G44" i="18"/>
  <c r="G122" i="16"/>
  <c r="C122" i="16" s="1"/>
  <c r="C120" i="16"/>
  <c r="F46" i="18"/>
  <c r="F50" i="23"/>
  <c r="C50" i="23" s="1"/>
  <c r="C16" i="23"/>
  <c r="F25" i="23"/>
  <c r="C25" i="23" s="1"/>
  <c r="C38" i="23"/>
  <c r="G48" i="23"/>
  <c r="G17" i="23"/>
  <c r="C17" i="23" s="1"/>
  <c r="F48" i="18"/>
  <c r="C48" i="18" s="1"/>
  <c r="C35" i="18"/>
  <c r="F49" i="23"/>
  <c r="C49" i="23" s="1"/>
  <c r="C15" i="23"/>
  <c r="F24" i="23"/>
  <c r="C49" i="18"/>
  <c r="E51" i="18"/>
  <c r="F87" i="16"/>
  <c r="C85" i="16"/>
  <c r="C36" i="18"/>
  <c r="G63" i="18"/>
  <c r="C63" i="18" s="1"/>
  <c r="G86" i="16"/>
  <c r="C86" i="16" s="1"/>
  <c r="C39" i="16"/>
  <c r="G70" i="18"/>
  <c r="C70" i="18" s="1"/>
  <c r="G33" i="18"/>
  <c r="G46" i="18" s="1"/>
  <c r="D16" i="19"/>
  <c r="AI10" i="19"/>
  <c r="C10" i="19"/>
  <c r="G25" i="18"/>
  <c r="C25" i="18" s="1"/>
  <c r="G68" i="18"/>
  <c r="C68" i="18" s="1"/>
  <c r="F75" i="18"/>
  <c r="F44" i="18"/>
  <c r="F38" i="18"/>
  <c r="C31" i="18"/>
  <c r="C18" i="18"/>
  <c r="G26" i="23" l="1"/>
  <c r="G27" i="23"/>
  <c r="G32" i="23" s="1"/>
  <c r="G13" i="19" s="1"/>
  <c r="G42" i="23"/>
  <c r="G41" i="23"/>
  <c r="C41" i="23" s="1"/>
  <c r="C33" i="18"/>
  <c r="C46" i="18"/>
  <c r="C31" i="19"/>
  <c r="G51" i="23"/>
  <c r="G52" i="23"/>
  <c r="G53" i="23" s="1"/>
  <c r="F9" i="19"/>
  <c r="G43" i="23"/>
  <c r="C43" i="23" s="1"/>
  <c r="C42" i="23"/>
  <c r="F52" i="23"/>
  <c r="D28" i="19"/>
  <c r="E28" i="19" s="1"/>
  <c r="C124" i="16"/>
  <c r="C24" i="23"/>
  <c r="F26" i="23"/>
  <c r="C26" i="23" s="1"/>
  <c r="F27" i="23"/>
  <c r="G87" i="16"/>
  <c r="G9" i="19" s="1"/>
  <c r="F51" i="18"/>
  <c r="F12" i="19" s="1"/>
  <c r="C44" i="18"/>
  <c r="E12" i="19"/>
  <c r="C48" i="23"/>
  <c r="G38" i="18"/>
  <c r="C38" i="18" s="1"/>
  <c r="F51" i="23"/>
  <c r="C51" i="23" s="1"/>
  <c r="G51" i="18"/>
  <c r="G12" i="19" s="1"/>
  <c r="G75" i="18"/>
  <c r="C75" i="18" s="1"/>
  <c r="D31" i="19" s="1"/>
  <c r="C87" i="16" l="1"/>
  <c r="C51" i="18"/>
  <c r="G16" i="19"/>
  <c r="F53" i="23"/>
  <c r="C53" i="23" s="1"/>
  <c r="D32" i="19" s="1"/>
  <c r="C52" i="23"/>
  <c r="C32" i="19"/>
  <c r="AI9" i="19"/>
  <c r="C9" i="19"/>
  <c r="E31" i="19"/>
  <c r="E16" i="19"/>
  <c r="AI12" i="19"/>
  <c r="C12" i="19"/>
  <c r="F32" i="23"/>
  <c r="C27" i="23"/>
  <c r="C77" i="18"/>
  <c r="E32" i="19" l="1"/>
  <c r="C55" i="23"/>
  <c r="F13" i="19"/>
  <c r="C32" i="23"/>
  <c r="AI13" i="19" l="1"/>
  <c r="C13" i="19"/>
  <c r="F16" i="19"/>
  <c r="AI16" i="19" l="1"/>
  <c r="C19" i="19"/>
  <c r="C16" i="19"/>
  <c r="C18" i="19"/>
  <c r="C20" i="19"/>
</calcChain>
</file>

<file path=xl/sharedStrings.xml><?xml version="1.0" encoding="utf-8"?>
<sst xmlns="http://schemas.openxmlformats.org/spreadsheetml/2006/main" count="1219" uniqueCount="500">
  <si>
    <t>EUR</t>
  </si>
  <si>
    <t>B/C</t>
  </si>
  <si>
    <t>Pozn.:</t>
  </si>
  <si>
    <t xml:space="preserve">Diskontná sadzba (finančná) </t>
  </si>
  <si>
    <t>Diskontná sadzba (ekonomická)</t>
  </si>
  <si>
    <t>Cenová úroveň</t>
  </si>
  <si>
    <t>Mena</t>
  </si>
  <si>
    <t>Fiškálne konverzné faktory</t>
  </si>
  <si>
    <t>stále ceny</t>
  </si>
  <si>
    <t>Celkom</t>
  </si>
  <si>
    <t>Rok</t>
  </si>
  <si>
    <t>Celkové príjmy</t>
  </si>
  <si>
    <t>Prevádzkové náklady</t>
  </si>
  <si>
    <t>Príjmy</t>
  </si>
  <si>
    <t>Investičné náklady</t>
  </si>
  <si>
    <t>5.1 Výpočet finančnej medzery</t>
  </si>
  <si>
    <t>Zostatková hodnota</t>
  </si>
  <si>
    <t>Pomer spolufinancovania</t>
  </si>
  <si>
    <t>5.2 Príspevok Spoločenstva (EÚ)</t>
  </si>
  <si>
    <t>Príspevok Spoločenstva (EÚ)</t>
  </si>
  <si>
    <t>Finančná čistá súčasná hodnota investície (FRR_C)</t>
  </si>
  <si>
    <t>Finančné vnútorné výnosové percento investície  (FIRR_C)</t>
  </si>
  <si>
    <t>Finančná čistá súčasná hodnota kapitálu (FNPV_K)</t>
  </si>
  <si>
    <t>Finančné vnútorné výnosové percento kapitálu (FIRR_K)</t>
  </si>
  <si>
    <t>6.1 Finančná čistá súčasná hodnota investície  (FRR_C)</t>
  </si>
  <si>
    <t>6.2 Finančná čistá súčasná hodnota kapitálu  (FNPV_K)</t>
  </si>
  <si>
    <t>Celkové výdavky</t>
  </si>
  <si>
    <t>Kumulovaný čistý peňažný tok</t>
  </si>
  <si>
    <t>Úspora času</t>
  </si>
  <si>
    <t>Jazdný čas BEZ PROJEKTU</t>
  </si>
  <si>
    <t>Jazdný čas S PROJEKTOM</t>
  </si>
  <si>
    <t>Mosty</t>
  </si>
  <si>
    <t>Tunely</t>
  </si>
  <si>
    <t>Životnosť v rokoch</t>
  </si>
  <si>
    <t>Nediskontované</t>
  </si>
  <si>
    <t>Diskontované</t>
  </si>
  <si>
    <t>Pozemky</t>
  </si>
  <si>
    <t>Životnosť (vrátane výmeny)</t>
  </si>
  <si>
    <t>Nevyhnutnosť výmeny</t>
  </si>
  <si>
    <t>nekonečná</t>
  </si>
  <si>
    <t>Zostávajúca životnosť v %*</t>
  </si>
  <si>
    <t>Budovy</t>
  </si>
  <si>
    <t>Infraštrukturálny prvok</t>
  </si>
  <si>
    <t xml:space="preserve">Zostatková hodnota na základe finančných peňažných tokoch </t>
  </si>
  <si>
    <t>BEZ PROJEKTU</t>
  </si>
  <si>
    <t>Výmeny</t>
  </si>
  <si>
    <t>S PROJEKTOM</t>
  </si>
  <si>
    <t xml:space="preserve">Celkom </t>
  </si>
  <si>
    <t>Celkom (diskontované)</t>
  </si>
  <si>
    <t>Ostatné</t>
  </si>
  <si>
    <t>Rast HDP (%)</t>
  </si>
  <si>
    <t>Dozor</t>
  </si>
  <si>
    <t>Príprava staveniska</t>
  </si>
  <si>
    <t>Stavebné náklady</t>
  </si>
  <si>
    <t>1.2 Investičné náklady (EUR) - ekonomické</t>
  </si>
  <si>
    <t>Peňažné toky</t>
  </si>
  <si>
    <t>Čisté peňažné toky</t>
  </si>
  <si>
    <t>Ekonomická čistá súčasná hodnota investície (ENPV)</t>
  </si>
  <si>
    <t>Ekonomická vnútorná miera návratnosti (EIRR)</t>
  </si>
  <si>
    <t>Inkrementálne (PRÍRASTKOVÉ)</t>
  </si>
  <si>
    <t>Zostatková hodnota na základe socio-ekonomických peňažných tokoch</t>
  </si>
  <si>
    <t>Plánovacie/projektové poplatky</t>
  </si>
  <si>
    <t>Rezerva na nepredvídané výdavky</t>
  </si>
  <si>
    <t>Celkové investičné náklady</t>
  </si>
  <si>
    <t>Všeobecné parametre</t>
  </si>
  <si>
    <t>Celkové peňažné toky</t>
  </si>
  <si>
    <t>.......</t>
  </si>
  <si>
    <t>........</t>
  </si>
  <si>
    <t>Stavebné práce</t>
  </si>
  <si>
    <t>Cesty</t>
  </si>
  <si>
    <t>Vyvolané investície</t>
  </si>
  <si>
    <t>Iné služby (Technická pomoc, Publicita, Externé riadenie)</t>
  </si>
  <si>
    <t>DPH</t>
  </si>
  <si>
    <t>*DPH sa neaplikuje pri niektorých položkách (pozemky)</t>
  </si>
  <si>
    <t>Celkové prevádzkové výdavky na údržbu cesty</t>
  </si>
  <si>
    <t>3.1 Prevádzkové výdavky</t>
  </si>
  <si>
    <t>Celkové prevádzkové výdavky</t>
  </si>
  <si>
    <t>Celkové iné špecifické prevádzkové výdavky</t>
  </si>
  <si>
    <t>Výdavky na elektronický výber mýta</t>
  </si>
  <si>
    <t>Príjmy z mýta</t>
  </si>
  <si>
    <t>Iné príjmy</t>
  </si>
  <si>
    <t>Iné špecifické výdavky</t>
  </si>
  <si>
    <t>3.2 Prevádzkové výdavky</t>
  </si>
  <si>
    <t>3.3  Prevádzkové výdavky</t>
  </si>
  <si>
    <t>Prevádzkové výdavky</t>
  </si>
  <si>
    <t>Investičné výdavky</t>
  </si>
  <si>
    <t>Úspora celkom</t>
  </si>
  <si>
    <t>Smrteľné zranenie</t>
  </si>
  <si>
    <t>Ťažké zranenie</t>
  </si>
  <si>
    <t>Ľahké zranenie</t>
  </si>
  <si>
    <t>Úspora</t>
  </si>
  <si>
    <t>Obdobie prevádzky v rámci referenčného obdobia</t>
  </si>
  <si>
    <t>Rok začiatku výstavby</t>
  </si>
  <si>
    <t>Rok ukončenia výstavby</t>
  </si>
  <si>
    <t>Personálne výdavky</t>
  </si>
  <si>
    <t>Materiál a ostané zdroje</t>
  </si>
  <si>
    <t>Auto</t>
  </si>
  <si>
    <t>Rozdelenie cestovania podľa účelu cesty</t>
  </si>
  <si>
    <t>Dochádzanie 
do práce</t>
  </si>
  <si>
    <t>Iné (súkromné)</t>
  </si>
  <si>
    <t>Mestská hromadná doprava</t>
  </si>
  <si>
    <t>Inflácia</t>
  </si>
  <si>
    <t>CPI - ročná % zmena</t>
  </si>
  <si>
    <t>Index pre úpravu cenovej úrovne</t>
  </si>
  <si>
    <t>Príručka CBA, Tabuľka 20</t>
  </si>
  <si>
    <t>Príručka CBA, Tabuľka 18</t>
  </si>
  <si>
    <t>Príručka CBA, Tabuľka 25</t>
  </si>
  <si>
    <t>Príručka CBA, Tabuľka 23</t>
  </si>
  <si>
    <t>Autobusy</t>
  </si>
  <si>
    <t>Príručka CBA, Tabuľka 26</t>
  </si>
  <si>
    <t>Typ pozemnej komunikácie</t>
  </si>
  <si>
    <t>* v prípade, že niektoré infraštrukturálne prvky budú musieť byť vymenené, zostatková hodnota by mala byť vypočítaná z posledných vynaložených investičných výdavkov.</t>
  </si>
  <si>
    <t>2.1 Zostatková hodnota na základe životnosti infraštruktrálnych prvkov (alebo tzv. účtovné odpisy)</t>
  </si>
  <si>
    <t>finančná</t>
  </si>
  <si>
    <t>ekonomická</t>
  </si>
  <si>
    <t>2.2 Zostatková hodnota ako čistá súčasná hodnota peňažných tokov zostávajúcej životnosti po uplynutí referenčného obdobia</t>
  </si>
  <si>
    <t>pozn.: výpočet môže vyžadovať pomocný hárok resp. sa výpočet môže uviesť nižšie v tomto hárku</t>
  </si>
  <si>
    <t>Príručka CBA, Tabuľka 32</t>
  </si>
  <si>
    <t xml:space="preserve"> - Základné číslovanie hárkov je potrebné dodržať, avšak pre výpočet hodnôt je možné prídávať pomocné hárky (napr. pre výpočet ocenenia času sa pridá hárok 07-A Ocenenie času a pod.)</t>
  </si>
  <si>
    <t>Príručka CBA, Tabuľka 19</t>
  </si>
  <si>
    <t>2021-2020</t>
  </si>
  <si>
    <t>2021-2019</t>
  </si>
  <si>
    <t>2021-2018</t>
  </si>
  <si>
    <t>2021-2017</t>
  </si>
  <si>
    <t>2021-2016</t>
  </si>
  <si>
    <t>2021-2015</t>
  </si>
  <si>
    <t>2021-2014</t>
  </si>
  <si>
    <t>2021-2013</t>
  </si>
  <si>
    <t>2021-2012</t>
  </si>
  <si>
    <t>2021-2011</t>
  </si>
  <si>
    <t>2021-2010</t>
  </si>
  <si>
    <t>2021-2009</t>
  </si>
  <si>
    <t>Očakávaný rast HDP (%)</t>
  </si>
  <si>
    <t>nový tunel</t>
  </si>
  <si>
    <t>existujúca cesta s potrebou rekonštrukcie (asfaltový povrch)</t>
  </si>
  <si>
    <t>existujúca cesta s potrebou rekonštrukcie (betónový povrch)</t>
  </si>
  <si>
    <t>existujúci most (stavebný stav 5 a horšie)</t>
  </si>
  <si>
    <t>pôvodná cesta s potrebou rekonštrukcie odľahčená (asfaltový povrch)</t>
  </si>
  <si>
    <t>pôvodná cesta s potrebou rekonštrukcie odľahčená (betónový povrch)</t>
  </si>
  <si>
    <t>existujúci most (stavebný stav 5 a horšie) odľahčený</t>
  </si>
  <si>
    <t>nová cesta alebo existujúca cesta v dobrom stave (asfaltový povrch)</t>
  </si>
  <si>
    <t>nová cesta alebo existujúca cesta v dobrom stave (betónový povrch)</t>
  </si>
  <si>
    <t>nový most alebo existujúci most v dobrom stave</t>
  </si>
  <si>
    <t>Stavebný objekt</t>
  </si>
  <si>
    <t>EUR/m²/rok</t>
  </si>
  <si>
    <t>Priemerné ročné jednotkové prevádzkové výdavky (bežné+periodické) pre všetky cesty v CÚ 2021</t>
  </si>
  <si>
    <t>Príručka CBA, Tabuľka 5</t>
  </si>
  <si>
    <t>! JC sa aplikujú pre každý rok prevádzky projektu v rámci referenčného obdobia</t>
  </si>
  <si>
    <t>Jednotková cena za mýtnu transakciu v EUR</t>
  </si>
  <si>
    <t>Príručka CBA, časť 4.2.4.1</t>
  </si>
  <si>
    <t xml:space="preserve">Kategória vymedzeného úseku </t>
  </si>
  <si>
    <t>Kategória vozidla</t>
  </si>
  <si>
    <t>Úseky diaľnic a rýchlostných ciest</t>
  </si>
  <si>
    <t>Nákladné vozidlá 3,5 t - do 12 t</t>
  </si>
  <si>
    <t>Nákladné vozidlá 12 t a viac</t>
  </si>
  <si>
    <t xml:space="preserve">Úseky ciest I. triedy, ktoré sú súbežné s diaľnicami a s rýchlostnými cestami </t>
  </si>
  <si>
    <t>Úseky ciest I. triedy, ktoré nie sú súbežné s diaľnicami a s rýchlostnými cestami</t>
  </si>
  <si>
    <t>Sadzba (EUR/km)</t>
  </si>
  <si>
    <t>Pohonné hmoty - Nafta</t>
  </si>
  <si>
    <t>Príručka CBA, časť 5.2.1</t>
  </si>
  <si>
    <t>Pohonné hmoty - Benzín</t>
  </si>
  <si>
    <t>Agregovaný fiškálny konverzný faktor</t>
  </si>
  <si>
    <t>! Pri použití konverzných faktorov je potrebné rozdeliť investičné a prevádzkové výdavky podľa výrobných faktorov</t>
  </si>
  <si>
    <t>(personálne výdavky XY%, pohonné hmoty - nafta XY%, pohonné hmoty - benzín XY%, materiál a ostatné zdroje XY%, SPOLU 100%)</t>
  </si>
  <si>
    <t>! Agregovaný konverzný faktor je možné aplikovať priamo na stanovené investičné a prevádzkové výdavky</t>
  </si>
  <si>
    <t>Priemerná obsadenosť cestných vozidiel v osobnej doprave</t>
  </si>
  <si>
    <t>Autobus (nie MHD)</t>
  </si>
  <si>
    <t>kontrola</t>
  </si>
  <si>
    <t>Osobné autá (vrátane motocyklov)</t>
  </si>
  <si>
    <t>Vlaky</t>
  </si>
  <si>
    <t>Dochádzanie do práce</t>
  </si>
  <si>
    <t>Súkromné cesty</t>
  </si>
  <si>
    <t>Hodnota času tovaru</t>
  </si>
  <si>
    <t>Tovar s nízkou hodnotou (menej ako 6 000 EUR/tona)</t>
  </si>
  <si>
    <t>Bežný tovar (hodnota viac ako 6 000 EUR/tona)</t>
  </si>
  <si>
    <t>EUR/tona/hod</t>
  </si>
  <si>
    <t>Hodnota času cestovania v EUR</t>
  </si>
  <si>
    <t>Príručka CBA, Tabuľka 24</t>
  </si>
  <si>
    <t xml:space="preserve">Tovar s nízkou hodnotou </t>
  </si>
  <si>
    <t xml:space="preserve">Bežný tovar </t>
  </si>
  <si>
    <t>Podiel komodity na preprave</t>
  </si>
  <si>
    <t>Typ komodity</t>
  </si>
  <si>
    <t>Priemerné množstvo tovaru na jedno SNV/ŤNV (v tonách)</t>
  </si>
  <si>
    <t>Hodnota času tovaru na jedno SNV/ŤNV (v EUR)</t>
  </si>
  <si>
    <t>Rýchlosti</t>
  </si>
  <si>
    <t>Osobné vozidlá (benzín)</t>
  </si>
  <si>
    <t>Osobné vozidlá (nafta)</t>
  </si>
  <si>
    <t>Ľahké nákladné vozidlá</t>
  </si>
  <si>
    <t>Stredne ťažké nákladné vozidlá</t>
  </si>
  <si>
    <t>Ťažké nákladné vozidlá</t>
  </si>
  <si>
    <t>Benzín</t>
  </si>
  <si>
    <t>Nafta</t>
  </si>
  <si>
    <t>Skladba osobných áut podľa PHM</t>
  </si>
  <si>
    <t>!Neupravuje sa o rast HDP</t>
  </si>
  <si>
    <t>!Táto sadzba sa použije pre každý rok referenčného obdobia rovnako</t>
  </si>
  <si>
    <t>!Tieto sadzby sa použijú pre každý rok referenčného obdobia rovnako</t>
  </si>
  <si>
    <t>Priemerná spotreba pohonných hmôt v závislosti od kategórie vozidla a rýchlosti v litroch/km</t>
  </si>
  <si>
    <t>Dodatočná spotreba pohonných hmôt v závislosti od kategórie vozidla a rýchlostného obmedzenia v litroch</t>
  </si>
  <si>
    <t>Rýchlostné obmedzenie</t>
  </si>
  <si>
    <t>Príručka CBA, tabuľka 27</t>
  </si>
  <si>
    <t>JC pohonných hmôt pre použitie v ekonomickej analýze</t>
  </si>
  <si>
    <t>v EUR</t>
  </si>
  <si>
    <t>!JC sa neeskalujú a neupravujú o rast HDP</t>
  </si>
  <si>
    <t>Príručka CBA, časť 5.2.2.4</t>
  </si>
  <si>
    <t>EUR/km</t>
  </si>
  <si>
    <t>EUR/hod.</t>
  </si>
  <si>
    <t>Priemerné náklady na prevádzku cestných vozidiel</t>
  </si>
  <si>
    <t>Príručka CBA, Tabuľka 28</t>
  </si>
  <si>
    <t>! Do 3,5t</t>
  </si>
  <si>
    <t>! Nad 3,5t do 12t</t>
  </si>
  <si>
    <t>! Nad 12t</t>
  </si>
  <si>
    <t>Relatívna miera bezpečnosti navrhovanej pozemnej komunikácie podľa typu a podľa kategórie zranenia na 100 miliónov vozidlových km</t>
  </si>
  <si>
    <t>1+1, obchvaty miest a obcí v extraviláne
(2-pruh, prevažujú mimoúrovňové a okružné križovatky, max. 90 km/h)</t>
  </si>
  <si>
    <t>1+2 resp. 2+1, cesty v extraviláne
(3-pruh alebo prídavný pruh pre pomalé vozidlá, max. 90 km/h)</t>
  </si>
  <si>
    <t>2+2, cesty v extraviláne smerovo nerozdelené
(4-pruh, úrovňové stykové križovatky, max 100 km/h)</t>
  </si>
  <si>
    <t>2+2, cesty v extraviláne smerovo rozdelené
(4-pruh, mimoúrovňové križovatky, max 100 km/h)</t>
  </si>
  <si>
    <t>1+1 rýchlostné cesty/diaľnice v polovičnom profile
(2-pruh, 80-100 km/h)</t>
  </si>
  <si>
    <t>2+2 rýchlostné cesty v plnom profile
(4-pruh, max. 130 km/h)</t>
  </si>
  <si>
    <t>2+2 diaľnice v plnom profile
(4-pruh, max. 130 km/h)</t>
  </si>
  <si>
    <t>Príručka CBA, tabuľka 31</t>
  </si>
  <si>
    <t>!Hodnoty už sú upravené o korekčné faktory pre neohlásené dopravné nehody</t>
  </si>
  <si>
    <t>Jednotkové náklady plynúce z dopravných nehôd, podľa kategórie zranenia v EUR</t>
  </si>
  <si>
    <t>Údaje o hustote jednotlivých palív</t>
  </si>
  <si>
    <t>Zemný plyn</t>
  </si>
  <si>
    <t>kg/liter</t>
  </si>
  <si>
    <t>Hodnota</t>
  </si>
  <si>
    <t>Jednotka</t>
  </si>
  <si>
    <t>kg/m3</t>
  </si>
  <si>
    <t>Príručka CBA, časť 5.2.2.6</t>
  </si>
  <si>
    <t>NMVOC</t>
  </si>
  <si>
    <r>
      <t>PM</t>
    </r>
    <r>
      <rPr>
        <vertAlign val="subscript"/>
        <sz val="8"/>
        <rFont val="Arial"/>
        <family val="2"/>
        <charset val="238"/>
      </rPr>
      <t>2,5</t>
    </r>
  </si>
  <si>
    <r>
      <t>NO</t>
    </r>
    <r>
      <rPr>
        <vertAlign val="subscript"/>
        <sz val="8"/>
        <rFont val="Arial"/>
        <family val="2"/>
        <charset val="238"/>
      </rPr>
      <t>X</t>
    </r>
  </si>
  <si>
    <r>
      <t>SO</t>
    </r>
    <r>
      <rPr>
        <vertAlign val="subscript"/>
        <sz val="8"/>
        <rFont val="Arial"/>
        <family val="2"/>
        <charset val="238"/>
      </rPr>
      <t>2</t>
    </r>
  </si>
  <si>
    <r>
      <t>NH</t>
    </r>
    <r>
      <rPr>
        <vertAlign val="subscript"/>
        <sz val="8"/>
        <rFont val="Arial"/>
        <family val="2"/>
        <charset val="238"/>
      </rPr>
      <t>3</t>
    </r>
  </si>
  <si>
    <t>Ľahké nákladné vozidlá (nafta)</t>
  </si>
  <si>
    <t>Stredne ťažké nákladné vozidlá (nafta)</t>
  </si>
  <si>
    <t>Ťažké nákladné vozidlá (nafta)</t>
  </si>
  <si>
    <t>Autobusy (nafta)</t>
  </si>
  <si>
    <t>Príručka CBA, tabuľka 35</t>
  </si>
  <si>
    <t>Náklady znečisťujúcich látok z dopravy (EUR/kg) podľa typu látky a územia</t>
  </si>
  <si>
    <r>
      <t>PM</t>
    </r>
    <r>
      <rPr>
        <vertAlign val="subscript"/>
        <sz val="8"/>
        <rFont val="Arial"/>
        <family val="2"/>
        <charset val="238"/>
      </rPr>
      <t>2,5</t>
    </r>
    <r>
      <rPr>
        <sz val="8"/>
        <rFont val="Arial"/>
        <family val="2"/>
      </rPr>
      <t xml:space="preserve"> - Extravilán, intravilány obcí a miest</t>
    </r>
  </si>
  <si>
    <r>
      <t>PM</t>
    </r>
    <r>
      <rPr>
        <vertAlign val="subscript"/>
        <sz val="8"/>
        <rFont val="Arial"/>
        <family val="2"/>
        <charset val="238"/>
      </rPr>
      <t>2,5</t>
    </r>
    <r>
      <rPr>
        <sz val="8"/>
        <rFont val="Arial"/>
        <family val="2"/>
      </rPr>
      <t xml:space="preserve"> - Centrum miest</t>
    </r>
  </si>
  <si>
    <t>NMVOC - Všetky územia</t>
  </si>
  <si>
    <r>
      <t>NH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</rPr>
      <t xml:space="preserve"> - Všetky územia</t>
    </r>
  </si>
  <si>
    <r>
      <t>SO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</rPr>
      <t xml:space="preserve"> - Všetky územia</t>
    </r>
  </si>
  <si>
    <r>
      <t>NO</t>
    </r>
    <r>
      <rPr>
        <vertAlign val="subscript"/>
        <sz val="8"/>
        <rFont val="Arial"/>
        <family val="2"/>
        <charset val="238"/>
      </rPr>
      <t>X</t>
    </r>
    <r>
      <rPr>
        <sz val="8"/>
        <rFont val="Arial"/>
        <family val="2"/>
      </rPr>
      <t xml:space="preserve"> - Centrum miest</t>
    </r>
  </si>
  <si>
    <r>
      <t>NO</t>
    </r>
    <r>
      <rPr>
        <vertAlign val="subscript"/>
        <sz val="8"/>
        <rFont val="Arial"/>
        <family val="2"/>
        <charset val="238"/>
      </rPr>
      <t>X</t>
    </r>
    <r>
      <rPr>
        <sz val="8"/>
        <rFont val="Arial"/>
        <family val="2"/>
      </rPr>
      <t xml:space="preserve"> - Extravilán, intravilány obcí a miest</t>
    </r>
  </si>
  <si>
    <t>Služobné cesty</t>
  </si>
  <si>
    <t>Príručka CBA, tabuľka 37</t>
  </si>
  <si>
    <t>Emisné faktory znečisťujúcich látok pre cestné vozidlá (g/kg)</t>
  </si>
  <si>
    <t>Emisné faktory skleníkových plynov pre cestné vozidlá (g/kg)</t>
  </si>
  <si>
    <r>
      <t>CO</t>
    </r>
    <r>
      <rPr>
        <vertAlign val="subscript"/>
        <sz val="8"/>
        <rFont val="Arial"/>
        <family val="2"/>
        <charset val="238"/>
      </rPr>
      <t>2</t>
    </r>
  </si>
  <si>
    <r>
      <t>CH</t>
    </r>
    <r>
      <rPr>
        <vertAlign val="subscript"/>
        <sz val="8"/>
        <rFont val="Arial"/>
        <family val="2"/>
        <charset val="238"/>
      </rPr>
      <t>4</t>
    </r>
  </si>
  <si>
    <r>
      <t>N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O</t>
    </r>
  </si>
  <si>
    <t>Príručka CBA, tabuľka 38</t>
  </si>
  <si>
    <r>
      <t>CO</t>
    </r>
    <r>
      <rPr>
        <vertAlign val="subscript"/>
        <sz val="8"/>
        <color rgb="FF000000"/>
        <rFont val="Arial"/>
        <family val="2"/>
        <charset val="238"/>
      </rPr>
      <t>2</t>
    </r>
    <r>
      <rPr>
        <sz val="8"/>
        <color rgb="FF000000"/>
        <rFont val="Arial"/>
        <family val="2"/>
      </rPr>
      <t>e</t>
    </r>
  </si>
  <si>
    <t>Príručka CBA, časť 5.2.2.7</t>
  </si>
  <si>
    <r>
      <t>Konverzné faktory pre CO</t>
    </r>
    <r>
      <rPr>
        <b/>
        <vertAlign val="subscript"/>
        <sz val="8"/>
        <rFont val="Arial"/>
        <family val="2"/>
        <charset val="238"/>
      </rPr>
      <t>2</t>
    </r>
    <r>
      <rPr>
        <b/>
        <sz val="8"/>
        <rFont val="Arial"/>
        <family val="2"/>
      </rPr>
      <t>e</t>
    </r>
  </si>
  <si>
    <t>Jednotková cena tony CO2e</t>
  </si>
  <si>
    <r>
      <t>CO</t>
    </r>
    <r>
      <rPr>
        <vertAlign val="subscript"/>
        <sz val="8"/>
        <color rgb="FF000000"/>
        <rFont val="Arial"/>
        <family val="2"/>
        <charset val="238"/>
      </rPr>
      <t>2</t>
    </r>
    <r>
      <rPr>
        <sz val="8"/>
        <color rgb="FF000000"/>
        <rFont val="Arial"/>
        <family val="2"/>
      </rPr>
      <t>e (pre rok 2020 = 86 EUR/t)</t>
    </r>
  </si>
  <si>
    <t>Príručka CBA, tabuľka 41</t>
  </si>
  <si>
    <t>Jednotkové náklady hluku (v EUR na vozidlový kilometer) podľa kategórie vozidla a územia</t>
  </si>
  <si>
    <t>Osobné vozidlá - centrum mesta</t>
  </si>
  <si>
    <t>Ľahké nákladné vozidlá - centrum mesta</t>
  </si>
  <si>
    <t>Stredne ťažké nákladné vozidlá - centrum mesta</t>
  </si>
  <si>
    <t>Ťažké nákladné vozidlá- centrum mesta</t>
  </si>
  <si>
    <t>Autobusy- centrum mesta</t>
  </si>
  <si>
    <t>Osobné vozidlá - intravilán mesta</t>
  </si>
  <si>
    <t>Ľahké nákladné vozidlá - intravilán mesta</t>
  </si>
  <si>
    <t>Stredne ťažké nákladné vozidlá - intravilán mesta</t>
  </si>
  <si>
    <t>Ťažké nákladné vozidlá - intravilán mesta</t>
  </si>
  <si>
    <t>Autobusy - intravilán mesta</t>
  </si>
  <si>
    <t>Osobné vozidlá - intravilán obce</t>
  </si>
  <si>
    <t>Ľahké nákladné vozidlá - intravilán obce</t>
  </si>
  <si>
    <t>Stredne ťažké nákladné vozidlá - intravilán obce</t>
  </si>
  <si>
    <t>Ťažké nákladné vozidlá - intravilán obce</t>
  </si>
  <si>
    <t>Autobusy - intravilán obce</t>
  </si>
  <si>
    <t>Príručka CBA, tabuľka 42</t>
  </si>
  <si>
    <t>Nákup pozemkov</t>
  </si>
  <si>
    <t>Nadobudnutie pozemkov potrebných pre realizáciu projektu, ako aj nájmy či vecné bremená;</t>
  </si>
  <si>
    <t>Výdavky súvisiace s inštaláciou, prevádzkou a odstránením zariadenia staveniska, vytyčovanie, dočasné prístupové komunikácie, dočasné dopravné značky a signalizácia, vypratanie staveniska, demolačné práce;</t>
  </si>
  <si>
    <t>Stavebné výdavky - Mosty</t>
  </si>
  <si>
    <t>Stavebné výdavky - Tunely</t>
  </si>
  <si>
    <t>Stavebné výdavky - Cesty</t>
  </si>
  <si>
    <t>Výdavky na projektovú dokumentáciu, všetky súvisiace štúdie;</t>
  </si>
  <si>
    <t>Stavebné objekty ciest vrátane kanalizácie, odlučovače ropných látok, vrátane vozovky v tuneli;</t>
  </si>
  <si>
    <t>Stavebné výdavky - Podporné múry, spevňovanie svahu</t>
  </si>
  <si>
    <t>Podporné múry a spevňovanie svahu</t>
  </si>
  <si>
    <t>Stavebné objekty podporných, zárubných múrov, vrátane sanácie a spevňovanie svahu;</t>
  </si>
  <si>
    <t>Stavebné výdavky - Protihlukové opatrenia</t>
  </si>
  <si>
    <t>Protihlukové opatrenia</t>
  </si>
  <si>
    <t>Informačný systém - stavebná časť</t>
  </si>
  <si>
    <t>Infomačný systém - technologická časť</t>
  </si>
  <si>
    <t>Objekty protihlukových stien a ďalších opatrení ochrany životého prostredia vrátane oplotenie diaľnice;</t>
  </si>
  <si>
    <t>Stavebné objekty mostov, mimoúrovňových križovatiek, podchody;</t>
  </si>
  <si>
    <t xml:space="preserve">Stavebné objekty tunela bez budov a bez vozovky; </t>
  </si>
  <si>
    <t>Stavebné výdavky - Budovy</t>
  </si>
  <si>
    <t>Stavebné objekty budov (napr. portálové budovy, budovy stredísk správy a údržby diaľnic/ rýchlostných ciest);</t>
  </si>
  <si>
    <t>Objekt stavebnej čast informačného systému diaľnice/rýchlostnej cesty;</t>
  </si>
  <si>
    <t>Objekt technologickej časti informačného systému diaľnice/rýchlostnej cesty;</t>
  </si>
  <si>
    <t>Stavebný výdavky - Stavebná časť informačného systému</t>
  </si>
  <si>
    <t>Stavebný výdavky - Sechnologická časť informačného systému</t>
  </si>
  <si>
    <t>Stavebné výdavky - Ostatné</t>
  </si>
  <si>
    <t>Objetky spätnej rekultivácie, vegetačných úprav a pod; objekty, ktoré nie je možné zaradiť do predchádzajúcich položiek</t>
  </si>
  <si>
    <t>Stavebné výdavky - Vyvolané investície</t>
  </si>
  <si>
    <t>Stavebný dozor, prípadne iný dozor (technický, geologický);</t>
  </si>
  <si>
    <t>Archeologický prieskum, publicita, monitoringy, mesačné správy, fotodokumentácia, video, záručný servis a pod;</t>
  </si>
  <si>
    <t>Iné služby</t>
  </si>
  <si>
    <t>Rezerva na nepredvídateľné výdavky</t>
  </si>
  <si>
    <t>Valorizácia</t>
  </si>
  <si>
    <t>Položka sa stanovuje a uplatňuje v súlade s pravidlami oprávnenosti príslušného programu;</t>
  </si>
  <si>
    <t>Uplatňuje sa iba v prípade cenových úprav stanovených v zmluve o dielo na stavebné práce;</t>
  </si>
  <si>
    <t>→</t>
  </si>
  <si>
    <t>výdavky na výmenu/obnovu</t>
  </si>
  <si>
    <t>! Konverzný faktor pre pozemky je 1,0</t>
  </si>
  <si>
    <r>
      <t xml:space="preserve">Použitý konverzný faktor: </t>
    </r>
    <r>
      <rPr>
        <b/>
        <sz val="8"/>
        <rFont val="Arial"/>
        <family val="2"/>
        <charset val="238"/>
      </rPr>
      <t>agregovaný</t>
    </r>
  </si>
  <si>
    <t>(spracovateľ môže stanoviť odlišné konverzné faktory na základe rôznej miery zastúpenia výrobných faktorov na investícií)</t>
  </si>
  <si>
    <t>1.1 Investičné výdavky (EUR) - finančné</t>
  </si>
  <si>
    <t>Celkové investičné výdavky vrátane DPH</t>
  </si>
  <si>
    <t>Oprávnené investičné výdavky</t>
  </si>
  <si>
    <t>Neoprávnené investičné výdavky</t>
  </si>
  <si>
    <t>Kategória investičných výdavkov*  **</t>
  </si>
  <si>
    <t>**</t>
  </si>
  <si>
    <t>Prevádzkové príjmy</t>
  </si>
  <si>
    <t>Oprávnené výdavky</t>
  </si>
  <si>
    <t>Suma v rozhodnutí (NFP)</t>
  </si>
  <si>
    <t>Časový horizont (referenčné obdobie)</t>
  </si>
  <si>
    <t>Začiatočný rok referenčného obdobia</t>
  </si>
  <si>
    <t>Rok uvedenia do prevádzky</t>
  </si>
  <si>
    <t>Posledný rok referenčného obdobia</t>
  </si>
  <si>
    <t>3.4 Prevádzkové náklady (ekonomické)</t>
  </si>
  <si>
    <t>Celkové prevádzkové náklady na údržbu cesty</t>
  </si>
  <si>
    <t>Náklady na elektronický výber mýta</t>
  </si>
  <si>
    <t>Iné špecifické náklady</t>
  </si>
  <si>
    <t>Celkové iné špecifické prevádzkové náklady</t>
  </si>
  <si>
    <t>Celkové prevádzkové náklady</t>
  </si>
  <si>
    <t>(diskontované)</t>
  </si>
  <si>
    <t>Vlastné financovanie investície</t>
  </si>
  <si>
    <t>Splátky úverov (vrátane úrokov)</t>
  </si>
  <si>
    <t>6.3 Finančná udržateľnosť (prírastková)</t>
  </si>
  <si>
    <t>z toho: Príspevok z fondov EÚ</t>
  </si>
  <si>
    <t>z toho: Verejné zdroje SR</t>
  </si>
  <si>
    <t>! Bez DPH, bez rezervy, bez cenových úprav (valorizácia)</t>
  </si>
  <si>
    <t>Cenové úpravy (valorizácia)</t>
  </si>
  <si>
    <t>Celkové investičné výdavky vrátane rezervy a valorizácie</t>
  </si>
  <si>
    <t>Celkové investičné výdavky</t>
  </si>
  <si>
    <t>* bez zahrnutia DPH, rezervy a cenových úprav (valorizácia)</t>
  </si>
  <si>
    <t>Oprávnené investičné výdavky bez DPH, rezervy a valorizácie</t>
  </si>
  <si>
    <t>5.3 Štruktúra financovania*</t>
  </si>
  <si>
    <t>z toho: Úver**</t>
  </si>
  <si>
    <t>**predpoklad nevyužitia úverových zdrojov, ak naopak, potrebné doplniť čerpanie úveru po rokoch</t>
  </si>
  <si>
    <t>Celkové finančné zdroje</t>
  </si>
  <si>
    <t>Splátky úverov (vrátane úrokov)*</t>
  </si>
  <si>
    <t>Prevádzková dotácia</t>
  </si>
  <si>
    <t>Upravený kumulovaný čistý peňažný tok</t>
  </si>
  <si>
    <t>Prevádzkové výdavky (iba s projektom)</t>
  </si>
  <si>
    <t>Prevádzkové príjmy (iba s projektom)</t>
  </si>
  <si>
    <t>6.4 Finančná udržateľnosť (absolútna pre projektový scenár)</t>
  </si>
  <si>
    <t>7.1 Jazdný čas osobných áut (hodiny)</t>
  </si>
  <si>
    <t>7.2 Jazdný čas autobusov (hodiny)</t>
  </si>
  <si>
    <t>Úspora času, z toho:</t>
  </si>
  <si>
    <t>Úspora času v peňažnom vyjadrení (v EUR)</t>
  </si>
  <si>
    <t>Časová zložka vodičov autobsov a vodičov nákladnej dopravy je zohľadnená v prevádzkových nákladoch vozidiel</t>
  </si>
  <si>
    <t>Služobná cesta</t>
  </si>
  <si>
    <t>Osobné automobily (benzín)</t>
  </si>
  <si>
    <t>Osobné automobily (nafta)</t>
  </si>
  <si>
    <t>4.1 Príjmy</t>
  </si>
  <si>
    <t>4.2 Príjmy</t>
  </si>
  <si>
    <t>4.3 Príjmy</t>
  </si>
  <si>
    <t>PRÍRASTKOVÉ</t>
  </si>
  <si>
    <t>Celkom benzín</t>
  </si>
  <si>
    <t>Celkom nafta</t>
  </si>
  <si>
    <t>10.1 Jazdný čas vozidiel (hodiny)</t>
  </si>
  <si>
    <t>10.2 Jazdný čas vozidiel (hodiny)</t>
  </si>
  <si>
    <t>10.4 Úspora časovej zložky nákladov na prevádzku v peňažnom vyjadrení (v EUR)</t>
  </si>
  <si>
    <t>10.5 Jazdná vzdialenosť (kilometre)</t>
  </si>
  <si>
    <t>10.6 Jazdná vzdialenosť (kilometre)</t>
  </si>
  <si>
    <t>10.7 Jazdná vzdialenosť (kilometre)</t>
  </si>
  <si>
    <t>10.8 Úspora km zložky nákladov na prevádzku v peňažnom vyjadrení (v EUR)</t>
  </si>
  <si>
    <t>10.9 Úspora ostatných prevádzkových nákladov vozidiel celkom v peňažnom vyjadrení (v EUR)</t>
  </si>
  <si>
    <t>9.1 Spotreba pohonných hmôt (litre)</t>
  </si>
  <si>
    <t>9.2 Spotreba pohonných hmôt (litre)</t>
  </si>
  <si>
    <t>9.3 Spotreba pohonných hmôt (litre)</t>
  </si>
  <si>
    <t>9.4 Úspora spotreby v peňažnom vyjadrení (v EUR)</t>
  </si>
  <si>
    <t>9.5 Dodatočná spotreba pohonných hmôt (litre)</t>
  </si>
  <si>
    <t>9.6 Dodatočná spotreba pohonných hmôt (litre)</t>
  </si>
  <si>
    <t>9.7 Dodatočná spotreba pohonných hmôt (litre)</t>
  </si>
  <si>
    <t>9.8 Úspora dodatočnej spotreby v peňažnom vyjadrení (v EUR)</t>
  </si>
  <si>
    <t>9.9 Úspora PHM celkom v peňažnom vyjadrení (v EUR)</t>
  </si>
  <si>
    <t>9.10 Úspora PHM celkom (kilogramy)</t>
  </si>
  <si>
    <t>8.1 Jazdný čas stredne ťažkých nákladných vozidiel (hodiny)</t>
  </si>
  <si>
    <t>8.2 Jazdný čas ťažkých nákladných vozidiel (hodiny)</t>
  </si>
  <si>
    <t>11.1 Náklady z dopravných nehôd (v EUR)</t>
  </si>
  <si>
    <t>11.3 Náklady z dopravných nehôd (v EUR)</t>
  </si>
  <si>
    <t>11.2 Náklady z dopravných nehôd (v EUR)</t>
  </si>
  <si>
    <t>SO2</t>
  </si>
  <si>
    <t>NH3</t>
  </si>
  <si>
    <t>PM2,5 centrum mesta</t>
  </si>
  <si>
    <t>NOx centrum mesta</t>
  </si>
  <si>
    <t>PM2,5 extravilány, intravilány obcí a miest</t>
  </si>
  <si>
    <t>NOx extravilány, intravilány obcí a miest</t>
  </si>
  <si>
    <t>12.1 Množstvo emitovaných znečisťujúcich látok (kilogramy)</t>
  </si>
  <si>
    <t>12.2 Množstvo emitovaných znečisťujúcich látok (kilogramy)</t>
  </si>
  <si>
    <t>12.3 Množstvo emitovaných znečisťujúcich látok (kilogramy)</t>
  </si>
  <si>
    <t>12.4 Úspora emitovaných znečisťujúcich látok v peňažnom vyjadrení (EUR)</t>
  </si>
  <si>
    <t>13.1 Množstvo emitovaných skleníkových plynov (kilogramy)</t>
  </si>
  <si>
    <t>CO2</t>
  </si>
  <si>
    <t>CH4</t>
  </si>
  <si>
    <t>N2O</t>
  </si>
  <si>
    <t>13.2 Množstvo emitovaných skleníkových plynov (kilogramy)</t>
  </si>
  <si>
    <t>13.3 Množstvo emitovaných skleníkových plynov (kilogramy)</t>
  </si>
  <si>
    <t>13.4 Úspora emitovaných skleníkových plynov v peňažnom vyjadrení (EUR)</t>
  </si>
  <si>
    <t>Prepočet úspory na CO2e</t>
  </si>
  <si>
    <t>14.1 Jazdná vzdialenosť (kilometre)</t>
  </si>
  <si>
    <t>Osobné vozidlá (centrum mesta)</t>
  </si>
  <si>
    <t>Osobné vozidlá (intravilán mesta)</t>
  </si>
  <si>
    <t>Ľahké nákladné vozidlá (centrum mesta)</t>
  </si>
  <si>
    <t>Ľahké nákladné vozidlá (intravilán mesta)</t>
  </si>
  <si>
    <t>Stredne ťažké nákladné vozidlá (centrum mesta)</t>
  </si>
  <si>
    <t>Stredne ťažké nákladné vozidlá (intravilán mesta)</t>
  </si>
  <si>
    <t>Osobné vozidlá (intravilán obce)</t>
  </si>
  <si>
    <t>Ľahké nákladné vozidlá (intravilán obce)</t>
  </si>
  <si>
    <t>Stredne ťažké nákladné vozidlá (intravilán obce)</t>
  </si>
  <si>
    <t>Ťažké nákladné vozidlá (centrum mesta)</t>
  </si>
  <si>
    <t>Ťažké nákladné vozidlá (intravilán mesta)</t>
  </si>
  <si>
    <t>Autobusy (centrum mesta)</t>
  </si>
  <si>
    <t>Autobusy (intravilán mesta)</t>
  </si>
  <si>
    <t>14.2 Jazdná vzdialenosť (kilometre)</t>
  </si>
  <si>
    <t>Autobusy (intravilán obce)</t>
  </si>
  <si>
    <t>Ťažké nákladné vozidlá (intravilán obce)</t>
  </si>
  <si>
    <t>14.3 Jazdná vzdialenosť (kilometre)</t>
  </si>
  <si>
    <t>14.4 Úspora nákladov z hluku peňažnom vyjadrení (EUR)</t>
  </si>
  <si>
    <t>15.1 Spoločenská čistá súčasná hodnota investície</t>
  </si>
  <si>
    <t>Čas cestujúcich</t>
  </si>
  <si>
    <t>Čas tovaru</t>
  </si>
  <si>
    <t>Spotreba pohonných látok</t>
  </si>
  <si>
    <t>Ostatné prevádzkové náklady vozidiel</t>
  </si>
  <si>
    <t>Bezpečnosť</t>
  </si>
  <si>
    <t>Znečisťujúce látky</t>
  </si>
  <si>
    <t>Skleníkové plyny</t>
  </si>
  <si>
    <t>Hluk</t>
  </si>
  <si>
    <t>Úspora času všetkých cestujúcich v peňažnom vyjadrení (v EUR)</t>
  </si>
  <si>
    <t>Výjazd z intravilánu</t>
  </si>
  <si>
    <t>Okružná križovatka mimo obce</t>
  </si>
  <si>
    <t>Križovatka so zastavením v obci</t>
  </si>
  <si>
    <t>Križovatka so zastavením mimo obce</t>
  </si>
  <si>
    <t>Pripojenie na D/RC</t>
  </si>
  <si>
    <t>Okružná križovatka v obci</t>
  </si>
  <si>
    <t>3-pruh</t>
  </si>
  <si>
    <t>1+1obch</t>
  </si>
  <si>
    <t>1+1D/RC</t>
  </si>
  <si>
    <t>RC</t>
  </si>
  <si>
    <t>D</t>
  </si>
  <si>
    <t>2+2rozd</t>
  </si>
  <si>
    <t>2+2neroz</t>
  </si>
  <si>
    <r>
      <rPr>
        <sz val="8"/>
        <color rgb="FFFF0000"/>
        <rFont val="Calibri"/>
        <family val="2"/>
        <charset val="238"/>
        <scheme val="minor"/>
      </rPr>
      <t>→</t>
    </r>
    <r>
      <rPr>
        <sz val="8"/>
        <color rgb="FFFF0000"/>
        <rFont val="Arial"/>
        <family val="2"/>
        <charset val="238"/>
      </rPr>
      <t xml:space="preserve"> podľa čl. 18 Delegovaného nariadenia 480/2014 sa Zostatková hodnota investície zahrnie do výpočtu diskontovaných čistých príjmov operácie iba vtedy, ak príjmy prevyšujú výdavky</t>
    </r>
  </si>
  <si>
    <t>Čistý príjem (DNR)</t>
  </si>
  <si>
    <t>Investičné výdavky (DIC)</t>
  </si>
  <si>
    <t>Investičné výdavky - Čistý príjem (Max EE)</t>
  </si>
  <si>
    <t>Finančná medzera (FG)</t>
  </si>
  <si>
    <t>*doplniť splátky úveru (istina+úroky) ak relevantné</t>
  </si>
  <si>
    <t>pre účely Žiadosti o poskytnutie NFP</t>
  </si>
  <si>
    <r>
      <rPr>
        <sz val="8"/>
        <color rgb="FFFF0000"/>
        <rFont val="Calibri"/>
        <family val="2"/>
        <charset val="238"/>
        <scheme val="minor"/>
      </rPr>
      <t>→</t>
    </r>
    <r>
      <rPr>
        <sz val="8"/>
        <color rgb="FFFF0000"/>
        <rFont val="Arial"/>
        <family val="2"/>
        <charset val="238"/>
      </rPr>
      <t xml:space="preserve"> v prípadoch úspory inkrementálnej úspory prevádzkových výdavkov (záporná hodnota) je možné bunku vynulovať za predpokladu, že úspora je kompenzovaná znížením prevádzkovej dotácie</t>
    </r>
  </si>
  <si>
    <t>Emisné faktory (gCO2/kWh) spotreby elektrickej energie</t>
  </si>
  <si>
    <t>Sieť vysokého napätia (VN)</t>
  </si>
  <si>
    <t>Sieť stredného napätia (SN)</t>
  </si>
  <si>
    <t>Sieť nízkeho napätia (NN)</t>
  </si>
  <si>
    <t>Príručka CBA, tabuľka 40</t>
  </si>
  <si>
    <t>Všetky objekty, ktoré budú odovzdané iným budúcim správcom (okrem všetkých ciest), napr. úpravy vodných tokov, preložky inžinierskych sietí a pod);</t>
  </si>
  <si>
    <t xml:space="preserve"> - Pre účely kvantifikácie citlivosti a rizika sa pridajú ďalšie hárky s príslušným označením</t>
  </si>
  <si>
    <t xml:space="preserve">Od roku </t>
  </si>
  <si>
    <t>je projekt v prevádzke, až od tohto roku je potrebné zohľadniť rozdielne vstupy pre scenár BEZ PROJEKTU a scenár S PROJEKTOM</t>
  </si>
  <si>
    <t xml:space="preserve"> - Bunky, do ktorých je požadované vloženie vstupných dát od spracovateľa CBA sú zvýraznené modrou farbou </t>
  </si>
  <si>
    <t>(v prípade etapizácie projektu je možné zohľadniť čiastočné rozdielne vstupy aj skôr, napr. po dokončení I. etapy)</t>
  </si>
  <si>
    <r>
      <t xml:space="preserve"> - Zároveň je požadované vyplnenie vstupných hárkov (</t>
    </r>
    <r>
      <rPr>
        <b/>
        <sz val="8"/>
        <color rgb="FF3399FF"/>
        <rFont val="Arial"/>
        <family val="2"/>
        <charset val="238"/>
      </rPr>
      <t>úseky, intenzity, rýchlosti</t>
    </r>
    <r>
      <rPr>
        <sz val="8"/>
        <rFont val="Arial"/>
        <family val="2"/>
        <charset val="238"/>
      </rPr>
      <t>), ktoré slúžia ako základ výpočtov CBA modelu</t>
    </r>
  </si>
  <si>
    <t>nediskontované</t>
  </si>
  <si>
    <t>Celkom (EUR)</t>
  </si>
  <si>
    <t>9.1 Spotreba pohonných hmôt (EUR)</t>
  </si>
  <si>
    <t>10.1 Jazdný čas vozidiel (EUR)</t>
  </si>
  <si>
    <t>10.2 Jazdný čas vozidiel (EUR)</t>
  </si>
  <si>
    <t>10.5 Jazdná vzdialenosť (EUR)</t>
  </si>
  <si>
    <t>12.1 Množstvo emitovaných znečisťujúcich látok (EUR)</t>
  </si>
  <si>
    <t>12.2 Množstvo emitovaných znečisťujúcich látok (EUR)</t>
  </si>
  <si>
    <t>13.1 Množstvo emitovaných skleníkových plynov (EUR)</t>
  </si>
  <si>
    <t>14.1 Jazdná vzdialenosť (EUR)</t>
  </si>
  <si>
    <t>14.2 Jazdná vzdialenosť (EUR)</t>
  </si>
  <si>
    <t>kontrola (BP-SP)</t>
  </si>
  <si>
    <t>7.1 Jazdný čas osobných áut (EUR)</t>
  </si>
  <si>
    <t>7.2 Jazdný čas autobusov (EUR)</t>
  </si>
  <si>
    <t>BP</t>
  </si>
  <si>
    <t>SP</t>
  </si>
  <si>
    <t>Rozdíl</t>
  </si>
  <si>
    <t>Životnost</t>
  </si>
  <si>
    <t>živ. Investice</t>
  </si>
  <si>
    <t>Životnost investice po skončení hodnotícího období</t>
  </si>
  <si>
    <t>Délka provozní fáze hodnotícího období</t>
  </si>
  <si>
    <t>Zůstatková hodnota (EA)</t>
  </si>
  <si>
    <t>ZH</t>
  </si>
  <si>
    <t>Zůstatková hodnota (FA)</t>
  </si>
  <si>
    <t>Príloha_CBA_Stand_Tab_Cesty_E1_Final_uprava4_ZH.xlsx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</si>
</sst>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_ ;[Red]\-#,##0\ "/>
    <numFmt numFmtId="165" formatCode="0.0"/>
    <numFmt numFmtId="166" formatCode="#,##0.0"/>
    <numFmt numFmtId="167" formatCode="0.0%"/>
    <numFmt numFmtId="168" formatCode="#,##0.00_ ;[Red]\-#,##0.00\ "/>
    <numFmt numFmtId="169" formatCode="0.000"/>
    <numFmt numFmtId="170" formatCode="0.0000"/>
    <numFmt numFmtId="171" formatCode="#,##0.0000"/>
    <numFmt numFmtId="172" formatCode="#,##0.000000_ ;[Red]\-#,##0.000000\ "/>
  </numFmts>
  <fonts count="36" x14ac:knownFonts="1">
    <font>
      <sz val="10"/>
      <name val="Arial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i/>
      <sz val="8"/>
      <name val="Arial"/>
      <family val="2"/>
      <charset val="238"/>
    </font>
    <font>
      <b/>
      <sz val="8"/>
      <name val="Arial"/>
      <family val="2"/>
      <charset val="238"/>
    </font>
    <font>
      <b/>
      <sz val="8"/>
      <name val="Arial"/>
      <family val="2"/>
    </font>
    <font>
      <i/>
      <sz val="8"/>
      <name val="Calibri"/>
      <family val="2"/>
      <charset val="238"/>
    </font>
    <font>
      <sz val="8"/>
      <name val="Calibri"/>
      <family val="2"/>
      <charset val="238"/>
    </font>
    <font>
      <sz val="8"/>
      <color indexed="8"/>
      <name val="Arial"/>
      <family val="2"/>
      <charset val="238"/>
    </font>
    <font>
      <sz val="8"/>
      <name val="Arial"/>
      <family val="2"/>
    </font>
    <font>
      <sz val="8"/>
      <color rgb="FF000000"/>
      <name val="Arial"/>
      <family val="2"/>
      <charset val="238"/>
    </font>
    <font>
      <i/>
      <sz val="8"/>
      <color rgb="FF000000"/>
      <name val="Calibri"/>
      <family val="2"/>
      <charset val="238"/>
    </font>
    <font>
      <sz val="8"/>
      <color rgb="FF000000"/>
      <name val="Arial"/>
      <family val="2"/>
    </font>
    <font>
      <sz val="10"/>
      <name val="Arial"/>
      <family val="2"/>
    </font>
    <font>
      <sz val="8"/>
      <color theme="0"/>
      <name val="Arial"/>
      <family val="2"/>
      <charset val="238"/>
    </font>
    <font>
      <sz val="8"/>
      <color theme="0" tint="-0.249977111117893"/>
      <name val="Arial"/>
      <family val="2"/>
      <charset val="238"/>
    </font>
    <font>
      <vertAlign val="subscript"/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b/>
      <vertAlign val="subscript"/>
      <sz val="8"/>
      <name val="Arial"/>
      <family val="2"/>
      <charset val="238"/>
    </font>
    <font>
      <vertAlign val="subscript"/>
      <sz val="8"/>
      <color rgb="FF000000"/>
      <name val="Arial"/>
      <family val="2"/>
      <charset val="238"/>
    </font>
    <font>
      <b/>
      <i/>
      <sz val="8"/>
      <name val="Arial"/>
      <family val="2"/>
      <charset val="238"/>
    </font>
    <font>
      <b/>
      <i/>
      <sz val="8"/>
      <color rgb="FF000000"/>
      <name val="Arial"/>
      <family val="2"/>
      <charset val="238"/>
    </font>
    <font>
      <sz val="8"/>
      <name val="Calibri"/>
      <family val="2"/>
      <charset val="238"/>
      <scheme val="minor"/>
    </font>
    <font>
      <sz val="8"/>
      <color theme="3"/>
      <name val="Arial"/>
      <family val="2"/>
      <charset val="238"/>
    </font>
    <font>
      <sz val="8"/>
      <color rgb="FFFF0000"/>
      <name val="Arial"/>
      <family val="2"/>
      <charset val="238"/>
    </font>
    <font>
      <sz val="8"/>
      <color rgb="FFFF0000"/>
      <name val="Calibri"/>
      <family val="2"/>
      <charset val="238"/>
      <scheme val="minor"/>
    </font>
    <font>
      <b/>
      <sz val="8"/>
      <color rgb="FF00000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8"/>
      <color rgb="FF3399FF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7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5" fillId="0" borderId="0"/>
    <xf numFmtId="9" fontId="3" fillId="0" borderId="0" applyFont="0" applyFill="0" applyBorder="0" applyAlignment="0" applyProtection="0"/>
    <xf numFmtId="0" fontId="2" fillId="0" borderId="0"/>
    <xf numFmtId="0" fontId="16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33" fillId="0" borderId="0"/>
    <xf numFmtId="43" fontId="33" fillId="0" borderId="0" applyFont="0" applyFill="0" applyBorder="0" applyAlignment="0" applyProtection="0"/>
    <xf numFmtId="0" fontId="34" fillId="0" borderId="0"/>
    <xf numFmtId="0" fontId="3" fillId="0" borderId="0"/>
  </cellStyleXfs>
  <cellXfs count="325">
    <xf numFmtId="0" fontId="0" fillId="0" borderId="0" xfId="0"/>
    <xf numFmtId="0" fontId="6" fillId="0" borderId="0" xfId="0" applyFont="1"/>
    <xf numFmtId="0" fontId="4" fillId="0" borderId="0" xfId="0" applyFont="1" applyFill="1"/>
    <xf numFmtId="0" fontId="4" fillId="0" borderId="0" xfId="0" applyFont="1"/>
    <xf numFmtId="0" fontId="4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7" fillId="3" borderId="1" xfId="0" applyFont="1" applyFill="1" applyBorder="1"/>
    <xf numFmtId="0" fontId="6" fillId="3" borderId="1" xfId="0" applyFont="1" applyFill="1" applyBorder="1"/>
    <xf numFmtId="3" fontId="4" fillId="0" borderId="1" xfId="0" applyNumberFormat="1" applyFont="1" applyBorder="1"/>
    <xf numFmtId="3" fontId="4" fillId="2" borderId="1" xfId="0" applyNumberFormat="1" applyFont="1" applyFill="1" applyBorder="1"/>
    <xf numFmtId="3" fontId="4" fillId="0" borderId="1" xfId="0" applyNumberFormat="1" applyFont="1" applyFill="1" applyBorder="1"/>
    <xf numFmtId="0" fontId="7" fillId="0" borderId="1" xfId="0" applyFont="1" applyBorder="1" applyAlignment="1">
      <alignment wrapText="1"/>
    </xf>
    <xf numFmtId="3" fontId="7" fillId="0" borderId="1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3" fontId="7" fillId="0" borderId="1" xfId="0" applyNumberFormat="1" applyFont="1" applyBorder="1"/>
    <xf numFmtId="3" fontId="4" fillId="0" borderId="0" xfId="0" applyNumberFormat="1" applyFont="1"/>
    <xf numFmtId="0" fontId="4" fillId="0" borderId="1" xfId="0" applyFont="1" applyFill="1" applyBorder="1"/>
    <xf numFmtId="0" fontId="6" fillId="0" borderId="0" xfId="0" applyFont="1" applyFill="1" applyBorder="1"/>
    <xf numFmtId="0" fontId="7" fillId="0" borderId="1" xfId="0" applyFont="1" applyFill="1" applyBorder="1"/>
    <xf numFmtId="3" fontId="7" fillId="0" borderId="1" xfId="0" applyNumberFormat="1" applyFont="1" applyFill="1" applyBorder="1"/>
    <xf numFmtId="0" fontId="7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Border="1"/>
    <xf numFmtId="0" fontId="4" fillId="0" borderId="0" xfId="0" applyFont="1" applyBorder="1"/>
    <xf numFmtId="0" fontId="4" fillId="3" borderId="1" xfId="0" applyFont="1" applyFill="1" applyBorder="1"/>
    <xf numFmtId="0" fontId="7" fillId="0" borderId="2" xfId="0" applyFont="1" applyFill="1" applyBorder="1"/>
    <xf numFmtId="3" fontId="7" fillId="0" borderId="2" xfId="0" applyNumberFormat="1" applyFont="1" applyBorder="1"/>
    <xf numFmtId="0" fontId="7" fillId="0" borderId="3" xfId="0" applyFont="1" applyBorder="1"/>
    <xf numFmtId="3" fontId="7" fillId="0" borderId="3" xfId="0" applyNumberFormat="1" applyFont="1" applyBorder="1"/>
    <xf numFmtId="9" fontId="4" fillId="0" borderId="1" xfId="2" applyFont="1" applyFill="1" applyBorder="1"/>
    <xf numFmtId="0" fontId="7" fillId="0" borderId="0" xfId="0" applyFont="1" applyFill="1"/>
    <xf numFmtId="0" fontId="6" fillId="0" borderId="1" xfId="0" applyFont="1" applyFill="1" applyBorder="1"/>
    <xf numFmtId="3" fontId="4" fillId="0" borderId="0" xfId="0" applyNumberFormat="1" applyFont="1" applyFill="1"/>
    <xf numFmtId="164" fontId="4" fillId="0" borderId="0" xfId="0" applyNumberFormat="1" applyFont="1"/>
    <xf numFmtId="0" fontId="4" fillId="0" borderId="4" xfId="0" applyFont="1" applyBorder="1"/>
    <xf numFmtId="164" fontId="4" fillId="0" borderId="0" xfId="0" applyNumberFormat="1" applyFont="1" applyBorder="1"/>
    <xf numFmtId="0" fontId="4" fillId="0" borderId="2" xfId="0" applyFont="1" applyBorder="1"/>
    <xf numFmtId="3" fontId="4" fillId="0" borderId="2" xfId="0" applyNumberFormat="1" applyFont="1" applyFill="1" applyBorder="1"/>
    <xf numFmtId="3" fontId="4" fillId="2" borderId="2" xfId="0" applyNumberFormat="1" applyFont="1" applyFill="1" applyBorder="1"/>
    <xf numFmtId="0" fontId="7" fillId="4" borderId="1" xfId="0" applyFont="1" applyFill="1" applyBorder="1"/>
    <xf numFmtId="3" fontId="7" fillId="4" borderId="1" xfId="0" applyNumberFormat="1" applyFont="1" applyFill="1" applyBorder="1"/>
    <xf numFmtId="3" fontId="4" fillId="5" borderId="1" xfId="0" applyNumberFormat="1" applyFont="1" applyFill="1" applyBorder="1"/>
    <xf numFmtId="0" fontId="4" fillId="0" borderId="3" xfId="0" applyFont="1" applyBorder="1"/>
    <xf numFmtId="0" fontId="4" fillId="0" borderId="0" xfId="1" applyFont="1"/>
    <xf numFmtId="0" fontId="4" fillId="0" borderId="1" xfId="1" applyFont="1" applyBorder="1"/>
    <xf numFmtId="0" fontId="7" fillId="0" borderId="1" xfId="1" applyFont="1" applyBorder="1"/>
    <xf numFmtId="0" fontId="6" fillId="0" borderId="1" xfId="1" applyFont="1" applyBorder="1"/>
    <xf numFmtId="0" fontId="7" fillId="3" borderId="1" xfId="1" applyFont="1" applyFill="1" applyBorder="1"/>
    <xf numFmtId="0" fontId="4" fillId="3" borderId="1" xfId="1" applyFont="1" applyFill="1" applyBorder="1"/>
    <xf numFmtId="0" fontId="6" fillId="3" borderId="1" xfId="1" applyFont="1" applyFill="1" applyBorder="1"/>
    <xf numFmtId="0" fontId="7" fillId="0" borderId="0" xfId="1" applyFont="1"/>
    <xf numFmtId="164" fontId="4" fillId="0" borderId="1" xfId="1" applyNumberFormat="1" applyFont="1" applyBorder="1"/>
    <xf numFmtId="2" fontId="7" fillId="3" borderId="1" xfId="1" applyNumberFormat="1" applyFont="1" applyFill="1" applyBorder="1" applyAlignment="1">
      <alignment horizontal="center" wrapText="1"/>
    </xf>
    <xf numFmtId="0" fontId="4" fillId="0" borderId="4" xfId="1" applyFont="1" applyBorder="1"/>
    <xf numFmtId="3" fontId="7" fillId="0" borderId="0" xfId="0" applyNumberFormat="1" applyFont="1" applyBorder="1"/>
    <xf numFmtId="3" fontId="4" fillId="0" borderId="0" xfId="0" applyNumberFormat="1" applyFont="1" applyBorder="1"/>
    <xf numFmtId="0" fontId="6" fillId="0" borderId="0" xfId="0" applyFont="1" applyBorder="1" applyAlignment="1">
      <alignment vertical="center"/>
    </xf>
    <xf numFmtId="0" fontId="4" fillId="2" borderId="1" xfId="0" applyFont="1" applyFill="1" applyBorder="1"/>
    <xf numFmtId="9" fontId="4" fillId="0" borderId="3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4" fontId="4" fillId="0" borderId="3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5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/>
    </xf>
    <xf numFmtId="3" fontId="7" fillId="6" borderId="6" xfId="0" applyNumberFormat="1" applyFont="1" applyFill="1" applyBorder="1"/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9" fontId="4" fillId="0" borderId="4" xfId="2" applyFont="1" applyBorder="1" applyAlignment="1">
      <alignment horizontal="center"/>
    </xf>
    <xf numFmtId="0" fontId="7" fillId="3" borderId="8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3" fontId="4" fillId="6" borderId="8" xfId="0" applyNumberFormat="1" applyFont="1" applyFill="1" applyBorder="1"/>
    <xf numFmtId="3" fontId="4" fillId="7" borderId="9" xfId="0" applyNumberFormat="1" applyFont="1" applyFill="1" applyBorder="1"/>
    <xf numFmtId="3" fontId="7" fillId="7" borderId="6" xfId="0" applyNumberFormat="1" applyFont="1" applyFill="1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7" borderId="1" xfId="1" applyFont="1" applyFill="1" applyBorder="1"/>
    <xf numFmtId="164" fontId="7" fillId="7" borderId="1" xfId="1" applyNumberFormat="1" applyFont="1" applyFill="1" applyBorder="1"/>
    <xf numFmtId="0" fontId="4" fillId="8" borderId="10" xfId="0" applyFont="1" applyFill="1" applyBorder="1"/>
    <xf numFmtId="0" fontId="4" fillId="8" borderId="12" xfId="0" applyFont="1" applyFill="1" applyBorder="1"/>
    <xf numFmtId="0" fontId="4" fillId="8" borderId="11" xfId="0" applyFont="1" applyFill="1" applyBorder="1"/>
    <xf numFmtId="0" fontId="4" fillId="8" borderId="13" xfId="0" applyFont="1" applyFill="1" applyBorder="1"/>
    <xf numFmtId="0" fontId="4" fillId="8" borderId="0" xfId="0" applyFont="1" applyFill="1" applyBorder="1"/>
    <xf numFmtId="0" fontId="4" fillId="8" borderId="14" xfId="0" applyFont="1" applyFill="1" applyBorder="1"/>
    <xf numFmtId="0" fontId="4" fillId="8" borderId="15" xfId="0" applyFont="1" applyFill="1" applyBorder="1"/>
    <xf numFmtId="0" fontId="4" fillId="8" borderId="16" xfId="0" applyFont="1" applyFill="1" applyBorder="1"/>
    <xf numFmtId="0" fontId="4" fillId="8" borderId="17" xfId="0" applyFont="1" applyFill="1" applyBorder="1"/>
    <xf numFmtId="0" fontId="4" fillId="0" borderId="3" xfId="0" applyFont="1" applyFill="1" applyBorder="1" applyAlignment="1">
      <alignment horizontal="left" vertical="center"/>
    </xf>
    <xf numFmtId="4" fontId="4" fillId="0" borderId="3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/>
    <xf numFmtId="167" fontId="13" fillId="0" borderId="1" xfId="0" applyNumberFormat="1" applyFont="1" applyBorder="1" applyAlignment="1">
      <alignment horizontal="center" vertical="center"/>
    </xf>
    <xf numFmtId="167" fontId="13" fillId="0" borderId="1" xfId="0" applyNumberFormat="1" applyFont="1" applyBorder="1" applyAlignment="1">
      <alignment horizontal="center" vertical="center" wrapText="1"/>
    </xf>
    <xf numFmtId="170" fontId="13" fillId="0" borderId="1" xfId="0" applyNumberFormat="1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7" fillId="9" borderId="1" xfId="0" applyFont="1" applyFill="1" applyBorder="1"/>
    <xf numFmtId="0" fontId="17" fillId="0" borderId="0" xfId="0" applyFont="1"/>
    <xf numFmtId="167" fontId="17" fillId="0" borderId="0" xfId="0" applyNumberFormat="1" applyFont="1"/>
    <xf numFmtId="167" fontId="4" fillId="0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167" fontId="18" fillId="0" borderId="0" xfId="0" applyNumberFormat="1" applyFont="1"/>
    <xf numFmtId="0" fontId="8" fillId="9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/>
    </xf>
    <xf numFmtId="0" fontId="4" fillId="9" borderId="1" xfId="0" applyFont="1" applyFill="1" applyBorder="1"/>
    <xf numFmtId="0" fontId="7" fillId="9" borderId="19" xfId="0" applyNumberFormat="1" applyFont="1" applyFill="1" applyBorder="1" applyAlignment="1">
      <alignment horizontal="center" vertical="center"/>
    </xf>
    <xf numFmtId="0" fontId="7" fillId="9" borderId="20" xfId="0" applyNumberFormat="1" applyFont="1" applyFill="1" applyBorder="1" applyAlignment="1">
      <alignment horizontal="center" vertical="center"/>
    </xf>
    <xf numFmtId="0" fontId="7" fillId="9" borderId="4" xfId="0" applyNumberFormat="1" applyFont="1" applyFill="1" applyBorder="1" applyAlignment="1">
      <alignment horizontal="center" vertical="center"/>
    </xf>
    <xf numFmtId="169" fontId="4" fillId="7" borderId="1" xfId="0" applyNumberFormat="1" applyFont="1" applyFill="1" applyBorder="1" applyAlignment="1">
      <alignment horizontal="center"/>
    </xf>
    <xf numFmtId="169" fontId="4" fillId="0" borderId="1" xfId="0" applyNumberFormat="1" applyFont="1" applyBorder="1" applyAlignment="1">
      <alignment horizont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9" fontId="8" fillId="9" borderId="1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169" fontId="4" fillId="0" borderId="1" xfId="0" applyNumberFormat="1" applyFont="1" applyFill="1" applyBorder="1" applyAlignment="1">
      <alignment horizontal="center"/>
    </xf>
    <xf numFmtId="0" fontId="7" fillId="7" borderId="1" xfId="0" applyNumberFormat="1" applyFont="1" applyFill="1" applyBorder="1" applyAlignment="1">
      <alignment horizontal="center" vertical="center"/>
    </xf>
    <xf numFmtId="169" fontId="4" fillId="0" borderId="3" xfId="0" applyNumberFormat="1" applyFont="1" applyFill="1" applyBorder="1" applyAlignment="1">
      <alignment horizontal="center" vertical="center"/>
    </xf>
    <xf numFmtId="169" fontId="4" fillId="0" borderId="1" xfId="0" applyNumberFormat="1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7" fontId="11" fillId="0" borderId="1" xfId="2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12" fillId="0" borderId="3" xfId="0" applyFont="1" applyBorder="1"/>
    <xf numFmtId="0" fontId="7" fillId="7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 wrapText="1"/>
    </xf>
    <xf numFmtId="169" fontId="12" fillId="0" borderId="3" xfId="0" applyNumberFormat="1" applyFont="1" applyBorder="1" applyAlignment="1">
      <alignment horizontal="center" vertical="center"/>
    </xf>
    <xf numFmtId="169" fontId="12" fillId="0" borderId="1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69" fontId="15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/>
    </xf>
    <xf numFmtId="0" fontId="15" fillId="0" borderId="0" xfId="0" applyFont="1" applyBorder="1" applyAlignment="1">
      <alignment horizontal="left" vertical="center" wrapText="1"/>
    </xf>
    <xf numFmtId="169" fontId="15" fillId="0" borderId="0" xfId="0" applyNumberFormat="1" applyFont="1" applyBorder="1" applyAlignment="1">
      <alignment horizontal="center" vertical="center"/>
    </xf>
    <xf numFmtId="169" fontId="4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" vertical="center"/>
    </xf>
    <xf numFmtId="169" fontId="4" fillId="0" borderId="0" xfId="0" applyNumberFormat="1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166" fontId="12" fillId="0" borderId="1" xfId="0" applyNumberFormat="1" applyFont="1" applyFill="1" applyBorder="1" applyAlignment="1">
      <alignment horizontal="center"/>
    </xf>
    <xf numFmtId="166" fontId="12" fillId="7" borderId="1" xfId="0" applyNumberFormat="1" applyFont="1" applyFill="1" applyBorder="1" applyAlignment="1">
      <alignment horizontal="center"/>
    </xf>
    <xf numFmtId="171" fontId="12" fillId="0" borderId="1" xfId="0" applyNumberFormat="1" applyFont="1" applyBorder="1" applyAlignment="1">
      <alignment horizontal="center"/>
    </xf>
    <xf numFmtId="3" fontId="17" fillId="0" borderId="0" xfId="0" applyNumberFormat="1" applyFont="1"/>
    <xf numFmtId="171" fontId="17" fillId="0" borderId="0" xfId="0" applyNumberFormat="1" applyFont="1"/>
    <xf numFmtId="166" fontId="17" fillId="0" borderId="0" xfId="0" applyNumberFormat="1" applyFont="1"/>
    <xf numFmtId="4" fontId="17" fillId="0" borderId="0" xfId="0" applyNumberFormat="1" applyFont="1"/>
    <xf numFmtId="0" fontId="7" fillId="0" borderId="0" xfId="0" applyFont="1" applyFill="1" applyBorder="1"/>
    <xf numFmtId="3" fontId="7" fillId="0" borderId="0" xfId="0" applyNumberFormat="1" applyFont="1" applyFill="1" applyBorder="1"/>
    <xf numFmtId="0" fontId="6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4" fillId="0" borderId="0" xfId="0" applyFont="1" applyAlignment="1">
      <alignment horizontal="justify" vertical="center"/>
    </xf>
    <xf numFmtId="0" fontId="23" fillId="0" borderId="0" xfId="0" applyFont="1"/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/>
    <xf numFmtId="3" fontId="6" fillId="2" borderId="1" xfId="0" applyNumberFormat="1" applyFont="1" applyFill="1" applyBorder="1"/>
    <xf numFmtId="3" fontId="6" fillId="0" borderId="1" xfId="0" applyNumberFormat="1" applyFont="1" applyFill="1" applyBorder="1"/>
    <xf numFmtId="0" fontId="25" fillId="0" borderId="0" xfId="0" applyFont="1"/>
    <xf numFmtId="0" fontId="26" fillId="0" borderId="1" xfId="0" applyFont="1" applyFill="1" applyBorder="1"/>
    <xf numFmtId="3" fontId="26" fillId="0" borderId="1" xfId="0" applyNumberFormat="1" applyFont="1" applyBorder="1"/>
    <xf numFmtId="3" fontId="26" fillId="2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 wrapText="1"/>
    </xf>
    <xf numFmtId="3" fontId="4" fillId="0" borderId="3" xfId="0" applyNumberFormat="1" applyFont="1" applyFill="1" applyBorder="1"/>
    <xf numFmtId="3" fontId="4" fillId="4" borderId="1" xfId="0" applyNumberFormat="1" applyFont="1" applyFill="1" applyBorder="1"/>
    <xf numFmtId="3" fontId="4" fillId="4" borderId="2" xfId="0" applyNumberFormat="1" applyFont="1" applyFill="1" applyBorder="1"/>
    <xf numFmtId="3" fontId="4" fillId="4" borderId="3" xfId="0" applyNumberFormat="1" applyFont="1" applyFill="1" applyBorder="1"/>
    <xf numFmtId="3" fontId="4" fillId="0" borderId="4" xfId="0" applyNumberFormat="1" applyFont="1" applyFill="1" applyBorder="1"/>
    <xf numFmtId="0" fontId="6" fillId="0" borderId="0" xfId="0" applyFont="1" applyFill="1"/>
    <xf numFmtId="3" fontId="26" fillId="0" borderId="1" xfId="0" applyNumberFormat="1" applyFont="1" applyFill="1" applyBorder="1"/>
    <xf numFmtId="3" fontId="4" fillId="7" borderId="1" xfId="0" applyNumberFormat="1" applyFont="1" applyFill="1" applyBorder="1"/>
    <xf numFmtId="164" fontId="4" fillId="7" borderId="1" xfId="0" applyNumberFormat="1" applyFont="1" applyFill="1" applyBorder="1"/>
    <xf numFmtId="9" fontId="4" fillId="7" borderId="1" xfId="0" applyNumberFormat="1" applyFont="1" applyFill="1" applyBorder="1"/>
    <xf numFmtId="0" fontId="7" fillId="4" borderId="5" xfId="0" applyFont="1" applyFill="1" applyBorder="1"/>
    <xf numFmtId="3" fontId="7" fillId="4" borderId="5" xfId="0" applyNumberFormat="1" applyFont="1" applyFill="1" applyBorder="1"/>
    <xf numFmtId="0" fontId="4" fillId="5" borderId="1" xfId="0" applyFont="1" applyFill="1" applyBorder="1"/>
    <xf numFmtId="0" fontId="4" fillId="0" borderId="1" xfId="0" applyFont="1" applyBorder="1" applyAlignment="1"/>
    <xf numFmtId="0" fontId="4" fillId="0" borderId="0" xfId="0" applyFont="1" applyAlignment="1"/>
    <xf numFmtId="0" fontId="7" fillId="0" borderId="1" xfId="0" applyFont="1" applyBorder="1" applyAlignment="1"/>
    <xf numFmtId="0" fontId="7" fillId="3" borderId="1" xfId="0" applyFont="1" applyFill="1" applyBorder="1" applyAlignment="1"/>
    <xf numFmtId="0" fontId="4" fillId="3" borderId="1" xfId="0" applyFont="1" applyFill="1" applyBorder="1" applyAlignment="1"/>
    <xf numFmtId="3" fontId="4" fillId="0" borderId="1" xfId="0" applyNumberFormat="1" applyFont="1" applyBorder="1" applyAlignment="1"/>
    <xf numFmtId="0" fontId="4" fillId="0" borderId="2" xfId="0" applyFont="1" applyFill="1" applyBorder="1" applyAlignment="1"/>
    <xf numFmtId="0" fontId="4" fillId="0" borderId="3" xfId="0" applyFont="1" applyBorder="1" applyAlignment="1"/>
    <xf numFmtId="0" fontId="7" fillId="0" borderId="0" xfId="0" applyFont="1" applyAlignment="1"/>
    <xf numFmtId="3" fontId="4" fillId="0" borderId="0" xfId="0" applyNumberFormat="1" applyFont="1" applyAlignment="1"/>
    <xf numFmtId="0" fontId="7" fillId="7" borderId="1" xfId="0" applyFont="1" applyFill="1" applyBorder="1"/>
    <xf numFmtId="0" fontId="4" fillId="7" borderId="1" xfId="0" applyFont="1" applyFill="1" applyBorder="1"/>
    <xf numFmtId="3" fontId="7" fillId="7" borderId="4" xfId="0" applyNumberFormat="1" applyFont="1" applyFill="1" applyBorder="1" applyAlignment="1"/>
    <xf numFmtId="0" fontId="7" fillId="7" borderId="4" xfId="0" applyFont="1" applyFill="1" applyBorder="1" applyAlignment="1"/>
    <xf numFmtId="0" fontId="4" fillId="0" borderId="0" xfId="0" applyFont="1" applyBorder="1" applyAlignment="1"/>
    <xf numFmtId="3" fontId="4" fillId="0" borderId="0" xfId="0" applyNumberFormat="1" applyFont="1" applyBorder="1" applyAlignment="1"/>
    <xf numFmtId="3" fontId="4" fillId="0" borderId="0" xfId="0" applyNumberFormat="1" applyFont="1" applyFill="1" applyBorder="1" applyAlignment="1"/>
    <xf numFmtId="0" fontId="4" fillId="0" borderId="2" xfId="0" applyFont="1" applyBorder="1" applyAlignment="1"/>
    <xf numFmtId="164" fontId="4" fillId="0" borderId="1" xfId="0" applyNumberFormat="1" applyFont="1" applyBorder="1" applyAlignment="1"/>
    <xf numFmtId="164" fontId="7" fillId="7" borderId="1" xfId="0" applyNumberFormat="1" applyFont="1" applyFill="1" applyBorder="1" applyAlignment="1"/>
    <xf numFmtId="164" fontId="7" fillId="7" borderId="7" xfId="0" applyNumberFormat="1" applyFont="1" applyFill="1" applyBorder="1" applyAlignment="1"/>
    <xf numFmtId="164" fontId="4" fillId="0" borderId="1" xfId="0" applyNumberFormat="1" applyFont="1" applyFill="1" applyBorder="1" applyAlignment="1"/>
    <xf numFmtId="164" fontId="4" fillId="0" borderId="2" xfId="0" applyNumberFormat="1" applyFont="1" applyBorder="1" applyAlignment="1"/>
    <xf numFmtId="164" fontId="4" fillId="0" borderId="2" xfId="0" applyNumberFormat="1" applyFont="1" applyFill="1" applyBorder="1" applyAlignment="1"/>
    <xf numFmtId="164" fontId="4" fillId="0" borderId="18" xfId="0" applyNumberFormat="1" applyFont="1" applyBorder="1" applyAlignment="1"/>
    <xf numFmtId="164" fontId="4" fillId="0" borderId="3" xfId="0" applyNumberFormat="1" applyFont="1" applyFill="1" applyBorder="1" applyAlignment="1"/>
    <xf numFmtId="164" fontId="4" fillId="0" borderId="3" xfId="0" applyNumberFormat="1" applyFont="1" applyBorder="1" applyAlignment="1"/>
    <xf numFmtId="164" fontId="4" fillId="0" borderId="5" xfId="0" applyNumberFormat="1" applyFont="1" applyBorder="1" applyAlignment="1"/>
    <xf numFmtId="164" fontId="4" fillId="2" borderId="1" xfId="0" applyNumberFormat="1" applyFont="1" applyFill="1" applyBorder="1" applyAlignment="1"/>
    <xf numFmtId="3" fontId="7" fillId="9" borderId="4" xfId="0" applyNumberFormat="1" applyFont="1" applyFill="1" applyBorder="1" applyAlignment="1"/>
    <xf numFmtId="164" fontId="7" fillId="9" borderId="1" xfId="0" applyNumberFormat="1" applyFont="1" applyFill="1" applyBorder="1" applyAlignment="1"/>
    <xf numFmtId="164" fontId="7" fillId="9" borderId="7" xfId="0" applyNumberFormat="1" applyFont="1" applyFill="1" applyBorder="1" applyAlignment="1"/>
    <xf numFmtId="0" fontId="4" fillId="0" borderId="1" xfId="0" applyFont="1" applyFill="1" applyBorder="1" applyAlignment="1"/>
    <xf numFmtId="164" fontId="4" fillId="2" borderId="1" xfId="1" applyNumberFormat="1" applyFont="1" applyFill="1" applyBorder="1"/>
    <xf numFmtId="164" fontId="7" fillId="0" borderId="1" xfId="1" applyNumberFormat="1" applyFont="1" applyBorder="1"/>
    <xf numFmtId="0" fontId="7" fillId="9" borderId="4" xfId="1" applyFont="1" applyFill="1" applyBorder="1"/>
    <xf numFmtId="0" fontId="7" fillId="7" borderId="4" xfId="1" applyFont="1" applyFill="1" applyBorder="1"/>
    <xf numFmtId="164" fontId="4" fillId="0" borderId="1" xfId="1" applyNumberFormat="1" applyFont="1" applyFill="1" applyBorder="1"/>
    <xf numFmtId="164" fontId="4" fillId="0" borderId="5" xfId="1" applyNumberFormat="1" applyFont="1" applyBorder="1"/>
    <xf numFmtId="164" fontId="4" fillId="0" borderId="5" xfId="1" applyNumberFormat="1" applyFont="1" applyFill="1" applyBorder="1"/>
    <xf numFmtId="164" fontId="7" fillId="7" borderId="7" xfId="1" applyNumberFormat="1" applyFont="1" applyFill="1" applyBorder="1"/>
    <xf numFmtId="164" fontId="7" fillId="9" borderId="1" xfId="1" applyNumberFormat="1" applyFont="1" applyFill="1" applyBorder="1"/>
    <xf numFmtId="164" fontId="7" fillId="9" borderId="7" xfId="1" applyNumberFormat="1" applyFont="1" applyFill="1" applyBorder="1"/>
    <xf numFmtId="0" fontId="7" fillId="0" borderId="5" xfId="1" applyFont="1" applyBorder="1" applyAlignment="1">
      <alignment wrapText="1"/>
    </xf>
    <xf numFmtId="164" fontId="4" fillId="7" borderId="1" xfId="1" applyNumberFormat="1" applyFont="1" applyFill="1" applyBorder="1"/>
    <xf numFmtId="10" fontId="4" fillId="7" borderId="1" xfId="1" applyNumberFormat="1" applyFont="1" applyFill="1" applyBorder="1"/>
    <xf numFmtId="168" fontId="4" fillId="7" borderId="1" xfId="1" applyNumberFormat="1" applyFont="1" applyFill="1" applyBorder="1"/>
    <xf numFmtId="0" fontId="7" fillId="9" borderId="4" xfId="0" applyFont="1" applyFill="1" applyBorder="1" applyAlignment="1"/>
    <xf numFmtId="0" fontId="7" fillId="0" borderId="0" xfId="0" applyFont="1" applyAlignment="1">
      <alignment wrapText="1"/>
    </xf>
    <xf numFmtId="3" fontId="7" fillId="6" borderId="1" xfId="0" applyNumberFormat="1" applyFont="1" applyFill="1" applyBorder="1"/>
    <xf numFmtId="3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3" fontId="4" fillId="3" borderId="1" xfId="0" applyNumberFormat="1" applyFont="1" applyFill="1" applyBorder="1"/>
    <xf numFmtId="3" fontId="4" fillId="3" borderId="4" xfId="0" applyNumberFormat="1" applyFont="1" applyFill="1" applyBorder="1"/>
    <xf numFmtId="0" fontId="4" fillId="3" borderId="4" xfId="0" applyFont="1" applyFill="1" applyBorder="1"/>
    <xf numFmtId="10" fontId="4" fillId="7" borderId="1" xfId="2" applyNumberFormat="1" applyFont="1" applyFill="1" applyBorder="1"/>
    <xf numFmtId="0" fontId="27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vertical="center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0" fontId="31" fillId="0" borderId="0" xfId="0" applyFont="1"/>
    <xf numFmtId="0" fontId="4" fillId="0" borderId="0" xfId="0" applyFont="1" applyFill="1" applyBorder="1"/>
    <xf numFmtId="0" fontId="27" fillId="0" borderId="0" xfId="1" applyFont="1"/>
    <xf numFmtId="0" fontId="31" fillId="9" borderId="4" xfId="1" applyFont="1" applyFill="1" applyBorder="1"/>
    <xf numFmtId="164" fontId="31" fillId="9" borderId="1" xfId="1" applyNumberFormat="1" applyFont="1" applyFill="1" applyBorder="1"/>
    <xf numFmtId="164" fontId="31" fillId="9" borderId="7" xfId="1" applyNumberFormat="1" applyFont="1" applyFill="1" applyBorder="1"/>
    <xf numFmtId="3" fontId="4" fillId="0" borderId="0" xfId="1" applyNumberFormat="1" applyFont="1"/>
    <xf numFmtId="0" fontId="4" fillId="0" borderId="0" xfId="1" applyFont="1" applyBorder="1"/>
    <xf numFmtId="164" fontId="4" fillId="0" borderId="0" xfId="1" applyNumberFormat="1" applyFont="1" applyBorder="1"/>
    <xf numFmtId="0" fontId="4" fillId="11" borderId="0" xfId="1" applyFont="1" applyFill="1"/>
    <xf numFmtId="164" fontId="4" fillId="11" borderId="0" xfId="1" applyNumberFormat="1" applyFont="1" applyFill="1"/>
    <xf numFmtId="164" fontId="4" fillId="0" borderId="0" xfId="1" applyNumberFormat="1" applyFont="1"/>
    <xf numFmtId="164" fontId="7" fillId="10" borderId="1" xfId="1" applyNumberFormat="1" applyFont="1" applyFill="1" applyBorder="1"/>
    <xf numFmtId="164" fontId="35" fillId="0" borderId="0" xfId="1" applyNumberFormat="1" applyFont="1"/>
    <xf numFmtId="164" fontId="31" fillId="10" borderId="1" xfId="1" applyNumberFormat="1" applyFont="1" applyFill="1" applyBorder="1"/>
    <xf numFmtId="164" fontId="7" fillId="10" borderId="1" xfId="0" applyNumberFormat="1" applyFont="1" applyFill="1" applyBorder="1" applyAlignment="1"/>
    <xf numFmtId="164" fontId="27" fillId="2" borderId="1" xfId="0" applyNumberFormat="1" applyFont="1" applyFill="1" applyBorder="1" applyAlignment="1"/>
    <xf numFmtId="164" fontId="7" fillId="0" borderId="0" xfId="0" applyNumberFormat="1" applyFont="1" applyAlignment="1"/>
    <xf numFmtId="0" fontId="25" fillId="0" borderId="0" xfId="0" applyFont="1" applyFill="1"/>
    <xf numFmtId="172" fontId="4" fillId="0" borderId="0" xfId="1" applyNumberFormat="1" applyFont="1" applyBorder="1"/>
    <xf numFmtId="3" fontId="7" fillId="0" borderId="0" xfId="0" applyNumberFormat="1" applyFont="1"/>
    <xf numFmtId="3" fontId="4" fillId="0" borderId="0" xfId="0" applyNumberFormat="1" applyFont="1" applyFill="1" applyBorder="1"/>
    <xf numFmtId="3" fontId="4" fillId="11" borderId="0" xfId="0" applyNumberFormat="1" applyFont="1" applyFill="1"/>
    <xf numFmtId="0" fontId="8" fillId="9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/>
    <xf numFmtId="0" fontId="8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9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7" fillId="9" borderId="5" xfId="0" applyFont="1" applyFill="1" applyBorder="1" applyAlignment="1">
      <alignment vertical="center" wrapText="1"/>
    </xf>
    <xf numFmtId="0" fontId="0" fillId="9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7" fillId="9" borderId="4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9" borderId="1" xfId="0" applyFill="1" applyBorder="1" applyAlignment="1">
      <alignment horizontal="left"/>
    </xf>
    <xf numFmtId="0" fontId="29" fillId="9" borderId="4" xfId="0" applyFont="1" applyFill="1" applyBorder="1" applyAlignment="1">
      <alignment horizontal="left" vertical="center" wrapText="1"/>
    </xf>
    <xf numFmtId="0" fontId="30" fillId="9" borderId="21" xfId="0" applyFont="1" applyFill="1" applyBorder="1" applyAlignment="1">
      <alignment vertical="center"/>
    </xf>
    <xf numFmtId="0" fontId="30" fillId="9" borderId="7" xfId="0" applyFont="1" applyFill="1" applyBorder="1" applyAlignment="1">
      <alignment vertical="center"/>
    </xf>
    <xf numFmtId="0" fontId="7" fillId="3" borderId="5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7" fillId="0" borderId="5" xfId="1" applyFont="1" applyBorder="1" applyAlignment="1">
      <alignment wrapText="1"/>
    </xf>
    <xf numFmtId="0" fontId="0" fillId="0" borderId="3" xfId="0" applyBorder="1" applyAlignment="1"/>
  </cellXfs>
  <cellStyles count="12">
    <cellStyle name="Čárka 2" xfId="9" xr:uid="{5FB45F43-743A-4544-AC2E-816A38C082DF}"/>
    <cellStyle name="Normal 10" xfId="4" xr:uid="{00000000-0005-0000-0000-000000000000}"/>
    <cellStyle name="Normálna 2" xfId="3" xr:uid="{00000000-0005-0000-0000-000002000000}"/>
    <cellStyle name="Normálna 2 2" xfId="7" xr:uid="{53DC11AF-6237-4BFC-8D2A-687EDED178C8}"/>
    <cellStyle name="normálne 2" xfId="1" xr:uid="{00000000-0005-0000-0000-000003000000}"/>
    <cellStyle name="normálne_PREHLAD_2005_UZEMIE1" xfId="10" xr:uid="{D5D4D0EB-A8C3-458B-A363-94685DCB9E3D}"/>
    <cellStyle name="Normální" xfId="0" builtinId="0"/>
    <cellStyle name="Normální 10 2" xfId="11" xr:uid="{5BADDAD7-16C5-47B7-97EF-27CF58EC6B76}"/>
    <cellStyle name="Normální 2" xfId="5" xr:uid="{3D136CFB-3C43-4048-8AB5-39AE08563171}"/>
    <cellStyle name="Normální 3" xfId="8" xr:uid="{BB44FD00-B72E-4776-A77C-7914E71B5CBE}"/>
    <cellStyle name="Procenta" xfId="2" builtinId="5"/>
    <cellStyle name="Procenta 2" xfId="6" xr:uid="{1E416209-FE9B-4364-AFB4-D06866F68217}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3399FF"/>
      <color rgb="FFFFFFCC"/>
      <color rgb="FFFEDDDA"/>
      <color rgb="FFFC81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&#237;loha_CBA_Stand_Tab_Cesty_E1_Final_uprava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e"/>
      <sheetName val="Úseky 0"/>
      <sheetName val="Úseky 1"/>
      <sheetName val="Intenzity 0"/>
      <sheetName val="Intenzity 0-A"/>
      <sheetName val="Intenzity 0 (2)"/>
      <sheetName val="Intenzity 1"/>
      <sheetName val="Intenzity 1-A"/>
      <sheetName val="Intenzity 1 (2)"/>
      <sheetName val="Rýchlosti 0"/>
      <sheetName val="Rýchlosti 0-A"/>
      <sheetName val="Rýchlosti 0 (2)"/>
      <sheetName val="Rýchlosti 1"/>
      <sheetName val="Rýchlosti 1-A"/>
      <sheetName val="Rýchlosti 1 (2)"/>
      <sheetName val="Výkony 0"/>
      <sheetName val="Výkony 1"/>
      <sheetName val="01 Investičné výdavky"/>
      <sheetName val="02 Zostatková hodnota"/>
      <sheetName val="03 Prevádzkové výdavky"/>
      <sheetName val="03-A Prevádzkové výdavky 0"/>
      <sheetName val="03-A Prevádzkové výdavky 1"/>
      <sheetName val="04 Prevádzkové príjmy"/>
      <sheetName val="04-A Prevádzkové príjmy 0"/>
      <sheetName val="04-A Prevádzkové príjmy 1"/>
      <sheetName val="05 Financovanie"/>
      <sheetName val="06 Finančná analýza"/>
      <sheetName val="07 Čas cestujúcich"/>
      <sheetName val="07-A Čas cestujúcich 0"/>
      <sheetName val="07-A Čas cestujúcich 1"/>
      <sheetName val="08 Čas tovaru"/>
      <sheetName val="09 Spotreba PHM"/>
      <sheetName val="09-A Spotreba PHM 0"/>
      <sheetName val="09-A Spotreba PHM 1"/>
      <sheetName val="10 Ostatné náklady"/>
      <sheetName val="10-A Ostatné náklady 0"/>
      <sheetName val="10-A Ostatné náklady 1"/>
      <sheetName val="11 Bezpečnosť"/>
      <sheetName val="11-A Bezpečnosť 0"/>
      <sheetName val="11-A Bezpečnosť 1"/>
      <sheetName val="11-A Nehodovosť"/>
      <sheetName val="12 Znečisťujúce látky"/>
      <sheetName val="12-A Znečisťujúce látky 0"/>
      <sheetName val="12-A Znečisťujúce látky 1"/>
      <sheetName val="13 Skleníkové plyny"/>
      <sheetName val="13-A Skleníkové plyny 0"/>
      <sheetName val="13-A Skleníkové plyny 1"/>
      <sheetName val="14 Hluk"/>
      <sheetName val="14-A Hluk 0"/>
      <sheetName val="14-A Hluk 1"/>
      <sheetName val="15 Ekonomická analýz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D5">
            <v>23124489.906588741</v>
          </cell>
        </row>
        <row r="6">
          <cell r="D6">
            <v>17288816.759999998</v>
          </cell>
        </row>
        <row r="7">
          <cell r="D7">
            <v>3163620.6415149751</v>
          </cell>
          <cell r="E7">
            <v>3163620.6415149751</v>
          </cell>
          <cell r="F7">
            <v>3163620.6415149751</v>
          </cell>
          <cell r="G7">
            <v>3163620.6415149751</v>
          </cell>
        </row>
        <row r="9">
          <cell r="D9">
            <v>43771076.106996</v>
          </cell>
          <cell r="E9">
            <v>43771076.106996</v>
          </cell>
          <cell r="F9">
            <v>43771076.106996</v>
          </cell>
          <cell r="G9">
            <v>43771076.106996</v>
          </cell>
        </row>
        <row r="12">
          <cell r="D12">
            <v>19231369.457095724</v>
          </cell>
          <cell r="E12">
            <v>19231369.457095724</v>
          </cell>
          <cell r="F12">
            <v>19231369.457095724</v>
          </cell>
          <cell r="G12">
            <v>19231369.457095724</v>
          </cell>
        </row>
        <row r="13">
          <cell r="D13">
            <v>9747303.7843360994</v>
          </cell>
          <cell r="E13">
            <v>9747303.7843360994</v>
          </cell>
          <cell r="F13">
            <v>9747303.7843360994</v>
          </cell>
          <cell r="G13">
            <v>9747303.7843360994</v>
          </cell>
        </row>
        <row r="14">
          <cell r="D14">
            <v>2012825.2317464624</v>
          </cell>
          <cell r="E14">
            <v>2012825.2317464624</v>
          </cell>
          <cell r="F14">
            <v>2012825.2317464624</v>
          </cell>
          <cell r="G14">
            <v>2012825.2317464624</v>
          </cell>
        </row>
        <row r="16">
          <cell r="D16">
            <v>854765.25336767</v>
          </cell>
          <cell r="E16">
            <v>854765.25336767</v>
          </cell>
          <cell r="F16">
            <v>854765.25336767</v>
          </cell>
          <cell r="G16">
            <v>854765.25336767</v>
          </cell>
        </row>
        <row r="17">
          <cell r="D17">
            <v>9571857.8599291742</v>
          </cell>
          <cell r="E17">
            <v>9571857.8599291742</v>
          </cell>
          <cell r="F17">
            <v>9571857.8599291742</v>
          </cell>
          <cell r="G17">
            <v>9571857.8599291742</v>
          </cell>
        </row>
        <row r="18">
          <cell r="D18">
            <v>12887036.798798624</v>
          </cell>
          <cell r="E18">
            <v>12887036.798798624</v>
          </cell>
          <cell r="F18">
            <v>12887036.798798624</v>
          </cell>
          <cell r="G18">
            <v>12887036.798798624</v>
          </cell>
        </row>
        <row r="19">
          <cell r="D19">
            <v>2942287.0347680999</v>
          </cell>
          <cell r="E19">
            <v>2942287.0347680999</v>
          </cell>
          <cell r="F19">
            <v>2942287.0347680999</v>
          </cell>
          <cell r="G19">
            <v>2942287.0347680999</v>
          </cell>
        </row>
        <row r="20">
          <cell r="D20">
            <v>93634.19</v>
          </cell>
        </row>
        <row r="22">
          <cell r="D22">
            <v>10129502.139128475</v>
          </cell>
          <cell r="E22">
            <v>10129502.139128475</v>
          </cell>
          <cell r="F22">
            <v>10129502.139128475</v>
          </cell>
          <cell r="G22">
            <v>10129502.139128475</v>
          </cell>
        </row>
        <row r="25">
          <cell r="D25">
            <v>27505953.680854019</v>
          </cell>
          <cell r="E25">
            <v>22862328.861536264</v>
          </cell>
          <cell r="F25">
            <v>22862328.861536264</v>
          </cell>
          <cell r="G25">
            <v>22862328.861536264</v>
          </cell>
        </row>
      </sheetData>
      <sheetData sheetId="18"/>
      <sheetData sheetId="19">
        <row r="5">
          <cell r="D5">
            <v>8050122.6909999987</v>
          </cell>
          <cell r="E5">
            <v>8050122.6909999987</v>
          </cell>
          <cell r="F5">
            <v>8050122.6909999987</v>
          </cell>
          <cell r="G5">
            <v>8050122.6909999987</v>
          </cell>
          <cell r="H5">
            <v>8050122.6909999987</v>
          </cell>
          <cell r="I5">
            <v>8050122.6909999987</v>
          </cell>
          <cell r="J5">
            <v>8050122.6909999987</v>
          </cell>
          <cell r="K5">
            <v>8050122.6909999987</v>
          </cell>
          <cell r="L5">
            <v>8050122.6909999987</v>
          </cell>
          <cell r="M5">
            <v>8050122.6909999987</v>
          </cell>
          <cell r="N5">
            <v>8050122.6909999987</v>
          </cell>
          <cell r="O5">
            <v>8050122.6909999987</v>
          </cell>
          <cell r="P5">
            <v>8050122.6909999987</v>
          </cell>
          <cell r="Q5">
            <v>8050122.6909999987</v>
          </cell>
          <cell r="R5">
            <v>8050122.6909999987</v>
          </cell>
          <cell r="S5">
            <v>8050122.6909999987</v>
          </cell>
          <cell r="T5">
            <v>8050122.6909999987</v>
          </cell>
          <cell r="U5">
            <v>8050122.6909999987</v>
          </cell>
          <cell r="V5">
            <v>8050122.6909999987</v>
          </cell>
          <cell r="W5">
            <v>8050122.6909999987</v>
          </cell>
          <cell r="X5">
            <v>8050122.6909999987</v>
          </cell>
          <cell r="Y5">
            <v>8050122.6909999987</v>
          </cell>
          <cell r="Z5">
            <v>8050122.6909999987</v>
          </cell>
          <cell r="AA5">
            <v>8050122.6909999987</v>
          </cell>
          <cell r="AB5">
            <v>8050122.6909999987</v>
          </cell>
          <cell r="AC5">
            <v>8050122.6909999987</v>
          </cell>
          <cell r="AD5">
            <v>8050122.6909999987</v>
          </cell>
          <cell r="AE5">
            <v>8050122.6909999987</v>
          </cell>
          <cell r="AF5">
            <v>8050122.6909999987</v>
          </cell>
          <cell r="AG5">
            <v>8050122.6909999987</v>
          </cell>
        </row>
        <row r="8">
          <cell r="D8">
            <v>2801648.3119999999</v>
          </cell>
          <cell r="E8">
            <v>2858413.4039999992</v>
          </cell>
          <cell r="F8">
            <v>2915178.4959999998</v>
          </cell>
          <cell r="G8">
            <v>2971943.588</v>
          </cell>
          <cell r="H8">
            <v>3028708.68</v>
          </cell>
          <cell r="I8">
            <v>3067713.7479999987</v>
          </cell>
          <cell r="J8">
            <v>3106718.8159999992</v>
          </cell>
          <cell r="K8">
            <v>3145723.8840000001</v>
          </cell>
          <cell r="L8">
            <v>3184728.952</v>
          </cell>
          <cell r="M8">
            <v>3223734.0199999996</v>
          </cell>
          <cell r="N8">
            <v>3262739.0880000005</v>
          </cell>
          <cell r="O8">
            <v>3301744.1559999995</v>
          </cell>
          <cell r="P8">
            <v>3340749.2240000004</v>
          </cell>
          <cell r="Q8">
            <v>3379754.2919999994</v>
          </cell>
          <cell r="R8">
            <v>3418759.3600000008</v>
          </cell>
          <cell r="S8">
            <v>3454139.101999999</v>
          </cell>
          <cell r="T8">
            <v>3489518.844</v>
          </cell>
          <cell r="U8">
            <v>3524898.5859999997</v>
          </cell>
          <cell r="V8">
            <v>3560278.3279999993</v>
          </cell>
          <cell r="W8">
            <v>3595658.07</v>
          </cell>
          <cell r="X8">
            <v>3631037.811999999</v>
          </cell>
          <cell r="Y8">
            <v>3666417.5539999995</v>
          </cell>
          <cell r="Z8">
            <v>3701797.2960000001</v>
          </cell>
          <cell r="AA8">
            <v>3737177.0379999997</v>
          </cell>
          <cell r="AB8">
            <v>3772556.78</v>
          </cell>
          <cell r="AC8">
            <v>3807936.5220000003</v>
          </cell>
          <cell r="AD8">
            <v>3843316.264</v>
          </cell>
          <cell r="AE8">
            <v>3878696.0059999996</v>
          </cell>
          <cell r="AF8">
            <v>3914075.7479999997</v>
          </cell>
          <cell r="AG8">
            <v>3949455.4899999988</v>
          </cell>
        </row>
        <row r="17">
          <cell r="D17">
            <v>8050122.6909999987</v>
          </cell>
          <cell r="E17">
            <v>8050122.6909999987</v>
          </cell>
          <cell r="F17">
            <v>8050122.6909999987</v>
          </cell>
          <cell r="G17">
            <v>8050122.6909999987</v>
          </cell>
          <cell r="H17">
            <v>10213963.245999999</v>
          </cell>
          <cell r="I17">
            <v>10213963.245999999</v>
          </cell>
          <cell r="J17">
            <v>10213963.245999999</v>
          </cell>
          <cell r="K17">
            <v>10213963.245999999</v>
          </cell>
          <cell r="L17">
            <v>10213963.245999999</v>
          </cell>
          <cell r="M17">
            <v>10213963.245999999</v>
          </cell>
          <cell r="N17">
            <v>10213963.245999999</v>
          </cell>
          <cell r="O17">
            <v>10213963.245999999</v>
          </cell>
          <cell r="P17">
            <v>10213963.245999999</v>
          </cell>
          <cell r="Q17">
            <v>10213963.245999999</v>
          </cell>
          <cell r="R17">
            <v>10213963.245999999</v>
          </cell>
          <cell r="S17">
            <v>10213963.245999999</v>
          </cell>
          <cell r="T17">
            <v>10213963.245999999</v>
          </cell>
          <cell r="U17">
            <v>10213963.245999999</v>
          </cell>
          <cell r="V17">
            <v>10213963.245999999</v>
          </cell>
          <cell r="W17">
            <v>10213963.245999999</v>
          </cell>
          <cell r="X17">
            <v>10213963.245999999</v>
          </cell>
          <cell r="Y17">
            <v>10213963.245999999</v>
          </cell>
          <cell r="Z17">
            <v>10213963.245999999</v>
          </cell>
          <cell r="AA17">
            <v>10213963.245999999</v>
          </cell>
          <cell r="AB17">
            <v>10213963.245999999</v>
          </cell>
          <cell r="AC17">
            <v>10213963.245999999</v>
          </cell>
          <cell r="AD17">
            <v>10213963.245999999</v>
          </cell>
          <cell r="AE17">
            <v>10213963.245999999</v>
          </cell>
          <cell r="AF17">
            <v>10213963.245999999</v>
          </cell>
          <cell r="AG17">
            <v>10213963.245999999</v>
          </cell>
        </row>
        <row r="18">
          <cell r="V18">
            <v>3419061.01347068</v>
          </cell>
        </row>
        <row r="20">
          <cell r="D20">
            <v>2801648.3119999999</v>
          </cell>
          <cell r="E20">
            <v>2858413.4039999992</v>
          </cell>
          <cell r="F20">
            <v>2915178.4959999998</v>
          </cell>
          <cell r="G20">
            <v>2971943.588</v>
          </cell>
          <cell r="H20">
            <v>2147949.0800000005</v>
          </cell>
          <cell r="I20">
            <v>2176164.1639999999</v>
          </cell>
          <cell r="J20">
            <v>2204379.2480000001</v>
          </cell>
          <cell r="K20">
            <v>2232594.3320000004</v>
          </cell>
          <cell r="L20">
            <v>2260809.4159999997</v>
          </cell>
          <cell r="M20">
            <v>2289024.5000000005</v>
          </cell>
          <cell r="N20">
            <v>2317239.5839999998</v>
          </cell>
          <cell r="O20">
            <v>2345454.6680000005</v>
          </cell>
          <cell r="P20">
            <v>2373669.7520000003</v>
          </cell>
          <cell r="Q20">
            <v>2401884.8360000001</v>
          </cell>
          <cell r="R20">
            <v>2430099.92</v>
          </cell>
          <cell r="S20">
            <v>2455418.3640000001</v>
          </cell>
          <cell r="T20">
            <v>2480736.8080000002</v>
          </cell>
          <cell r="U20">
            <v>2506055.2520000013</v>
          </cell>
          <cell r="V20">
            <v>2531373.6960000005</v>
          </cell>
          <cell r="W20">
            <v>2556692.1399999997</v>
          </cell>
          <cell r="X20">
            <v>2582010.5840000003</v>
          </cell>
          <cell r="Y20">
            <v>2607329.0279999999</v>
          </cell>
          <cell r="Z20">
            <v>2632647.4719999991</v>
          </cell>
          <cell r="AA20">
            <v>2657965.9160000002</v>
          </cell>
          <cell r="AB20">
            <v>2683284.36</v>
          </cell>
          <cell r="AC20">
            <v>2708602.804</v>
          </cell>
          <cell r="AD20">
            <v>2733921.2479999997</v>
          </cell>
          <cell r="AE20">
            <v>2759239.6919999998</v>
          </cell>
          <cell r="AF20">
            <v>2784558.1359999999</v>
          </cell>
          <cell r="AG20">
            <v>2809876.58</v>
          </cell>
        </row>
      </sheetData>
      <sheetData sheetId="20"/>
      <sheetData sheetId="21"/>
      <sheetData sheetId="22">
        <row r="5">
          <cell r="D5">
            <v>6725337.5035109986</v>
          </cell>
          <cell r="E5">
            <v>6858398.2795720045</v>
          </cell>
          <cell r="F5">
            <v>6991459.0556329973</v>
          </cell>
          <cell r="G5">
            <v>7124519.8316939976</v>
          </cell>
          <cell r="H5">
            <v>7257580.6077549998</v>
          </cell>
          <cell r="I5">
            <v>7351915.0581765007</v>
          </cell>
          <cell r="J5">
            <v>7446249.5085979989</v>
          </cell>
          <cell r="K5">
            <v>7540583.959019498</v>
          </cell>
          <cell r="L5">
            <v>7634918.4094410017</v>
          </cell>
          <cell r="M5">
            <v>7729252.8598625008</v>
          </cell>
          <cell r="N5">
            <v>7823587.310283999</v>
          </cell>
          <cell r="O5">
            <v>7917921.7607055008</v>
          </cell>
          <cell r="P5">
            <v>8012256.2111270018</v>
          </cell>
          <cell r="Q5">
            <v>8106590.6615485018</v>
          </cell>
          <cell r="R5">
            <v>8200925.11197</v>
          </cell>
          <cell r="S5">
            <v>8284308.8330120025</v>
          </cell>
          <cell r="T5">
            <v>8367692.5540540013</v>
          </cell>
          <cell r="U5">
            <v>8451076.2750959955</v>
          </cell>
          <cell r="V5">
            <v>8534459.996137999</v>
          </cell>
          <cell r="W5">
            <v>8617843.717179995</v>
          </cell>
          <cell r="X5">
            <v>8701227.4382219967</v>
          </cell>
          <cell r="Y5">
            <v>8784611.159264002</v>
          </cell>
          <cell r="Z5">
            <v>8867994.8803060018</v>
          </cell>
          <cell r="AA5">
            <v>8951378.6013479996</v>
          </cell>
          <cell r="AB5">
            <v>9034762.3223900013</v>
          </cell>
          <cell r="AC5">
            <v>9118146.0434320029</v>
          </cell>
          <cell r="AD5">
            <v>9201529.7644740008</v>
          </cell>
          <cell r="AE5">
            <v>9284913.4855159987</v>
          </cell>
          <cell r="AF5">
            <v>9368297.2065580003</v>
          </cell>
          <cell r="AG5">
            <v>9451680.9275999982</v>
          </cell>
        </row>
        <row r="13">
          <cell r="D13">
            <v>6725337.5035109986</v>
          </cell>
          <cell r="E13">
            <v>6858398.2795720045</v>
          </cell>
          <cell r="F13">
            <v>6991459.0556329973</v>
          </cell>
          <cell r="G13">
            <v>7124519.8316939976</v>
          </cell>
          <cell r="H13">
            <v>8774014.7801699974</v>
          </cell>
          <cell r="I13">
            <v>8889878.7645704988</v>
          </cell>
          <cell r="J13">
            <v>9005742.7489710003</v>
          </cell>
          <cell r="K13">
            <v>9121606.7333714981</v>
          </cell>
          <cell r="L13">
            <v>9237470.7177720014</v>
          </cell>
          <cell r="M13">
            <v>9353334.702172501</v>
          </cell>
          <cell r="N13">
            <v>9469198.6865730006</v>
          </cell>
          <cell r="O13">
            <v>9585062.6709735021</v>
          </cell>
          <cell r="P13">
            <v>9700926.6553740054</v>
          </cell>
          <cell r="Q13">
            <v>9816790.6397744995</v>
          </cell>
          <cell r="R13">
            <v>9932654.6241749953</v>
          </cell>
          <cell r="S13">
            <v>10036097.584297996</v>
          </cell>
          <cell r="T13">
            <v>10139540.544420997</v>
          </cell>
          <cell r="U13">
            <v>10242983.504543997</v>
          </cell>
          <cell r="V13">
            <v>10346426.464666996</v>
          </cell>
          <cell r="W13">
            <v>10449869.424789999</v>
          </cell>
          <cell r="X13">
            <v>10553312.384912999</v>
          </cell>
          <cell r="Y13">
            <v>10656755.345035998</v>
          </cell>
          <cell r="Z13">
            <v>10760198.305158995</v>
          </cell>
          <cell r="AA13">
            <v>10863641.265281998</v>
          </cell>
          <cell r="AB13">
            <v>10967084.225404995</v>
          </cell>
          <cell r="AC13">
            <v>11070527.185527993</v>
          </cell>
          <cell r="AD13">
            <v>11173970.145651</v>
          </cell>
          <cell r="AE13">
            <v>11277413.105774</v>
          </cell>
          <cell r="AF13">
            <v>11380856.065896999</v>
          </cell>
          <cell r="AG13">
            <v>11484299.026019998</v>
          </cell>
        </row>
      </sheetData>
      <sheetData sheetId="23"/>
      <sheetData sheetId="24"/>
      <sheetData sheetId="25"/>
      <sheetData sheetId="26"/>
      <sheetData sheetId="27">
        <row r="5">
          <cell r="D5">
            <v>4111570.0037898384</v>
          </cell>
          <cell r="E5">
            <v>4080040.6549529559</v>
          </cell>
          <cell r="F5">
            <v>4049912.8888832862</v>
          </cell>
          <cell r="G5">
            <v>4021111.3918784661</v>
          </cell>
          <cell r="H5">
            <v>3993582.4608878554</v>
          </cell>
          <cell r="I5">
            <v>4006766.4042971246</v>
          </cell>
          <cell r="J5">
            <v>4020038.0849409699</v>
          </cell>
          <cell r="K5">
            <v>4033398.6290193587</v>
          </cell>
          <cell r="L5">
            <v>4046849.1843496324</v>
          </cell>
          <cell r="M5">
            <v>4060390.9209191892</v>
          </cell>
          <cell r="N5">
            <v>4074025.0314556831</v>
          </cell>
          <cell r="O5">
            <v>4087752.7320155259</v>
          </cell>
          <cell r="P5">
            <v>4101575.2625912759</v>
          </cell>
          <cell r="Q5">
            <v>4115493.8877387051</v>
          </cell>
          <cell r="R5">
            <v>4129509.8972242917</v>
          </cell>
          <cell r="S5">
            <v>4140463.1654842477</v>
          </cell>
          <cell r="T5">
            <v>4151474.3748244541</v>
          </cell>
          <cell r="U5">
            <v>4162544.0756487665</v>
          </cell>
          <cell r="V5">
            <v>4173672.8258187361</v>
          </cell>
          <cell r="W5">
            <v>4184861.190785245</v>
          </cell>
          <cell r="X5">
            <v>4196109.7437231038</v>
          </cell>
          <cell r="Y5">
            <v>4207419.0656685149</v>
          </cell>
          <cell r="Z5">
            <v>4218789.7456595907</v>
          </cell>
          <cell r="AA5">
            <v>4230222.3808799721</v>
          </cell>
          <cell r="AB5">
            <v>4241717.5768055804</v>
          </cell>
          <cell r="AC5">
            <v>4253275.9473546818</v>
          </cell>
          <cell r="AD5">
            <v>4264898.1150412476</v>
          </cell>
          <cell r="AE5">
            <v>4276584.7111318028</v>
          </cell>
          <cell r="AF5">
            <v>4288336.3758057281</v>
          </cell>
          <cell r="AG5">
            <v>4300153.7583192596</v>
          </cell>
        </row>
        <row r="6">
          <cell r="D6">
            <v>4111570.0037898384</v>
          </cell>
          <cell r="E6">
            <v>4080040.6549529559</v>
          </cell>
          <cell r="F6">
            <v>4049912.8888832862</v>
          </cell>
          <cell r="G6">
            <v>4021111.3918784661</v>
          </cell>
          <cell r="H6">
            <v>3389913.3614376029</v>
          </cell>
          <cell r="I6">
            <v>3396449.898358433</v>
          </cell>
          <cell r="J6">
            <v>3403004.9066636194</v>
          </cell>
          <cell r="K6">
            <v>3409578.5111104278</v>
          </cell>
          <cell r="L6">
            <v>3416170.8376653753</v>
          </cell>
          <cell r="M6">
            <v>3422782.0135197379</v>
          </cell>
          <cell r="N6">
            <v>3429412.1671052873</v>
          </cell>
          <cell r="O6">
            <v>3436061.4281102773</v>
          </cell>
          <cell r="P6">
            <v>3442729.9274957296</v>
          </cell>
          <cell r="Q6">
            <v>3449417.7975119366</v>
          </cell>
          <cell r="R6">
            <v>3456125.1717152609</v>
          </cell>
          <cell r="S6">
            <v>3460933.2207187768</v>
          </cell>
          <cell r="T6">
            <v>3465750.2116695317</v>
          </cell>
          <cell r="U6">
            <v>3470576.1857778616</v>
          </cell>
          <cell r="V6">
            <v>3475411.1845335709</v>
          </cell>
          <cell r="W6">
            <v>3480255.249708428</v>
          </cell>
          <cell r="X6">
            <v>3485108.4233587501</v>
          </cell>
          <cell r="Y6">
            <v>3489970.7478279904</v>
          </cell>
          <cell r="Z6">
            <v>3494842.2657493874</v>
          </cell>
          <cell r="AA6">
            <v>3499723.0200485894</v>
          </cell>
          <cell r="AB6">
            <v>3504613.0539463693</v>
          </cell>
          <cell r="AC6">
            <v>3509512.4109613295</v>
          </cell>
          <cell r="AD6">
            <v>3514421.1349126548</v>
          </cell>
          <cell r="AE6">
            <v>3519339.2699229014</v>
          </cell>
          <cell r="AF6">
            <v>3524266.8604208007</v>
          </cell>
          <cell r="AG6">
            <v>3529203.9511441179</v>
          </cell>
        </row>
        <row r="22">
          <cell r="D22">
            <v>149760.90577387647</v>
          </cell>
          <cell r="E22">
            <v>152415.75394650796</v>
          </cell>
          <cell r="F22">
            <v>155099.91324907859</v>
          </cell>
          <cell r="G22">
            <v>157813.14862236055</v>
          </cell>
          <cell r="H22">
            <v>160555.52269608041</v>
          </cell>
          <cell r="I22">
            <v>163196.09663198917</v>
          </cell>
          <cell r="J22">
            <v>165849.6012300874</v>
          </cell>
          <cell r="K22">
            <v>168516.18204974974</v>
          </cell>
          <cell r="L22">
            <v>171195.98721866601</v>
          </cell>
          <cell r="M22">
            <v>173889.16749553478</v>
          </cell>
          <cell r="N22">
            <v>176595.87633470431</v>
          </cell>
          <cell r="O22">
            <v>179316.26995283272</v>
          </cell>
          <cell r="P22">
            <v>182050.50739764358</v>
          </cell>
          <cell r="Q22">
            <v>184798.7506188587</v>
          </cell>
          <cell r="R22">
            <v>187561.16454138645</v>
          </cell>
          <cell r="S22">
            <v>189870.68376161344</v>
          </cell>
          <cell r="T22">
            <v>192189.60664004963</v>
          </cell>
          <cell r="U22">
            <v>194518.01369424141</v>
          </cell>
          <cell r="V22">
            <v>196855.98645527672</v>
          </cell>
          <cell r="W22">
            <v>199203.60748479827</v>
          </cell>
          <cell r="X22">
            <v>201560.96039237428</v>
          </cell>
          <cell r="Y22">
            <v>203928.12985323457</v>
          </cell>
          <cell r="Z22">
            <v>206305.20162638338</v>
          </cell>
          <cell r="AA22">
            <v>208692.2625730971</v>
          </cell>
          <cell r="AB22">
            <v>211089.40067581669</v>
          </cell>
          <cell r="AC22">
            <v>213496.70505744577</v>
          </cell>
          <cell r="AD22">
            <v>215914.2660010641</v>
          </cell>
          <cell r="AE22">
            <v>218342.17497006722</v>
          </cell>
          <cell r="AF22">
            <v>220780.52462874402</v>
          </cell>
          <cell r="AG22">
            <v>223229.40886330209</v>
          </cell>
        </row>
        <row r="23">
          <cell r="D23">
            <v>149760.90577387647</v>
          </cell>
          <cell r="E23">
            <v>152415.75394650796</v>
          </cell>
          <cell r="F23">
            <v>155099.91324907859</v>
          </cell>
          <cell r="G23">
            <v>157813.14862236055</v>
          </cell>
          <cell r="H23">
            <v>131454.34832903146</v>
          </cell>
          <cell r="I23">
            <v>133313.59704184884</v>
          </cell>
          <cell r="J23">
            <v>135177.77236351551</v>
          </cell>
          <cell r="K23">
            <v>137046.907113547</v>
          </cell>
          <cell r="L23">
            <v>138921.03442081035</v>
          </cell>
          <cell r="M23">
            <v>140800.18772736748</v>
          </cell>
          <cell r="N23">
            <v>142684.40079237882</v>
          </cell>
          <cell r="O23">
            <v>144573.70769606804</v>
          </cell>
          <cell r="P23">
            <v>146468.14284374961</v>
          </cell>
          <cell r="Q23">
            <v>148367.74096992009</v>
          </cell>
          <cell r="R23">
            <v>150272.53714241434</v>
          </cell>
          <cell r="S23">
            <v>152004.85550506186</v>
          </cell>
          <cell r="T23">
            <v>153740.13882145903</v>
          </cell>
          <cell r="U23">
            <v>155478.40075292179</v>
          </cell>
          <cell r="V23">
            <v>157219.65505173782</v>
          </cell>
          <cell r="W23">
            <v>158963.91556197387</v>
          </cell>
          <cell r="X23">
            <v>160711.19622029283</v>
          </cell>
          <cell r="Y23">
            <v>162461.51105678006</v>
          </cell>
          <cell r="Z23">
            <v>164214.87419577868</v>
          </cell>
          <cell r="AA23">
            <v>165971.2998567344</v>
          </cell>
          <cell r="AB23">
            <v>167730.80235505005</v>
          </cell>
          <cell r="AC23">
            <v>169493.39610294951</v>
          </cell>
          <cell r="AD23">
            <v>171259.09561035203</v>
          </cell>
          <cell r="AE23">
            <v>173027.91548575589</v>
          </cell>
          <cell r="AF23">
            <v>174799.87043713243</v>
          </cell>
          <cell r="AG23">
            <v>176574.97527283058</v>
          </cell>
        </row>
      </sheetData>
      <sheetData sheetId="28"/>
      <sheetData sheetId="29"/>
      <sheetData sheetId="30"/>
      <sheetData sheetId="31">
        <row r="5">
          <cell r="D5">
            <v>8246255.3774702987</v>
          </cell>
          <cell r="E5">
            <v>8177886.1347442474</v>
          </cell>
          <cell r="F5">
            <v>8110412.2682129228</v>
          </cell>
          <cell r="G5">
            <v>8044116.0353638539</v>
          </cell>
          <cell r="H5">
            <v>7983453.5862528756</v>
          </cell>
          <cell r="I5">
            <v>7991894.3027912239</v>
          </cell>
          <cell r="J5">
            <v>8013348.1838699263</v>
          </cell>
          <cell r="K5">
            <v>8022464.4382709991</v>
          </cell>
          <cell r="L5">
            <v>8030926.9198998762</v>
          </cell>
          <cell r="M5">
            <v>8039389.4015287468</v>
          </cell>
          <cell r="N5">
            <v>8078294.0907564694</v>
          </cell>
          <cell r="O5">
            <v>8086793.9352416992</v>
          </cell>
          <cell r="P5">
            <v>8095948.7374314731</v>
          </cell>
          <cell r="Q5">
            <v>8117612.9171583764</v>
          </cell>
          <cell r="R5">
            <v>8126134.5267341249</v>
          </cell>
          <cell r="S5">
            <v>8132927.0032797381</v>
          </cell>
          <cell r="T5">
            <v>8139719.4798253477</v>
          </cell>
          <cell r="U5">
            <v>8160973.165902975</v>
          </cell>
          <cell r="V5">
            <v>8167784.8722719243</v>
          </cell>
          <cell r="W5">
            <v>8174596.5786408754</v>
          </cell>
          <cell r="X5">
            <v>8196947.9033947475</v>
          </cell>
          <cell r="Y5">
            <v>8203772.3580301916</v>
          </cell>
          <cell r="Z5">
            <v>8225154.1713143261</v>
          </cell>
          <cell r="AA5">
            <v>8231997.8557731006</v>
          </cell>
          <cell r="AB5">
            <v>8238841.5402318742</v>
          </cell>
          <cell r="AC5">
            <v>8245685.2246906497</v>
          </cell>
          <cell r="AD5">
            <v>8252528.9091494251</v>
          </cell>
          <cell r="AE5">
            <v>8275458.3709329376</v>
          </cell>
          <cell r="AF5">
            <v>8282323.2682709992</v>
          </cell>
          <cell r="AG5">
            <v>8289188.1656090608</v>
          </cell>
        </row>
        <row r="6">
          <cell r="D6">
            <v>2307043.8834150997</v>
          </cell>
          <cell r="E6">
            <v>2288139.6274522501</v>
          </cell>
          <cell r="F6">
            <v>2269533.8302209759</v>
          </cell>
          <cell r="G6">
            <v>2251320.5775504508</v>
          </cell>
          <cell r="H6">
            <v>2234985.2527926243</v>
          </cell>
          <cell r="I6">
            <v>2237351.6840033238</v>
          </cell>
          <cell r="J6">
            <v>2244055.8367274757</v>
          </cell>
          <cell r="K6">
            <v>2246647.4472257514</v>
          </cell>
          <cell r="L6">
            <v>2249021.1334666256</v>
          </cell>
          <cell r="M6">
            <v>2251394.8197075003</v>
          </cell>
          <cell r="N6">
            <v>2263915.9084813236</v>
          </cell>
          <cell r="O6">
            <v>2266302.0490076495</v>
          </cell>
          <cell r="P6">
            <v>2268906.5087688258</v>
          </cell>
          <cell r="Q6">
            <v>2275680.7610423751</v>
          </cell>
          <cell r="R6">
            <v>2278074.1565988748</v>
          </cell>
          <cell r="S6">
            <v>2279982.6954911626</v>
          </cell>
          <cell r="T6">
            <v>2281891.2343834508</v>
          </cell>
          <cell r="U6">
            <v>2288620.1764530758</v>
          </cell>
          <cell r="V6">
            <v>2290535.1252864753</v>
          </cell>
          <cell r="W6">
            <v>2292450.0741198761</v>
          </cell>
          <cell r="X6">
            <v>2299544.8957482502</v>
          </cell>
          <cell r="Y6">
            <v>2301464.0940038133</v>
          </cell>
          <cell r="Z6">
            <v>2308235.7451422755</v>
          </cell>
          <cell r="AA6">
            <v>2310161.3533389512</v>
          </cell>
          <cell r="AB6">
            <v>2312086.961535627</v>
          </cell>
          <cell r="AC6">
            <v>2314012.5697323014</v>
          </cell>
          <cell r="AD6">
            <v>2315938.1779289758</v>
          </cell>
          <cell r="AE6">
            <v>2323225.711900563</v>
          </cell>
          <cell r="AF6">
            <v>2325158.3910570014</v>
          </cell>
          <cell r="AG6">
            <v>2327091.0702134385</v>
          </cell>
        </row>
        <row r="7">
          <cell r="D7">
            <v>1389145.3982555992</v>
          </cell>
          <cell r="E7">
            <v>1377382.1607137001</v>
          </cell>
          <cell r="F7">
            <v>1365721.9843163001</v>
          </cell>
          <cell r="G7">
            <v>1354199.2822269998</v>
          </cell>
          <cell r="H7">
            <v>1343330.5649164999</v>
          </cell>
          <cell r="I7">
            <v>1344727.8907446</v>
          </cell>
          <cell r="J7">
            <v>1347636.7628947</v>
          </cell>
          <cell r="K7">
            <v>1349112.5536378501</v>
          </cell>
          <cell r="L7">
            <v>1350512.4188767991</v>
          </cell>
          <cell r="M7">
            <v>1351912.2841157501</v>
          </cell>
          <cell r="N7">
            <v>1356847.8090312991</v>
          </cell>
          <cell r="O7">
            <v>1358252.0079298497</v>
          </cell>
          <cell r="P7">
            <v>1359732.2729086999</v>
          </cell>
          <cell r="Q7">
            <v>1362665.6534290996</v>
          </cell>
          <cell r="R7">
            <v>1364072.3917384997</v>
          </cell>
          <cell r="S7">
            <v>1365229.1689521</v>
          </cell>
          <cell r="T7">
            <v>1366385.9461656993</v>
          </cell>
          <cell r="U7">
            <v>1369222.4705488989</v>
          </cell>
          <cell r="V7">
            <v>1370381.4807156995</v>
          </cell>
          <cell r="W7">
            <v>1371540.4908825001</v>
          </cell>
          <cell r="X7">
            <v>1374504.5478060001</v>
          </cell>
          <cell r="Y7">
            <v>1375665.0762194993</v>
          </cell>
          <cell r="Z7">
            <v>1378516.5165686</v>
          </cell>
          <cell r="AA7">
            <v>1379679.2779353</v>
          </cell>
          <cell r="AB7">
            <v>1380842.0393020001</v>
          </cell>
          <cell r="AC7">
            <v>1382004.8006687001</v>
          </cell>
          <cell r="AD7">
            <v>1383167.5620354</v>
          </cell>
          <cell r="AE7">
            <v>1386198.7301547502</v>
          </cell>
          <cell r="AF7">
            <v>1387363.9513914997</v>
          </cell>
          <cell r="AG7">
            <v>1388529.1726282495</v>
          </cell>
        </row>
        <row r="8">
          <cell r="D8">
            <v>2317514.1226554993</v>
          </cell>
          <cell r="E8">
            <v>2363082.5564666009</v>
          </cell>
          <cell r="F8">
            <v>2407679.2147376011</v>
          </cell>
          <cell r="G8">
            <v>2453653.2217370016</v>
          </cell>
          <cell r="H8">
            <v>2500152.8660905017</v>
          </cell>
          <cell r="I8">
            <v>2533135.6303327512</v>
          </cell>
          <cell r="J8">
            <v>2568539.1412094003</v>
          </cell>
          <cell r="K8">
            <v>2600532.2041118504</v>
          </cell>
          <cell r="L8">
            <v>2633533.0415772991</v>
          </cell>
          <cell r="M8">
            <v>2666533.8790427502</v>
          </cell>
          <cell r="N8">
            <v>2707860.5498769009</v>
          </cell>
          <cell r="O8">
            <v>2740957.4468305507</v>
          </cell>
          <cell r="P8">
            <v>2772968.8092196994</v>
          </cell>
          <cell r="Q8">
            <v>2808690.7253716504</v>
          </cell>
          <cell r="R8">
            <v>2841805.6955484995</v>
          </cell>
          <cell r="S8">
            <v>2871907.4448749996</v>
          </cell>
          <cell r="T8">
            <v>2902009.1942015006</v>
          </cell>
          <cell r="U8">
            <v>2934146.4352027993</v>
          </cell>
          <cell r="V8">
            <v>2964269.392649902</v>
          </cell>
          <cell r="W8">
            <v>2994392.3500969983</v>
          </cell>
          <cell r="X8">
            <v>3028115.2743661008</v>
          </cell>
          <cell r="Y8">
            <v>3058272.7285654508</v>
          </cell>
          <cell r="Z8">
            <v>3090571.7150426009</v>
          </cell>
          <cell r="AA8">
            <v>3120750.3773625493</v>
          </cell>
          <cell r="AB8">
            <v>3150929.039682501</v>
          </cell>
          <cell r="AC8">
            <v>3181107.7020024508</v>
          </cell>
          <cell r="AD8">
            <v>3211286.3643224002</v>
          </cell>
          <cell r="AE8">
            <v>3244454.0453975499</v>
          </cell>
          <cell r="AF8">
            <v>3274660.861466899</v>
          </cell>
          <cell r="AG8">
            <v>3304867.6775362492</v>
          </cell>
        </row>
        <row r="9">
          <cell r="D9">
            <v>22192657.317214213</v>
          </cell>
          <cell r="E9">
            <v>22625503.397297114</v>
          </cell>
          <cell r="F9">
            <v>23051911.011152484</v>
          </cell>
          <cell r="G9">
            <v>23487490.054621171</v>
          </cell>
          <cell r="H9">
            <v>23926573.751965508</v>
          </cell>
          <cell r="I9">
            <v>24242961.000030398</v>
          </cell>
          <cell r="J9">
            <v>24575449.241062786</v>
          </cell>
          <cell r="K9">
            <v>24885252.435923245</v>
          </cell>
          <cell r="L9">
            <v>25201761.063420512</v>
          </cell>
          <cell r="M9">
            <v>25518269.690917745</v>
          </cell>
          <cell r="N9">
            <v>25890171.153370894</v>
          </cell>
          <cell r="O9">
            <v>26207319.822789297</v>
          </cell>
          <cell r="P9">
            <v>26517245.468269501</v>
          </cell>
          <cell r="Q9">
            <v>26851862.37798325</v>
          </cell>
          <cell r="R9">
            <v>27169132.426833991</v>
          </cell>
          <cell r="S9">
            <v>27457287.73708595</v>
          </cell>
          <cell r="T9">
            <v>27745443.047337905</v>
          </cell>
          <cell r="U9">
            <v>28047142.923162796</v>
          </cell>
          <cell r="V9">
            <v>28335438.718961891</v>
          </cell>
          <cell r="W9">
            <v>28623734.514760993</v>
          </cell>
          <cell r="X9">
            <v>28935987.868959591</v>
          </cell>
          <cell r="Y9">
            <v>29224514.497657198</v>
          </cell>
          <cell r="Z9">
            <v>29527288.119663488</v>
          </cell>
          <cell r="AA9">
            <v>29815955.233908251</v>
          </cell>
          <cell r="AB9">
            <v>30104622.348153006</v>
          </cell>
          <cell r="AC9">
            <v>30393289.462397739</v>
          </cell>
          <cell r="AD9">
            <v>30681956.576642502</v>
          </cell>
          <cell r="AE9">
            <v>30990505.738334801</v>
          </cell>
          <cell r="AF9">
            <v>31279359.569968399</v>
          </cell>
          <cell r="AG9">
            <v>31568213.401602015</v>
          </cell>
        </row>
        <row r="10">
          <cell r="D10">
            <v>117330.56765729998</v>
          </cell>
          <cell r="E10">
            <v>119324.38230350001</v>
          </cell>
          <cell r="F10">
            <v>121274.18728639999</v>
          </cell>
          <cell r="G10">
            <v>123291.23800050002</v>
          </cell>
          <cell r="H10">
            <v>125339.26625</v>
          </cell>
          <cell r="I10">
            <v>127103.11968705001</v>
          </cell>
          <cell r="J10">
            <v>129006.5348672</v>
          </cell>
          <cell r="K10">
            <v>130713.71992629999</v>
          </cell>
          <cell r="L10">
            <v>132478.69470540006</v>
          </cell>
          <cell r="M10">
            <v>134243.66948450007</v>
          </cell>
          <cell r="N10">
            <v>136487.8048245</v>
          </cell>
          <cell r="O10">
            <v>138258.45535725</v>
          </cell>
          <cell r="P10">
            <v>139966.57525800003</v>
          </cell>
          <cell r="Q10">
            <v>141889.37784020003</v>
          </cell>
          <cell r="R10">
            <v>143661.14971499995</v>
          </cell>
          <cell r="S10">
            <v>145152.46334239995</v>
          </cell>
          <cell r="T10">
            <v>146643.7769698</v>
          </cell>
          <cell r="U10">
            <v>148252.64300820002</v>
          </cell>
          <cell r="V10">
            <v>149745.00316360002</v>
          </cell>
          <cell r="W10">
            <v>151237.36331899991</v>
          </cell>
          <cell r="X10">
            <v>152922.032718</v>
          </cell>
          <cell r="Y10">
            <v>154415.95660275003</v>
          </cell>
          <cell r="Z10">
            <v>156032.6655385</v>
          </cell>
          <cell r="AA10">
            <v>157527.63595125001</v>
          </cell>
          <cell r="AB10">
            <v>159022.60636400001</v>
          </cell>
          <cell r="AC10">
            <v>160517.57677675004</v>
          </cell>
          <cell r="AD10">
            <v>162012.54718950007</v>
          </cell>
          <cell r="AE10">
            <v>163677.86021875002</v>
          </cell>
          <cell r="AF10">
            <v>165174.23891100005</v>
          </cell>
          <cell r="AG10">
            <v>166670.61760325005</v>
          </cell>
        </row>
        <row r="16">
          <cell r="D16">
            <v>8246255.3774702987</v>
          </cell>
          <cell r="E16">
            <v>8177886.1347442474</v>
          </cell>
          <cell r="F16">
            <v>8110412.2682129228</v>
          </cell>
          <cell r="G16">
            <v>8044116.0353638539</v>
          </cell>
          <cell r="H16">
            <v>8821646.391139498</v>
          </cell>
          <cell r="I16">
            <v>8835833.8439837992</v>
          </cell>
          <cell r="J16">
            <v>8844678.6700093523</v>
          </cell>
          <cell r="K16">
            <v>8853411.8221478295</v>
          </cell>
          <cell r="L16">
            <v>8861260.7360757049</v>
          </cell>
          <cell r="M16">
            <v>8870104.7044972498</v>
          </cell>
          <cell r="N16">
            <v>8878761.3851152509</v>
          </cell>
          <cell r="O16">
            <v>8887579.222087238</v>
          </cell>
          <cell r="P16">
            <v>8896310.2948398776</v>
          </cell>
          <cell r="Q16">
            <v>8905153.3057906888</v>
          </cell>
          <cell r="R16">
            <v>8918220.7782877497</v>
          </cell>
          <cell r="S16">
            <v>8930382.5314609874</v>
          </cell>
          <cell r="T16">
            <v>8937361.783388475</v>
          </cell>
          <cell r="U16">
            <v>8944341.0353159625</v>
          </cell>
          <cell r="V16">
            <v>8951207.9680783469</v>
          </cell>
          <cell r="W16">
            <v>8958187.1743224356</v>
          </cell>
          <cell r="X16">
            <v>8964875.8528177477</v>
          </cell>
          <cell r="Y16">
            <v>8971323.7720862627</v>
          </cell>
          <cell r="Z16">
            <v>8978302.1742280461</v>
          </cell>
          <cell r="AA16">
            <v>8985280.5763698351</v>
          </cell>
          <cell r="AB16">
            <v>8992258.9785116259</v>
          </cell>
          <cell r="AC16">
            <v>8996775.815843625</v>
          </cell>
          <cell r="AD16">
            <v>9007999.6825542022</v>
          </cell>
          <cell r="AE16">
            <v>9014977.3711255491</v>
          </cell>
          <cell r="AF16">
            <v>9021421.3751969244</v>
          </cell>
          <cell r="AG16">
            <v>9028398.6635649335</v>
          </cell>
        </row>
        <row r="17">
          <cell r="D17">
            <v>2307043.8834150997</v>
          </cell>
          <cell r="E17">
            <v>2288139.6274522501</v>
          </cell>
          <cell r="F17">
            <v>2269533.8302209759</v>
          </cell>
          <cell r="G17">
            <v>2251320.5775504508</v>
          </cell>
          <cell r="H17">
            <v>2509049.9936340004</v>
          </cell>
          <cell r="I17">
            <v>2513338.8501920998</v>
          </cell>
          <cell r="J17">
            <v>2515846.8311439496</v>
          </cell>
          <cell r="K17">
            <v>2518317.5874667754</v>
          </cell>
          <cell r="L17">
            <v>2520493.5977194007</v>
          </cell>
          <cell r="M17">
            <v>2523001.2928032498</v>
          </cell>
          <cell r="N17">
            <v>2525446.5586192519</v>
          </cell>
          <cell r="O17">
            <v>2527945.5432199133</v>
          </cell>
          <cell r="P17">
            <v>2530415.6064141258</v>
          </cell>
          <cell r="Q17">
            <v>2532922.9823410627</v>
          </cell>
          <cell r="R17">
            <v>2536838.5121167498</v>
          </cell>
          <cell r="S17">
            <v>2540545.8304036618</v>
          </cell>
          <cell r="T17">
            <v>2542525.6482753241</v>
          </cell>
          <cell r="U17">
            <v>2544505.4661469865</v>
          </cell>
          <cell r="V17">
            <v>2546447.8442969494</v>
          </cell>
          <cell r="W17">
            <v>2548427.646940812</v>
          </cell>
          <cell r="X17">
            <v>2550310.6070017498</v>
          </cell>
          <cell r="Y17">
            <v>2552113.313987087</v>
          </cell>
          <cell r="Z17">
            <v>2554092.8485968495</v>
          </cell>
          <cell r="AA17">
            <v>2556072.383206612</v>
          </cell>
          <cell r="AB17">
            <v>2558051.917816374</v>
          </cell>
          <cell r="AC17">
            <v>2559210.930822874</v>
          </cell>
          <cell r="AD17">
            <v>2562605.6202888992</v>
          </cell>
          <cell r="AE17">
            <v>2564584.9170418489</v>
          </cell>
          <cell r="AF17">
            <v>2566386.3189614755</v>
          </cell>
          <cell r="AG17">
            <v>2568365.4823133107</v>
          </cell>
        </row>
        <row r="18">
          <cell r="D18">
            <v>1389145.3982555992</v>
          </cell>
          <cell r="E18">
            <v>1377382.1607137001</v>
          </cell>
          <cell r="F18">
            <v>1365721.9843163001</v>
          </cell>
          <cell r="G18">
            <v>1354199.2822269998</v>
          </cell>
          <cell r="H18">
            <v>1445952.0139915003</v>
          </cell>
          <cell r="I18">
            <v>1447999.0047759498</v>
          </cell>
          <cell r="J18">
            <v>1449425.5590339</v>
          </cell>
          <cell r="K18">
            <v>1450839.1359431504</v>
          </cell>
          <cell r="L18">
            <v>1452149.9819525999</v>
          </cell>
          <cell r="M18">
            <v>1453576.4377992498</v>
          </cell>
          <cell r="N18">
            <v>1454981.2366921001</v>
          </cell>
          <cell r="O18">
            <v>1456404.6678968999</v>
          </cell>
          <cell r="P18">
            <v>1457818.0168818999</v>
          </cell>
          <cell r="Q18">
            <v>1459244.3736712001</v>
          </cell>
          <cell r="R18">
            <v>1461161.2004514995</v>
          </cell>
          <cell r="S18">
            <v>1462946.2367438502</v>
          </cell>
          <cell r="T18">
            <v>1464129.4258502002</v>
          </cell>
          <cell r="U18">
            <v>1465312.6149565498</v>
          </cell>
          <cell r="V18">
            <v>1466482.7560136998</v>
          </cell>
          <cell r="W18">
            <v>1467665.9407692498</v>
          </cell>
          <cell r="X18">
            <v>1468815.3843480994</v>
          </cell>
          <cell r="Y18">
            <v>1469936.8444901993</v>
          </cell>
          <cell r="Z18">
            <v>1471119.9337142997</v>
          </cell>
          <cell r="AA18">
            <v>1472303.0229384003</v>
          </cell>
          <cell r="AB18">
            <v>1473486.1121625004</v>
          </cell>
          <cell r="AC18">
            <v>1474383.2487795998</v>
          </cell>
          <cell r="AD18">
            <v>1476059.7053646999</v>
          </cell>
          <cell r="AE18">
            <v>1477242.7373203</v>
          </cell>
          <cell r="AF18">
            <v>1478363.7527098996</v>
          </cell>
          <cell r="AG18">
            <v>1479546.7362299995</v>
          </cell>
        </row>
        <row r="19">
          <cell r="D19">
            <v>2317514.1226554993</v>
          </cell>
          <cell r="E19">
            <v>2363082.5564666009</v>
          </cell>
          <cell r="F19">
            <v>2407679.2147376011</v>
          </cell>
          <cell r="G19">
            <v>2453653.2217370016</v>
          </cell>
          <cell r="H19">
            <v>2457643.6824220004</v>
          </cell>
          <cell r="I19">
            <v>2491110.2842329508</v>
          </cell>
          <cell r="J19">
            <v>2523634.1889003995</v>
          </cell>
          <cell r="K19">
            <v>2556082.6768006505</v>
          </cell>
          <cell r="L19">
            <v>2587796.9896702999</v>
          </cell>
          <cell r="M19">
            <v>2620309.8137042494</v>
          </cell>
          <cell r="N19">
            <v>2651834.4452791996</v>
          </cell>
          <cell r="O19">
            <v>2684313.2325557987</v>
          </cell>
          <cell r="P19">
            <v>2716733.4468370001</v>
          </cell>
          <cell r="Q19">
            <v>2749232.9152910002</v>
          </cell>
          <cell r="R19">
            <v>2783057.5838795006</v>
          </cell>
          <cell r="S19">
            <v>2812455.6701386999</v>
          </cell>
          <cell r="T19">
            <v>2841761.8931248998</v>
          </cell>
          <cell r="U19">
            <v>2871068.1161110997</v>
          </cell>
          <cell r="V19">
            <v>2900288.7218795009</v>
          </cell>
          <cell r="W19">
            <v>2929594.0736180008</v>
          </cell>
          <cell r="X19">
            <v>2958802.8581825001</v>
          </cell>
          <cell r="Y19">
            <v>2987214.5582727999</v>
          </cell>
          <cell r="Z19">
            <v>3016510.3097667</v>
          </cell>
          <cell r="AA19">
            <v>3045806.0612605996</v>
          </cell>
          <cell r="AB19">
            <v>3075101.8127544997</v>
          </cell>
          <cell r="AC19">
            <v>3103246.1842021998</v>
          </cell>
          <cell r="AD19">
            <v>3134024.1941626011</v>
          </cell>
          <cell r="AE19">
            <v>3163323.559762401</v>
          </cell>
          <cell r="AF19">
            <v>3191669.4435418006</v>
          </cell>
          <cell r="AG19">
            <v>3220960.1303395019</v>
          </cell>
        </row>
        <row r="20">
          <cell r="D20">
            <v>22192657.317214213</v>
          </cell>
          <cell r="E20">
            <v>22625503.397297114</v>
          </cell>
          <cell r="F20">
            <v>23051911.011152484</v>
          </cell>
          <cell r="G20">
            <v>23487490.054621171</v>
          </cell>
          <cell r="H20">
            <v>23606608.8543685</v>
          </cell>
          <cell r="I20">
            <v>23924679.635868452</v>
          </cell>
          <cell r="J20">
            <v>24236478.192106411</v>
          </cell>
          <cell r="K20">
            <v>24547774.890090555</v>
          </cell>
          <cell r="L20">
            <v>24854188.207530007</v>
          </cell>
          <cell r="M20">
            <v>25165912.910824995</v>
          </cell>
          <cell r="N20">
            <v>25471064.861151304</v>
          </cell>
          <cell r="O20">
            <v>25782563.628544763</v>
          </cell>
          <cell r="P20">
            <v>26093672.603751209</v>
          </cell>
          <cell r="Q20">
            <v>26405308.96770585</v>
          </cell>
          <cell r="R20">
            <v>26725767.524083503</v>
          </cell>
          <cell r="S20">
            <v>27008395.015630752</v>
          </cell>
          <cell r="T20">
            <v>27290402.35005901</v>
          </cell>
          <cell r="U20">
            <v>27572409.684487257</v>
          </cell>
          <cell r="V20">
            <v>27853847.340391304</v>
          </cell>
          <cell r="W20">
            <v>28135848.889343247</v>
          </cell>
          <cell r="X20">
            <v>28417207.861153409</v>
          </cell>
          <cell r="Y20">
            <v>28693264.540597543</v>
          </cell>
          <cell r="Z20">
            <v>28975202.271044202</v>
          </cell>
          <cell r="AA20">
            <v>29257140.00149085</v>
          </cell>
          <cell r="AB20">
            <v>29539077.731937509</v>
          </cell>
          <cell r="AC20">
            <v>29813358.127340347</v>
          </cell>
          <cell r="AD20">
            <v>30105159.673281603</v>
          </cell>
          <cell r="AE20">
            <v>30387121.055348657</v>
          </cell>
          <cell r="AF20">
            <v>30662739.932827208</v>
          </cell>
          <cell r="AG20">
            <v>30944643.633196007</v>
          </cell>
        </row>
        <row r="21">
          <cell r="D21">
            <v>117330.56765729998</v>
          </cell>
          <cell r="E21">
            <v>119324.38230350001</v>
          </cell>
          <cell r="F21">
            <v>121274.18728639999</v>
          </cell>
          <cell r="G21">
            <v>123291.23800050002</v>
          </cell>
          <cell r="H21">
            <v>128832.22441600006</v>
          </cell>
          <cell r="I21">
            <v>130516.81094905006</v>
          </cell>
          <cell r="J21">
            <v>132151.78237510004</v>
          </cell>
          <cell r="K21">
            <v>133782.39756265003</v>
          </cell>
          <cell r="L21">
            <v>135370.67126830004</v>
          </cell>
          <cell r="M21">
            <v>137004.98911075003</v>
          </cell>
          <cell r="N21">
            <v>138587.21148140001</v>
          </cell>
          <cell r="O21">
            <v>140219.71652580003</v>
          </cell>
          <cell r="P21">
            <v>141848.86364320002</v>
          </cell>
          <cell r="Q21">
            <v>143482.56278509999</v>
          </cell>
          <cell r="R21">
            <v>145192.81392450008</v>
          </cell>
          <cell r="S21">
            <v>146731.93609139998</v>
          </cell>
          <cell r="T21">
            <v>148284.51077130003</v>
          </cell>
          <cell r="U21">
            <v>149837.08545119999</v>
          </cell>
          <cell r="V21">
            <v>151384.72632390005</v>
          </cell>
          <cell r="W21">
            <v>152937.24226800003</v>
          </cell>
          <cell r="X21">
            <v>154489.75821210002</v>
          </cell>
          <cell r="Y21">
            <v>155990.58645145004</v>
          </cell>
          <cell r="Z21">
            <v>157542.59345780005</v>
          </cell>
          <cell r="AA21">
            <v>159094.60046415005</v>
          </cell>
          <cell r="AB21">
            <v>160646.60747050005</v>
          </cell>
          <cell r="AC21">
            <v>162126.50598205003</v>
          </cell>
          <cell r="AD21">
            <v>163764.61607960003</v>
          </cell>
          <cell r="AE21">
            <v>165316.8178244</v>
          </cell>
          <cell r="AF21">
            <v>166813.76930019999</v>
          </cell>
          <cell r="AG21">
            <v>168365.46210725003</v>
          </cell>
        </row>
        <row r="46">
          <cell r="D46">
            <v>1718463.4350000008</v>
          </cell>
          <cell r="E46">
            <v>1693238.7412500002</v>
          </cell>
          <cell r="F46">
            <v>1668014.0474999999</v>
          </cell>
          <cell r="G46">
            <v>1642789.3537499995</v>
          </cell>
          <cell r="H46">
            <v>1617564.66</v>
          </cell>
          <cell r="I46">
            <v>1619336.4247499998</v>
          </cell>
          <cell r="J46">
            <v>1621108.1895000003</v>
          </cell>
          <cell r="K46">
            <v>1622879.9542500002</v>
          </cell>
          <cell r="L46">
            <v>1624651.7190000007</v>
          </cell>
          <cell r="M46">
            <v>1626423.4837500004</v>
          </cell>
          <cell r="N46">
            <v>1628195.2485000009</v>
          </cell>
          <cell r="O46">
            <v>1629967.0132500005</v>
          </cell>
          <cell r="P46">
            <v>1631738.7779999999</v>
          </cell>
          <cell r="Q46">
            <v>1633510.5427500005</v>
          </cell>
          <cell r="R46">
            <v>1635282.3074999999</v>
          </cell>
          <cell r="S46">
            <v>1636713.3219374998</v>
          </cell>
          <cell r="T46">
            <v>1638144.3363750009</v>
          </cell>
          <cell r="U46">
            <v>1639575.3508124999</v>
          </cell>
          <cell r="V46">
            <v>1641006.3652500005</v>
          </cell>
          <cell r="W46">
            <v>1642437.3796875009</v>
          </cell>
          <cell r="X46">
            <v>1643868.3941250008</v>
          </cell>
          <cell r="Y46">
            <v>1645299.4085625</v>
          </cell>
          <cell r="Z46">
            <v>1646730.4230000004</v>
          </cell>
          <cell r="AA46">
            <v>1648161.4374375003</v>
          </cell>
          <cell r="AB46">
            <v>1649592.451875</v>
          </cell>
          <cell r="AC46">
            <v>1651023.4663124999</v>
          </cell>
          <cell r="AD46">
            <v>1652454.4807500006</v>
          </cell>
          <cell r="AE46">
            <v>1653885.4951875</v>
          </cell>
          <cell r="AF46">
            <v>1655316.5096249999</v>
          </cell>
          <cell r="AG46">
            <v>1656747.5240625001</v>
          </cell>
        </row>
        <row r="47">
          <cell r="D47">
            <v>514790.43374999985</v>
          </cell>
          <cell r="E47">
            <v>507253.18375000003</v>
          </cell>
          <cell r="F47">
            <v>499715.93374999991</v>
          </cell>
          <cell r="G47">
            <v>492178.68375000003</v>
          </cell>
          <cell r="H47">
            <v>484641.43374999991</v>
          </cell>
          <cell r="I47">
            <v>485172.13462500001</v>
          </cell>
          <cell r="J47">
            <v>485702.83549999993</v>
          </cell>
          <cell r="K47">
            <v>486233.53637500008</v>
          </cell>
          <cell r="L47">
            <v>486764.23725000012</v>
          </cell>
          <cell r="M47">
            <v>487294.93812500004</v>
          </cell>
          <cell r="N47">
            <v>487825.63900000002</v>
          </cell>
          <cell r="O47">
            <v>488356.33987500006</v>
          </cell>
          <cell r="P47">
            <v>488887.04074999993</v>
          </cell>
          <cell r="Q47">
            <v>489417.7416250002</v>
          </cell>
          <cell r="R47">
            <v>489948.44249999995</v>
          </cell>
          <cell r="S47">
            <v>490377.00268749997</v>
          </cell>
          <cell r="T47">
            <v>490805.56287499989</v>
          </cell>
          <cell r="U47">
            <v>491234.12306250009</v>
          </cell>
          <cell r="V47">
            <v>491662.68325</v>
          </cell>
          <cell r="W47">
            <v>492091.24343750026</v>
          </cell>
          <cell r="X47">
            <v>492519.80362499977</v>
          </cell>
          <cell r="Y47">
            <v>492948.36381249997</v>
          </cell>
          <cell r="Z47">
            <v>493376.92400000006</v>
          </cell>
          <cell r="AA47">
            <v>493805.48418750003</v>
          </cell>
          <cell r="AB47">
            <v>494234.04437499994</v>
          </cell>
          <cell r="AC47">
            <v>494662.60456250014</v>
          </cell>
          <cell r="AD47">
            <v>495091.16475000011</v>
          </cell>
          <cell r="AE47">
            <v>495519.72493749979</v>
          </cell>
          <cell r="AF47">
            <v>495948.28512499994</v>
          </cell>
          <cell r="AG47">
            <v>496376.84531250002</v>
          </cell>
        </row>
        <row r="48">
          <cell r="D48">
            <v>244329.57649999997</v>
          </cell>
          <cell r="E48">
            <v>240728.88799999998</v>
          </cell>
          <cell r="F48">
            <v>237128.19949999999</v>
          </cell>
          <cell r="G48">
            <v>233527.511</v>
          </cell>
          <cell r="H48">
            <v>229926.82250000004</v>
          </cell>
          <cell r="I48">
            <v>230178.41700000002</v>
          </cell>
          <cell r="J48">
            <v>230430.01150000002</v>
          </cell>
          <cell r="K48">
            <v>230681.60599999997</v>
          </cell>
          <cell r="L48">
            <v>230933.20049999995</v>
          </cell>
          <cell r="M48">
            <v>231184.79500000001</v>
          </cell>
          <cell r="N48">
            <v>231436.38949999996</v>
          </cell>
          <cell r="O48">
            <v>231687.98399999997</v>
          </cell>
          <cell r="P48">
            <v>231939.5785</v>
          </cell>
          <cell r="Q48">
            <v>232191.17300000001</v>
          </cell>
          <cell r="R48">
            <v>232442.76749999999</v>
          </cell>
          <cell r="S48">
            <v>232642.93350000007</v>
          </cell>
          <cell r="T48">
            <v>232843.09949999998</v>
          </cell>
          <cell r="U48">
            <v>233043.26549999989</v>
          </cell>
          <cell r="V48">
            <v>233243.43149999995</v>
          </cell>
          <cell r="W48">
            <v>233443.59749999997</v>
          </cell>
          <cell r="X48">
            <v>233643.76349999997</v>
          </cell>
          <cell r="Y48">
            <v>233843.92949999997</v>
          </cell>
          <cell r="Z48">
            <v>234044.0955</v>
          </cell>
          <cell r="AA48">
            <v>234244.26150000002</v>
          </cell>
          <cell r="AB48">
            <v>234444.42749999996</v>
          </cell>
          <cell r="AC48">
            <v>234644.59349999993</v>
          </cell>
          <cell r="AD48">
            <v>234844.75950000001</v>
          </cell>
          <cell r="AE48">
            <v>235044.92550000001</v>
          </cell>
          <cell r="AF48">
            <v>235245.09150000004</v>
          </cell>
          <cell r="AG48">
            <v>235445.25750000004</v>
          </cell>
        </row>
        <row r="49">
          <cell r="D49">
            <v>303439.83000000013</v>
          </cell>
          <cell r="E49">
            <v>309534.78250000009</v>
          </cell>
          <cell r="F49">
            <v>315629.73500000004</v>
          </cell>
          <cell r="G49">
            <v>321724.68750000012</v>
          </cell>
          <cell r="H49">
            <v>327819.64000000007</v>
          </cell>
          <cell r="I49">
            <v>332019.34824999992</v>
          </cell>
          <cell r="J49">
            <v>336219.05650000001</v>
          </cell>
          <cell r="K49">
            <v>340418.76474999991</v>
          </cell>
          <cell r="L49">
            <v>344618.47300000006</v>
          </cell>
          <cell r="M49">
            <v>348818.18124999997</v>
          </cell>
          <cell r="N49">
            <v>353017.88949999987</v>
          </cell>
          <cell r="O49">
            <v>357217.59775000007</v>
          </cell>
          <cell r="P49">
            <v>361417.3060000001</v>
          </cell>
          <cell r="Q49">
            <v>365617.01424999995</v>
          </cell>
          <cell r="R49">
            <v>369816.72250000015</v>
          </cell>
          <cell r="S49">
            <v>373695.37675000011</v>
          </cell>
          <cell r="T49">
            <v>377574.0309999999</v>
          </cell>
          <cell r="U49">
            <v>381452.68524999992</v>
          </cell>
          <cell r="V49">
            <v>385331.3395</v>
          </cell>
          <cell r="W49">
            <v>389209.99374999997</v>
          </cell>
          <cell r="X49">
            <v>393088.64800000016</v>
          </cell>
          <cell r="Y49">
            <v>396967.30224999995</v>
          </cell>
          <cell r="Z49">
            <v>400845.95650000009</v>
          </cell>
          <cell r="AA49">
            <v>404724.61074999993</v>
          </cell>
          <cell r="AB49">
            <v>408603.2649999999</v>
          </cell>
          <cell r="AC49">
            <v>412481.91925000004</v>
          </cell>
          <cell r="AD49">
            <v>416360.57349999988</v>
          </cell>
          <cell r="AE49">
            <v>420239.22775000008</v>
          </cell>
          <cell r="AF49">
            <v>424117.88199999998</v>
          </cell>
          <cell r="AG49">
            <v>427996.53625000006</v>
          </cell>
        </row>
        <row r="50">
          <cell r="D50">
            <v>2810021.7404999994</v>
          </cell>
          <cell r="E50">
            <v>2865966.2759999996</v>
          </cell>
          <cell r="F50">
            <v>2921910.8114999998</v>
          </cell>
          <cell r="G50">
            <v>2977855.347000001</v>
          </cell>
          <cell r="H50">
            <v>3033799.8825000008</v>
          </cell>
          <cell r="I50">
            <v>3072554.3415000001</v>
          </cell>
          <cell r="J50">
            <v>3111308.800499999</v>
          </cell>
          <cell r="K50">
            <v>3150063.2594999992</v>
          </cell>
          <cell r="L50">
            <v>3188817.7185000009</v>
          </cell>
          <cell r="M50">
            <v>3227572.1775000007</v>
          </cell>
          <cell r="N50">
            <v>3266326.6365</v>
          </cell>
          <cell r="O50">
            <v>3305081.0954999994</v>
          </cell>
          <cell r="P50">
            <v>3343835.5544999996</v>
          </cell>
          <cell r="Q50">
            <v>3382590.0134999999</v>
          </cell>
          <cell r="R50">
            <v>3421344.4725000015</v>
          </cell>
          <cell r="S50">
            <v>3457523.4367500003</v>
          </cell>
          <cell r="T50">
            <v>3493702.4009999991</v>
          </cell>
          <cell r="U50">
            <v>3529881.3652499993</v>
          </cell>
          <cell r="V50">
            <v>3566060.3295000005</v>
          </cell>
          <cell r="W50">
            <v>3602239.2937499988</v>
          </cell>
          <cell r="X50">
            <v>3638418.2580000008</v>
          </cell>
          <cell r="Y50">
            <v>3674597.2222499987</v>
          </cell>
          <cell r="Z50">
            <v>3710776.1864999998</v>
          </cell>
          <cell r="AA50">
            <v>3746955.1507499991</v>
          </cell>
          <cell r="AB50">
            <v>3783134.1150000007</v>
          </cell>
          <cell r="AC50">
            <v>3819313.07925</v>
          </cell>
          <cell r="AD50">
            <v>3855492.0435000001</v>
          </cell>
          <cell r="AE50">
            <v>3891671.0077499989</v>
          </cell>
          <cell r="AF50">
            <v>3927849.9720000001</v>
          </cell>
          <cell r="AG50">
            <v>3964028.9362500007</v>
          </cell>
        </row>
        <row r="51">
          <cell r="D51">
            <v>16332.618499999999</v>
          </cell>
          <cell r="E51">
            <v>16610.346999999998</v>
          </cell>
          <cell r="F51">
            <v>16888.075500000003</v>
          </cell>
          <cell r="G51">
            <v>17165.804</v>
          </cell>
          <cell r="H51">
            <v>17443.532500000008</v>
          </cell>
          <cell r="I51">
            <v>17676.128750000003</v>
          </cell>
          <cell r="J51">
            <v>17908.724999999999</v>
          </cell>
          <cell r="K51">
            <v>18141.321250000001</v>
          </cell>
          <cell r="L51">
            <v>18373.9175</v>
          </cell>
          <cell r="M51">
            <v>18606.513749999998</v>
          </cell>
          <cell r="N51">
            <v>18839.11</v>
          </cell>
          <cell r="O51">
            <v>19071.706250000003</v>
          </cell>
          <cell r="P51">
            <v>19304.302499999998</v>
          </cell>
          <cell r="Q51">
            <v>19536.898750000004</v>
          </cell>
          <cell r="R51">
            <v>19769.494999999999</v>
          </cell>
          <cell r="S51">
            <v>19980.793500000003</v>
          </cell>
          <cell r="T51">
            <v>20192.092000000001</v>
          </cell>
          <cell r="U51">
            <v>20403.390499999998</v>
          </cell>
          <cell r="V51">
            <v>20614.689000000002</v>
          </cell>
          <cell r="W51">
            <v>20825.987499999999</v>
          </cell>
          <cell r="X51">
            <v>21037.286</v>
          </cell>
          <cell r="Y51">
            <v>21248.584500000001</v>
          </cell>
          <cell r="Z51">
            <v>21459.882999999994</v>
          </cell>
          <cell r="AA51">
            <v>21671.181499999999</v>
          </cell>
          <cell r="AB51">
            <v>21882.480000000003</v>
          </cell>
          <cell r="AC51">
            <v>22093.778499999993</v>
          </cell>
          <cell r="AD51">
            <v>22305.076999999997</v>
          </cell>
          <cell r="AE51">
            <v>22516.375500000002</v>
          </cell>
          <cell r="AF51">
            <v>22727.674000000003</v>
          </cell>
          <cell r="AG51">
            <v>22938.972499999996</v>
          </cell>
        </row>
        <row r="57">
          <cell r="D57">
            <v>1718463.4350000008</v>
          </cell>
          <cell r="E57">
            <v>1693238.7412500002</v>
          </cell>
          <cell r="F57">
            <v>1668014.0474999999</v>
          </cell>
          <cell r="G57">
            <v>1642789.3537499995</v>
          </cell>
          <cell r="H57">
            <v>1113665.9175</v>
          </cell>
          <cell r="I57">
            <v>1115038.1030625</v>
          </cell>
          <cell r="J57">
            <v>1116410.2886249998</v>
          </cell>
          <cell r="K57">
            <v>1117782.4741875001</v>
          </cell>
          <cell r="L57">
            <v>1119154.6597500001</v>
          </cell>
          <cell r="M57">
            <v>1120526.8453125001</v>
          </cell>
          <cell r="N57">
            <v>1121899.0308749999</v>
          </cell>
          <cell r="O57">
            <v>1123271.2164374997</v>
          </cell>
          <cell r="P57">
            <v>1124643.402</v>
          </cell>
          <cell r="Q57">
            <v>1126015.5875625</v>
          </cell>
          <cell r="R57">
            <v>1127387.7731250003</v>
          </cell>
          <cell r="S57">
            <v>1128491.9437500001</v>
          </cell>
          <cell r="T57">
            <v>1129596.1143749999</v>
          </cell>
          <cell r="U57">
            <v>1130700.2849999999</v>
          </cell>
          <cell r="V57">
            <v>1131804.4556249997</v>
          </cell>
          <cell r="W57">
            <v>1132908.62625</v>
          </cell>
          <cell r="X57">
            <v>1134012.7968749998</v>
          </cell>
          <cell r="Y57">
            <v>1135116.9675</v>
          </cell>
          <cell r="Z57">
            <v>1136221.1381250001</v>
          </cell>
          <cell r="AA57">
            <v>1137325.3087499999</v>
          </cell>
          <cell r="AB57">
            <v>1138429.4793750001</v>
          </cell>
          <cell r="AC57">
            <v>1139533.6499999999</v>
          </cell>
          <cell r="AD57">
            <v>1140637.8206249999</v>
          </cell>
          <cell r="AE57">
            <v>1141741.9912500002</v>
          </cell>
          <cell r="AF57">
            <v>1142846.161875</v>
          </cell>
          <cell r="AG57">
            <v>1143950.3324999998</v>
          </cell>
        </row>
        <row r="58">
          <cell r="D58">
            <v>514790.43374999985</v>
          </cell>
          <cell r="E58">
            <v>507253.18375000003</v>
          </cell>
          <cell r="F58">
            <v>499715.93374999991</v>
          </cell>
          <cell r="G58">
            <v>492178.68375000003</v>
          </cell>
          <cell r="H58">
            <v>334180.31249999994</v>
          </cell>
          <cell r="I58">
            <v>334591.97318749991</v>
          </cell>
          <cell r="J58">
            <v>335003.63387499994</v>
          </cell>
          <cell r="K58">
            <v>335415.29456249997</v>
          </cell>
          <cell r="L58">
            <v>335826.95524999982</v>
          </cell>
          <cell r="M58">
            <v>336238.61593749991</v>
          </cell>
          <cell r="N58">
            <v>336650.27662499994</v>
          </cell>
          <cell r="O58">
            <v>337061.93731249997</v>
          </cell>
          <cell r="P58">
            <v>337473.598</v>
          </cell>
          <cell r="Q58">
            <v>337885.25868750003</v>
          </cell>
          <cell r="R58">
            <v>338296.919375</v>
          </cell>
          <cell r="S58">
            <v>338628.13862499996</v>
          </cell>
          <cell r="T58">
            <v>338959.35787500005</v>
          </cell>
          <cell r="U58">
            <v>339290.57712500001</v>
          </cell>
          <cell r="V58">
            <v>339621.79637500009</v>
          </cell>
          <cell r="W58">
            <v>339953.015625</v>
          </cell>
          <cell r="X58">
            <v>340284.23487499991</v>
          </cell>
          <cell r="Y58">
            <v>340615.45412499993</v>
          </cell>
          <cell r="Z58">
            <v>340946.67337500007</v>
          </cell>
          <cell r="AA58">
            <v>341277.89262499992</v>
          </cell>
          <cell r="AB58">
            <v>341609.111875</v>
          </cell>
          <cell r="AC58">
            <v>341940.33112499991</v>
          </cell>
          <cell r="AD58">
            <v>342271.55037499993</v>
          </cell>
          <cell r="AE58">
            <v>342602.7696249999</v>
          </cell>
          <cell r="AF58">
            <v>342933.98887499998</v>
          </cell>
          <cell r="AG58">
            <v>343265.20812499995</v>
          </cell>
        </row>
        <row r="59">
          <cell r="D59">
            <v>244329.57649999997</v>
          </cell>
          <cell r="E59">
            <v>240728.88799999998</v>
          </cell>
          <cell r="F59">
            <v>237128.19949999999</v>
          </cell>
          <cell r="G59">
            <v>233527.511</v>
          </cell>
          <cell r="H59">
            <v>158168.37000000002</v>
          </cell>
          <cell r="I59">
            <v>158364.57574999999</v>
          </cell>
          <cell r="J59">
            <v>158560.78150000004</v>
          </cell>
          <cell r="K59">
            <v>158756.98725000001</v>
          </cell>
          <cell r="L59">
            <v>158953.193</v>
          </cell>
          <cell r="M59">
            <v>159149.39874999999</v>
          </cell>
          <cell r="N59">
            <v>159345.60450000002</v>
          </cell>
          <cell r="O59">
            <v>159541.81024999998</v>
          </cell>
          <cell r="P59">
            <v>159738.01600000003</v>
          </cell>
          <cell r="Q59">
            <v>159934.22175</v>
          </cell>
          <cell r="R59">
            <v>160130.42750000002</v>
          </cell>
          <cell r="S59">
            <v>160284.96849999999</v>
          </cell>
          <cell r="T59">
            <v>160439.50950000004</v>
          </cell>
          <cell r="U59">
            <v>160594.05050000004</v>
          </cell>
          <cell r="V59">
            <v>160748.59150000001</v>
          </cell>
          <cell r="W59">
            <v>160903.13250000004</v>
          </cell>
          <cell r="X59">
            <v>161057.67350000003</v>
          </cell>
          <cell r="Y59">
            <v>161212.21450000003</v>
          </cell>
          <cell r="Z59">
            <v>161366.7555</v>
          </cell>
          <cell r="AA59">
            <v>161521.29650000003</v>
          </cell>
          <cell r="AB59">
            <v>161675.83750000005</v>
          </cell>
          <cell r="AC59">
            <v>161830.37850000002</v>
          </cell>
          <cell r="AD59">
            <v>161984.91949999999</v>
          </cell>
          <cell r="AE59">
            <v>162139.46050000002</v>
          </cell>
          <cell r="AF59">
            <v>162294.00150000004</v>
          </cell>
          <cell r="AG59">
            <v>162448.54250000004</v>
          </cell>
        </row>
        <row r="60">
          <cell r="D60">
            <v>303439.83000000013</v>
          </cell>
          <cell r="E60">
            <v>309534.78250000009</v>
          </cell>
          <cell r="F60">
            <v>315629.73500000004</v>
          </cell>
          <cell r="G60">
            <v>321724.68750000012</v>
          </cell>
          <cell r="H60">
            <v>112647.75999999998</v>
          </cell>
          <cell r="I60">
            <v>114141.96049999999</v>
          </cell>
          <cell r="J60">
            <v>115636.16099999996</v>
          </cell>
          <cell r="K60">
            <v>117130.36149999998</v>
          </cell>
          <cell r="L60">
            <v>118624.56199999998</v>
          </cell>
          <cell r="M60">
            <v>120118.7625</v>
          </cell>
          <cell r="N60">
            <v>121612.96299999996</v>
          </cell>
          <cell r="O60">
            <v>123107.1635</v>
          </cell>
          <cell r="P60">
            <v>124601.36399999994</v>
          </cell>
          <cell r="Q60">
            <v>126095.56449999999</v>
          </cell>
          <cell r="R60">
            <v>127589.76499999998</v>
          </cell>
          <cell r="S60">
            <v>128838.88625000001</v>
          </cell>
          <cell r="T60">
            <v>130088.00749999996</v>
          </cell>
          <cell r="U60">
            <v>131337.12875</v>
          </cell>
          <cell r="V60">
            <v>132586.24999999997</v>
          </cell>
          <cell r="W60">
            <v>133835.37125</v>
          </cell>
          <cell r="X60">
            <v>135084.49249999996</v>
          </cell>
          <cell r="Y60">
            <v>136333.61374999996</v>
          </cell>
          <cell r="Z60">
            <v>137582.73499999999</v>
          </cell>
          <cell r="AA60">
            <v>138831.85624999992</v>
          </cell>
          <cell r="AB60">
            <v>140080.97750000001</v>
          </cell>
          <cell r="AC60">
            <v>141330.09874999995</v>
          </cell>
          <cell r="AD60">
            <v>142579.22</v>
          </cell>
          <cell r="AE60">
            <v>143828.34124999997</v>
          </cell>
          <cell r="AF60">
            <v>145077.46249999999</v>
          </cell>
          <cell r="AG60">
            <v>146326.58374999996</v>
          </cell>
        </row>
        <row r="61">
          <cell r="D61">
            <v>2810021.7404999994</v>
          </cell>
          <cell r="E61">
            <v>2865966.2759999996</v>
          </cell>
          <cell r="F61">
            <v>2921910.8114999998</v>
          </cell>
          <cell r="G61">
            <v>2977855.347000001</v>
          </cell>
          <cell r="H61">
            <v>1021431.3300000003</v>
          </cell>
          <cell r="I61">
            <v>1034784.8549999999</v>
          </cell>
          <cell r="J61">
            <v>1048138.3799999998</v>
          </cell>
          <cell r="K61">
            <v>1061491.9049999998</v>
          </cell>
          <cell r="L61">
            <v>1074845.43</v>
          </cell>
          <cell r="M61">
            <v>1088198.9549999998</v>
          </cell>
          <cell r="N61">
            <v>1101552.48</v>
          </cell>
          <cell r="O61">
            <v>1114906.0049999997</v>
          </cell>
          <cell r="P61">
            <v>1128259.5299999998</v>
          </cell>
          <cell r="Q61">
            <v>1141613.0549999997</v>
          </cell>
          <cell r="R61">
            <v>1154966.58</v>
          </cell>
          <cell r="S61">
            <v>1166393.1240000001</v>
          </cell>
          <cell r="T61">
            <v>1177819.6680000003</v>
          </cell>
          <cell r="U61">
            <v>1189246.2120000003</v>
          </cell>
          <cell r="V61">
            <v>1200672.7560000001</v>
          </cell>
          <cell r="W61">
            <v>1212099.3</v>
          </cell>
          <cell r="X61">
            <v>1223525.8439999998</v>
          </cell>
          <cell r="Y61">
            <v>1234952.388</v>
          </cell>
          <cell r="Z61">
            <v>1246378.932</v>
          </cell>
          <cell r="AA61">
            <v>1257805.4760000003</v>
          </cell>
          <cell r="AB61">
            <v>1269232.0199999996</v>
          </cell>
          <cell r="AC61">
            <v>1280658.5640000002</v>
          </cell>
          <cell r="AD61">
            <v>1292085.1080000002</v>
          </cell>
          <cell r="AE61">
            <v>1303511.652</v>
          </cell>
          <cell r="AF61">
            <v>1314938.1959999998</v>
          </cell>
          <cell r="AG61">
            <v>1326364.74</v>
          </cell>
        </row>
        <row r="62">
          <cell r="D62">
            <v>16332.618499999999</v>
          </cell>
          <cell r="E62">
            <v>16610.346999999998</v>
          </cell>
          <cell r="F62">
            <v>16888.075500000003</v>
          </cell>
          <cell r="G62">
            <v>17165.804</v>
          </cell>
          <cell r="H62">
            <v>5975.0500000000011</v>
          </cell>
          <cell r="I62">
            <v>6064.0187499999993</v>
          </cell>
          <cell r="J62">
            <v>6152.9875000000011</v>
          </cell>
          <cell r="K62">
            <v>6241.9562500000002</v>
          </cell>
          <cell r="L62">
            <v>6330.9250000000002</v>
          </cell>
          <cell r="M62">
            <v>6419.8937499999993</v>
          </cell>
          <cell r="N62">
            <v>6508.8625000000002</v>
          </cell>
          <cell r="O62">
            <v>6597.8312500000011</v>
          </cell>
          <cell r="P62">
            <v>6686.8</v>
          </cell>
          <cell r="Q62">
            <v>6775.768750000002</v>
          </cell>
          <cell r="R62">
            <v>6864.737500000002</v>
          </cell>
          <cell r="S62">
            <v>6923.7945000000009</v>
          </cell>
          <cell r="T62">
            <v>6982.8514999999989</v>
          </cell>
          <cell r="U62">
            <v>7041.9085000000014</v>
          </cell>
          <cell r="V62">
            <v>7100.9655000000012</v>
          </cell>
          <cell r="W62">
            <v>7160.0224999999991</v>
          </cell>
          <cell r="X62">
            <v>7219.0794999999998</v>
          </cell>
          <cell r="Y62">
            <v>7278.1365000000005</v>
          </cell>
          <cell r="Z62">
            <v>7337.1934999999994</v>
          </cell>
          <cell r="AA62">
            <v>7396.2504999999983</v>
          </cell>
          <cell r="AB62">
            <v>7455.3075000000017</v>
          </cell>
          <cell r="AC62">
            <v>7514.3645000000006</v>
          </cell>
          <cell r="AD62">
            <v>7573.4214999999986</v>
          </cell>
          <cell r="AE62">
            <v>7632.4784999999993</v>
          </cell>
          <cell r="AF62">
            <v>7691.5355000000018</v>
          </cell>
          <cell r="AG62">
            <v>7750.5924999999979</v>
          </cell>
        </row>
      </sheetData>
      <sheetData sheetId="32"/>
      <sheetData sheetId="33"/>
      <sheetData sheetId="34">
        <row r="5">
          <cell r="D5">
            <v>2202626.7877445566</v>
          </cell>
          <cell r="E5">
            <v>2185736.0651533674</v>
          </cell>
          <cell r="F5">
            <v>2169596.1904731896</v>
          </cell>
          <cell r="G5">
            <v>2154166.8170777503</v>
          </cell>
          <cell r="H5">
            <v>2139419.175475637</v>
          </cell>
          <cell r="I5">
            <v>2146482.0023020315</v>
          </cell>
          <cell r="J5">
            <v>2153591.8312183772</v>
          </cell>
          <cell r="K5">
            <v>2160749.2655460835</v>
          </cell>
          <cell r="L5">
            <v>2167954.9201873029</v>
          </cell>
          <cell r="M5">
            <v>2175209.4219209929</v>
          </cell>
          <cell r="N5">
            <v>2182513.4097084012</v>
          </cell>
          <cell r="O5">
            <v>2189867.5350083169</v>
          </cell>
          <cell r="P5">
            <v>2197272.4621024681</v>
          </cell>
          <cell r="Q5">
            <v>2204728.8684314466</v>
          </cell>
          <cell r="R5">
            <v>2212237.4449415854</v>
          </cell>
          <cell r="S5">
            <v>2218105.2672237069</v>
          </cell>
          <cell r="T5">
            <v>2224004.1293702428</v>
          </cell>
          <cell r="U5">
            <v>2229934.326240412</v>
          </cell>
          <cell r="V5">
            <v>2235896.1566886082</v>
          </cell>
          <cell r="W5">
            <v>2241889.9236349529</v>
          </cell>
          <cell r="X5">
            <v>2247915.9341373765</v>
          </cell>
          <cell r="Y5">
            <v>2253974.4994652751</v>
          </cell>
          <cell r="Z5">
            <v>2260065.93517478</v>
          </cell>
          <cell r="AA5">
            <v>2266190.561185699</v>
          </cell>
          <cell r="AB5">
            <v>2272348.7018601326</v>
          </cell>
          <cell r="AC5">
            <v>2278540.6860828651</v>
          </cell>
          <cell r="AD5">
            <v>2284766.8473435277</v>
          </cell>
          <cell r="AE5">
            <v>2291027.5238206084</v>
          </cell>
          <cell r="AF5">
            <v>2297323.0584673546</v>
          </cell>
          <cell r="AG5">
            <v>2303653.7990996037</v>
          </cell>
        </row>
        <row r="6">
          <cell r="D6">
            <v>734208.92924818548</v>
          </cell>
          <cell r="E6">
            <v>728578.68838445586</v>
          </cell>
          <cell r="F6">
            <v>723198.7301577304</v>
          </cell>
          <cell r="G6">
            <v>718055.60569258349</v>
          </cell>
          <cell r="H6">
            <v>713139.72515854624</v>
          </cell>
          <cell r="I6">
            <v>715494.00076734403</v>
          </cell>
          <cell r="J6">
            <v>717863.94373945869</v>
          </cell>
          <cell r="K6">
            <v>720249.75518202805</v>
          </cell>
          <cell r="L6">
            <v>722651.6400624346</v>
          </cell>
          <cell r="M6">
            <v>725069.80730699771</v>
          </cell>
          <cell r="N6">
            <v>727504.46990280016</v>
          </cell>
          <cell r="O6">
            <v>729955.84500277217</v>
          </cell>
          <cell r="P6">
            <v>732424.15403415612</v>
          </cell>
          <cell r="Q6">
            <v>734909.62281048321</v>
          </cell>
          <cell r="R6">
            <v>737412.4816471946</v>
          </cell>
          <cell r="S6">
            <v>739368.42240790185</v>
          </cell>
          <cell r="T6">
            <v>741334.70979008079</v>
          </cell>
          <cell r="U6">
            <v>743311.4420801372</v>
          </cell>
          <cell r="V6">
            <v>745298.71889620286</v>
          </cell>
          <cell r="W6">
            <v>747296.64121165115</v>
          </cell>
          <cell r="X6">
            <v>749305.31137912546</v>
          </cell>
          <cell r="Y6">
            <v>751324.83315509115</v>
          </cell>
          <cell r="Z6">
            <v>753355.31172492704</v>
          </cell>
          <cell r="AA6">
            <v>755396.85372856667</v>
          </cell>
          <cell r="AB6">
            <v>757449.5672867113</v>
          </cell>
          <cell r="AC6">
            <v>759513.56202762201</v>
          </cell>
          <cell r="AD6">
            <v>761588.94911450893</v>
          </cell>
          <cell r="AE6">
            <v>763675.84127353632</v>
          </cell>
          <cell r="AF6">
            <v>765774.35282245115</v>
          </cell>
          <cell r="AG6">
            <v>767884.59969986766</v>
          </cell>
        </row>
        <row r="7">
          <cell r="D7">
            <v>255905.51263960762</v>
          </cell>
          <cell r="E7">
            <v>253938.01506514411</v>
          </cell>
          <cell r="F7">
            <v>252057.6884896766</v>
          </cell>
          <cell r="G7">
            <v>250259.84902292085</v>
          </cell>
          <cell r="H7">
            <v>248541.15692624761</v>
          </cell>
          <cell r="I7">
            <v>249358.25151448642</v>
          </cell>
          <cell r="J7">
            <v>250180.79514920301</v>
          </cell>
          <cell r="K7">
            <v>251008.85785346222</v>
          </cell>
          <cell r="L7">
            <v>251842.51099544557</v>
          </cell>
          <cell r="M7">
            <v>252681.82732285463</v>
          </cell>
          <cell r="N7">
            <v>253526.88099841049</v>
          </cell>
          <cell r="O7">
            <v>254377.74763648657</v>
          </cell>
          <cell r="P7">
            <v>255234.5043409229</v>
          </cell>
          <cell r="Q7">
            <v>256097.22974406209</v>
          </cell>
          <cell r="R7">
            <v>256966.00404705867</v>
          </cell>
          <cell r="S7">
            <v>257651.6180843343</v>
          </cell>
          <cell r="T7">
            <v>258340.85063004363</v>
          </cell>
          <cell r="U7">
            <v>259033.73601935984</v>
          </cell>
          <cell r="V7">
            <v>259730.30905229211</v>
          </cell>
          <cell r="W7">
            <v>260430.60500188763</v>
          </cell>
          <cell r="X7">
            <v>261134.65962261436</v>
          </cell>
          <cell r="Y7">
            <v>261842.50915892448</v>
          </cell>
          <cell r="Z7">
            <v>262554.19035400782</v>
          </cell>
          <cell r="AA7">
            <v>263269.74045873567</v>
          </cell>
          <cell r="AB7">
            <v>263989.19724080473</v>
          </cell>
          <cell r="AC7">
            <v>264712.59899408184</v>
          </cell>
          <cell r="AD7">
            <v>265439.98454815848</v>
          </cell>
          <cell r="AE7">
            <v>266171.39327811904</v>
          </cell>
          <cell r="AF7">
            <v>266906.86511452642</v>
          </cell>
          <cell r="AG7">
            <v>267646.44055363623</v>
          </cell>
        </row>
        <row r="8">
          <cell r="D8">
            <v>118044.60617535692</v>
          </cell>
          <cell r="E8">
            <v>120450.23343802849</v>
          </cell>
          <cell r="F8">
            <v>122878.94129164536</v>
          </cell>
          <cell r="G8">
            <v>125330.5536575454</v>
          </cell>
          <cell r="H8">
            <v>127805.13138005813</v>
          </cell>
          <cell r="I8">
            <v>129788.56168124714</v>
          </cell>
          <cell r="J8">
            <v>131781.80723170663</v>
          </cell>
          <cell r="K8">
            <v>133784.97797534734</v>
          </cell>
          <cell r="L8">
            <v>135798.1857904022</v>
          </cell>
          <cell r="M8">
            <v>137821.54453658679</v>
          </cell>
          <cell r="N8">
            <v>139855.1701037242</v>
          </cell>
          <cell r="O8">
            <v>141899.18046188937</v>
          </cell>
          <cell r="P8">
            <v>143953.69571312857</v>
          </cell>
          <cell r="Q8">
            <v>146018.8381448146</v>
          </cell>
          <cell r="R8">
            <v>148094.73228470111</v>
          </cell>
          <cell r="S8">
            <v>149953.15355479397</v>
          </cell>
          <cell r="T8">
            <v>151819.27764584197</v>
          </cell>
          <cell r="U8">
            <v>153693.17132174675</v>
          </cell>
          <cell r="V8">
            <v>155574.90219346801</v>
          </cell>
          <cell r="W8">
            <v>157464.53873331507</v>
          </cell>
          <cell r="X8">
            <v>159362.15028954161</v>
          </cell>
          <cell r="Y8">
            <v>161267.80710124693</v>
          </cell>
          <cell r="Z8">
            <v>163181.58031359682</v>
          </cell>
          <cell r="AA8">
            <v>165103.54199336653</v>
          </cell>
          <cell r="AB8">
            <v>167033.76514481872</v>
          </cell>
          <cell r="AC8">
            <v>168972.32372592209</v>
          </cell>
          <cell r="AD8">
            <v>170919.29266492187</v>
          </cell>
          <cell r="AE8">
            <v>172874.74787726847</v>
          </cell>
          <cell r="AF8">
            <v>174838.7662829156</v>
          </cell>
          <cell r="AG8">
            <v>176811.42582399774</v>
          </cell>
        </row>
        <row r="9">
          <cell r="D9">
            <v>785350.58967114601</v>
          </cell>
          <cell r="E9">
            <v>801335.25619163003</v>
          </cell>
          <cell r="F9">
            <v>817474.85498715809</v>
          </cell>
          <cell r="G9">
            <v>833767.90147436142</v>
          </cell>
          <cell r="H9">
            <v>850214.55101555272</v>
          </cell>
          <cell r="I9">
            <v>863429.81942850852</v>
          </cell>
          <cell r="J9">
            <v>876710.55006172322</v>
          </cell>
          <cell r="K9">
            <v>890057.47648781515</v>
          </cell>
          <cell r="L9">
            <v>903471.34519026545</v>
          </cell>
          <cell r="M9">
            <v>916952.91587827366</v>
          </cell>
          <cell r="N9">
            <v>930502.96181138209</v>
          </cell>
          <cell r="O9">
            <v>944122.27013424342</v>
          </cell>
          <cell r="P9">
            <v>957811.64222191391</v>
          </cell>
          <cell r="Q9">
            <v>971571.89403605973</v>
          </cell>
          <cell r="R9">
            <v>985403.85649251589</v>
          </cell>
          <cell r="S9">
            <v>997781.25674573181</v>
          </cell>
          <cell r="T9">
            <v>1010209.914746902</v>
          </cell>
          <cell r="U9">
            <v>1022690.2745855653</v>
          </cell>
          <cell r="V9">
            <v>1035222.7859834832</v>
          </cell>
          <cell r="W9">
            <v>1047807.9043896361</v>
          </cell>
          <cell r="X9">
            <v>1060446.0910772318</v>
          </cell>
          <cell r="Y9">
            <v>1073137.8132427605</v>
          </cell>
          <cell r="Z9">
            <v>1085883.5441071617</v>
          </cell>
          <cell r="AA9">
            <v>1098683.7630191378</v>
          </cell>
          <cell r="AB9">
            <v>1111538.9555606989</v>
          </cell>
          <cell r="AC9">
            <v>1124449.6136549637</v>
          </cell>
          <cell r="AD9">
            <v>1137416.2356762895</v>
          </cell>
          <cell r="AE9">
            <v>1150439.3265628133</v>
          </cell>
          <cell r="AF9">
            <v>1163519.397931413</v>
          </cell>
          <cell r="AG9">
            <v>1176656.9681952095</v>
          </cell>
        </row>
        <row r="10">
          <cell r="D10">
            <v>6807.3138988125584</v>
          </cell>
          <cell r="E10">
            <v>6927.9888157503565</v>
          </cell>
          <cell r="F10">
            <v>7049.9960567762937</v>
          </cell>
          <cell r="G10">
            <v>7173.3249373800218</v>
          </cell>
          <cell r="H10">
            <v>7297.9783043672869</v>
          </cell>
          <cell r="I10">
            <v>7418.0043923631383</v>
          </cell>
          <cell r="J10">
            <v>7538.6182377312389</v>
          </cell>
          <cell r="K10">
            <v>7659.8264568068025</v>
          </cell>
          <cell r="L10">
            <v>7781.6357826666308</v>
          </cell>
          <cell r="M10">
            <v>7904.0530679788508</v>
          </cell>
          <cell r="N10">
            <v>8027.085287941105</v>
          </cell>
          <cell r="O10">
            <v>8150.7395433105712</v>
          </cell>
          <cell r="P10">
            <v>8275.0230635292519</v>
          </cell>
          <cell r="Q10">
            <v>8399.9432099481182</v>
          </cell>
          <cell r="R10">
            <v>8525.5074791539355</v>
          </cell>
          <cell r="S10">
            <v>8630.4856255278828</v>
          </cell>
          <cell r="T10">
            <v>8735.8912109113535</v>
          </cell>
          <cell r="U10">
            <v>8841.7278951927983</v>
          </cell>
          <cell r="V10">
            <v>8947.999384330762</v>
          </cell>
          <cell r="W10">
            <v>9054.7094311271994</v>
          </cell>
          <cell r="X10">
            <v>9161.8618360170221</v>
          </cell>
          <cell r="Y10">
            <v>9269.4604478743058</v>
          </cell>
          <cell r="Z10">
            <v>9377.509164835612</v>
          </cell>
          <cell r="AA10">
            <v>9486.011935140783</v>
          </cell>
          <cell r="AB10">
            <v>9594.9727579916707</v>
          </cell>
          <cell r="AC10">
            <v>9704.3956844293571</v>
          </cell>
          <cell r="AD10">
            <v>9814.2848182301914</v>
          </cell>
          <cell r="AE10">
            <v>9924.6443168212445</v>
          </cell>
          <cell r="AF10">
            <v>10035.478392215635</v>
          </cell>
          <cell r="AG10">
            <v>10146.791311968278</v>
          </cell>
        </row>
        <row r="16">
          <cell r="D16">
            <v>2202626.7877445566</v>
          </cell>
          <cell r="E16">
            <v>2185736.0651533674</v>
          </cell>
          <cell r="F16">
            <v>2169596.1904731896</v>
          </cell>
          <cell r="G16">
            <v>2154166.8170777503</v>
          </cell>
          <cell r="H16">
            <v>1816025.0150558578</v>
          </cell>
          <cell r="I16">
            <v>1819526.7312634466</v>
          </cell>
          <cell r="J16">
            <v>1823038.3428555103</v>
          </cell>
          <cell r="K16">
            <v>1826559.9166662996</v>
          </cell>
          <cell r="L16">
            <v>1830091.5201778801</v>
          </cell>
          <cell r="M16">
            <v>1833633.2215284316</v>
          </cell>
          <cell r="N16">
            <v>1837185.0895206882</v>
          </cell>
          <cell r="O16">
            <v>1840747.1936305056</v>
          </cell>
          <cell r="P16">
            <v>1844319.6040155704</v>
          </cell>
          <cell r="Q16">
            <v>1847902.3915242511</v>
          </cell>
          <cell r="R16">
            <v>1851495.6277046036</v>
          </cell>
          <cell r="S16">
            <v>1854071.3682422023</v>
          </cell>
          <cell r="T16">
            <v>1856651.8991086762</v>
          </cell>
          <cell r="U16">
            <v>1859237.2423809979</v>
          </cell>
          <cell r="V16">
            <v>1861827.4202858419</v>
          </cell>
          <cell r="W16">
            <v>1864422.4552009427</v>
          </cell>
          <cell r="X16">
            <v>1867022.3696564727</v>
          </cell>
          <cell r="Y16">
            <v>1869627.1863364242</v>
          </cell>
          <cell r="Z16">
            <v>1872236.9280800286</v>
          </cell>
          <cell r="AA16">
            <v>1874851.6178831726</v>
          </cell>
          <cell r="AB16">
            <v>1877471.2788998401</v>
          </cell>
          <cell r="AC16">
            <v>1880095.9344435686</v>
          </cell>
          <cell r="AD16">
            <v>1882725.6079889229</v>
          </cell>
          <cell r="AE16">
            <v>1885360.3231729828</v>
          </cell>
          <cell r="AF16">
            <v>1888000.1037968576</v>
          </cell>
          <cell r="AG16">
            <v>1890644.9738272065</v>
          </cell>
        </row>
        <row r="17">
          <cell r="D17">
            <v>734208.92924818548</v>
          </cell>
          <cell r="E17">
            <v>728578.68838445586</v>
          </cell>
          <cell r="F17">
            <v>723198.7301577304</v>
          </cell>
          <cell r="G17">
            <v>718055.60569258349</v>
          </cell>
          <cell r="H17">
            <v>605341.6716852861</v>
          </cell>
          <cell r="I17">
            <v>606508.91042114899</v>
          </cell>
          <cell r="J17">
            <v>607679.44761850394</v>
          </cell>
          <cell r="K17">
            <v>608853.3055554335</v>
          </cell>
          <cell r="L17">
            <v>610030.50672595983</v>
          </cell>
          <cell r="M17">
            <v>611211.07384281047</v>
          </cell>
          <cell r="N17">
            <v>612395.02984022954</v>
          </cell>
          <cell r="O17">
            <v>613582.39787683531</v>
          </cell>
          <cell r="P17">
            <v>614773.20133852342</v>
          </cell>
          <cell r="Q17">
            <v>615967.46384141734</v>
          </cell>
          <cell r="R17">
            <v>617165.20923486759</v>
          </cell>
          <cell r="S17">
            <v>618023.78941406764</v>
          </cell>
          <cell r="T17">
            <v>618883.96636955871</v>
          </cell>
          <cell r="U17">
            <v>619745.74746033258</v>
          </cell>
          <cell r="V17">
            <v>620609.14009528095</v>
          </cell>
          <cell r="W17">
            <v>621474.15173364792</v>
          </cell>
          <cell r="X17">
            <v>622340.7898854909</v>
          </cell>
          <cell r="Y17">
            <v>623209.0621121414</v>
          </cell>
          <cell r="Z17">
            <v>624078.97602667625</v>
          </cell>
          <cell r="AA17">
            <v>624950.53929439094</v>
          </cell>
          <cell r="AB17">
            <v>625823.7596332801</v>
          </cell>
          <cell r="AC17">
            <v>626698.64481452282</v>
          </cell>
          <cell r="AD17">
            <v>627575.20266297436</v>
          </cell>
          <cell r="AE17">
            <v>628453.44105766097</v>
          </cell>
          <cell r="AF17">
            <v>629333.36793228588</v>
          </cell>
          <cell r="AG17">
            <v>630214.99127573543</v>
          </cell>
        </row>
        <row r="18">
          <cell r="D18">
            <v>255905.51263960762</v>
          </cell>
          <cell r="E18">
            <v>253938.01506514411</v>
          </cell>
          <cell r="F18">
            <v>252057.6884896766</v>
          </cell>
          <cell r="G18">
            <v>250259.84902292085</v>
          </cell>
          <cell r="H18">
            <v>210979.84090365158</v>
          </cell>
          <cell r="I18">
            <v>211382.67396214153</v>
          </cell>
          <cell r="J18">
            <v>211786.64842742324</v>
          </cell>
          <cell r="K18">
            <v>212191.77199997366</v>
          </cell>
          <cell r="L18">
            <v>212598.05245485759</v>
          </cell>
          <cell r="M18">
            <v>213005.4976426833</v>
          </cell>
          <cell r="N18">
            <v>213414.11549057264</v>
          </cell>
          <cell r="O18">
            <v>213823.91400314835</v>
          </cell>
          <cell r="P18">
            <v>214234.90126353581</v>
          </cell>
          <cell r="Q18">
            <v>214647.08543438261</v>
          </cell>
          <cell r="R18">
            <v>215060.47475889351</v>
          </cell>
          <cell r="S18">
            <v>215364.70729754271</v>
          </cell>
          <cell r="T18">
            <v>215669.50571682074</v>
          </cell>
          <cell r="U18">
            <v>215974.87261980024</v>
          </cell>
          <cell r="V18">
            <v>216280.81062716225</v>
          </cell>
          <cell r="W18">
            <v>216587.32237735728</v>
          </cell>
          <cell r="X18">
            <v>216894.41052676522</v>
          </cell>
          <cell r="Y18">
            <v>217202.07774985966</v>
          </cell>
          <cell r="Z18">
            <v>217510.32673937245</v>
          </cell>
          <cell r="AA18">
            <v>217819.16020646115</v>
          </cell>
          <cell r="AB18">
            <v>218128.58088087803</v>
          </cell>
          <cell r="AC18">
            <v>218438.59151114026</v>
          </cell>
          <cell r="AD18">
            <v>218749.19486470427</v>
          </cell>
          <cell r="AE18">
            <v>219060.39372813932</v>
          </cell>
          <cell r="AF18">
            <v>219372.19090730496</v>
          </cell>
          <cell r="AG18">
            <v>219684.58922753052</v>
          </cell>
        </row>
        <row r="19">
          <cell r="D19">
            <v>118044.60617535692</v>
          </cell>
          <cell r="E19">
            <v>120450.23343802849</v>
          </cell>
          <cell r="F19">
            <v>122878.94129164536</v>
          </cell>
          <cell r="G19">
            <v>125330.5536575454</v>
          </cell>
          <cell r="H19">
            <v>110872.93164321108</v>
          </cell>
          <cell r="I19">
            <v>112472.55685231661</v>
          </cell>
          <cell r="J19">
            <v>114076.21223581105</v>
          </cell>
          <cell r="K19">
            <v>115683.92483353704</v>
          </cell>
          <cell r="L19">
            <v>117295.72194039651</v>
          </cell>
          <cell r="M19">
            <v>118911.63110951215</v>
          </cell>
          <cell r="N19">
            <v>120531.68015543821</v>
          </cell>
          <cell r="O19">
            <v>122155.897157421</v>
          </cell>
          <cell r="P19">
            <v>123784.31046271161</v>
          </cell>
          <cell r="Q19">
            <v>125416.94868992922</v>
          </cell>
          <cell r="R19">
            <v>127053.84073247973</v>
          </cell>
          <cell r="S19">
            <v>128494.10597131094</v>
          </cell>
          <cell r="T19">
            <v>129936.69767786186</v>
          </cell>
          <cell r="U19">
            <v>131381.62656584856</v>
          </cell>
          <cell r="V19">
            <v>132828.90342006623</v>
          </cell>
          <cell r="W19">
            <v>134278.53909701799</v>
          </cell>
          <cell r="X19">
            <v>135730.54452555193</v>
          </cell>
          <cell r="Y19">
            <v>137184.9307075039</v>
          </cell>
          <cell r="Z19">
            <v>138641.70871834882</v>
          </cell>
          <cell r="AA19">
            <v>140100.88970785856</v>
          </cell>
          <cell r="AB19">
            <v>141562.48490076687</v>
          </cell>
          <cell r="AC19">
            <v>143026.50559744329</v>
          </cell>
          <cell r="AD19">
            <v>144492.96317457367</v>
          </cell>
          <cell r="AE19">
            <v>145961.86908584781</v>
          </cell>
          <cell r="AF19">
            <v>147433.23486265671</v>
          </cell>
          <cell r="AG19">
            <v>148907.07211479597</v>
          </cell>
        </row>
        <row r="20">
          <cell r="D20">
            <v>785350.58967114601</v>
          </cell>
          <cell r="E20">
            <v>801335.25619163003</v>
          </cell>
          <cell r="F20">
            <v>817474.85498715809</v>
          </cell>
          <cell r="G20">
            <v>833767.90147436142</v>
          </cell>
          <cell r="H20">
            <v>737824.51823775296</v>
          </cell>
          <cell r="I20">
            <v>748443.91063427913</v>
          </cell>
          <cell r="J20">
            <v>759090.0882820714</v>
          </cell>
          <cell r="K20">
            <v>769763.23083848006</v>
          </cell>
          <cell r="L20">
            <v>780463.51965526771</v>
          </cell>
          <cell r="M20">
            <v>791191.13779961143</v>
          </cell>
          <cell r="N20">
            <v>801946.27007542911</v>
          </cell>
          <cell r="O20">
            <v>812729.10304504458</v>
          </cell>
          <cell r="P20">
            <v>823539.82505118893</v>
          </cell>
          <cell r="Q20">
            <v>834378.62623935204</v>
          </cell>
          <cell r="R20">
            <v>845245.69858048309</v>
          </cell>
          <cell r="S20">
            <v>854853.64697933395</v>
          </cell>
          <cell r="T20">
            <v>864477.07632631564</v>
          </cell>
          <cell r="U20">
            <v>874116.05792213441</v>
          </cell>
          <cell r="V20">
            <v>883770.66354057833</v>
          </cell>
          <cell r="W20">
            <v>893440.96543270897</v>
          </cell>
          <cell r="X20">
            <v>903127.0363310941</v>
          </cell>
          <cell r="Y20">
            <v>912828.94945409452</v>
          </cell>
          <cell r="Z20">
            <v>922546.77851019427</v>
          </cell>
          <cell r="AA20">
            <v>932280.59770237922</v>
          </cell>
          <cell r="AB20">
            <v>942030.48173256905</v>
          </cell>
          <cell r="AC20">
            <v>951796.50580609625</v>
          </cell>
          <cell r="AD20">
            <v>961578.74563623674</v>
          </cell>
          <cell r="AE20">
            <v>971377.27744879667</v>
          </cell>
          <cell r="AF20">
            <v>981192.17798673932</v>
          </cell>
          <cell r="AG20">
            <v>991023.52451487805</v>
          </cell>
        </row>
        <row r="21">
          <cell r="D21">
            <v>6807.3138988125584</v>
          </cell>
          <cell r="E21">
            <v>6927.9888157503565</v>
          </cell>
          <cell r="F21">
            <v>7049.9960567762937</v>
          </cell>
          <cell r="G21">
            <v>7173.3249373800218</v>
          </cell>
          <cell r="H21">
            <v>5975.1976513196132</v>
          </cell>
          <cell r="I21">
            <v>6059.7089564476764</v>
          </cell>
          <cell r="J21">
            <v>6144.4441983416154</v>
          </cell>
          <cell r="K21">
            <v>6229.4048687975919</v>
          </cell>
          <cell r="L21">
            <v>6314.5924736731986</v>
          </cell>
          <cell r="M21">
            <v>6400.0085330621587</v>
          </cell>
          <cell r="N21">
            <v>6485.6545814717683</v>
          </cell>
          <cell r="O21">
            <v>6571.5321680030938</v>
          </cell>
          <cell r="P21">
            <v>6657.642856534073</v>
          </cell>
          <cell r="Q21">
            <v>6743.9882259054566</v>
          </cell>
          <cell r="R21">
            <v>6830.5698701097444</v>
          </cell>
          <cell r="S21">
            <v>6909.3116138664491</v>
          </cell>
          <cell r="T21">
            <v>6988.1881282481354</v>
          </cell>
          <cell r="U21">
            <v>7067.2000342237197</v>
          </cell>
          <cell r="V21">
            <v>7146.3479568971734</v>
          </cell>
          <cell r="W21">
            <v>7225.6325255442689</v>
          </cell>
          <cell r="X21">
            <v>7305.0543736496729</v>
          </cell>
          <cell r="Y21">
            <v>7384.6141389445484</v>
          </cell>
          <cell r="Z21">
            <v>7464.3124634444866</v>
          </cell>
          <cell r="AA21">
            <v>7544.1499934879266</v>
          </cell>
          <cell r="AB21">
            <v>7624.127379775</v>
          </cell>
          <cell r="AC21">
            <v>7704.245277406797</v>
          </cell>
          <cell r="AD21">
            <v>7784.5043459250919</v>
          </cell>
          <cell r="AE21">
            <v>7864.9052493525387</v>
          </cell>
          <cell r="AF21">
            <v>7945.4486562332959</v>
          </cell>
          <cell r="AG21">
            <v>8026.135239674114</v>
          </cell>
        </row>
        <row r="48">
          <cell r="D48">
            <v>132512372.7225</v>
          </cell>
          <cell r="E48">
            <v>131346725.23874997</v>
          </cell>
          <cell r="F48">
            <v>130181077.75500004</v>
          </cell>
          <cell r="G48">
            <v>129015430.27125008</v>
          </cell>
          <cell r="H48">
            <v>127849782.78749995</v>
          </cell>
          <cell r="I48">
            <v>127983925.07812501</v>
          </cell>
          <cell r="J48">
            <v>128118067.36875002</v>
          </cell>
          <cell r="K48">
            <v>128252209.65937503</v>
          </cell>
          <cell r="L48">
            <v>128386351.94999994</v>
          </cell>
          <cell r="M48">
            <v>128520494.24062499</v>
          </cell>
          <cell r="N48">
            <v>128654636.53124994</v>
          </cell>
          <cell r="O48">
            <v>128788778.82187496</v>
          </cell>
          <cell r="P48">
            <v>128922921.11249995</v>
          </cell>
          <cell r="Q48">
            <v>129057063.40312496</v>
          </cell>
          <cell r="R48">
            <v>129191205.69375005</v>
          </cell>
          <cell r="S48">
            <v>129297891.68062507</v>
          </cell>
          <cell r="T48">
            <v>129404577.6675</v>
          </cell>
          <cell r="U48">
            <v>129511263.65437499</v>
          </cell>
          <cell r="V48">
            <v>129617949.64125</v>
          </cell>
          <cell r="W48">
            <v>129724635.62812492</v>
          </cell>
          <cell r="X48">
            <v>129831321.61500001</v>
          </cell>
          <cell r="Y48">
            <v>129938007.60187499</v>
          </cell>
          <cell r="Z48">
            <v>130044693.58874999</v>
          </cell>
          <cell r="AA48">
            <v>130151379.57562503</v>
          </cell>
          <cell r="AB48">
            <v>130258065.56250001</v>
          </cell>
          <cell r="AC48">
            <v>130364751.54937492</v>
          </cell>
          <cell r="AD48">
            <v>130471437.53624997</v>
          </cell>
          <cell r="AE48">
            <v>130578123.52312499</v>
          </cell>
          <cell r="AF48">
            <v>130684809.50999996</v>
          </cell>
          <cell r="AG48">
            <v>130791495.49687502</v>
          </cell>
        </row>
        <row r="49">
          <cell r="D49">
            <v>44170790.907499991</v>
          </cell>
          <cell r="E49">
            <v>43782241.746249989</v>
          </cell>
          <cell r="F49">
            <v>43393692.585000008</v>
          </cell>
          <cell r="G49">
            <v>43005143.423749991</v>
          </cell>
          <cell r="H49">
            <v>42616594.26250001</v>
          </cell>
          <cell r="I49">
            <v>42661308.359375</v>
          </cell>
          <cell r="J49">
            <v>42706022.456250012</v>
          </cell>
          <cell r="K49">
            <v>42750736.553125016</v>
          </cell>
          <cell r="L49">
            <v>42795450.650000021</v>
          </cell>
          <cell r="M49">
            <v>42840164.746874988</v>
          </cell>
          <cell r="N49">
            <v>42884878.843750015</v>
          </cell>
          <cell r="O49">
            <v>42929592.940624997</v>
          </cell>
          <cell r="P49">
            <v>42974307.037499987</v>
          </cell>
          <cell r="Q49">
            <v>43019021.134375006</v>
          </cell>
          <cell r="R49">
            <v>43063735.231250003</v>
          </cell>
          <cell r="S49">
            <v>43099297.226875007</v>
          </cell>
          <cell r="T49">
            <v>43134859.222500004</v>
          </cell>
          <cell r="U49">
            <v>43170421.218124971</v>
          </cell>
          <cell r="V49">
            <v>43205983.21375002</v>
          </cell>
          <cell r="W49">
            <v>43241545.209375016</v>
          </cell>
          <cell r="X49">
            <v>43277107.204999983</v>
          </cell>
          <cell r="Y49">
            <v>43312669.20062501</v>
          </cell>
          <cell r="Z49">
            <v>43348231.196249969</v>
          </cell>
          <cell r="AA49">
            <v>43383793.191875003</v>
          </cell>
          <cell r="AB49">
            <v>43419355.187500007</v>
          </cell>
          <cell r="AC49">
            <v>43454917.183125004</v>
          </cell>
          <cell r="AD49">
            <v>43490479.178750016</v>
          </cell>
          <cell r="AE49">
            <v>43526041.17437499</v>
          </cell>
          <cell r="AF49">
            <v>43561603.169999979</v>
          </cell>
          <cell r="AG49">
            <v>43597165.165624976</v>
          </cell>
        </row>
        <row r="50">
          <cell r="D50">
            <v>15395592.763</v>
          </cell>
          <cell r="E50">
            <v>15259849.701000007</v>
          </cell>
          <cell r="F50">
            <v>15124106.639000002</v>
          </cell>
          <cell r="G50">
            <v>14988363.576999996</v>
          </cell>
          <cell r="H50">
            <v>14852620.515000002</v>
          </cell>
          <cell r="I50">
            <v>14867981.832000002</v>
          </cell>
          <cell r="J50">
            <v>14883343.149000002</v>
          </cell>
          <cell r="K50">
            <v>14898704.465999998</v>
          </cell>
          <cell r="L50">
            <v>14914065.783000004</v>
          </cell>
          <cell r="M50">
            <v>14929427.100000009</v>
          </cell>
          <cell r="N50">
            <v>14944788.417000007</v>
          </cell>
          <cell r="O50">
            <v>14960149.734000009</v>
          </cell>
          <cell r="P50">
            <v>14975511.05100001</v>
          </cell>
          <cell r="Q50">
            <v>14990872.367999999</v>
          </cell>
          <cell r="R50">
            <v>15006233.685000002</v>
          </cell>
          <cell r="S50">
            <v>15018854.034500003</v>
          </cell>
          <cell r="T50">
            <v>15031474.384000003</v>
          </cell>
          <cell r="U50">
            <v>15044094.7335</v>
          </cell>
          <cell r="V50">
            <v>15056715.083000001</v>
          </cell>
          <cell r="W50">
            <v>15069335.432500005</v>
          </cell>
          <cell r="X50">
            <v>15081955.782000003</v>
          </cell>
          <cell r="Y50">
            <v>15094576.131499996</v>
          </cell>
          <cell r="Z50">
            <v>15107196.480999995</v>
          </cell>
          <cell r="AA50">
            <v>15119816.830500001</v>
          </cell>
          <cell r="AB50">
            <v>15132437.18</v>
          </cell>
          <cell r="AC50">
            <v>15145057.529499998</v>
          </cell>
          <cell r="AD50">
            <v>15157677.878999997</v>
          </cell>
          <cell r="AE50">
            <v>15170298.228499997</v>
          </cell>
          <cell r="AF50">
            <v>15182918.578000003</v>
          </cell>
          <cell r="AG50">
            <v>15195538.9275</v>
          </cell>
        </row>
        <row r="51">
          <cell r="D51">
            <v>7221993.3679999979</v>
          </cell>
          <cell r="E51">
            <v>7360733.591</v>
          </cell>
          <cell r="F51">
            <v>7499473.8139999984</v>
          </cell>
          <cell r="G51">
            <v>7638214.0369999986</v>
          </cell>
          <cell r="H51">
            <v>7776954.2599999988</v>
          </cell>
          <cell r="I51">
            <v>7879659.1645000027</v>
          </cell>
          <cell r="J51">
            <v>7982364.0689999992</v>
          </cell>
          <cell r="K51">
            <v>8085068.9735000022</v>
          </cell>
          <cell r="L51">
            <v>8187773.8779999986</v>
          </cell>
          <cell r="M51">
            <v>8290478.7825000016</v>
          </cell>
          <cell r="N51">
            <v>8393183.686999999</v>
          </cell>
          <cell r="O51">
            <v>8495888.591500001</v>
          </cell>
          <cell r="P51">
            <v>8598593.4959999993</v>
          </cell>
          <cell r="Q51">
            <v>8701298.4004999958</v>
          </cell>
          <cell r="R51">
            <v>8804003.3050000034</v>
          </cell>
          <cell r="S51">
            <v>8897315.7740000058</v>
          </cell>
          <cell r="T51">
            <v>8990628.2429999933</v>
          </cell>
          <cell r="U51">
            <v>9083940.7120000012</v>
          </cell>
          <cell r="V51">
            <v>9177253.1809999999</v>
          </cell>
          <cell r="W51">
            <v>9270565.6499999985</v>
          </cell>
          <cell r="X51">
            <v>9363878.1190000046</v>
          </cell>
          <cell r="Y51">
            <v>9457190.5879999939</v>
          </cell>
          <cell r="Z51">
            <v>9550503.0570000112</v>
          </cell>
          <cell r="AA51">
            <v>9643815.5259999949</v>
          </cell>
          <cell r="AB51">
            <v>9737127.9949999992</v>
          </cell>
          <cell r="AC51">
            <v>9830440.4639999941</v>
          </cell>
          <cell r="AD51">
            <v>9923752.9330000021</v>
          </cell>
          <cell r="AE51">
            <v>10017065.401999997</v>
          </cell>
          <cell r="AF51">
            <v>10110377.871000005</v>
          </cell>
          <cell r="AG51">
            <v>10203690.340000002</v>
          </cell>
        </row>
        <row r="52">
          <cell r="D52">
            <v>48046370.287999988</v>
          </cell>
          <cell r="E52">
            <v>48968505.26600001</v>
          </cell>
          <cell r="F52">
            <v>49890640.243999995</v>
          </cell>
          <cell r="G52">
            <v>50812775.221999981</v>
          </cell>
          <cell r="H52">
            <v>51734910.20000001</v>
          </cell>
          <cell r="I52">
            <v>52419574.060999982</v>
          </cell>
          <cell r="J52">
            <v>53104237.921999976</v>
          </cell>
          <cell r="K52">
            <v>53788901.783000015</v>
          </cell>
          <cell r="L52">
            <v>54473565.644000009</v>
          </cell>
          <cell r="M52">
            <v>55158229.50499998</v>
          </cell>
          <cell r="N52">
            <v>55842893.366000012</v>
          </cell>
          <cell r="O52">
            <v>56527557.227000006</v>
          </cell>
          <cell r="P52">
            <v>57212221.088000007</v>
          </cell>
          <cell r="Q52">
            <v>57896884.949000023</v>
          </cell>
          <cell r="R52">
            <v>58581548.810000025</v>
          </cell>
          <cell r="S52">
            <v>59203093.659000009</v>
          </cell>
          <cell r="T52">
            <v>59824638.507999994</v>
          </cell>
          <cell r="U52">
            <v>60446183.356999986</v>
          </cell>
          <cell r="V52">
            <v>61067728.205999993</v>
          </cell>
          <cell r="W52">
            <v>61689273.054999985</v>
          </cell>
          <cell r="X52">
            <v>62310817.904000022</v>
          </cell>
          <cell r="Y52">
            <v>62932362.753000006</v>
          </cell>
          <cell r="Z52">
            <v>63553907.601999998</v>
          </cell>
          <cell r="AA52">
            <v>64175452.45099999</v>
          </cell>
          <cell r="AB52">
            <v>64796997.300000034</v>
          </cell>
          <cell r="AC52">
            <v>65418542.149000019</v>
          </cell>
          <cell r="AD52">
            <v>66040086.998000018</v>
          </cell>
          <cell r="AE52">
            <v>66661631.847000003</v>
          </cell>
          <cell r="AF52">
            <v>67283176.69599998</v>
          </cell>
          <cell r="AG52">
            <v>67904721.545000017</v>
          </cell>
        </row>
        <row r="53">
          <cell r="D53">
            <v>417533.79299999995</v>
          </cell>
          <cell r="E53">
            <v>424406.81599999993</v>
          </cell>
          <cell r="F53">
            <v>431279.83900000004</v>
          </cell>
          <cell r="G53">
            <v>438152.86200000014</v>
          </cell>
          <cell r="H53">
            <v>445025.88499999989</v>
          </cell>
          <cell r="I53">
            <v>451288.29950000002</v>
          </cell>
          <cell r="J53">
            <v>457550.71399999998</v>
          </cell>
          <cell r="K53">
            <v>463813.12849999982</v>
          </cell>
          <cell r="L53">
            <v>470075.54300000001</v>
          </cell>
          <cell r="M53">
            <v>476337.95749999984</v>
          </cell>
          <cell r="N53">
            <v>482600.37200000003</v>
          </cell>
          <cell r="O53">
            <v>488862.78649999981</v>
          </cell>
          <cell r="P53">
            <v>495125.20099999988</v>
          </cell>
          <cell r="Q53">
            <v>501387.61550000013</v>
          </cell>
          <cell r="R53">
            <v>507650.03</v>
          </cell>
          <cell r="S53">
            <v>512932.30999999982</v>
          </cell>
          <cell r="T53">
            <v>518214.59</v>
          </cell>
          <cell r="U53">
            <v>523496.87</v>
          </cell>
          <cell r="V53">
            <v>528779.15</v>
          </cell>
          <cell r="W53">
            <v>534061.43000000017</v>
          </cell>
          <cell r="X53">
            <v>539343.71000000008</v>
          </cell>
          <cell r="Y53">
            <v>544625.99000000011</v>
          </cell>
          <cell r="Z53">
            <v>549908.2699999999</v>
          </cell>
          <cell r="AA53">
            <v>555190.55000000016</v>
          </cell>
          <cell r="AB53">
            <v>560472.83000000019</v>
          </cell>
          <cell r="AC53">
            <v>565755.1100000001</v>
          </cell>
          <cell r="AD53">
            <v>571037.39000000013</v>
          </cell>
          <cell r="AE53">
            <v>576319.67000000027</v>
          </cell>
          <cell r="AF53">
            <v>581601.94999999995</v>
          </cell>
          <cell r="AG53">
            <v>586884.22999999986</v>
          </cell>
        </row>
        <row r="59">
          <cell r="D59">
            <v>132512372.7225</v>
          </cell>
          <cell r="E59">
            <v>131346725.23874997</v>
          </cell>
          <cell r="F59">
            <v>130181077.75500004</v>
          </cell>
          <cell r="G59">
            <v>129015430.27125008</v>
          </cell>
          <cell r="H59">
            <v>129449641.02374999</v>
          </cell>
          <cell r="I59">
            <v>129581729.34075001</v>
          </cell>
          <cell r="J59">
            <v>129713817.65775004</v>
          </cell>
          <cell r="K59">
            <v>129845905.97475006</v>
          </cell>
          <cell r="L59">
            <v>129977994.29174994</v>
          </cell>
          <cell r="M59">
            <v>130110082.60875002</v>
          </cell>
          <cell r="N59">
            <v>130242170.92574997</v>
          </cell>
          <cell r="O59">
            <v>130374259.24274994</v>
          </cell>
          <cell r="P59">
            <v>130506347.55975005</v>
          </cell>
          <cell r="Q59">
            <v>130638435.87675001</v>
          </cell>
          <cell r="R59">
            <v>130770524.19375001</v>
          </cell>
          <cell r="S59">
            <v>130874504.02499998</v>
          </cell>
          <cell r="T59">
            <v>130978483.85624993</v>
          </cell>
          <cell r="U59">
            <v>131082463.68749996</v>
          </cell>
          <cell r="V59">
            <v>131186443.51874995</v>
          </cell>
          <cell r="W59">
            <v>131290423.34999996</v>
          </cell>
          <cell r="X59">
            <v>131394403.18125001</v>
          </cell>
          <cell r="Y59">
            <v>131498383.01249997</v>
          </cell>
          <cell r="Z59">
            <v>131602362.84374996</v>
          </cell>
          <cell r="AA59">
            <v>131706342.67500001</v>
          </cell>
          <cell r="AB59">
            <v>131810322.50624999</v>
          </cell>
          <cell r="AC59">
            <v>131914302.33749995</v>
          </cell>
          <cell r="AD59">
            <v>132018282.16875003</v>
          </cell>
          <cell r="AE59">
            <v>132122261.99999994</v>
          </cell>
          <cell r="AF59">
            <v>132226241.83125</v>
          </cell>
          <cell r="AG59">
            <v>132330221.66249998</v>
          </cell>
        </row>
        <row r="60">
          <cell r="D60">
            <v>44170790.907499991</v>
          </cell>
          <cell r="E60">
            <v>43782241.746249989</v>
          </cell>
          <cell r="F60">
            <v>43393692.585000008</v>
          </cell>
          <cell r="G60">
            <v>43005143.423749991</v>
          </cell>
          <cell r="H60">
            <v>43149880.341250002</v>
          </cell>
          <cell r="I60">
            <v>43193909.780250005</v>
          </cell>
          <cell r="J60">
            <v>43237939.219249994</v>
          </cell>
          <cell r="K60">
            <v>43281968.658249989</v>
          </cell>
          <cell r="L60">
            <v>43325998.097249985</v>
          </cell>
          <cell r="M60">
            <v>43370027.53625001</v>
          </cell>
          <cell r="N60">
            <v>43414056.975250013</v>
          </cell>
          <cell r="O60">
            <v>43458086.414250001</v>
          </cell>
          <cell r="P60">
            <v>43502115.853250004</v>
          </cell>
          <cell r="Q60">
            <v>43546145.29225</v>
          </cell>
          <cell r="R60">
            <v>43590174.731249981</v>
          </cell>
          <cell r="S60">
            <v>43624834.67499999</v>
          </cell>
          <cell r="T60">
            <v>43659494.618749991</v>
          </cell>
          <cell r="U60">
            <v>43694154.5625</v>
          </cell>
          <cell r="V60">
            <v>43728814.506250009</v>
          </cell>
          <cell r="W60">
            <v>43763474.449999988</v>
          </cell>
          <cell r="X60">
            <v>43798134.393749997</v>
          </cell>
          <cell r="Y60">
            <v>43832794.337499991</v>
          </cell>
          <cell r="Z60">
            <v>43867454.281250007</v>
          </cell>
          <cell r="AA60">
            <v>43902114.224999987</v>
          </cell>
          <cell r="AB60">
            <v>43936774.168749973</v>
          </cell>
          <cell r="AC60">
            <v>43971434.11249999</v>
          </cell>
          <cell r="AD60">
            <v>44006094.056249999</v>
          </cell>
          <cell r="AE60">
            <v>44040753.999999993</v>
          </cell>
          <cell r="AF60">
            <v>44075413.943750009</v>
          </cell>
          <cell r="AG60">
            <v>44110073.88750001</v>
          </cell>
        </row>
        <row r="61">
          <cell r="D61">
            <v>15395592.763</v>
          </cell>
          <cell r="E61">
            <v>15259849.701000007</v>
          </cell>
          <cell r="F61">
            <v>15124106.639000002</v>
          </cell>
          <cell r="G61">
            <v>14988363.576999996</v>
          </cell>
          <cell r="H61">
            <v>15039081.860000003</v>
          </cell>
          <cell r="I61">
            <v>15054084.3455</v>
          </cell>
          <cell r="J61">
            <v>15069086.83100001</v>
          </cell>
          <cell r="K61">
            <v>15084089.316499999</v>
          </cell>
          <cell r="L61">
            <v>15099091.802000001</v>
          </cell>
          <cell r="M61">
            <v>15114094.2875</v>
          </cell>
          <cell r="N61">
            <v>15129096.773000002</v>
          </cell>
          <cell r="O61">
            <v>15144099.2585</v>
          </cell>
          <cell r="P61">
            <v>15159101.744000001</v>
          </cell>
          <cell r="Q61">
            <v>15174104.229500001</v>
          </cell>
          <cell r="R61">
            <v>15189106.715000007</v>
          </cell>
          <cell r="S61">
            <v>15201542.812500006</v>
          </cell>
          <cell r="T61">
            <v>15213978.909999996</v>
          </cell>
          <cell r="U61">
            <v>15226415.007500008</v>
          </cell>
          <cell r="V61">
            <v>15238851.105000006</v>
          </cell>
          <cell r="W61">
            <v>15251287.202500006</v>
          </cell>
          <cell r="X61">
            <v>15263723.300000004</v>
          </cell>
          <cell r="Y61">
            <v>15276159.397500005</v>
          </cell>
          <cell r="Z61">
            <v>15288595.495000008</v>
          </cell>
          <cell r="AA61">
            <v>15301031.592500009</v>
          </cell>
          <cell r="AB61">
            <v>15313467.690000009</v>
          </cell>
          <cell r="AC61">
            <v>15325903.787500003</v>
          </cell>
          <cell r="AD61">
            <v>15338339.885000005</v>
          </cell>
          <cell r="AE61">
            <v>15350775.982500002</v>
          </cell>
          <cell r="AF61">
            <v>15363212.08</v>
          </cell>
          <cell r="AG61">
            <v>15375648.177499998</v>
          </cell>
        </row>
        <row r="62">
          <cell r="D62">
            <v>7221993.3679999979</v>
          </cell>
          <cell r="E62">
            <v>7360733.591</v>
          </cell>
          <cell r="F62">
            <v>7499473.8139999984</v>
          </cell>
          <cell r="G62">
            <v>7638214.0369999986</v>
          </cell>
          <cell r="H62">
            <v>7730013.0700000003</v>
          </cell>
          <cell r="I62">
            <v>7832263.6954999985</v>
          </cell>
          <cell r="J62">
            <v>7934514.3210000005</v>
          </cell>
          <cell r="K62">
            <v>8036764.9464999996</v>
          </cell>
          <cell r="L62">
            <v>8139015.5720000006</v>
          </cell>
          <cell r="M62">
            <v>8241266.1974999988</v>
          </cell>
          <cell r="N62">
            <v>8343516.8229999989</v>
          </cell>
          <cell r="O62">
            <v>8445767.4484999981</v>
          </cell>
          <cell r="P62">
            <v>8548018.0739999991</v>
          </cell>
          <cell r="Q62">
            <v>8650268.699500002</v>
          </cell>
          <cell r="R62">
            <v>8752519.3249999974</v>
          </cell>
          <cell r="S62">
            <v>8844646.0915000029</v>
          </cell>
          <cell r="T62">
            <v>8936772.8580000028</v>
          </cell>
          <cell r="U62">
            <v>9028899.6244999971</v>
          </cell>
          <cell r="V62">
            <v>9121026.3910000045</v>
          </cell>
          <cell r="W62">
            <v>9213153.1574999988</v>
          </cell>
          <cell r="X62">
            <v>9305279.9240000043</v>
          </cell>
          <cell r="Y62">
            <v>9397406.6904999968</v>
          </cell>
          <cell r="Z62">
            <v>9489533.4570000004</v>
          </cell>
          <cell r="AA62">
            <v>9581660.2235000003</v>
          </cell>
          <cell r="AB62">
            <v>9673786.9900000021</v>
          </cell>
          <cell r="AC62">
            <v>9765913.756500002</v>
          </cell>
          <cell r="AD62">
            <v>9858040.5230000038</v>
          </cell>
          <cell r="AE62">
            <v>9950167.2895</v>
          </cell>
          <cell r="AF62">
            <v>10042294.056000002</v>
          </cell>
          <cell r="AG62">
            <v>10134420.822500004</v>
          </cell>
        </row>
        <row r="63">
          <cell r="D63">
            <v>48046370.287999988</v>
          </cell>
          <cell r="E63">
            <v>48968505.26600001</v>
          </cell>
          <cell r="F63">
            <v>49890640.243999995</v>
          </cell>
          <cell r="G63">
            <v>50812775.221999981</v>
          </cell>
          <cell r="H63">
            <v>51437580.105000004</v>
          </cell>
          <cell r="I63">
            <v>52116797.180500001</v>
          </cell>
          <cell r="J63">
            <v>52796014.255999997</v>
          </cell>
          <cell r="K63">
            <v>53475231.331499994</v>
          </cell>
          <cell r="L63">
            <v>54154448.407000013</v>
          </cell>
          <cell r="M63">
            <v>54833665.482500002</v>
          </cell>
          <cell r="N63">
            <v>55512882.558000021</v>
          </cell>
          <cell r="O63">
            <v>56192099.633499995</v>
          </cell>
          <cell r="P63">
            <v>56871316.709000006</v>
          </cell>
          <cell r="Q63">
            <v>57550533.78450001</v>
          </cell>
          <cell r="R63">
            <v>58229750.860000014</v>
          </cell>
          <cell r="S63">
            <v>58843979.466499999</v>
          </cell>
          <cell r="T63">
            <v>59458208.073000006</v>
          </cell>
          <cell r="U63">
            <v>60072436.679499999</v>
          </cell>
          <cell r="V63">
            <v>60686665.285999991</v>
          </cell>
          <cell r="W63">
            <v>61300893.892500006</v>
          </cell>
          <cell r="X63">
            <v>61915122.499000005</v>
          </cell>
          <cell r="Y63">
            <v>62529351.105500005</v>
          </cell>
          <cell r="Z63">
            <v>63143579.712000012</v>
          </cell>
          <cell r="AA63">
            <v>63757808.318500012</v>
          </cell>
          <cell r="AB63">
            <v>64372036.925000012</v>
          </cell>
          <cell r="AC63">
            <v>64986265.531500027</v>
          </cell>
          <cell r="AD63">
            <v>65600494.138000004</v>
          </cell>
          <cell r="AE63">
            <v>66214722.744500004</v>
          </cell>
          <cell r="AF63">
            <v>66828951.351000033</v>
          </cell>
          <cell r="AG63">
            <v>67443179.957499996</v>
          </cell>
        </row>
        <row r="64">
          <cell r="D64">
            <v>417533.79299999995</v>
          </cell>
          <cell r="E64">
            <v>424406.81599999993</v>
          </cell>
          <cell r="F64">
            <v>431279.83900000004</v>
          </cell>
          <cell r="G64">
            <v>438152.86200000014</v>
          </cell>
          <cell r="H64">
            <v>446953.44999999995</v>
          </cell>
          <cell r="I64">
            <v>452626.38949999993</v>
          </cell>
          <cell r="J64">
            <v>458299.32899999991</v>
          </cell>
          <cell r="K64">
            <v>463972.26850000001</v>
          </cell>
          <cell r="L64">
            <v>469645.20799999981</v>
          </cell>
          <cell r="M64">
            <v>475318.14749999996</v>
          </cell>
          <cell r="N64">
            <v>480991.08699999982</v>
          </cell>
          <cell r="O64">
            <v>486664.02649999986</v>
          </cell>
          <cell r="P64">
            <v>492336.96600000001</v>
          </cell>
          <cell r="Q64">
            <v>498009.90549999988</v>
          </cell>
          <cell r="R64">
            <v>503682.84499999997</v>
          </cell>
          <cell r="S64">
            <v>509064.62399999984</v>
          </cell>
          <cell r="T64">
            <v>514446.40299999999</v>
          </cell>
          <cell r="U64">
            <v>519828.18199999997</v>
          </cell>
          <cell r="V64">
            <v>525209.96100000001</v>
          </cell>
          <cell r="W64">
            <v>530591.73999999976</v>
          </cell>
          <cell r="X64">
            <v>535973.51899999997</v>
          </cell>
          <cell r="Y64">
            <v>541355.29799999984</v>
          </cell>
          <cell r="Z64">
            <v>546737.07699999982</v>
          </cell>
          <cell r="AA64">
            <v>552118.85599999991</v>
          </cell>
          <cell r="AB64">
            <v>557500.63499999989</v>
          </cell>
          <cell r="AC64">
            <v>562882.41399999976</v>
          </cell>
          <cell r="AD64">
            <v>568264.19299999997</v>
          </cell>
          <cell r="AE64">
            <v>573645.97199999995</v>
          </cell>
          <cell r="AF64">
            <v>579027.75099999993</v>
          </cell>
          <cell r="AG64">
            <v>584409.5299999998</v>
          </cell>
        </row>
      </sheetData>
      <sheetData sheetId="35"/>
      <sheetData sheetId="36"/>
      <sheetData sheetId="37">
        <row r="5">
          <cell r="D5">
            <v>12547307.677681122</v>
          </cell>
          <cell r="E5">
            <v>12661907.521151599</v>
          </cell>
          <cell r="F5">
            <v>12777457.999511002</v>
          </cell>
          <cell r="G5">
            <v>12893965.526892165</v>
          </cell>
          <cell r="H5">
            <v>13011436.531002693</v>
          </cell>
          <cell r="I5">
            <v>13175759.299553838</v>
          </cell>
          <cell r="J5">
            <v>13341924.59686444</v>
          </cell>
          <cell r="K5">
            <v>13509951.770711064</v>
          </cell>
          <cell r="L5">
            <v>13679860.404801743</v>
          </cell>
          <cell r="M5">
            <v>13851670.249510348</v>
          </cell>
          <cell r="N5">
            <v>14025401.258490996</v>
          </cell>
          <cell r="O5">
            <v>14201073.554118592</v>
          </cell>
          <cell r="P5">
            <v>14378707.536745088</v>
          </cell>
          <cell r="Q5">
            <v>14558323.742351577</v>
          </cell>
          <cell r="R5">
            <v>14739942.91548367</v>
          </cell>
          <cell r="S5">
            <v>14894625.234176813</v>
          </cell>
          <cell r="T5">
            <v>15050750.832888648</v>
          </cell>
          <cell r="U5">
            <v>15208332.351503449</v>
          </cell>
          <cell r="V5">
            <v>15367382.537233084</v>
          </cell>
          <cell r="W5">
            <v>15527914.208149336</v>
          </cell>
          <cell r="X5">
            <v>15689940.327637734</v>
          </cell>
          <cell r="Y5">
            <v>15853473.930955987</v>
          </cell>
          <cell r="Z5">
            <v>16018528.20019397</v>
          </cell>
          <cell r="AA5">
            <v>16185116.427932531</v>
          </cell>
          <cell r="AB5">
            <v>16353251.980143175</v>
          </cell>
          <cell r="AC5">
            <v>16557405.342564676</v>
          </cell>
          <cell r="AD5">
            <v>16763920.070980422</v>
          </cell>
          <cell r="AE5">
            <v>16972822.251929943</v>
          </cell>
          <cell r="AF5">
            <v>17184138.252178829</v>
          </cell>
          <cell r="AG5">
            <v>17397894.682251066</v>
          </cell>
        </row>
        <row r="6">
          <cell r="D6">
            <v>7616607.1744221924</v>
          </cell>
          <cell r="E6">
            <v>7656691.7758169146</v>
          </cell>
          <cell r="F6">
            <v>7696651.7407931853</v>
          </cell>
          <cell r="G6">
            <v>7736478.4424200039</v>
          </cell>
          <cell r="H6">
            <v>7776163.2110501518</v>
          </cell>
          <cell r="I6">
            <v>7871721.3477147464</v>
          </cell>
          <cell r="J6">
            <v>7968336.2292447435</v>
          </cell>
          <cell r="K6">
            <v>8066018.8196089808</v>
          </cell>
          <cell r="L6">
            <v>8164780.1531600747</v>
          </cell>
          <cell r="M6">
            <v>8264631.6346988054</v>
          </cell>
          <cell r="N6">
            <v>8365584.4427510211</v>
          </cell>
          <cell r="O6">
            <v>8467650.1285611708</v>
          </cell>
          <cell r="P6">
            <v>8570840.1665633563</v>
          </cell>
          <cell r="Q6">
            <v>8675166.4084511586</v>
          </cell>
          <cell r="R6">
            <v>8780640.4773728177</v>
          </cell>
          <cell r="S6">
            <v>8872160.3641136903</v>
          </cell>
          <cell r="T6">
            <v>8964531.2024594545</v>
          </cell>
          <cell r="U6">
            <v>9057760.4676567521</v>
          </cell>
          <cell r="V6">
            <v>9151855.6765221413</v>
          </cell>
          <cell r="W6">
            <v>9246824.3874420933</v>
          </cell>
          <cell r="X6">
            <v>9342674.2003729939</v>
          </cell>
          <cell r="Y6">
            <v>9439412.91334874</v>
          </cell>
          <cell r="Z6">
            <v>9537048.21102437</v>
          </cell>
          <cell r="AA6">
            <v>9635587.8196248915</v>
          </cell>
          <cell r="AB6">
            <v>9735039.6650116406</v>
          </cell>
          <cell r="AC6">
            <v>9855922.4495226815</v>
          </cell>
          <cell r="AD6">
            <v>9978199.1226993185</v>
          </cell>
          <cell r="AE6">
            <v>10101885.137177654</v>
          </cell>
          <cell r="AF6">
            <v>10226995.883138064</v>
          </cell>
          <cell r="AG6">
            <v>10353547.167700931</v>
          </cell>
        </row>
        <row r="7">
          <cell r="D7">
            <v>4163715.7005482102</v>
          </cell>
          <cell r="E7">
            <v>4184850.8082246589</v>
          </cell>
          <cell r="F7">
            <v>4205898.4840494925</v>
          </cell>
          <cell r="G7">
            <v>4226855.2067352943</v>
          </cell>
          <cell r="H7">
            <v>4247715.1406022375</v>
          </cell>
          <cell r="I7">
            <v>4299755.0067667468</v>
          </cell>
          <cell r="J7">
            <v>4352369.7124223281</v>
          </cell>
          <cell r="K7">
            <v>4405564.8021329362</v>
          </cell>
          <cell r="L7">
            <v>4459346.9098843522</v>
          </cell>
          <cell r="M7">
            <v>4513721.6558299977</v>
          </cell>
          <cell r="N7">
            <v>4568694.6919504348</v>
          </cell>
          <cell r="O7">
            <v>4624272.7715832312</v>
          </cell>
          <cell r="P7">
            <v>4680462.6958066663</v>
          </cell>
          <cell r="Q7">
            <v>4737270.2359530814</v>
          </cell>
          <cell r="R7">
            <v>4794701.1951819733</v>
          </cell>
          <cell r="S7">
            <v>4844479.3604310043</v>
          </cell>
          <cell r="T7">
            <v>4894719.2127946476</v>
          </cell>
          <cell r="U7">
            <v>4945425.3013710026</v>
          </cell>
          <cell r="V7">
            <v>4996601.1083207643</v>
          </cell>
          <cell r="W7">
            <v>5048251.2299569203</v>
          </cell>
          <cell r="X7">
            <v>5100379.1883912375</v>
          </cell>
          <cell r="Y7">
            <v>5152989.6271515833</v>
          </cell>
          <cell r="Z7">
            <v>5206087.2188211577</v>
          </cell>
          <cell r="AA7">
            <v>5259675.5508861914</v>
          </cell>
          <cell r="AB7">
            <v>5313759.3431447651</v>
          </cell>
          <cell r="AC7">
            <v>5379537.3199533131</v>
          </cell>
          <cell r="AD7">
            <v>5446072.7989465166</v>
          </cell>
          <cell r="AE7">
            <v>5513373.4590874454</v>
          </cell>
          <cell r="AF7">
            <v>5581448.1552339699</v>
          </cell>
          <cell r="AG7">
            <v>5650304.6644108603</v>
          </cell>
        </row>
        <row r="14">
          <cell r="D14">
            <v>12547307.677681122</v>
          </cell>
          <cell r="E14">
            <v>12661907.521151599</v>
          </cell>
          <cell r="F14">
            <v>12777457.999511002</v>
          </cell>
          <cell r="G14">
            <v>12893965.526892165</v>
          </cell>
          <cell r="H14">
            <v>12213433.066550126</v>
          </cell>
          <cell r="I14">
            <v>12365318.480063206</v>
          </cell>
          <cell r="J14">
            <v>12518893.782311197</v>
          </cell>
          <cell r="K14">
            <v>12674176.635049678</v>
          </cell>
          <cell r="L14">
            <v>12831184.915882073</v>
          </cell>
          <cell r="M14">
            <v>12989936.653210666</v>
          </cell>
          <cell r="N14">
            <v>13150450.060536133</v>
          </cell>
          <cell r="O14">
            <v>13312743.503998844</v>
          </cell>
          <cell r="P14">
            <v>13476835.604751762</v>
          </cell>
          <cell r="Q14">
            <v>13642745.105443586</v>
          </cell>
          <cell r="R14">
            <v>13810490.938555086</v>
          </cell>
          <cell r="S14">
            <v>13954275.33969447</v>
          </cell>
          <cell r="T14">
            <v>14099395.994114373</v>
          </cell>
          <cell r="U14">
            <v>14245864.576478295</v>
          </cell>
          <cell r="V14">
            <v>14393692.860435406</v>
          </cell>
          <cell r="W14">
            <v>14542892.684452452</v>
          </cell>
          <cell r="X14">
            <v>14693476.021538956</v>
          </cell>
          <cell r="Y14">
            <v>14845454.910447901</v>
          </cell>
          <cell r="Z14">
            <v>14998841.52586407</v>
          </cell>
          <cell r="AA14">
            <v>15153648.144351525</v>
          </cell>
          <cell r="AB14">
            <v>15309887.109606802</v>
          </cell>
          <cell r="AC14">
            <v>15499826.988924064</v>
          </cell>
          <cell r="AD14">
            <v>15691955.950680401</v>
          </cell>
          <cell r="AE14">
            <v>15886298.121875998</v>
          </cell>
          <cell r="AF14">
            <v>16082877.888272066</v>
          </cell>
          <cell r="AG14">
            <v>16281719.860222641</v>
          </cell>
        </row>
        <row r="15">
          <cell r="D15">
            <v>7616607.1744221924</v>
          </cell>
          <cell r="E15">
            <v>7656691.7758169146</v>
          </cell>
          <cell r="F15">
            <v>7696651.7407931853</v>
          </cell>
          <cell r="G15">
            <v>7736478.4424200039</v>
          </cell>
          <cell r="H15">
            <v>6463487.1945152851</v>
          </cell>
          <cell r="I15">
            <v>6539062.176674475</v>
          </cell>
          <cell r="J15">
            <v>6615450.799936587</v>
          </cell>
          <cell r="K15">
            <v>6692661.3620217275</v>
          </cell>
          <cell r="L15">
            <v>6770702.210185972</v>
          </cell>
          <cell r="M15">
            <v>6849581.9899094049</v>
          </cell>
          <cell r="N15">
            <v>6929309.1499168957</v>
          </cell>
          <cell r="O15">
            <v>7009892.4387552552</v>
          </cell>
          <cell r="P15">
            <v>7091340.5321606435</v>
          </cell>
          <cell r="Q15">
            <v>7173662.4088870352</v>
          </cell>
          <cell r="R15">
            <v>7256866.8493352206</v>
          </cell>
          <cell r="S15">
            <v>7328505.6338859769</v>
          </cell>
          <cell r="T15">
            <v>7400791.7126288796</v>
          </cell>
          <cell r="U15">
            <v>7473730.6757678296</v>
          </cell>
          <cell r="V15">
            <v>7547328.1423316766</v>
          </cell>
          <cell r="W15">
            <v>7621589.7601742679</v>
          </cell>
          <cell r="X15">
            <v>7696521.2059744336</v>
          </cell>
          <cell r="Y15">
            <v>7772128.3140996089</v>
          </cell>
          <cell r="Z15">
            <v>7848416.8199595166</v>
          </cell>
          <cell r="AA15">
            <v>7925392.4877888616</v>
          </cell>
          <cell r="AB15">
            <v>8003061.2405918846</v>
          </cell>
          <cell r="AC15">
            <v>8098282.0151758669</v>
          </cell>
          <cell r="AD15">
            <v>8194573.0584690683</v>
          </cell>
          <cell r="AE15">
            <v>8291946.0414481983</v>
          </cell>
          <cell r="AF15">
            <v>8390412.5714428369</v>
          </cell>
          <cell r="AG15">
            <v>8489984.5855722968</v>
          </cell>
        </row>
        <row r="16">
          <cell r="D16">
            <v>4163715.7005482102</v>
          </cell>
          <cell r="E16">
            <v>4184850.8082246589</v>
          </cell>
          <cell r="F16">
            <v>4205898.4840494925</v>
          </cell>
          <cell r="G16">
            <v>4226855.2067352943</v>
          </cell>
          <cell r="H16">
            <v>3504293.2861830401</v>
          </cell>
          <cell r="I16">
            <v>3544939.9902910036</v>
          </cell>
          <cell r="J16">
            <v>3586022.5339234006</v>
          </cell>
          <cell r="K16">
            <v>3627545.0077364217</v>
          </cell>
          <cell r="L16">
            <v>3669512.3944716905</v>
          </cell>
          <cell r="M16">
            <v>3711928.8365858998</v>
          </cell>
          <cell r="N16">
            <v>3754798.4983464722</v>
          </cell>
          <cell r="O16">
            <v>3798126.4442852926</v>
          </cell>
          <cell r="P16">
            <v>3841917.771650352</v>
          </cell>
          <cell r="Q16">
            <v>3886176.7264993321</v>
          </cell>
          <cell r="R16">
            <v>3930907.5767006567</v>
          </cell>
          <cell r="S16">
            <v>3969365.6596564357</v>
          </cell>
          <cell r="T16">
            <v>4008169.3224432045</v>
          </cell>
          <cell r="U16">
            <v>4047321.9484570874</v>
          </cell>
          <cell r="V16">
            <v>4086826.044264385</v>
          </cell>
          <cell r="W16">
            <v>4126685.0251207263</v>
          </cell>
          <cell r="X16">
            <v>4166901.4245504579</v>
          </cell>
          <cell r="Y16">
            <v>4207478.6896687225</v>
          </cell>
          <cell r="Z16">
            <v>4248420.2871965151</v>
          </cell>
          <cell r="AA16">
            <v>4289728.7947713463</v>
          </cell>
          <cell r="AB16">
            <v>4331407.7109737275</v>
          </cell>
          <cell r="AC16">
            <v>4382580.0173260244</v>
          </cell>
          <cell r="AD16">
            <v>4434325.2813334838</v>
          </cell>
          <cell r="AE16">
            <v>4486649.1552375704</v>
          </cell>
          <cell r="AF16">
            <v>4539558.2416315125</v>
          </cell>
          <cell r="AG16">
            <v>4593058.2589265276</v>
          </cell>
        </row>
      </sheetData>
      <sheetData sheetId="38"/>
      <sheetData sheetId="39"/>
      <sheetData sheetId="40"/>
      <sheetData sheetId="41">
        <row r="5">
          <cell r="D5">
            <v>25472.052972377409</v>
          </cell>
          <cell r="E5">
            <v>25829.565668088206</v>
          </cell>
          <cell r="F5">
            <v>26183.893197818292</v>
          </cell>
          <cell r="G5">
            <v>26544.517988912339</v>
          </cell>
          <cell r="H5">
            <v>26910.200260477472</v>
          </cell>
          <cell r="I5">
            <v>27206.777800396711</v>
          </cell>
          <cell r="J5">
            <v>27523.817171887687</v>
          </cell>
          <cell r="K5">
            <v>27814.828683823864</v>
          </cell>
          <cell r="L5">
            <v>28111.524757465337</v>
          </cell>
          <cell r="M5">
            <v>28408.220831106828</v>
          </cell>
          <cell r="N5">
            <v>28765.503067183596</v>
          </cell>
          <cell r="O5">
            <v>29062.768230880214</v>
          </cell>
          <cell r="P5">
            <v>29353.886838870534</v>
          </cell>
          <cell r="Q5">
            <v>29672.905564195233</v>
          </cell>
          <cell r="R5">
            <v>29970.289261614053</v>
          </cell>
          <cell r="S5">
            <v>30241.241693589665</v>
          </cell>
          <cell r="T5">
            <v>30512.194125565271</v>
          </cell>
          <cell r="U5">
            <v>30802.000277729872</v>
          </cell>
          <cell r="V5">
            <v>31073.087130132284</v>
          </cell>
          <cell r="W5">
            <v>31344.173982534703</v>
          </cell>
          <cell r="X5">
            <v>31640.834334327796</v>
          </cell>
          <cell r="Y5">
            <v>31912.095428734745</v>
          </cell>
          <cell r="Z5">
            <v>32202.882345464779</v>
          </cell>
          <cell r="AA5">
            <v>32474.277860298531</v>
          </cell>
          <cell r="AB5">
            <v>32745.673375132308</v>
          </cell>
          <cell r="AC5">
            <v>33017.068889966089</v>
          </cell>
          <cell r="AD5">
            <v>33288.464404799866</v>
          </cell>
          <cell r="AE5">
            <v>33585.13292956716</v>
          </cell>
          <cell r="AF5">
            <v>33856.705054762104</v>
          </cell>
          <cell r="AG5">
            <v>34128.277179956989</v>
          </cell>
        </row>
        <row r="6">
          <cell r="D6">
            <v>719.76662487324074</v>
          </cell>
          <cell r="E6">
            <v>735.56531445443875</v>
          </cell>
          <cell r="F6">
            <v>749.22043832560189</v>
          </cell>
          <cell r="G6">
            <v>765.31199224714294</v>
          </cell>
          <cell r="H6">
            <v>782.1071989960293</v>
          </cell>
          <cell r="I6">
            <v>794.36101713226105</v>
          </cell>
          <cell r="J6">
            <v>806.61483526849304</v>
          </cell>
          <cell r="K6">
            <v>818.8686534047248</v>
          </cell>
          <cell r="L6">
            <v>831.12247154095678</v>
          </cell>
          <cell r="M6">
            <v>843.37628967718865</v>
          </cell>
          <cell r="N6">
            <v>858.74498687284006</v>
          </cell>
          <cell r="O6">
            <v>871.01891906768037</v>
          </cell>
          <cell r="P6">
            <v>883.29285126252057</v>
          </cell>
          <cell r="Q6">
            <v>895.56678345736066</v>
          </cell>
          <cell r="R6">
            <v>907.84071565220074</v>
          </cell>
          <cell r="S6">
            <v>918.36659576390389</v>
          </cell>
          <cell r="T6">
            <v>928.89247587560681</v>
          </cell>
          <cell r="U6">
            <v>939.41835598730995</v>
          </cell>
          <cell r="V6">
            <v>949.94423609901298</v>
          </cell>
          <cell r="W6">
            <v>960.47011621071601</v>
          </cell>
          <cell r="X6">
            <v>974.06978063319002</v>
          </cell>
          <cell r="Y6">
            <v>984.63314084178296</v>
          </cell>
          <cell r="Z6">
            <v>995.19650105037579</v>
          </cell>
          <cell r="AA6">
            <v>1005.7598612589691</v>
          </cell>
          <cell r="AB6">
            <v>1016.323221467562</v>
          </cell>
          <cell r="AC6">
            <v>1026.8865816761552</v>
          </cell>
          <cell r="AD6">
            <v>1037.4499418847481</v>
          </cell>
          <cell r="AE6">
            <v>1048.0133020933413</v>
          </cell>
          <cell r="AF6">
            <v>1058.5766623019342</v>
          </cell>
          <cell r="AG6">
            <v>1069.1400225105276</v>
          </cell>
        </row>
        <row r="7">
          <cell r="D7">
            <v>849421.53576688329</v>
          </cell>
          <cell r="E7">
            <v>862703.28024158115</v>
          </cell>
          <cell r="F7">
            <v>875859.79936752096</v>
          </cell>
          <cell r="G7">
            <v>889241.95371821162</v>
          </cell>
          <cell r="H7">
            <v>902776.78484965826</v>
          </cell>
          <cell r="I7">
            <v>913251.75462506211</v>
          </cell>
          <cell r="J7">
            <v>924383.7349024344</v>
          </cell>
          <cell r="K7">
            <v>934657.50887710822</v>
          </cell>
          <cell r="L7">
            <v>945136.57018969266</v>
          </cell>
          <cell r="M7">
            <v>955615.63150227675</v>
          </cell>
          <cell r="N7">
            <v>968094.96636360546</v>
          </cell>
          <cell r="O7">
            <v>978594.06549116108</v>
          </cell>
          <cell r="P7">
            <v>988871.47008172038</v>
          </cell>
          <cell r="Q7">
            <v>1000072.6276705964</v>
          </cell>
          <cell r="R7">
            <v>1010575.8183353329</v>
          </cell>
          <cell r="S7">
            <v>1020150.6345961619</v>
          </cell>
          <cell r="T7">
            <v>1029725.4508569913</v>
          </cell>
          <cell r="U7">
            <v>1039892.4687820834</v>
          </cell>
          <cell r="V7">
            <v>1049471.9544592206</v>
          </cell>
          <cell r="W7">
            <v>1059051.4401363581</v>
          </cell>
          <cell r="X7">
            <v>1069468.0171479417</v>
          </cell>
          <cell r="Y7">
            <v>1079053.6365239325</v>
          </cell>
          <cell r="Z7">
            <v>1089254.8046457262</v>
          </cell>
          <cell r="AA7">
            <v>1098845.0934380251</v>
          </cell>
          <cell r="AB7">
            <v>1108435.3822303237</v>
          </cell>
          <cell r="AC7">
            <v>1118025.6710226219</v>
          </cell>
          <cell r="AD7">
            <v>1127615.9598149208</v>
          </cell>
          <cell r="AE7">
            <v>1138017.6744274904</v>
          </cell>
          <cell r="AF7">
            <v>1147614.1199150495</v>
          </cell>
          <cell r="AG7">
            <v>1157210.56540261</v>
          </cell>
        </row>
        <row r="8">
          <cell r="D8">
            <v>22706.08893656082</v>
          </cell>
          <cell r="E8">
            <v>23218.024989160262</v>
          </cell>
          <cell r="F8">
            <v>23661.272530320992</v>
          </cell>
          <cell r="G8">
            <v>24182.629932060539</v>
          </cell>
          <cell r="H8">
            <v>24725.805250051784</v>
          </cell>
          <cell r="I8">
            <v>25155.928585111444</v>
          </cell>
          <cell r="J8">
            <v>25586.051920171107</v>
          </cell>
          <cell r="K8">
            <v>26016.175255230759</v>
          </cell>
          <cell r="L8">
            <v>26446.298590290426</v>
          </cell>
          <cell r="M8">
            <v>26876.421925350081</v>
          </cell>
          <cell r="N8">
            <v>27405.356281210399</v>
          </cell>
          <cell r="O8">
            <v>27836.159532861071</v>
          </cell>
          <cell r="P8">
            <v>28266.962784511757</v>
          </cell>
          <cell r="Q8">
            <v>28697.766036162429</v>
          </cell>
          <cell r="R8">
            <v>29128.569287813105</v>
          </cell>
          <cell r="S8">
            <v>29498.166799184775</v>
          </cell>
          <cell r="T8">
            <v>29867.764310556442</v>
          </cell>
          <cell r="U8">
            <v>30237.361821928098</v>
          </cell>
          <cell r="V8">
            <v>30606.959333299776</v>
          </cell>
          <cell r="W8">
            <v>30976.556844671439</v>
          </cell>
          <cell r="X8">
            <v>31443.185074143952</v>
          </cell>
          <cell r="Y8">
            <v>31814.095849331337</v>
          </cell>
          <cell r="Z8">
            <v>32185.006624518741</v>
          </cell>
          <cell r="AA8">
            <v>32555.91739970613</v>
          </cell>
          <cell r="AB8">
            <v>32926.828174893526</v>
          </cell>
          <cell r="AC8">
            <v>33297.738950080915</v>
          </cell>
          <cell r="AD8">
            <v>33668.649725268311</v>
          </cell>
          <cell r="AE8">
            <v>34039.5605004557</v>
          </cell>
          <cell r="AF8">
            <v>34410.471275643104</v>
          </cell>
          <cell r="AG8">
            <v>34781.382050830493</v>
          </cell>
        </row>
        <row r="9">
          <cell r="D9">
            <v>671.77868091011453</v>
          </cell>
          <cell r="E9">
            <v>678.64601807864165</v>
          </cell>
          <cell r="F9">
            <v>685.410583866872</v>
          </cell>
          <cell r="G9">
            <v>692.37490268437261</v>
          </cell>
          <cell r="H9">
            <v>699.52847616358974</v>
          </cell>
          <cell r="I9">
            <v>706.21694947333253</v>
          </cell>
          <cell r="J9">
            <v>713.49478568701636</v>
          </cell>
          <cell r="K9">
            <v>720.07282757098255</v>
          </cell>
          <cell r="L9">
            <v>726.76408034042311</v>
          </cell>
          <cell r="M9">
            <v>733.45533310986377</v>
          </cell>
          <cell r="N9">
            <v>741.86220028268554</v>
          </cell>
          <cell r="O9">
            <v>748.5664315450299</v>
          </cell>
          <cell r="P9">
            <v>755.14763625567878</v>
          </cell>
          <cell r="Q9">
            <v>762.47050230606192</v>
          </cell>
          <cell r="R9">
            <v>769.17751302810325</v>
          </cell>
          <cell r="S9">
            <v>775.26079715124774</v>
          </cell>
          <cell r="T9">
            <v>781.34408127439235</v>
          </cell>
          <cell r="U9">
            <v>787.99965007889011</v>
          </cell>
          <cell r="V9">
            <v>794.08602179416812</v>
          </cell>
          <cell r="W9">
            <v>800.17239350944567</v>
          </cell>
          <cell r="X9">
            <v>807.05218569534145</v>
          </cell>
          <cell r="Y9">
            <v>813.14321262685883</v>
          </cell>
          <cell r="Z9">
            <v>819.82196220039611</v>
          </cell>
          <cell r="AA9">
            <v>825.91607672404712</v>
          </cell>
          <cell r="AB9">
            <v>832.01019124769812</v>
          </cell>
          <cell r="AC9">
            <v>838.10430577134855</v>
          </cell>
          <cell r="AD9">
            <v>844.19842029500023</v>
          </cell>
          <cell r="AE9">
            <v>851.02062657021509</v>
          </cell>
          <cell r="AF9">
            <v>857.11874984738722</v>
          </cell>
          <cell r="AG9">
            <v>863.21687312456027</v>
          </cell>
        </row>
        <row r="10">
          <cell r="D10">
            <v>119488.27755502131</v>
          </cell>
          <cell r="E10">
            <v>119630.91993856346</v>
          </cell>
          <cell r="F10">
            <v>119768.60675172313</v>
          </cell>
          <cell r="G10">
            <v>119931.92771364222</v>
          </cell>
          <cell r="H10">
            <v>120144.31257883416</v>
          </cell>
          <cell r="I10">
            <v>120842.77370252626</v>
          </cell>
          <cell r="J10">
            <v>121669.17707051402</v>
          </cell>
          <cell r="K10">
            <v>122360.74138673781</v>
          </cell>
          <cell r="L10">
            <v>123059.5886934822</v>
          </cell>
          <cell r="M10">
            <v>123758.4360002266</v>
          </cell>
          <cell r="N10">
            <v>124788.92562304693</v>
          </cell>
          <cell r="O10">
            <v>125489.22376269028</v>
          </cell>
          <cell r="P10">
            <v>126181.30310503721</v>
          </cell>
          <cell r="Q10">
            <v>127013.18257711796</v>
          </cell>
          <cell r="R10">
            <v>127713.86689981355</v>
          </cell>
          <cell r="S10">
            <v>128343.23834502939</v>
          </cell>
          <cell r="T10">
            <v>128972.6097902453</v>
          </cell>
          <cell r="U10">
            <v>129736.22496043109</v>
          </cell>
          <cell r="V10">
            <v>130365.99826989221</v>
          </cell>
          <cell r="W10">
            <v>130995.77157935342</v>
          </cell>
          <cell r="X10">
            <v>131786.93156685843</v>
          </cell>
          <cell r="Y10">
            <v>132417.22167612365</v>
          </cell>
          <cell r="Z10">
            <v>133183.76483158596</v>
          </cell>
          <cell r="AA10">
            <v>133814.45680509653</v>
          </cell>
          <cell r="AB10">
            <v>134445.14877860746</v>
          </cell>
          <cell r="AC10">
            <v>135075.84075211798</v>
          </cell>
          <cell r="AD10">
            <v>135706.53272562864</v>
          </cell>
          <cell r="AE10">
            <v>136495.33494734846</v>
          </cell>
          <cell r="AF10">
            <v>137126.52809262375</v>
          </cell>
          <cell r="AG10">
            <v>137757.7212378991</v>
          </cell>
        </row>
        <row r="11">
          <cell r="D11">
            <v>8432.3005115196102</v>
          </cell>
          <cell r="E11">
            <v>8361.6671701318392</v>
          </cell>
          <cell r="F11">
            <v>8291.6864916308605</v>
          </cell>
          <cell r="G11">
            <v>8222.781959524902</v>
          </cell>
          <cell r="H11">
            <v>8158.5274869337181</v>
          </cell>
          <cell r="I11">
            <v>8171.0691454385787</v>
          </cell>
          <cell r="J11">
            <v>8194.4506769426243</v>
          </cell>
          <cell r="K11">
            <v>8207.4633864727748</v>
          </cell>
          <cell r="L11">
            <v>8220.0243412945038</v>
          </cell>
          <cell r="M11">
            <v>8232.5852961162273</v>
          </cell>
          <cell r="N11">
            <v>8270.7233662595027</v>
          </cell>
          <cell r="O11">
            <v>8283.3227800658242</v>
          </cell>
          <cell r="P11">
            <v>8296.3685206154951</v>
          </cell>
          <cell r="Q11">
            <v>8319.9483096039694</v>
          </cell>
          <cell r="R11">
            <v>8332.5670197271338</v>
          </cell>
          <cell r="S11">
            <v>8343.1201841118727</v>
          </cell>
          <cell r="T11">
            <v>8353.6733484966207</v>
          </cell>
          <cell r="U11">
            <v>8376.2188681860371</v>
          </cell>
          <cell r="V11">
            <v>8386.789491702868</v>
          </cell>
          <cell r="W11">
            <v>8397.3601152197334</v>
          </cell>
          <cell r="X11">
            <v>8420.9333933611524</v>
          </cell>
          <cell r="Y11">
            <v>8431.5172874637683</v>
          </cell>
          <cell r="Z11">
            <v>8454.1808325314942</v>
          </cell>
          <cell r="AA11">
            <v>8464.7821857661875</v>
          </cell>
          <cell r="AB11">
            <v>8475.3835390008953</v>
          </cell>
          <cell r="AC11">
            <v>8485.9848922356123</v>
          </cell>
          <cell r="AD11">
            <v>8496.5862454703147</v>
          </cell>
          <cell r="AE11">
            <v>8520.5866565204778</v>
          </cell>
          <cell r="AF11">
            <v>8531.2076610655149</v>
          </cell>
          <cell r="AG11">
            <v>8541.8286656105611</v>
          </cell>
        </row>
        <row r="18">
          <cell r="D18">
            <v>25472.052972377409</v>
          </cell>
          <cell r="E18">
            <v>25829.565668088206</v>
          </cell>
          <cell r="F18">
            <v>26183.893197818292</v>
          </cell>
          <cell r="G18">
            <v>26544.517988912339</v>
          </cell>
          <cell r="H18">
            <v>25485.655429468941</v>
          </cell>
          <cell r="I18">
            <v>25773.994059451707</v>
          </cell>
          <cell r="J18">
            <v>26054.238121297061</v>
          </cell>
          <cell r="K18">
            <v>26333.98169802886</v>
          </cell>
          <cell r="L18">
            <v>26608.949621814765</v>
          </cell>
          <cell r="M18">
            <v>26889.127314040157</v>
          </cell>
          <cell r="N18">
            <v>27163.349524496829</v>
          </cell>
          <cell r="O18">
            <v>27443.313241283238</v>
          </cell>
          <cell r="P18">
            <v>27722.8882422024</v>
          </cell>
          <cell r="Q18">
            <v>28002.986639062834</v>
          </cell>
          <cell r="R18">
            <v>28292.93837732403</v>
          </cell>
          <cell r="S18">
            <v>28547.780713720549</v>
          </cell>
          <cell r="T18">
            <v>28799.664304261849</v>
          </cell>
          <cell r="U18">
            <v>29051.547894803145</v>
          </cell>
          <cell r="V18">
            <v>29302.870120596464</v>
          </cell>
          <cell r="W18">
            <v>29554.748514716255</v>
          </cell>
          <cell r="X18">
            <v>29805.921493985632</v>
          </cell>
          <cell r="Y18">
            <v>30052.240765474704</v>
          </cell>
          <cell r="Z18">
            <v>30304.061797927119</v>
          </cell>
          <cell r="AA18">
            <v>30555.882830379509</v>
          </cell>
          <cell r="AB18">
            <v>30807.703862831895</v>
          </cell>
          <cell r="AC18">
            <v>31051.529864849716</v>
          </cell>
          <cell r="AD18">
            <v>31314.145924167813</v>
          </cell>
          <cell r="AE18">
            <v>31565.98782180703</v>
          </cell>
          <cell r="AF18">
            <v>31811.91410004217</v>
          </cell>
          <cell r="AG18">
            <v>32063.704265376291</v>
          </cell>
        </row>
        <row r="19">
          <cell r="D19">
            <v>719.76662487324074</v>
          </cell>
          <cell r="E19">
            <v>735.56531445443875</v>
          </cell>
          <cell r="F19">
            <v>749.22043832560189</v>
          </cell>
          <cell r="G19">
            <v>765.31199224714294</v>
          </cell>
          <cell r="H19">
            <v>361.30016418751558</v>
          </cell>
          <cell r="I19">
            <v>364.11010739403082</v>
          </cell>
          <cell r="J19">
            <v>366.92005060054612</v>
          </cell>
          <cell r="K19">
            <v>369.72999380706142</v>
          </cell>
          <cell r="L19">
            <v>372.53993701357666</v>
          </cell>
          <cell r="M19">
            <v>375.34988022009173</v>
          </cell>
          <cell r="N19">
            <v>378.1598234266072</v>
          </cell>
          <cell r="O19">
            <v>380.96976663312239</v>
          </cell>
          <cell r="P19">
            <v>383.77970983963763</v>
          </cell>
          <cell r="Q19">
            <v>386.58965304615299</v>
          </cell>
          <cell r="R19">
            <v>389.39959625266823</v>
          </cell>
          <cell r="S19">
            <v>392.41564845542922</v>
          </cell>
          <cell r="T19">
            <v>395.43170065819021</v>
          </cell>
          <cell r="U19">
            <v>398.44775286095125</v>
          </cell>
          <cell r="V19">
            <v>401.46380506371213</v>
          </cell>
          <cell r="W19">
            <v>404.47985726647312</v>
          </cell>
          <cell r="X19">
            <v>407.49590946923394</v>
          </cell>
          <cell r="Y19">
            <v>410.51196167199504</v>
          </cell>
          <cell r="Z19">
            <v>413.52801387475586</v>
          </cell>
          <cell r="AA19">
            <v>416.54406607751685</v>
          </cell>
          <cell r="AB19">
            <v>419.56011828027778</v>
          </cell>
          <cell r="AC19">
            <v>422.57617048303877</v>
          </cell>
          <cell r="AD19">
            <v>425.5922226857997</v>
          </cell>
          <cell r="AE19">
            <v>428.60827488856057</v>
          </cell>
          <cell r="AF19">
            <v>431.62432709132156</v>
          </cell>
          <cell r="AG19">
            <v>434.64037929408249</v>
          </cell>
        </row>
        <row r="20">
          <cell r="D20">
            <v>849421.53576688329</v>
          </cell>
          <cell r="E20">
            <v>862703.28024158115</v>
          </cell>
          <cell r="F20">
            <v>875859.79936752096</v>
          </cell>
          <cell r="G20">
            <v>889241.95371821162</v>
          </cell>
          <cell r="H20">
            <v>849343.91528709501</v>
          </cell>
          <cell r="I20">
            <v>859495.7877001313</v>
          </cell>
          <cell r="J20">
            <v>869388.78474996542</v>
          </cell>
          <cell r="K20">
            <v>879264.61019636865</v>
          </cell>
          <cell r="L20">
            <v>888975.61531397747</v>
          </cell>
          <cell r="M20">
            <v>898866.26077638636</v>
          </cell>
          <cell r="N20">
            <v>908546.48210866505</v>
          </cell>
          <cell r="O20">
            <v>918429.6704311386</v>
          </cell>
          <cell r="P20">
            <v>928299.5220874981</v>
          </cell>
          <cell r="Q20">
            <v>938187.35728025751</v>
          </cell>
          <cell r="R20">
            <v>948402.46894973295</v>
          </cell>
          <cell r="S20">
            <v>957375.47953527339</v>
          </cell>
          <cell r="T20">
            <v>966271.08300220349</v>
          </cell>
          <cell r="U20">
            <v>975166.68646913511</v>
          </cell>
          <cell r="V20">
            <v>984042.9604100053</v>
          </cell>
          <cell r="W20">
            <v>992938.37961695367</v>
          </cell>
          <cell r="X20">
            <v>1001810.3054892411</v>
          </cell>
          <cell r="Y20">
            <v>1010511.2090091836</v>
          </cell>
          <cell r="Z20">
            <v>1019404.5962325395</v>
          </cell>
          <cell r="AA20">
            <v>1028297.9834558952</v>
          </cell>
          <cell r="AB20">
            <v>1037191.3706792512</v>
          </cell>
          <cell r="AC20">
            <v>1045814.0600018122</v>
          </cell>
          <cell r="AD20">
            <v>1055068.0268925317</v>
          </cell>
          <cell r="AE20">
            <v>1063962.1578144215</v>
          </cell>
          <cell r="AF20">
            <v>1072649.1306283963</v>
          </cell>
          <cell r="AG20">
            <v>1081541.4272497231</v>
          </cell>
        </row>
        <row r="21">
          <cell r="D21">
            <v>22706.08893656082</v>
          </cell>
          <cell r="E21">
            <v>23218.024989160262</v>
          </cell>
          <cell r="F21">
            <v>23661.272530320992</v>
          </cell>
          <cell r="G21">
            <v>24182.629932060539</v>
          </cell>
          <cell r="H21">
            <v>10860.970517468035</v>
          </cell>
          <cell r="I21">
            <v>10958.351663010568</v>
          </cell>
          <cell r="J21">
            <v>11055.732808553103</v>
          </cell>
          <cell r="K21">
            <v>11153.11395409563</v>
          </cell>
          <cell r="L21">
            <v>11250.495099638159</v>
          </cell>
          <cell r="M21">
            <v>11347.876245180692</v>
          </cell>
          <cell r="N21">
            <v>11445.257390723222</v>
          </cell>
          <cell r="O21">
            <v>11542.638536265753</v>
          </cell>
          <cell r="P21">
            <v>11640.01968180828</v>
          </cell>
          <cell r="Q21">
            <v>11737.400827350812</v>
          </cell>
          <cell r="R21">
            <v>11834.781972893345</v>
          </cell>
          <cell r="S21">
            <v>11940.44929405015</v>
          </cell>
          <cell r="T21">
            <v>12046.116615206949</v>
          </cell>
          <cell r="U21">
            <v>12151.783936363752</v>
          </cell>
          <cell r="V21">
            <v>12257.451257520554</v>
          </cell>
          <cell r="W21">
            <v>12363.118578677355</v>
          </cell>
          <cell r="X21">
            <v>12468.785899834156</v>
          </cell>
          <cell r="Y21">
            <v>12574.453220990959</v>
          </cell>
          <cell r="Z21">
            <v>12680.120542147763</v>
          </cell>
          <cell r="AA21">
            <v>12785.787863304562</v>
          </cell>
          <cell r="AB21">
            <v>12891.45518446136</v>
          </cell>
          <cell r="AC21">
            <v>12997.122505618165</v>
          </cell>
          <cell r="AD21">
            <v>13102.789826774964</v>
          </cell>
          <cell r="AE21">
            <v>13208.457147931764</v>
          </cell>
          <cell r="AF21">
            <v>13314.124469088565</v>
          </cell>
          <cell r="AG21">
            <v>13419.79179024537</v>
          </cell>
        </row>
        <row r="22">
          <cell r="D22">
            <v>671.77868091011453</v>
          </cell>
          <cell r="E22">
            <v>678.64601807864165</v>
          </cell>
          <cell r="F22">
            <v>685.410583866872</v>
          </cell>
          <cell r="G22">
            <v>692.37490268437261</v>
          </cell>
          <cell r="H22">
            <v>664.26852654225422</v>
          </cell>
          <cell r="I22">
            <v>670.64426433244603</v>
          </cell>
          <cell r="J22">
            <v>676.78454836226501</v>
          </cell>
          <cell r="K22">
            <v>682.91286222302051</v>
          </cell>
          <cell r="L22">
            <v>688.92910211949675</v>
          </cell>
          <cell r="M22">
            <v>695.06796386821259</v>
          </cell>
          <cell r="N22">
            <v>701.07789578777181</v>
          </cell>
          <cell r="O22">
            <v>707.21189550606903</v>
          </cell>
          <cell r="P22">
            <v>713.3365979011445</v>
          </cell>
          <cell r="Q22">
            <v>719.47376106018555</v>
          </cell>
          <cell r="R22">
            <v>725.87056658716847</v>
          </cell>
          <cell r="S22">
            <v>731.51094749752508</v>
          </cell>
          <cell r="T22">
            <v>737.02704257606877</v>
          </cell>
          <cell r="U22">
            <v>742.54313765461109</v>
          </cell>
          <cell r="V22">
            <v>748.0459595731262</v>
          </cell>
          <cell r="W22">
            <v>753.56194353919875</v>
          </cell>
          <cell r="X22">
            <v>759.05948036525058</v>
          </cell>
          <cell r="Y22">
            <v>764.45089772109736</v>
          </cell>
          <cell r="Z22">
            <v>769.9656517315434</v>
          </cell>
          <cell r="AA22">
            <v>775.48040574199001</v>
          </cell>
          <cell r="AB22">
            <v>780.99515975243639</v>
          </cell>
          <cell r="AC22">
            <v>786.31067554578226</v>
          </cell>
          <cell r="AD22">
            <v>792.10535171404024</v>
          </cell>
          <cell r="AE22">
            <v>797.6205409606398</v>
          </cell>
          <cell r="AF22">
            <v>803.00355032197137</v>
          </cell>
          <cell r="AG22">
            <v>808.5176341647375</v>
          </cell>
        </row>
        <row r="23">
          <cell r="D23">
            <v>119488.27755502131</v>
          </cell>
          <cell r="E23">
            <v>119630.91993856346</v>
          </cell>
          <cell r="F23">
            <v>119768.60675172313</v>
          </cell>
          <cell r="G23">
            <v>119931.92771364222</v>
          </cell>
          <cell r="H23">
            <v>118582.91116800028</v>
          </cell>
          <cell r="I23">
            <v>119280.66051774402</v>
          </cell>
          <cell r="J23">
            <v>119926.50762212412</v>
          </cell>
          <cell r="K23">
            <v>120570.59317926934</v>
          </cell>
          <cell r="L23">
            <v>121199.07053397111</v>
          </cell>
          <cell r="M23">
            <v>121844.77639594175</v>
          </cell>
          <cell r="N23">
            <v>122477.07788897282</v>
          </cell>
          <cell r="O23">
            <v>123122.17368941579</v>
          </cell>
          <cell r="P23">
            <v>123765.9011383898</v>
          </cell>
          <cell r="Q23">
            <v>124411.43868125185</v>
          </cell>
          <cell r="R23">
            <v>125105.06865198367</v>
          </cell>
          <cell r="S23">
            <v>125719.55410568726</v>
          </cell>
          <cell r="T23">
            <v>126293.68755724283</v>
          </cell>
          <cell r="U23">
            <v>126867.82100879846</v>
          </cell>
          <cell r="V23">
            <v>127440.06428599656</v>
          </cell>
          <cell r="W23">
            <v>128014.18681993239</v>
          </cell>
          <cell r="X23">
            <v>128584.94519026652</v>
          </cell>
          <cell r="Y23">
            <v>129144.19578806675</v>
          </cell>
          <cell r="Z23">
            <v>129718.19583727814</v>
          </cell>
          <cell r="AA23">
            <v>130292.19588648956</v>
          </cell>
          <cell r="AB23">
            <v>130866.19593570099</v>
          </cell>
          <cell r="AC23">
            <v>131407.57005294447</v>
          </cell>
          <cell r="AD23">
            <v>132031.72442651747</v>
          </cell>
          <cell r="AE23">
            <v>132605.76233724062</v>
          </cell>
          <cell r="AF23">
            <v>133164.18429374218</v>
          </cell>
          <cell r="AG23">
            <v>133738.11389161355</v>
          </cell>
        </row>
        <row r="24">
          <cell r="D24">
            <v>8432.3005115196102</v>
          </cell>
          <cell r="E24">
            <v>8361.6671701318392</v>
          </cell>
          <cell r="F24">
            <v>8291.6864916308605</v>
          </cell>
          <cell r="G24">
            <v>8222.781959524902</v>
          </cell>
          <cell r="H24">
            <v>8404.5877247847893</v>
          </cell>
          <cell r="I24">
            <v>8421.2231829733428</v>
          </cell>
          <cell r="J24">
            <v>8433.4125071317158</v>
          </cell>
          <cell r="K24">
            <v>8445.5043145042018</v>
          </cell>
          <cell r="L24">
            <v>8456.8127397418211</v>
          </cell>
          <cell r="M24">
            <v>8469.0004503105883</v>
          </cell>
          <cell r="N24">
            <v>8480.9538625289824</v>
          </cell>
          <cell r="O24">
            <v>8493.1174149522831</v>
          </cell>
          <cell r="P24">
            <v>8505.2052042511514</v>
          </cell>
          <cell r="Q24">
            <v>8517.3910416059625</v>
          </cell>
          <cell r="R24">
            <v>8533.1402270732615</v>
          </cell>
          <cell r="S24">
            <v>8547.458190632311</v>
          </cell>
          <cell r="T24">
            <v>8557.5309487353097</v>
          </cell>
          <cell r="U24">
            <v>8567.6037068383139</v>
          </cell>
          <cell r="V24">
            <v>8577.5775827823909</v>
          </cell>
          <cell r="W24">
            <v>8587.6502319728006</v>
          </cell>
          <cell r="X24">
            <v>8597.4774357431197</v>
          </cell>
          <cell r="Y24">
            <v>8607.0421983251272</v>
          </cell>
          <cell r="Z24">
            <v>8617.1134018606372</v>
          </cell>
          <cell r="AA24">
            <v>8627.1846053961453</v>
          </cell>
          <cell r="AB24">
            <v>8637.2558089316735</v>
          </cell>
          <cell r="AC24">
            <v>8645.219505513749</v>
          </cell>
          <cell r="AD24">
            <v>8658.8841254828676</v>
          </cell>
          <cell r="AE24">
            <v>8668.9550390542554</v>
          </cell>
          <cell r="AF24">
            <v>8678.5111905708363</v>
          </cell>
          <cell r="AG24">
            <v>8688.5810640045947</v>
          </cell>
        </row>
      </sheetData>
      <sheetData sheetId="42"/>
      <sheetData sheetId="43"/>
      <sheetData sheetId="44">
        <row r="5">
          <cell r="D5">
            <v>105756236.80468711</v>
          </cell>
          <cell r="E5">
            <v>106831713.23477514</v>
          </cell>
          <cell r="F5">
            <v>107891080.34499148</v>
          </cell>
          <cell r="G5">
            <v>108981842.59665297</v>
          </cell>
          <cell r="H5">
            <v>110102480.08317551</v>
          </cell>
          <cell r="I5">
            <v>111152864.51226643</v>
          </cell>
          <cell r="J5">
            <v>112296153.69641465</v>
          </cell>
          <cell r="K5">
            <v>113329219.84714879</v>
          </cell>
          <cell r="L5">
            <v>114380041.27824661</v>
          </cell>
          <cell r="M5">
            <v>115430862.70934451</v>
          </cell>
          <cell r="N5">
            <v>116751912.33735222</v>
          </cell>
          <cell r="O5">
            <v>117804772.46788619</v>
          </cell>
          <cell r="P5">
            <v>118838336.29258591</v>
          </cell>
          <cell r="Q5">
            <v>119988701.21769702</v>
          </cell>
          <cell r="R5">
            <v>121041998.35023805</v>
          </cell>
          <cell r="S5">
            <v>121997310.79411204</v>
          </cell>
          <cell r="T5">
            <v>122952623.23798612</v>
          </cell>
          <cell r="U5">
            <v>123998200.85966723</v>
          </cell>
          <cell r="V5">
            <v>124953998.60932496</v>
          </cell>
          <cell r="W5">
            <v>125909796.35898279</v>
          </cell>
          <cell r="X5">
            <v>126990608.66353704</v>
          </cell>
          <cell r="Y5">
            <v>127947137.64929467</v>
          </cell>
          <cell r="Z5">
            <v>128996358.34177831</v>
          </cell>
          <cell r="AA5">
            <v>129953372.63331981</v>
          </cell>
          <cell r="AB5">
            <v>130910386.92486125</v>
          </cell>
          <cell r="AC5">
            <v>131867401.21640263</v>
          </cell>
          <cell r="AD5">
            <v>132824415.50794405</v>
          </cell>
          <cell r="AE5">
            <v>133896203.4748679</v>
          </cell>
          <cell r="AF5">
            <v>134853847.75164309</v>
          </cell>
          <cell r="AG5">
            <v>135811492.02841833</v>
          </cell>
        </row>
        <row r="6">
          <cell r="D6">
            <v>14712.286570843042</v>
          </cell>
          <cell r="E6">
            <v>14751.990870047255</v>
          </cell>
          <cell r="F6">
            <v>14790.817300161221</v>
          </cell>
          <cell r="G6">
            <v>14833.010395452109</v>
          </cell>
          <cell r="H6">
            <v>14880.964029132587</v>
          </cell>
          <cell r="I6">
            <v>14977.044109220777</v>
          </cell>
          <cell r="J6">
            <v>15088.484942112851</v>
          </cell>
          <cell r="K6">
            <v>15183.458572091235</v>
          </cell>
          <cell r="L6">
            <v>15279.588557974901</v>
          </cell>
          <cell r="M6">
            <v>15375.71854385858</v>
          </cell>
          <cell r="N6">
            <v>15512.330652248384</v>
          </cell>
          <cell r="O6">
            <v>15608.657107419982</v>
          </cell>
          <cell r="P6">
            <v>15703.695369141145</v>
          </cell>
          <cell r="Q6">
            <v>15815.863755230348</v>
          </cell>
          <cell r="R6">
            <v>15912.24011619747</v>
          </cell>
          <cell r="S6">
            <v>15999.020547808654</v>
          </cell>
          <cell r="T6">
            <v>16085.800979419857</v>
          </cell>
          <cell r="U6">
            <v>16188.535529918108</v>
          </cell>
          <cell r="V6">
            <v>16275.368585652353</v>
          </cell>
          <cell r="W6">
            <v>16362.201641386593</v>
          </cell>
          <cell r="X6">
            <v>16468.587749123508</v>
          </cell>
          <cell r="Y6">
            <v>16555.490900526649</v>
          </cell>
          <cell r="Z6">
            <v>16658.611291432066</v>
          </cell>
          <cell r="AA6">
            <v>16745.567066958236</v>
          </cell>
          <cell r="AB6">
            <v>16832.522842484388</v>
          </cell>
          <cell r="AC6">
            <v>16919.478618010577</v>
          </cell>
          <cell r="AD6">
            <v>17006.434393536772</v>
          </cell>
          <cell r="AE6">
            <v>17112.372049187055</v>
          </cell>
          <cell r="AF6">
            <v>17199.394013161946</v>
          </cell>
          <cell r="AG6">
            <v>17286.415977136832</v>
          </cell>
        </row>
        <row r="7">
          <cell r="D7">
            <v>2915.0960522316868</v>
          </cell>
          <cell r="E7">
            <v>2921.3191333479103</v>
          </cell>
          <cell r="F7">
            <v>2927.3893044801571</v>
          </cell>
          <cell r="G7">
            <v>2934.112421316072</v>
          </cell>
          <cell r="H7">
            <v>2942.0049855741181</v>
          </cell>
          <cell r="I7">
            <v>2960.2925893382608</v>
          </cell>
          <cell r="J7">
            <v>2981.6695845491431</v>
          </cell>
          <cell r="K7">
            <v>2999.7579472017583</v>
          </cell>
          <cell r="L7">
            <v>3018.0552921523026</v>
          </cell>
          <cell r="M7">
            <v>3036.3526371028506</v>
          </cell>
          <cell r="N7">
            <v>3062.7361966774993</v>
          </cell>
          <cell r="O7">
            <v>3081.0711918982311</v>
          </cell>
          <cell r="P7">
            <v>3099.1723193467028</v>
          </cell>
          <cell r="Q7">
            <v>3120.6897797933348</v>
          </cell>
          <cell r="R7">
            <v>3139.0345162004664</v>
          </cell>
          <cell r="S7">
            <v>3155.5391869402133</v>
          </cell>
          <cell r="T7">
            <v>3172.0438576799538</v>
          </cell>
          <cell r="U7">
            <v>3191.7709106061184</v>
          </cell>
          <cell r="V7">
            <v>3208.2857991306555</v>
          </cell>
          <cell r="W7">
            <v>3224.8006876551949</v>
          </cell>
          <cell r="X7">
            <v>3245.2333303281735</v>
          </cell>
          <cell r="Y7">
            <v>3261.7616440284187</v>
          </cell>
          <cell r="Z7">
            <v>3281.5634288390497</v>
          </cell>
          <cell r="AA7">
            <v>3298.1019603240852</v>
          </cell>
          <cell r="AB7">
            <v>3314.6404918091243</v>
          </cell>
          <cell r="AC7">
            <v>3331.179023294163</v>
          </cell>
          <cell r="AD7">
            <v>3347.7175547792035</v>
          </cell>
          <cell r="AE7">
            <v>3368.07383749673</v>
          </cell>
          <cell r="AF7">
            <v>3384.6251774807802</v>
          </cell>
          <cell r="AG7">
            <v>3401.1765174648208</v>
          </cell>
        </row>
        <row r="14">
          <cell r="D14">
            <v>105756236.80468711</v>
          </cell>
          <cell r="E14">
            <v>106831713.23477514</v>
          </cell>
          <cell r="F14">
            <v>107891080.34499148</v>
          </cell>
          <cell r="G14">
            <v>108981842.59665297</v>
          </cell>
          <cell r="H14">
            <v>104576295.66162263</v>
          </cell>
          <cell r="I14">
            <v>105577734.61226878</v>
          </cell>
          <cell r="J14">
            <v>106542053.45488425</v>
          </cell>
          <cell r="K14">
            <v>107504489.7647485</v>
          </cell>
          <cell r="L14">
            <v>108449304.99616063</v>
          </cell>
          <cell r="M14">
            <v>109413400.51594388</v>
          </cell>
          <cell r="N14">
            <v>110357248.65866061</v>
          </cell>
          <cell r="O14">
            <v>111320580.08708242</v>
          </cell>
          <cell r="P14">
            <v>112282449.33694856</v>
          </cell>
          <cell r="Q14">
            <v>113246278.1505778</v>
          </cell>
          <cell r="R14">
            <v>114250992.4804661</v>
          </cell>
          <cell r="S14">
            <v>115136914.34199753</v>
          </cell>
          <cell r="T14">
            <v>116003174.07189833</v>
          </cell>
          <cell r="U14">
            <v>116869433.80179895</v>
          </cell>
          <cell r="V14">
            <v>117733606.4107834</v>
          </cell>
          <cell r="W14">
            <v>118599848.69471052</v>
          </cell>
          <cell r="X14">
            <v>119463186.41045551</v>
          </cell>
          <cell r="Y14">
            <v>120309856.43551238</v>
          </cell>
          <cell r="Z14">
            <v>121175905.59324817</v>
          </cell>
          <cell r="AA14">
            <v>122041954.75098377</v>
          </cell>
          <cell r="AB14">
            <v>122908003.90871955</v>
          </cell>
          <cell r="AC14">
            <v>123742701.77330418</v>
          </cell>
          <cell r="AD14">
            <v>124652820.97919586</v>
          </cell>
          <cell r="AE14">
            <v>125518938.44845667</v>
          </cell>
          <cell r="AF14">
            <v>126364288.3056172</v>
          </cell>
          <cell r="AG14">
            <v>127230232.21495035</v>
          </cell>
        </row>
        <row r="15">
          <cell r="D15">
            <v>14712.286570843042</v>
          </cell>
          <cell r="E15">
            <v>14751.990870047255</v>
          </cell>
          <cell r="F15">
            <v>14790.817300161221</v>
          </cell>
          <cell r="G15">
            <v>14833.010395452109</v>
          </cell>
          <cell r="H15">
            <v>14595.483882663961</v>
          </cell>
          <cell r="I15">
            <v>14690.38624005386</v>
          </cell>
          <cell r="J15">
            <v>14779.070060899523</v>
          </cell>
          <cell r="K15">
            <v>14867.528743724566</v>
          </cell>
          <cell r="L15">
            <v>14953.971307790571</v>
          </cell>
          <cell r="M15">
            <v>15042.63543976511</v>
          </cell>
          <cell r="N15">
            <v>15129.452445464016</v>
          </cell>
          <cell r="O15">
            <v>15218.036070546625</v>
          </cell>
          <cell r="P15">
            <v>15306.444814208982</v>
          </cell>
          <cell r="Q15">
            <v>15395.085469335512</v>
          </cell>
          <cell r="R15">
            <v>15489.634990686718</v>
          </cell>
          <cell r="S15">
            <v>15573.304920484028</v>
          </cell>
          <cell r="T15">
            <v>15652.34819144615</v>
          </cell>
          <cell r="U15">
            <v>15731.391462408284</v>
          </cell>
          <cell r="V15">
            <v>15810.191637431875</v>
          </cell>
          <cell r="W15">
            <v>15889.233382296088</v>
          </cell>
          <cell r="X15">
            <v>15967.86078307802</v>
          </cell>
          <cell r="Y15">
            <v>16044.918583171533</v>
          </cell>
          <cell r="Z15">
            <v>16123.94326630127</v>
          </cell>
          <cell r="AA15">
            <v>16202.967949431</v>
          </cell>
          <cell r="AB15">
            <v>16281.992632560716</v>
          </cell>
          <cell r="AC15">
            <v>16356.926997929637</v>
          </cell>
          <cell r="AD15">
            <v>16442.146233655985</v>
          </cell>
          <cell r="AE15">
            <v>16521.176384149097</v>
          </cell>
          <cell r="AF15">
            <v>16598.118447707115</v>
          </cell>
          <cell r="AG15">
            <v>16677.133447712877</v>
          </cell>
        </row>
        <row r="16">
          <cell r="D16">
            <v>2915.0960522316868</v>
          </cell>
          <cell r="E16">
            <v>2921.3191333479103</v>
          </cell>
          <cell r="F16">
            <v>2927.3893044801571</v>
          </cell>
          <cell r="G16">
            <v>2934.112421316072</v>
          </cell>
          <cell r="H16">
            <v>2893.1746485383533</v>
          </cell>
          <cell r="I16">
            <v>2911.3171919244219</v>
          </cell>
          <cell r="J16">
            <v>2928.2079758309164</v>
          </cell>
          <cell r="K16">
            <v>2945.0546209223157</v>
          </cell>
          <cell r="L16">
            <v>2961.5076743198242</v>
          </cell>
          <cell r="M16">
            <v>2978.3947268585907</v>
          </cell>
          <cell r="N16">
            <v>2994.9301753086233</v>
          </cell>
          <cell r="O16">
            <v>3011.8016438655559</v>
          </cell>
          <cell r="P16">
            <v>3028.638826264365</v>
          </cell>
          <cell r="Q16">
            <v>3045.521430718079</v>
          </cell>
          <cell r="R16">
            <v>3063.5811527471765</v>
          </cell>
          <cell r="S16">
            <v>3079.5717710594613</v>
          </cell>
          <cell r="T16">
            <v>3094.6136299758678</v>
          </cell>
          <cell r="U16">
            <v>3109.6554888922788</v>
          </cell>
          <cell r="V16">
            <v>3124.6498077142051</v>
          </cell>
          <cell r="W16">
            <v>3139.6913777281834</v>
          </cell>
          <cell r="X16">
            <v>3154.6504875064784</v>
          </cell>
          <cell r="Y16">
            <v>3169.3096401031512</v>
          </cell>
          <cell r="Z16">
            <v>3184.347975688424</v>
          </cell>
          <cell r="AA16">
            <v>3199.3863112736913</v>
          </cell>
          <cell r="AB16">
            <v>3214.4246468589636</v>
          </cell>
          <cell r="AC16">
            <v>3228.654820154436</v>
          </cell>
          <cell r="AD16">
            <v>3244.9245492655405</v>
          </cell>
          <cell r="AE16">
            <v>3259.9639078122077</v>
          </cell>
          <cell r="AF16">
            <v>3274.6011427378453</v>
          </cell>
          <cell r="AG16">
            <v>3289.6376337054562</v>
          </cell>
        </row>
      </sheetData>
      <sheetData sheetId="45"/>
      <sheetData sheetId="46"/>
      <sheetData sheetId="47">
        <row r="5">
          <cell r="D5">
            <v>6952520.5839999998</v>
          </cell>
          <cell r="E5">
            <v>7027436.6879999992</v>
          </cell>
          <cell r="F5">
            <v>7102352.7919999994</v>
          </cell>
          <cell r="G5">
            <v>7177268.8959999997</v>
          </cell>
          <cell r="H5">
            <v>7252185</v>
          </cell>
          <cell r="I5">
            <v>7262984.5835000006</v>
          </cell>
          <cell r="J5">
            <v>7273784.1670000013</v>
          </cell>
          <cell r="K5">
            <v>7284583.7505000001</v>
          </cell>
          <cell r="L5">
            <v>7295383.3340000007</v>
          </cell>
          <cell r="M5">
            <v>7306182.9174999995</v>
          </cell>
          <cell r="N5">
            <v>7316982.5010000002</v>
          </cell>
          <cell r="O5">
            <v>7327782.0844999999</v>
          </cell>
          <cell r="P5">
            <v>7338581.6679999996</v>
          </cell>
          <cell r="Q5">
            <v>7349381.2515000012</v>
          </cell>
          <cell r="R5">
            <v>7360180.835</v>
          </cell>
          <cell r="S5">
            <v>7368976.7510000002</v>
          </cell>
          <cell r="T5">
            <v>7377772.6669999994</v>
          </cell>
          <cell r="U5">
            <v>7386568.5830000006</v>
          </cell>
          <cell r="V5">
            <v>7395364.4989999998</v>
          </cell>
          <cell r="W5">
            <v>7404160.415</v>
          </cell>
          <cell r="X5">
            <v>7412956.3310000002</v>
          </cell>
          <cell r="Y5">
            <v>7421752.2469999995</v>
          </cell>
          <cell r="Z5">
            <v>7430548.1629999997</v>
          </cell>
          <cell r="AA5">
            <v>7439344.0789999999</v>
          </cell>
          <cell r="AB5">
            <v>7448139.9949999992</v>
          </cell>
          <cell r="AC5">
            <v>7456935.9110000003</v>
          </cell>
          <cell r="AD5">
            <v>7465731.8269999996</v>
          </cell>
          <cell r="AE5">
            <v>7474527.7429999989</v>
          </cell>
          <cell r="AF5">
            <v>7483323.659</v>
          </cell>
          <cell r="AG5">
            <v>7492119.5749999993</v>
          </cell>
        </row>
        <row r="6">
          <cell r="D6">
            <v>3010491.895</v>
          </cell>
          <cell r="E6">
            <v>2845678.335</v>
          </cell>
          <cell r="F6">
            <v>2680864.7749999999</v>
          </cell>
          <cell r="G6">
            <v>2516051.2149999999</v>
          </cell>
          <cell r="H6">
            <v>2351237.6549999998</v>
          </cell>
          <cell r="I6">
            <v>2353236.4315000004</v>
          </cell>
          <cell r="J6">
            <v>2355235.2080000001</v>
          </cell>
          <cell r="K6">
            <v>2357233.9844999998</v>
          </cell>
          <cell r="L6">
            <v>2359232.7609999999</v>
          </cell>
          <cell r="M6">
            <v>2361231.5374999996</v>
          </cell>
          <cell r="N6">
            <v>2363230.3139999998</v>
          </cell>
          <cell r="O6">
            <v>2365229.0904999995</v>
          </cell>
          <cell r="P6">
            <v>2367227.8669999996</v>
          </cell>
          <cell r="Q6">
            <v>2369226.6434999998</v>
          </cell>
          <cell r="R6">
            <v>2371225.42</v>
          </cell>
          <cell r="S6">
            <v>2372758.0185000002</v>
          </cell>
          <cell r="T6">
            <v>2374290.6170000006</v>
          </cell>
          <cell r="U6">
            <v>2375823.2155000004</v>
          </cell>
          <cell r="V6">
            <v>2377355.8140000002</v>
          </cell>
          <cell r="W6">
            <v>2378888.4125000006</v>
          </cell>
          <cell r="X6">
            <v>2380421.0110000004</v>
          </cell>
          <cell r="Y6">
            <v>2381953.6095000007</v>
          </cell>
          <cell r="Z6">
            <v>2383486.2080000006</v>
          </cell>
          <cell r="AA6">
            <v>2385018.8065000009</v>
          </cell>
          <cell r="AB6">
            <v>2386551.4050000003</v>
          </cell>
          <cell r="AC6">
            <v>2388084.0035000001</v>
          </cell>
          <cell r="AD6">
            <v>2389616.6020000004</v>
          </cell>
          <cell r="AE6">
            <v>2391149.2005000003</v>
          </cell>
          <cell r="AF6">
            <v>2392681.7990000001</v>
          </cell>
          <cell r="AG6">
            <v>2394214.3975000004</v>
          </cell>
        </row>
        <row r="7">
          <cell r="D7">
            <v>30930301.407000016</v>
          </cell>
          <cell r="E7">
            <v>30291008.944000006</v>
          </cell>
          <cell r="F7">
            <v>29651716.480999991</v>
          </cell>
          <cell r="G7">
            <v>29012424.018000007</v>
          </cell>
          <cell r="H7">
            <v>28373131.555000007</v>
          </cell>
          <cell r="I7">
            <v>28401763.286499996</v>
          </cell>
          <cell r="J7">
            <v>28430395.017999995</v>
          </cell>
          <cell r="K7">
            <v>28459026.749499992</v>
          </cell>
          <cell r="L7">
            <v>28487658.481000002</v>
          </cell>
          <cell r="M7">
            <v>28516290.212500006</v>
          </cell>
          <cell r="N7">
            <v>28544921.944000006</v>
          </cell>
          <cell r="O7">
            <v>28573553.675500009</v>
          </cell>
          <cell r="P7">
            <v>28602185.407000002</v>
          </cell>
          <cell r="Q7">
            <v>28630817.138500009</v>
          </cell>
          <cell r="R7">
            <v>28659448.869999997</v>
          </cell>
          <cell r="S7">
            <v>28681234.95349998</v>
          </cell>
          <cell r="T7">
            <v>28703021.036999997</v>
          </cell>
          <cell r="U7">
            <v>28724807.12050001</v>
          </cell>
          <cell r="V7">
            <v>28746593.204000004</v>
          </cell>
          <cell r="W7">
            <v>28768379.287500005</v>
          </cell>
          <cell r="X7">
            <v>28790165.370999999</v>
          </cell>
          <cell r="Y7">
            <v>28811951.454500005</v>
          </cell>
          <cell r="Z7">
            <v>28833737.538000003</v>
          </cell>
          <cell r="AA7">
            <v>28855523.621500008</v>
          </cell>
          <cell r="AB7">
            <v>28877309.705000009</v>
          </cell>
          <cell r="AC7">
            <v>28899095.7885</v>
          </cell>
          <cell r="AD7">
            <v>28920881.872000009</v>
          </cell>
          <cell r="AE7">
            <v>28942667.955499999</v>
          </cell>
          <cell r="AF7">
            <v>28964454.038999993</v>
          </cell>
          <cell r="AG7">
            <v>28986240.122500002</v>
          </cell>
        </row>
        <row r="8">
          <cell r="D8">
            <v>605815.75800000003</v>
          </cell>
          <cell r="E8">
            <v>612371.59600000002</v>
          </cell>
          <cell r="F8">
            <v>618927.43399999989</v>
          </cell>
          <cell r="G8">
            <v>625483.27199999988</v>
          </cell>
          <cell r="H8">
            <v>632039.11</v>
          </cell>
          <cell r="I8">
            <v>632980.29900000012</v>
          </cell>
          <cell r="J8">
            <v>633921.48800000001</v>
          </cell>
          <cell r="K8">
            <v>634862.67700000003</v>
          </cell>
          <cell r="L8">
            <v>635803.86600000004</v>
          </cell>
          <cell r="M8">
            <v>636745.05500000005</v>
          </cell>
          <cell r="N8">
            <v>637686.24399999995</v>
          </cell>
          <cell r="O8">
            <v>638627.43300000008</v>
          </cell>
          <cell r="P8">
            <v>639568.62199999997</v>
          </cell>
          <cell r="Q8">
            <v>640509.8110000001</v>
          </cell>
          <cell r="R8">
            <v>641451</v>
          </cell>
          <cell r="S8">
            <v>642225.7855</v>
          </cell>
          <cell r="T8">
            <v>643000.571</v>
          </cell>
          <cell r="U8">
            <v>643775.35649999988</v>
          </cell>
          <cell r="V8">
            <v>644550.14199999988</v>
          </cell>
          <cell r="W8">
            <v>645324.92749999987</v>
          </cell>
          <cell r="X8">
            <v>646099.71299999987</v>
          </cell>
          <cell r="Y8">
            <v>646874.49849999975</v>
          </cell>
          <cell r="Z8">
            <v>647649.28399999975</v>
          </cell>
          <cell r="AA8">
            <v>648424.06949999975</v>
          </cell>
          <cell r="AB8">
            <v>649198.85499999998</v>
          </cell>
          <cell r="AC8">
            <v>649973.64049999998</v>
          </cell>
          <cell r="AD8">
            <v>650748.42599999998</v>
          </cell>
          <cell r="AE8">
            <v>651523.21149999986</v>
          </cell>
          <cell r="AF8">
            <v>652297.99699999986</v>
          </cell>
          <cell r="AG8">
            <v>653072.78249999986</v>
          </cell>
        </row>
        <row r="9">
          <cell r="D9">
            <v>262212.86100000003</v>
          </cell>
          <cell r="E9">
            <v>247835.65700000001</v>
          </cell>
          <cell r="F9">
            <v>233458.45299999998</v>
          </cell>
          <cell r="G9">
            <v>219081.24899999995</v>
          </cell>
          <cell r="H9">
            <v>204704.04500000001</v>
          </cell>
          <cell r="I9">
            <v>204888.40650000001</v>
          </cell>
          <cell r="J9">
            <v>205072.76799999998</v>
          </cell>
          <cell r="K9">
            <v>205257.12949999998</v>
          </cell>
          <cell r="L9">
            <v>205441.49099999998</v>
          </cell>
          <cell r="M9">
            <v>205625.85249999998</v>
          </cell>
          <cell r="N9">
            <v>205810.21399999995</v>
          </cell>
          <cell r="O9">
            <v>205994.57549999995</v>
          </cell>
          <cell r="P9">
            <v>206178.93699999995</v>
          </cell>
          <cell r="Q9">
            <v>206363.29849999998</v>
          </cell>
          <cell r="R9">
            <v>206547.66</v>
          </cell>
          <cell r="S9">
            <v>206690.55750000002</v>
          </cell>
          <cell r="T9">
            <v>206833.45500000002</v>
          </cell>
          <cell r="U9">
            <v>206976.35250000004</v>
          </cell>
          <cell r="V9">
            <v>207119.25000000006</v>
          </cell>
          <cell r="W9">
            <v>207262.14750000005</v>
          </cell>
          <cell r="X9">
            <v>207405.04500000007</v>
          </cell>
          <cell r="Y9">
            <v>207547.94250000006</v>
          </cell>
          <cell r="Z9">
            <v>207690.84000000008</v>
          </cell>
          <cell r="AA9">
            <v>207833.7375000001</v>
          </cell>
          <cell r="AB9">
            <v>207976.63500000004</v>
          </cell>
          <cell r="AC9">
            <v>208119.53250000003</v>
          </cell>
          <cell r="AD9">
            <v>208262.43000000002</v>
          </cell>
          <cell r="AE9">
            <v>208405.32750000004</v>
          </cell>
          <cell r="AF9">
            <v>208548.22500000006</v>
          </cell>
          <cell r="AG9">
            <v>208691.12250000006</v>
          </cell>
        </row>
        <row r="10">
          <cell r="D10">
            <v>2695803.2759999996</v>
          </cell>
          <cell r="E10">
            <v>2640142.3820000002</v>
          </cell>
          <cell r="F10">
            <v>2584481.4880000008</v>
          </cell>
          <cell r="G10">
            <v>2528820.5940000005</v>
          </cell>
          <cell r="H10">
            <v>2473159.6999999997</v>
          </cell>
          <cell r="I10">
            <v>2475565.4515000004</v>
          </cell>
          <cell r="J10">
            <v>2477971.2029999993</v>
          </cell>
          <cell r="K10">
            <v>2480376.9545000005</v>
          </cell>
          <cell r="L10">
            <v>2482782.7060000007</v>
          </cell>
          <cell r="M10">
            <v>2485188.4575</v>
          </cell>
          <cell r="N10">
            <v>2487594.2090000003</v>
          </cell>
          <cell r="O10">
            <v>2489999.9605000005</v>
          </cell>
          <cell r="P10">
            <v>2492405.7120000003</v>
          </cell>
          <cell r="Q10">
            <v>2494811.4635000005</v>
          </cell>
          <cell r="R10">
            <v>2497217.2150000003</v>
          </cell>
          <cell r="S10">
            <v>2499093.9720000005</v>
          </cell>
          <cell r="T10">
            <v>2500970.7290000003</v>
          </cell>
          <cell r="U10">
            <v>2502847.4860000005</v>
          </cell>
          <cell r="V10">
            <v>2504724.2430000002</v>
          </cell>
          <cell r="W10">
            <v>2506601</v>
          </cell>
          <cell r="X10">
            <v>2508477.7570000002</v>
          </cell>
          <cell r="Y10">
            <v>2510354.5140000004</v>
          </cell>
          <cell r="Z10">
            <v>2512231.2710000002</v>
          </cell>
          <cell r="AA10">
            <v>2514108.0279999999</v>
          </cell>
          <cell r="AB10">
            <v>2515984.7850000001</v>
          </cell>
          <cell r="AC10">
            <v>2517861.5419999999</v>
          </cell>
          <cell r="AD10">
            <v>2519738.2990000001</v>
          </cell>
          <cell r="AE10">
            <v>2521615.0560000003</v>
          </cell>
          <cell r="AF10">
            <v>2523491.8130000001</v>
          </cell>
          <cell r="AG10">
            <v>2525368.5700000003</v>
          </cell>
        </row>
        <row r="11">
          <cell r="D11">
            <v>126411.10699999999</v>
          </cell>
          <cell r="E11">
            <v>128419.264</v>
          </cell>
          <cell r="F11">
            <v>130427.421</v>
          </cell>
          <cell r="G11">
            <v>132435.57800000001</v>
          </cell>
          <cell r="H11">
            <v>134443.73500000002</v>
          </cell>
          <cell r="I11">
            <v>137649.49349999998</v>
          </cell>
          <cell r="J11">
            <v>140855.25199999998</v>
          </cell>
          <cell r="K11">
            <v>144061.0105</v>
          </cell>
          <cell r="L11">
            <v>147266.76899999997</v>
          </cell>
          <cell r="M11">
            <v>150472.5275</v>
          </cell>
          <cell r="N11">
            <v>153678.28599999999</v>
          </cell>
          <cell r="O11">
            <v>156884.04449999999</v>
          </cell>
          <cell r="P11">
            <v>160089.80299999999</v>
          </cell>
          <cell r="Q11">
            <v>163295.56149999998</v>
          </cell>
          <cell r="R11">
            <v>166501.32</v>
          </cell>
          <cell r="S11">
            <v>169234.47650000002</v>
          </cell>
          <cell r="T11">
            <v>171967.63299999997</v>
          </cell>
          <cell r="U11">
            <v>174700.78950000001</v>
          </cell>
          <cell r="V11">
            <v>177433.946</v>
          </cell>
          <cell r="W11">
            <v>180167.10250000001</v>
          </cell>
          <cell r="X11">
            <v>182900.25899999999</v>
          </cell>
          <cell r="Y11">
            <v>185633.4155</v>
          </cell>
          <cell r="Z11">
            <v>188366.57199999999</v>
          </cell>
          <cell r="AA11">
            <v>191099.72849999997</v>
          </cell>
          <cell r="AB11">
            <v>193832.88500000001</v>
          </cell>
          <cell r="AC11">
            <v>196566.04149999999</v>
          </cell>
          <cell r="AD11">
            <v>199299.19799999997</v>
          </cell>
          <cell r="AE11">
            <v>202032.35449999996</v>
          </cell>
          <cell r="AF11">
            <v>204765.511</v>
          </cell>
          <cell r="AG11">
            <v>207498.66750000001</v>
          </cell>
        </row>
        <row r="12">
          <cell r="D12">
            <v>58991.519000000015</v>
          </cell>
          <cell r="E12">
            <v>57253.243000000002</v>
          </cell>
          <cell r="F12">
            <v>55514.966999999997</v>
          </cell>
          <cell r="G12">
            <v>53776.691000000006</v>
          </cell>
          <cell r="H12">
            <v>52038.414999999994</v>
          </cell>
          <cell r="I12">
            <v>52732.28</v>
          </cell>
          <cell r="J12">
            <v>53426.145000000004</v>
          </cell>
          <cell r="K12">
            <v>54120.01</v>
          </cell>
          <cell r="L12">
            <v>54813.875</v>
          </cell>
          <cell r="M12">
            <v>55507.74</v>
          </cell>
          <cell r="N12">
            <v>56201.60500000001</v>
          </cell>
          <cell r="O12">
            <v>56895.47</v>
          </cell>
          <cell r="P12">
            <v>57589.335000000006</v>
          </cell>
          <cell r="Q12">
            <v>58283.199999999997</v>
          </cell>
          <cell r="R12">
            <v>58977.065000000002</v>
          </cell>
          <cell r="S12">
            <v>59459.266499999998</v>
          </cell>
          <cell r="T12">
            <v>59941.468000000001</v>
          </cell>
          <cell r="U12">
            <v>60423.669500000004</v>
          </cell>
          <cell r="V12">
            <v>60905.871000000014</v>
          </cell>
          <cell r="W12">
            <v>61388.072499999995</v>
          </cell>
          <cell r="X12">
            <v>61870.274000000005</v>
          </cell>
          <cell r="Y12">
            <v>62352.4755</v>
          </cell>
          <cell r="Z12">
            <v>62834.676999999996</v>
          </cell>
          <cell r="AA12">
            <v>63316.878499999992</v>
          </cell>
          <cell r="AB12">
            <v>63799.08</v>
          </cell>
          <cell r="AC12">
            <v>64281.281499999997</v>
          </cell>
          <cell r="AD12">
            <v>64763.483000000007</v>
          </cell>
          <cell r="AE12">
            <v>65245.684500000003</v>
          </cell>
          <cell r="AF12">
            <v>65727.885999999999</v>
          </cell>
          <cell r="AG12">
            <v>66210.087499999994</v>
          </cell>
        </row>
        <row r="13">
          <cell r="D13">
            <v>841950.39099999995</v>
          </cell>
          <cell r="E13">
            <v>859117.21699999983</v>
          </cell>
          <cell r="F13">
            <v>876284.04299999971</v>
          </cell>
          <cell r="G13">
            <v>893450.86899999995</v>
          </cell>
          <cell r="H13">
            <v>910617.69499999983</v>
          </cell>
          <cell r="I13">
            <v>922349.4520000004</v>
          </cell>
          <cell r="J13">
            <v>934081.20900000003</v>
          </cell>
          <cell r="K13">
            <v>945812.96599999978</v>
          </cell>
          <cell r="L13">
            <v>957544.723</v>
          </cell>
          <cell r="M13">
            <v>969276.47999999975</v>
          </cell>
          <cell r="N13">
            <v>981008.23700000008</v>
          </cell>
          <cell r="O13">
            <v>992739.99400000006</v>
          </cell>
          <cell r="P13">
            <v>1004471.7509999999</v>
          </cell>
          <cell r="Q13">
            <v>1016203.5079999999</v>
          </cell>
          <cell r="R13">
            <v>1027935.2649999999</v>
          </cell>
          <cell r="S13">
            <v>1041427.8185000004</v>
          </cell>
          <cell r="T13">
            <v>1054920.3719999997</v>
          </cell>
          <cell r="U13">
            <v>1068412.9254999999</v>
          </cell>
          <cell r="V13">
            <v>1081905.4789999998</v>
          </cell>
          <cell r="W13">
            <v>1095398.0324999997</v>
          </cell>
          <cell r="X13">
            <v>1108890.5859999999</v>
          </cell>
          <cell r="Y13">
            <v>1122383.1395</v>
          </cell>
          <cell r="Z13">
            <v>1135875.693</v>
          </cell>
          <cell r="AA13">
            <v>1149368.2464999997</v>
          </cell>
          <cell r="AB13">
            <v>1162860.8</v>
          </cell>
          <cell r="AC13">
            <v>1176353.3535000004</v>
          </cell>
          <cell r="AD13">
            <v>1189845.9069999997</v>
          </cell>
          <cell r="AE13">
            <v>1203338.4605</v>
          </cell>
          <cell r="AF13">
            <v>1216831.014</v>
          </cell>
          <cell r="AG13">
            <v>1230323.5674999999</v>
          </cell>
        </row>
        <row r="14">
          <cell r="D14">
            <v>840073.34199999995</v>
          </cell>
          <cell r="E14">
            <v>853609.65899999999</v>
          </cell>
          <cell r="F14">
            <v>867145.97600000002</v>
          </cell>
          <cell r="G14">
            <v>880682.29300000006</v>
          </cell>
          <cell r="H14">
            <v>894218.61</v>
          </cell>
          <cell r="I14">
            <v>915709.84649999999</v>
          </cell>
          <cell r="J14">
            <v>937201.0830000001</v>
          </cell>
          <cell r="K14">
            <v>958692.31949999998</v>
          </cell>
          <cell r="L14">
            <v>980183.55599999998</v>
          </cell>
          <cell r="M14">
            <v>1001674.7925</v>
          </cell>
          <cell r="N14">
            <v>1023166.0290000001</v>
          </cell>
          <cell r="O14">
            <v>1044657.2655</v>
          </cell>
          <cell r="P14">
            <v>1066148.5020000001</v>
          </cell>
          <cell r="Q14">
            <v>1087639.7385</v>
          </cell>
          <cell r="R14">
            <v>1109130.9750000001</v>
          </cell>
          <cell r="S14">
            <v>1127146.645</v>
          </cell>
          <cell r="T14">
            <v>1145162.3149999999</v>
          </cell>
          <cell r="U14">
            <v>1163177.9849999999</v>
          </cell>
          <cell r="V14">
            <v>1181193.6550000003</v>
          </cell>
          <cell r="W14">
            <v>1199209.325</v>
          </cell>
          <cell r="X14">
            <v>1217224.9950000001</v>
          </cell>
          <cell r="Y14">
            <v>1235240.665</v>
          </cell>
          <cell r="Z14">
            <v>1253256.335</v>
          </cell>
          <cell r="AA14">
            <v>1271272.0050000001</v>
          </cell>
          <cell r="AB14">
            <v>1289287.675</v>
          </cell>
          <cell r="AC14">
            <v>1307303.345</v>
          </cell>
          <cell r="AD14">
            <v>1325319.0150000001</v>
          </cell>
          <cell r="AE14">
            <v>1343334.6850000001</v>
          </cell>
          <cell r="AF14">
            <v>1361350.355</v>
          </cell>
          <cell r="AG14">
            <v>1379366.0250000001</v>
          </cell>
        </row>
        <row r="15">
          <cell r="D15">
            <v>393079.15800000005</v>
          </cell>
          <cell r="E15">
            <v>381661.30100000004</v>
          </cell>
          <cell r="F15">
            <v>370243.44400000002</v>
          </cell>
          <cell r="G15">
            <v>358825.587</v>
          </cell>
          <cell r="H15">
            <v>347407.73000000004</v>
          </cell>
          <cell r="I15">
            <v>351890.84250000003</v>
          </cell>
          <cell r="J15">
            <v>356373.95500000002</v>
          </cell>
          <cell r="K15">
            <v>360857.0675</v>
          </cell>
          <cell r="L15">
            <v>365340.18000000005</v>
          </cell>
          <cell r="M15">
            <v>369823.29250000004</v>
          </cell>
          <cell r="N15">
            <v>374306.40500000009</v>
          </cell>
          <cell r="O15">
            <v>378789.51750000007</v>
          </cell>
          <cell r="P15">
            <v>383272.63000000012</v>
          </cell>
          <cell r="Q15">
            <v>387755.74250000005</v>
          </cell>
          <cell r="R15">
            <v>392238.85500000004</v>
          </cell>
          <cell r="S15">
            <v>395502.75800000003</v>
          </cell>
          <cell r="T15">
            <v>398766.66099999996</v>
          </cell>
          <cell r="U15">
            <v>402030.56400000001</v>
          </cell>
          <cell r="V15">
            <v>405294.46700000006</v>
          </cell>
          <cell r="W15">
            <v>408558.37</v>
          </cell>
          <cell r="X15">
            <v>411822.27299999999</v>
          </cell>
          <cell r="Y15">
            <v>415086.17600000004</v>
          </cell>
          <cell r="Z15">
            <v>418350.07900000003</v>
          </cell>
          <cell r="AA15">
            <v>421613.98200000002</v>
          </cell>
          <cell r="AB15">
            <v>424877.88500000001</v>
          </cell>
          <cell r="AC15">
            <v>428141.788</v>
          </cell>
          <cell r="AD15">
            <v>431405.69099999999</v>
          </cell>
          <cell r="AE15">
            <v>434669.59399999992</v>
          </cell>
          <cell r="AF15">
            <v>437933.49699999997</v>
          </cell>
          <cell r="AG15">
            <v>441197.39999999997</v>
          </cell>
        </row>
        <row r="16">
          <cell r="D16">
            <v>5600648.6949999984</v>
          </cell>
          <cell r="E16">
            <v>5714864.8599999994</v>
          </cell>
          <cell r="F16">
            <v>5829081.0249999994</v>
          </cell>
          <cell r="G16">
            <v>5943297.1900000004</v>
          </cell>
          <cell r="H16">
            <v>6057513.3550000014</v>
          </cell>
          <cell r="I16">
            <v>6135582.7305000033</v>
          </cell>
          <cell r="J16">
            <v>6213652.1060000015</v>
          </cell>
          <cell r="K16">
            <v>6291721.481499997</v>
          </cell>
          <cell r="L16">
            <v>6369790.8569999989</v>
          </cell>
          <cell r="M16">
            <v>6447860.2325000018</v>
          </cell>
          <cell r="N16">
            <v>6525929.6079999991</v>
          </cell>
          <cell r="O16">
            <v>6603998.9835000001</v>
          </cell>
          <cell r="P16">
            <v>6682068.3590000011</v>
          </cell>
          <cell r="Q16">
            <v>6760137.7344999993</v>
          </cell>
          <cell r="R16">
            <v>6838207.1100000003</v>
          </cell>
          <cell r="S16">
            <v>6928653.8180000009</v>
          </cell>
          <cell r="T16">
            <v>7019100.5259999977</v>
          </cell>
          <cell r="U16">
            <v>7109547.2339999992</v>
          </cell>
          <cell r="V16">
            <v>7199993.9419999998</v>
          </cell>
          <cell r="W16">
            <v>7290440.6499999976</v>
          </cell>
          <cell r="X16">
            <v>7380887.3579999981</v>
          </cell>
          <cell r="Y16">
            <v>7471334.0659999968</v>
          </cell>
          <cell r="Z16">
            <v>7561780.7740000021</v>
          </cell>
          <cell r="AA16">
            <v>7652227.4819999998</v>
          </cell>
          <cell r="AB16">
            <v>7742674.1899999995</v>
          </cell>
          <cell r="AC16">
            <v>7833120.898000001</v>
          </cell>
          <cell r="AD16">
            <v>7923567.6059999997</v>
          </cell>
          <cell r="AE16">
            <v>8014014.3140000021</v>
          </cell>
          <cell r="AF16">
            <v>8104461.0219999989</v>
          </cell>
          <cell r="AG16">
            <v>8194907.7299999986</v>
          </cell>
        </row>
        <row r="17">
          <cell r="D17">
            <v>7354.8230000000012</v>
          </cell>
          <cell r="E17">
            <v>7489.5810000000001</v>
          </cell>
          <cell r="F17">
            <v>7624.3390000000009</v>
          </cell>
          <cell r="G17">
            <v>7759.0970000000007</v>
          </cell>
          <cell r="H17">
            <v>7893.8549999999996</v>
          </cell>
          <cell r="I17">
            <v>8092.9259999999995</v>
          </cell>
          <cell r="J17">
            <v>8291.9969999999994</v>
          </cell>
          <cell r="K17">
            <v>8491.0679999999993</v>
          </cell>
          <cell r="L17">
            <v>8690.1389999999992</v>
          </cell>
          <cell r="M17">
            <v>8889.2099999999991</v>
          </cell>
          <cell r="N17">
            <v>9088.280999999999</v>
          </cell>
          <cell r="O17">
            <v>9287.351999999999</v>
          </cell>
          <cell r="P17">
            <v>9486.4229999999989</v>
          </cell>
          <cell r="Q17">
            <v>9685.4939999999988</v>
          </cell>
          <cell r="R17">
            <v>9884.5649999999987</v>
          </cell>
          <cell r="S17">
            <v>10028.448</v>
          </cell>
          <cell r="T17">
            <v>10172.330999999998</v>
          </cell>
          <cell r="U17">
            <v>10316.213999999998</v>
          </cell>
          <cell r="V17">
            <v>10460.096999999998</v>
          </cell>
          <cell r="W17">
            <v>10603.979999999998</v>
          </cell>
          <cell r="X17">
            <v>10747.862999999998</v>
          </cell>
          <cell r="Y17">
            <v>10891.745999999997</v>
          </cell>
          <cell r="Z17">
            <v>11035.628999999995</v>
          </cell>
          <cell r="AA17">
            <v>11179.511999999997</v>
          </cell>
          <cell r="AB17">
            <v>11323.395</v>
          </cell>
          <cell r="AC17">
            <v>11467.277999999998</v>
          </cell>
          <cell r="AD17">
            <v>11611.161</v>
          </cell>
          <cell r="AE17">
            <v>11755.043999999998</v>
          </cell>
          <cell r="AF17">
            <v>11898.926999999996</v>
          </cell>
          <cell r="AG17">
            <v>12042.809999999998</v>
          </cell>
        </row>
        <row r="18">
          <cell r="D18">
            <v>3407.7129999999997</v>
          </cell>
          <cell r="E18">
            <v>3374.2059999999997</v>
          </cell>
          <cell r="F18">
            <v>3340.6989999999996</v>
          </cell>
          <cell r="G18">
            <v>3307.192</v>
          </cell>
          <cell r="H18">
            <v>3273.6849999999999</v>
          </cell>
          <cell r="I18">
            <v>3295.2930000000001</v>
          </cell>
          <cell r="J18">
            <v>3316.9009999999998</v>
          </cell>
          <cell r="K18">
            <v>3338.509</v>
          </cell>
          <cell r="L18">
            <v>3360.1169999999997</v>
          </cell>
          <cell r="M18">
            <v>3381.7249999999999</v>
          </cell>
          <cell r="N18">
            <v>3403.3329999999996</v>
          </cell>
          <cell r="O18">
            <v>3424.9409999999993</v>
          </cell>
          <cell r="P18">
            <v>3446.5489999999991</v>
          </cell>
          <cell r="Q18">
            <v>3468.1569999999992</v>
          </cell>
          <cell r="R18">
            <v>3489.7649999999999</v>
          </cell>
          <cell r="S18">
            <v>3501.4450000000002</v>
          </cell>
          <cell r="T18">
            <v>3513.125</v>
          </cell>
          <cell r="U18">
            <v>3524.8049999999998</v>
          </cell>
          <cell r="V18">
            <v>3536.4850000000001</v>
          </cell>
          <cell r="W18">
            <v>3548.1649999999995</v>
          </cell>
          <cell r="X18">
            <v>3559.8449999999998</v>
          </cell>
          <cell r="Y18">
            <v>3571.5249999999996</v>
          </cell>
          <cell r="Z18">
            <v>3583.2049999999995</v>
          </cell>
          <cell r="AA18">
            <v>3594.8849999999998</v>
          </cell>
          <cell r="AB18">
            <v>3606.5650000000001</v>
          </cell>
          <cell r="AC18">
            <v>3618.2449999999999</v>
          </cell>
          <cell r="AD18">
            <v>3629.9249999999997</v>
          </cell>
          <cell r="AE18">
            <v>3641.605</v>
          </cell>
          <cell r="AF18">
            <v>3653.2849999999999</v>
          </cell>
          <cell r="AG18">
            <v>3664.9649999999997</v>
          </cell>
        </row>
        <row r="19">
          <cell r="D19">
            <v>48142.770000000004</v>
          </cell>
          <cell r="E19">
            <v>48872.404999999992</v>
          </cell>
          <cell r="F19">
            <v>49602.039999999994</v>
          </cell>
          <cell r="G19">
            <v>50331.674999999988</v>
          </cell>
          <cell r="H19">
            <v>51061.31</v>
          </cell>
          <cell r="I19">
            <v>51836.679500000006</v>
          </cell>
          <cell r="J19">
            <v>52612.048999999992</v>
          </cell>
          <cell r="K19">
            <v>53387.4185</v>
          </cell>
          <cell r="L19">
            <v>54162.788</v>
          </cell>
          <cell r="M19">
            <v>54938.157500000001</v>
          </cell>
          <cell r="N19">
            <v>55713.527000000009</v>
          </cell>
          <cell r="O19">
            <v>56488.896499999988</v>
          </cell>
          <cell r="P19">
            <v>57264.265999999996</v>
          </cell>
          <cell r="Q19">
            <v>58039.635499999997</v>
          </cell>
          <cell r="R19">
            <v>58815.005000000012</v>
          </cell>
          <cell r="S19">
            <v>59594.535500000005</v>
          </cell>
          <cell r="T19">
            <v>60374.065999999999</v>
          </cell>
          <cell r="U19">
            <v>61153.596499999992</v>
          </cell>
          <cell r="V19">
            <v>61933.126999999993</v>
          </cell>
          <cell r="W19">
            <v>62712.657500000001</v>
          </cell>
          <cell r="X19">
            <v>63492.187999999987</v>
          </cell>
          <cell r="Y19">
            <v>64271.718499999981</v>
          </cell>
          <cell r="Z19">
            <v>65051.248999999982</v>
          </cell>
          <cell r="AA19">
            <v>65830.779500000004</v>
          </cell>
          <cell r="AB19">
            <v>66610.310000000012</v>
          </cell>
          <cell r="AC19">
            <v>67389.840500000006</v>
          </cell>
          <cell r="AD19">
            <v>68169.370999999999</v>
          </cell>
          <cell r="AE19">
            <v>68948.901499999993</v>
          </cell>
          <cell r="AF19">
            <v>69728.432000000001</v>
          </cell>
          <cell r="AG19">
            <v>70507.962499999994</v>
          </cell>
        </row>
        <row r="26">
          <cell r="D26">
            <v>6952520.5839999998</v>
          </cell>
          <cell r="E26">
            <v>7027436.6879999992</v>
          </cell>
          <cell r="F26">
            <v>7102352.7919999994</v>
          </cell>
          <cell r="G26">
            <v>7177268.8959999997</v>
          </cell>
          <cell r="H26">
            <v>5056619.4799999995</v>
          </cell>
          <cell r="I26">
            <v>5062076.0839999998</v>
          </cell>
          <cell r="J26">
            <v>5067532.6880000001</v>
          </cell>
          <cell r="K26">
            <v>5072989.2919999994</v>
          </cell>
          <cell r="L26">
            <v>5078445.8959999997</v>
          </cell>
          <cell r="M26">
            <v>5083902.5</v>
          </cell>
          <cell r="N26">
            <v>5089359.1040000003</v>
          </cell>
          <cell r="O26">
            <v>5094815.7080000006</v>
          </cell>
          <cell r="P26">
            <v>5100272.3119999999</v>
          </cell>
          <cell r="Q26">
            <v>5105728.9159999993</v>
          </cell>
          <cell r="R26">
            <v>5111185.5199999996</v>
          </cell>
          <cell r="S26">
            <v>5115313.7065000003</v>
          </cell>
          <cell r="T26">
            <v>5119441.8930000011</v>
          </cell>
          <cell r="U26">
            <v>5123570.0795000009</v>
          </cell>
          <cell r="V26">
            <v>5127698.2660000008</v>
          </cell>
          <cell r="W26">
            <v>5131826.4525000006</v>
          </cell>
          <cell r="X26">
            <v>5135954.6390000023</v>
          </cell>
          <cell r="Y26">
            <v>5140082.8255000021</v>
          </cell>
          <cell r="Z26">
            <v>5144211.012000002</v>
          </cell>
          <cell r="AA26">
            <v>5148339.1985000018</v>
          </cell>
          <cell r="AB26">
            <v>5152467.3849999998</v>
          </cell>
          <cell r="AC26">
            <v>5156595.5714999996</v>
          </cell>
          <cell r="AD26">
            <v>5160723.7579999994</v>
          </cell>
          <cell r="AE26">
            <v>5164851.9445000002</v>
          </cell>
          <cell r="AF26">
            <v>5168980.131000001</v>
          </cell>
          <cell r="AG26">
            <v>5173108.3175000008</v>
          </cell>
        </row>
        <row r="27">
          <cell r="D27">
            <v>3010491.895</v>
          </cell>
          <cell r="E27">
            <v>2845678.335</v>
          </cell>
          <cell r="F27">
            <v>2680864.7749999999</v>
          </cell>
          <cell r="G27">
            <v>2516051.2149999999</v>
          </cell>
          <cell r="H27">
            <v>3160581.355</v>
          </cell>
          <cell r="I27">
            <v>3165844.5090000001</v>
          </cell>
          <cell r="J27">
            <v>3171107.6629999997</v>
          </cell>
          <cell r="K27">
            <v>3176370.8169999998</v>
          </cell>
          <cell r="L27">
            <v>3181633.9709999999</v>
          </cell>
          <cell r="M27">
            <v>3186897.1249999995</v>
          </cell>
          <cell r="N27">
            <v>3192160.2789999992</v>
          </cell>
          <cell r="O27">
            <v>3197423.4329999993</v>
          </cell>
          <cell r="P27">
            <v>3202686.5869999989</v>
          </cell>
          <cell r="Q27">
            <v>3207949.740999999</v>
          </cell>
          <cell r="R27">
            <v>3213212.895</v>
          </cell>
          <cell r="S27">
            <v>3217712.5784999998</v>
          </cell>
          <cell r="T27">
            <v>3222212.2620000001</v>
          </cell>
          <cell r="U27">
            <v>3226711.9454999999</v>
          </cell>
          <cell r="V27">
            <v>3231211.6289999997</v>
          </cell>
          <cell r="W27">
            <v>3235711.3125</v>
          </cell>
          <cell r="X27">
            <v>3240210.9960000003</v>
          </cell>
          <cell r="Y27">
            <v>3244710.6794999996</v>
          </cell>
          <cell r="Z27">
            <v>3249210.3629999999</v>
          </cell>
          <cell r="AA27">
            <v>3253710.0465000002</v>
          </cell>
          <cell r="AB27">
            <v>3258209.7300000004</v>
          </cell>
          <cell r="AC27">
            <v>3262709.4134999998</v>
          </cell>
          <cell r="AD27">
            <v>3267209.0970000001</v>
          </cell>
          <cell r="AE27">
            <v>3271708.7804999999</v>
          </cell>
          <cell r="AF27">
            <v>3276208.4640000002</v>
          </cell>
          <cell r="AG27">
            <v>3280708.1475</v>
          </cell>
        </row>
        <row r="28">
          <cell r="D28">
            <v>30930301.407000016</v>
          </cell>
          <cell r="E28">
            <v>30291008.944000006</v>
          </cell>
          <cell r="F28">
            <v>29651716.480999991</v>
          </cell>
          <cell r="G28">
            <v>29012424.018000007</v>
          </cell>
          <cell r="H28">
            <v>23042027.694999993</v>
          </cell>
          <cell r="I28">
            <v>23065154.751999997</v>
          </cell>
          <cell r="J28">
            <v>23088281.809</v>
          </cell>
          <cell r="K28">
            <v>23111408.865999993</v>
          </cell>
          <cell r="L28">
            <v>23134535.923</v>
          </cell>
          <cell r="M28">
            <v>23157662.98</v>
          </cell>
          <cell r="N28">
            <v>23180790.037000008</v>
          </cell>
          <cell r="O28">
            <v>23203917.094000001</v>
          </cell>
          <cell r="P28">
            <v>23227044.151000001</v>
          </cell>
          <cell r="Q28">
            <v>23250171.207999997</v>
          </cell>
          <cell r="R28">
            <v>23273298.264999997</v>
          </cell>
          <cell r="S28">
            <v>23290298.285999995</v>
          </cell>
          <cell r="T28">
            <v>23307298.306999996</v>
          </cell>
          <cell r="U28">
            <v>23324298.328000005</v>
          </cell>
          <cell r="V28">
            <v>23341298.348999999</v>
          </cell>
          <cell r="W28">
            <v>23358298.370000001</v>
          </cell>
          <cell r="X28">
            <v>23375298.391000003</v>
          </cell>
          <cell r="Y28">
            <v>23392298.412</v>
          </cell>
          <cell r="Z28">
            <v>23409298.432999998</v>
          </cell>
          <cell r="AA28">
            <v>23426298.454000004</v>
          </cell>
          <cell r="AB28">
            <v>23443298.474999998</v>
          </cell>
          <cell r="AC28">
            <v>23460298.495999996</v>
          </cell>
          <cell r="AD28">
            <v>23477298.517000001</v>
          </cell>
          <cell r="AE28">
            <v>23494298.537999999</v>
          </cell>
          <cell r="AF28">
            <v>23511298.559</v>
          </cell>
          <cell r="AG28">
            <v>23528298.579999998</v>
          </cell>
        </row>
        <row r="29">
          <cell r="D29">
            <v>605815.75800000003</v>
          </cell>
          <cell r="E29">
            <v>612371.59600000002</v>
          </cell>
          <cell r="F29">
            <v>618927.43399999989</v>
          </cell>
          <cell r="G29">
            <v>625483.27199999988</v>
          </cell>
          <cell r="H29">
            <v>440216.28</v>
          </cell>
          <cell r="I29">
            <v>440768.81700000004</v>
          </cell>
          <cell r="J29">
            <v>441321.35399999999</v>
          </cell>
          <cell r="K29">
            <v>441873.89100000006</v>
          </cell>
          <cell r="L29">
            <v>442426.42799999996</v>
          </cell>
          <cell r="M29">
            <v>442978.96499999997</v>
          </cell>
          <cell r="N29">
            <v>443531.50199999998</v>
          </cell>
          <cell r="O29">
            <v>444084.03899999999</v>
          </cell>
          <cell r="P29">
            <v>444636.576</v>
          </cell>
          <cell r="Q29">
            <v>445189.11300000001</v>
          </cell>
          <cell r="R29">
            <v>445741.64999999997</v>
          </cell>
          <cell r="S29">
            <v>446060.95200000005</v>
          </cell>
          <cell r="T29">
            <v>446380.25400000007</v>
          </cell>
          <cell r="U29">
            <v>446699.55599999998</v>
          </cell>
          <cell r="V29">
            <v>447018.85800000001</v>
          </cell>
          <cell r="W29">
            <v>447338.16000000003</v>
          </cell>
          <cell r="X29">
            <v>447657.462</v>
          </cell>
          <cell r="Y29">
            <v>447976.76399999997</v>
          </cell>
          <cell r="Z29">
            <v>448296.06599999999</v>
          </cell>
          <cell r="AA29">
            <v>448615.36800000002</v>
          </cell>
          <cell r="AB29">
            <v>448934.67000000004</v>
          </cell>
          <cell r="AC29">
            <v>449253.97200000001</v>
          </cell>
          <cell r="AD29">
            <v>449573.27399999998</v>
          </cell>
          <cell r="AE29">
            <v>449892.576</v>
          </cell>
          <cell r="AF29">
            <v>450211.87800000003</v>
          </cell>
          <cell r="AG29">
            <v>450531.18000000005</v>
          </cell>
        </row>
        <row r="30">
          <cell r="D30">
            <v>262212.86100000003</v>
          </cell>
          <cell r="E30">
            <v>247835.65700000001</v>
          </cell>
          <cell r="F30">
            <v>233458.45299999998</v>
          </cell>
          <cell r="G30">
            <v>219081.24899999995</v>
          </cell>
          <cell r="H30">
            <v>275472.07</v>
          </cell>
          <cell r="I30">
            <v>275920.69150000002</v>
          </cell>
          <cell r="J30">
            <v>276369.31300000002</v>
          </cell>
          <cell r="K30">
            <v>276817.93449999997</v>
          </cell>
          <cell r="L30">
            <v>277266.55600000004</v>
          </cell>
          <cell r="M30">
            <v>277715.17749999999</v>
          </cell>
          <cell r="N30">
            <v>278163.799</v>
          </cell>
          <cell r="O30">
            <v>278612.42050000001</v>
          </cell>
          <cell r="P30">
            <v>279061.04200000002</v>
          </cell>
          <cell r="Q30">
            <v>279509.66349999997</v>
          </cell>
          <cell r="R30">
            <v>279958.28500000003</v>
          </cell>
          <cell r="S30">
            <v>280365.4425</v>
          </cell>
          <cell r="T30">
            <v>280772.60000000003</v>
          </cell>
          <cell r="U30">
            <v>281179.75750000007</v>
          </cell>
          <cell r="V30">
            <v>281586.91500000004</v>
          </cell>
          <cell r="W30">
            <v>281994.07250000007</v>
          </cell>
          <cell r="X30">
            <v>282401.2300000001</v>
          </cell>
          <cell r="Y30">
            <v>282808.38750000007</v>
          </cell>
          <cell r="Z30">
            <v>283215.5450000001</v>
          </cell>
          <cell r="AA30">
            <v>283622.70250000013</v>
          </cell>
          <cell r="AB30">
            <v>284029.86</v>
          </cell>
          <cell r="AC30">
            <v>284437.01750000002</v>
          </cell>
          <cell r="AD30">
            <v>284844.17500000005</v>
          </cell>
          <cell r="AE30">
            <v>285251.33250000002</v>
          </cell>
          <cell r="AF30">
            <v>285658.49000000011</v>
          </cell>
          <cell r="AG30">
            <v>286065.64750000008</v>
          </cell>
        </row>
        <row r="31">
          <cell r="D31">
            <v>2695803.2759999996</v>
          </cell>
          <cell r="E31">
            <v>2640142.3820000002</v>
          </cell>
          <cell r="F31">
            <v>2584481.4880000008</v>
          </cell>
          <cell r="G31">
            <v>2528820.5940000005</v>
          </cell>
          <cell r="H31">
            <v>2008660.7000000004</v>
          </cell>
          <cell r="I31">
            <v>2010570.818</v>
          </cell>
          <cell r="J31">
            <v>2012480.9360000002</v>
          </cell>
          <cell r="K31">
            <v>2014391.0540000002</v>
          </cell>
          <cell r="L31">
            <v>2016301.1720000005</v>
          </cell>
          <cell r="M31">
            <v>2018211.2900000003</v>
          </cell>
          <cell r="N31">
            <v>2020121.4080000005</v>
          </cell>
          <cell r="O31">
            <v>2022031.5260000001</v>
          </cell>
          <cell r="P31">
            <v>2023941.6440000006</v>
          </cell>
          <cell r="Q31">
            <v>2025851.7619999999</v>
          </cell>
          <cell r="R31">
            <v>2027761.88</v>
          </cell>
          <cell r="S31">
            <v>2029290.6094999996</v>
          </cell>
          <cell r="T31">
            <v>2030819.3389999997</v>
          </cell>
          <cell r="U31">
            <v>2032348.0684999996</v>
          </cell>
          <cell r="V31">
            <v>2033876.7979999997</v>
          </cell>
          <cell r="W31">
            <v>2035405.5274999996</v>
          </cell>
          <cell r="X31">
            <v>2036934.2569999993</v>
          </cell>
          <cell r="Y31">
            <v>2038462.9864999994</v>
          </cell>
          <cell r="Z31">
            <v>2039991.716</v>
          </cell>
          <cell r="AA31">
            <v>2041520.4454999994</v>
          </cell>
          <cell r="AB31">
            <v>2043049.1750000003</v>
          </cell>
          <cell r="AC31">
            <v>2044577.9044999999</v>
          </cell>
          <cell r="AD31">
            <v>2046106.6339999998</v>
          </cell>
          <cell r="AE31">
            <v>2047635.3635000002</v>
          </cell>
          <cell r="AF31">
            <v>2049164.0929999996</v>
          </cell>
          <cell r="AG31">
            <v>2050692.8225</v>
          </cell>
        </row>
        <row r="32">
          <cell r="D32">
            <v>126411.10699999999</v>
          </cell>
          <cell r="E32">
            <v>128419.264</v>
          </cell>
          <cell r="F32">
            <v>130427.421</v>
          </cell>
          <cell r="G32">
            <v>132435.57800000001</v>
          </cell>
          <cell r="H32">
            <v>53546.229999999989</v>
          </cell>
          <cell r="I32">
            <v>54301.086500000005</v>
          </cell>
          <cell r="J32">
            <v>55055.942999999992</v>
          </cell>
          <cell r="K32">
            <v>55810.799500000008</v>
          </cell>
          <cell r="L32">
            <v>56565.655999999995</v>
          </cell>
          <cell r="M32">
            <v>57320.512500000004</v>
          </cell>
          <cell r="N32">
            <v>58075.369000000006</v>
          </cell>
          <cell r="O32">
            <v>58830.225500000008</v>
          </cell>
          <cell r="P32">
            <v>59585.082000000009</v>
          </cell>
          <cell r="Q32">
            <v>60339.938500000011</v>
          </cell>
          <cell r="R32">
            <v>61094.794999999998</v>
          </cell>
          <cell r="S32">
            <v>61873.449499999995</v>
          </cell>
          <cell r="T32">
            <v>62652.103999999999</v>
          </cell>
          <cell r="U32">
            <v>63430.758499999989</v>
          </cell>
          <cell r="V32">
            <v>64209.412999999993</v>
          </cell>
          <cell r="W32">
            <v>64988.06749999999</v>
          </cell>
          <cell r="X32">
            <v>65766.721999999994</v>
          </cell>
          <cell r="Y32">
            <v>66545.376499999984</v>
          </cell>
          <cell r="Z32">
            <v>67324.030999999988</v>
          </cell>
          <cell r="AA32">
            <v>68102.685499999992</v>
          </cell>
          <cell r="AB32">
            <v>68881.34</v>
          </cell>
          <cell r="AC32">
            <v>69659.994500000001</v>
          </cell>
          <cell r="AD32">
            <v>70438.649000000005</v>
          </cell>
          <cell r="AE32">
            <v>71217.303499999995</v>
          </cell>
          <cell r="AF32">
            <v>71995.957999999999</v>
          </cell>
          <cell r="AG32">
            <v>72774.612499999988</v>
          </cell>
        </row>
        <row r="33">
          <cell r="D33">
            <v>58991.519000000015</v>
          </cell>
          <cell r="E33">
            <v>57253.243000000002</v>
          </cell>
          <cell r="F33">
            <v>55514.966999999997</v>
          </cell>
          <cell r="G33">
            <v>53776.691000000006</v>
          </cell>
          <cell r="H33">
            <v>62941.695000000007</v>
          </cell>
          <cell r="I33">
            <v>63774.114000000001</v>
          </cell>
          <cell r="J33">
            <v>64606.53300000001</v>
          </cell>
          <cell r="K33">
            <v>65438.952000000005</v>
          </cell>
          <cell r="L33">
            <v>66271.370999999999</v>
          </cell>
          <cell r="M33">
            <v>67103.790000000008</v>
          </cell>
          <cell r="N33">
            <v>67936.209000000003</v>
          </cell>
          <cell r="O33">
            <v>68768.627999999997</v>
          </cell>
          <cell r="P33">
            <v>69601.047000000006</v>
          </cell>
          <cell r="Q33">
            <v>70433.466</v>
          </cell>
          <cell r="R33">
            <v>71265.885000000009</v>
          </cell>
          <cell r="S33">
            <v>71954.64</v>
          </cell>
          <cell r="T33">
            <v>72643.395000000019</v>
          </cell>
          <cell r="U33">
            <v>73332.150000000009</v>
          </cell>
          <cell r="V33">
            <v>74020.905000000013</v>
          </cell>
          <cell r="W33">
            <v>74709.660000000018</v>
          </cell>
          <cell r="X33">
            <v>75398.415000000008</v>
          </cell>
          <cell r="Y33">
            <v>76087.170000000013</v>
          </cell>
          <cell r="Z33">
            <v>76775.925000000017</v>
          </cell>
          <cell r="AA33">
            <v>77464.680000000022</v>
          </cell>
          <cell r="AB33">
            <v>78153.434999999998</v>
          </cell>
          <cell r="AC33">
            <v>78842.19</v>
          </cell>
          <cell r="AD33">
            <v>79530.945000000007</v>
          </cell>
          <cell r="AE33">
            <v>80219.700000000012</v>
          </cell>
          <cell r="AF33">
            <v>80908.455000000016</v>
          </cell>
          <cell r="AG33">
            <v>81597.210000000021</v>
          </cell>
        </row>
        <row r="34">
          <cell r="D34">
            <v>841950.39099999995</v>
          </cell>
          <cell r="E34">
            <v>859117.21699999983</v>
          </cell>
          <cell r="F34">
            <v>876284.04299999971</v>
          </cell>
          <cell r="G34">
            <v>893450.86899999995</v>
          </cell>
          <cell r="H34">
            <v>392052.70500000002</v>
          </cell>
          <cell r="I34">
            <v>397323.52399999998</v>
          </cell>
          <cell r="J34">
            <v>402594.34299999994</v>
          </cell>
          <cell r="K34">
            <v>407865.16200000001</v>
          </cell>
          <cell r="L34">
            <v>413135.98099999991</v>
          </cell>
          <cell r="M34">
            <v>418406.79999999987</v>
          </cell>
          <cell r="N34">
            <v>423677.61900000006</v>
          </cell>
          <cell r="O34">
            <v>428948.43799999997</v>
          </cell>
          <cell r="P34">
            <v>434219.25700000004</v>
          </cell>
          <cell r="Q34">
            <v>439490.076</v>
          </cell>
          <cell r="R34">
            <v>444760.8949999999</v>
          </cell>
          <cell r="S34">
            <v>450332.62</v>
          </cell>
          <cell r="T34">
            <v>455904.34499999997</v>
          </cell>
          <cell r="U34">
            <v>461476.06999999995</v>
          </cell>
          <cell r="V34">
            <v>467047.79499999998</v>
          </cell>
          <cell r="W34">
            <v>472619.52000000002</v>
          </cell>
          <cell r="X34">
            <v>478191.24499999994</v>
          </cell>
          <cell r="Y34">
            <v>483762.96999999991</v>
          </cell>
          <cell r="Z34">
            <v>489334.69499999989</v>
          </cell>
          <cell r="AA34">
            <v>494906.41999999987</v>
          </cell>
          <cell r="AB34">
            <v>500478.14500000008</v>
          </cell>
          <cell r="AC34">
            <v>506049.86999999994</v>
          </cell>
          <cell r="AD34">
            <v>511621.59499999986</v>
          </cell>
          <cell r="AE34">
            <v>517193.31999999983</v>
          </cell>
          <cell r="AF34">
            <v>522765.04499999993</v>
          </cell>
          <cell r="AG34">
            <v>528336.7699999999</v>
          </cell>
        </row>
        <row r="35">
          <cell r="D35">
            <v>840073.34199999995</v>
          </cell>
          <cell r="E35">
            <v>853609.65899999999</v>
          </cell>
          <cell r="F35">
            <v>867145.97600000002</v>
          </cell>
          <cell r="G35">
            <v>880682.29300000006</v>
          </cell>
          <cell r="H35">
            <v>358820.91499999998</v>
          </cell>
          <cell r="I35">
            <v>363571.90099999995</v>
          </cell>
          <cell r="J35">
            <v>368322.88699999999</v>
          </cell>
          <cell r="K35">
            <v>373073.87299999991</v>
          </cell>
          <cell r="L35">
            <v>377824.85899999994</v>
          </cell>
          <cell r="M35">
            <v>382575.84499999997</v>
          </cell>
          <cell r="N35">
            <v>387326.83100000001</v>
          </cell>
          <cell r="O35">
            <v>392077.81699999986</v>
          </cell>
          <cell r="P35">
            <v>396828.8029999999</v>
          </cell>
          <cell r="Q35">
            <v>401579.78899999999</v>
          </cell>
          <cell r="R35">
            <v>406330.77500000002</v>
          </cell>
          <cell r="S35">
            <v>411588.89199999999</v>
          </cell>
          <cell r="T35">
            <v>416847.00899999996</v>
          </cell>
          <cell r="U35">
            <v>422105.12599999999</v>
          </cell>
          <cell r="V35">
            <v>427363.24300000013</v>
          </cell>
          <cell r="W35">
            <v>432621.3600000001</v>
          </cell>
          <cell r="X35">
            <v>437879.47700000007</v>
          </cell>
          <cell r="Y35">
            <v>443137.59400000004</v>
          </cell>
          <cell r="Z35">
            <v>448395.71100000013</v>
          </cell>
          <cell r="AA35">
            <v>453653.82800000004</v>
          </cell>
          <cell r="AB35">
            <v>458911.94500000001</v>
          </cell>
          <cell r="AC35">
            <v>464170.06199999998</v>
          </cell>
          <cell r="AD35">
            <v>469428.179</v>
          </cell>
          <cell r="AE35">
            <v>474686.29600000003</v>
          </cell>
          <cell r="AF35">
            <v>479944.41300000006</v>
          </cell>
          <cell r="AG35">
            <v>485202.52999999997</v>
          </cell>
        </row>
        <row r="36">
          <cell r="D36">
            <v>393079.15800000005</v>
          </cell>
          <cell r="E36">
            <v>381661.30100000004</v>
          </cell>
          <cell r="F36">
            <v>370243.44400000002</v>
          </cell>
          <cell r="G36">
            <v>358825.587</v>
          </cell>
          <cell r="H36">
            <v>418928.38500000001</v>
          </cell>
          <cell r="I36">
            <v>424478.31949999998</v>
          </cell>
          <cell r="J36">
            <v>430028.25400000002</v>
          </cell>
          <cell r="K36">
            <v>435578.18849999999</v>
          </cell>
          <cell r="L36">
            <v>441128.12299999991</v>
          </cell>
          <cell r="M36">
            <v>446678.05749999994</v>
          </cell>
          <cell r="N36">
            <v>452227.99199999991</v>
          </cell>
          <cell r="O36">
            <v>457777.92649999983</v>
          </cell>
          <cell r="P36">
            <v>463327.8609999998</v>
          </cell>
          <cell r="Q36">
            <v>468877.79549999989</v>
          </cell>
          <cell r="R36">
            <v>474427.73</v>
          </cell>
          <cell r="S36">
            <v>479194.04599999997</v>
          </cell>
          <cell r="T36">
            <v>483960.36199999996</v>
          </cell>
          <cell r="U36">
            <v>488726.67799999996</v>
          </cell>
          <cell r="V36">
            <v>493492.99399999995</v>
          </cell>
          <cell r="W36">
            <v>498259.30999999988</v>
          </cell>
          <cell r="X36">
            <v>503025.62599999987</v>
          </cell>
          <cell r="Y36">
            <v>507791.94199999981</v>
          </cell>
          <cell r="Z36">
            <v>512558.25799999986</v>
          </cell>
          <cell r="AA36">
            <v>517324.57399999991</v>
          </cell>
          <cell r="AB36">
            <v>522090.89</v>
          </cell>
          <cell r="AC36">
            <v>526857.20600000001</v>
          </cell>
          <cell r="AD36">
            <v>531623.522</v>
          </cell>
          <cell r="AE36">
            <v>536389.83799999999</v>
          </cell>
          <cell r="AF36">
            <v>541156.15399999986</v>
          </cell>
          <cell r="AG36">
            <v>545922.46999999986</v>
          </cell>
        </row>
        <row r="37">
          <cell r="D37">
            <v>5600648.6949999984</v>
          </cell>
          <cell r="E37">
            <v>5714864.8599999994</v>
          </cell>
          <cell r="F37">
            <v>5829081.0249999994</v>
          </cell>
          <cell r="G37">
            <v>5943297.1900000004</v>
          </cell>
          <cell r="H37">
            <v>2609640.8650000002</v>
          </cell>
          <cell r="I37">
            <v>2643943.0540000005</v>
          </cell>
          <cell r="J37">
            <v>2678245.2430000002</v>
          </cell>
          <cell r="K37">
            <v>2712547.4320000005</v>
          </cell>
          <cell r="L37">
            <v>2746849.6210000003</v>
          </cell>
          <cell r="M37">
            <v>2781151.81</v>
          </cell>
          <cell r="N37">
            <v>2815453.9989999998</v>
          </cell>
          <cell r="O37">
            <v>2849756.1880000001</v>
          </cell>
          <cell r="P37">
            <v>2884058.3769999999</v>
          </cell>
          <cell r="Q37">
            <v>2918360.5660000001</v>
          </cell>
          <cell r="R37">
            <v>2952662.7550000004</v>
          </cell>
          <cell r="S37">
            <v>2990865.6260000002</v>
          </cell>
          <cell r="T37">
            <v>3029068.497</v>
          </cell>
          <cell r="U37">
            <v>3067271.3680000002</v>
          </cell>
          <cell r="V37">
            <v>3105474.2390000001</v>
          </cell>
          <cell r="W37">
            <v>3143677.1100000003</v>
          </cell>
          <cell r="X37">
            <v>3181879.9810000001</v>
          </cell>
          <cell r="Y37">
            <v>3220082.8520000004</v>
          </cell>
          <cell r="Z37">
            <v>3258285.7230000007</v>
          </cell>
          <cell r="AA37">
            <v>3296488.594000001</v>
          </cell>
          <cell r="AB37">
            <v>3334691.4650000003</v>
          </cell>
          <cell r="AC37">
            <v>3372894.3360000006</v>
          </cell>
          <cell r="AD37">
            <v>3411097.2069999995</v>
          </cell>
          <cell r="AE37">
            <v>3449300.0779999993</v>
          </cell>
          <cell r="AF37">
            <v>3487502.9489999996</v>
          </cell>
          <cell r="AG37">
            <v>3525705.82</v>
          </cell>
        </row>
        <row r="38">
          <cell r="D38">
            <v>7354.8230000000012</v>
          </cell>
          <cell r="E38">
            <v>7489.5810000000001</v>
          </cell>
          <cell r="F38">
            <v>7624.3390000000009</v>
          </cell>
          <cell r="G38">
            <v>7759.0970000000007</v>
          </cell>
          <cell r="H38">
            <v>3146.665</v>
          </cell>
          <cell r="I38">
            <v>3199.9549999999999</v>
          </cell>
          <cell r="J38">
            <v>3253.2449999999999</v>
          </cell>
          <cell r="K38">
            <v>3306.5349999999999</v>
          </cell>
          <cell r="L38">
            <v>3359.8249999999998</v>
          </cell>
          <cell r="M38">
            <v>3413.1149999999998</v>
          </cell>
          <cell r="N38">
            <v>3466.4049999999988</v>
          </cell>
          <cell r="O38">
            <v>3519.6949999999988</v>
          </cell>
          <cell r="P38">
            <v>3572.9849999999988</v>
          </cell>
          <cell r="Q38">
            <v>3626.2749999999987</v>
          </cell>
          <cell r="R38">
            <v>3679.5649999999996</v>
          </cell>
          <cell r="S38">
            <v>3712.634</v>
          </cell>
          <cell r="T38">
            <v>3745.7029999999995</v>
          </cell>
          <cell r="U38">
            <v>3778.7719999999999</v>
          </cell>
          <cell r="V38">
            <v>3811.8409999999994</v>
          </cell>
          <cell r="W38">
            <v>3844.91</v>
          </cell>
          <cell r="X38">
            <v>3877.9790000000003</v>
          </cell>
          <cell r="Y38">
            <v>3911.0479999999998</v>
          </cell>
          <cell r="Z38">
            <v>3944.1170000000002</v>
          </cell>
          <cell r="AA38">
            <v>3977.1860000000006</v>
          </cell>
          <cell r="AB38">
            <v>4010.2550000000001</v>
          </cell>
          <cell r="AC38">
            <v>4043.3239999999996</v>
          </cell>
          <cell r="AD38">
            <v>4076.393</v>
          </cell>
          <cell r="AE38">
            <v>4109.4620000000004</v>
          </cell>
          <cell r="AF38">
            <v>4142.5309999999999</v>
          </cell>
          <cell r="AG38">
            <v>4175.5999999999995</v>
          </cell>
        </row>
        <row r="39">
          <cell r="D39">
            <v>3407.7129999999997</v>
          </cell>
          <cell r="E39">
            <v>3374.2059999999997</v>
          </cell>
          <cell r="F39">
            <v>3340.6989999999996</v>
          </cell>
          <cell r="G39">
            <v>3307.192</v>
          </cell>
          <cell r="H39">
            <v>3644.8900000000003</v>
          </cell>
          <cell r="I39">
            <v>3693.6905000000002</v>
          </cell>
          <cell r="J39">
            <v>3742.491</v>
          </cell>
          <cell r="K39">
            <v>3791.2914999999994</v>
          </cell>
          <cell r="L39">
            <v>3840.0919999999996</v>
          </cell>
          <cell r="M39">
            <v>3888.892499999999</v>
          </cell>
          <cell r="N39">
            <v>3937.6929999999993</v>
          </cell>
          <cell r="O39">
            <v>3986.4934999999987</v>
          </cell>
          <cell r="P39">
            <v>4035.293999999999</v>
          </cell>
          <cell r="Q39">
            <v>4084.0944999999983</v>
          </cell>
          <cell r="R39">
            <v>4132.8950000000004</v>
          </cell>
          <cell r="S39">
            <v>4187.5355</v>
          </cell>
          <cell r="T39">
            <v>4242.1759999999995</v>
          </cell>
          <cell r="U39">
            <v>4296.8164999999999</v>
          </cell>
          <cell r="V39">
            <v>4351.4569999999994</v>
          </cell>
          <cell r="W39">
            <v>4406.0974999999989</v>
          </cell>
          <cell r="X39">
            <v>4460.7379999999994</v>
          </cell>
          <cell r="Y39">
            <v>4515.3784999999989</v>
          </cell>
          <cell r="Z39">
            <v>4570.0189999999984</v>
          </cell>
          <cell r="AA39">
            <v>4624.6594999999988</v>
          </cell>
          <cell r="AB39">
            <v>4679.2999999999993</v>
          </cell>
          <cell r="AC39">
            <v>4733.9405000000006</v>
          </cell>
          <cell r="AD39">
            <v>4788.5810000000001</v>
          </cell>
          <cell r="AE39">
            <v>4843.2214999999997</v>
          </cell>
          <cell r="AF39">
            <v>4897.8619999999992</v>
          </cell>
          <cell r="AG39">
            <v>4952.5024999999987</v>
          </cell>
        </row>
        <row r="40">
          <cell r="D40">
            <v>48142.770000000004</v>
          </cell>
          <cell r="E40">
            <v>48872.404999999992</v>
          </cell>
          <cell r="F40">
            <v>49602.039999999994</v>
          </cell>
          <cell r="G40">
            <v>50331.674999999988</v>
          </cell>
          <cell r="H40">
            <v>21033.489999999998</v>
          </cell>
          <cell r="I40">
            <v>21434.26</v>
          </cell>
          <cell r="J40">
            <v>21835.029999999995</v>
          </cell>
          <cell r="K40">
            <v>22235.799999999996</v>
          </cell>
          <cell r="L40">
            <v>22636.569999999996</v>
          </cell>
          <cell r="M40">
            <v>23037.339999999997</v>
          </cell>
          <cell r="N40">
            <v>23438.10999999999</v>
          </cell>
          <cell r="O40">
            <v>23838.879999999994</v>
          </cell>
          <cell r="P40">
            <v>24239.649999999991</v>
          </cell>
          <cell r="Q40">
            <v>24640.419999999987</v>
          </cell>
          <cell r="R40">
            <v>25041.19</v>
          </cell>
          <cell r="S40">
            <v>25386.260999999999</v>
          </cell>
          <cell r="T40">
            <v>25731.331999999999</v>
          </cell>
          <cell r="U40">
            <v>26076.402999999998</v>
          </cell>
          <cell r="V40">
            <v>26421.473999999998</v>
          </cell>
          <cell r="W40">
            <v>26766.544999999995</v>
          </cell>
          <cell r="X40">
            <v>27111.615999999998</v>
          </cell>
          <cell r="Y40">
            <v>27456.686999999994</v>
          </cell>
          <cell r="Z40">
            <v>27801.757999999991</v>
          </cell>
          <cell r="AA40">
            <v>28146.828999999987</v>
          </cell>
          <cell r="AB40">
            <v>28491.899999999998</v>
          </cell>
          <cell r="AC40">
            <v>28836.970999999998</v>
          </cell>
          <cell r="AD40">
            <v>29182.041999999998</v>
          </cell>
          <cell r="AE40">
            <v>29527.112999999998</v>
          </cell>
          <cell r="AF40">
            <v>29872.183999999997</v>
          </cell>
          <cell r="AG40">
            <v>30217.254999999997</v>
          </cell>
        </row>
      </sheetData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tabColor rgb="FFFF5050"/>
  </sheetPr>
  <dimension ref="B1:DS235"/>
  <sheetViews>
    <sheetView zoomScale="90" zoomScaleNormal="90" workbookViewId="0">
      <selection activeCell="C9" sqref="C9"/>
    </sheetView>
  </sheetViews>
  <sheetFormatPr defaultColWidth="6.85546875" defaultRowHeight="11.25" x14ac:dyDescent="0.2"/>
  <cols>
    <col min="1" max="1" width="2.7109375" style="3" customWidth="1"/>
    <col min="2" max="2" width="50.28515625" style="3" customWidth="1"/>
    <col min="3" max="3" width="10.7109375" style="3" customWidth="1"/>
    <col min="4" max="43" width="7.7109375" style="3" customWidth="1"/>
    <col min="44" max="16384" width="6.85546875" style="3"/>
  </cols>
  <sheetData>
    <row r="1" spans="2:13" ht="12" thickBot="1" x14ac:dyDescent="0.25"/>
    <row r="2" spans="2:13" x14ac:dyDescent="0.2">
      <c r="B2" s="89" t="s">
        <v>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2:13" x14ac:dyDescent="0.2">
      <c r="B3" s="92" t="s">
        <v>472</v>
      </c>
      <c r="C3" s="93"/>
      <c r="D3" s="93"/>
      <c r="E3" s="93"/>
      <c r="F3" s="93"/>
      <c r="G3" s="61"/>
      <c r="H3" s="93"/>
      <c r="I3" s="93"/>
      <c r="J3" s="93"/>
      <c r="K3" s="93"/>
      <c r="L3" s="93"/>
      <c r="M3" s="94"/>
    </row>
    <row r="4" spans="2:13" x14ac:dyDescent="0.2">
      <c r="B4" s="92" t="s">
        <v>474</v>
      </c>
      <c r="C4" s="93"/>
      <c r="D4" s="93"/>
      <c r="E4" s="93"/>
      <c r="F4" s="93"/>
      <c r="G4" s="273"/>
      <c r="H4" s="93"/>
      <c r="I4" s="93"/>
      <c r="J4" s="93"/>
      <c r="K4" s="93"/>
      <c r="L4" s="93"/>
      <c r="M4" s="94"/>
    </row>
    <row r="5" spans="2:13" x14ac:dyDescent="0.2">
      <c r="B5" s="92" t="s">
        <v>118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4"/>
    </row>
    <row r="6" spans="2:13" ht="12" thickBot="1" x14ac:dyDescent="0.25">
      <c r="B6" s="95" t="s">
        <v>469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8" spans="2:13" ht="17.25" customHeight="1" x14ac:dyDescent="0.2">
      <c r="B8" s="295" t="s">
        <v>64</v>
      </c>
      <c r="C8" s="295"/>
    </row>
    <row r="9" spans="2:13" x14ac:dyDescent="0.2">
      <c r="B9" s="46" t="s">
        <v>3</v>
      </c>
      <c r="C9" s="62">
        <v>0.04</v>
      </c>
    </row>
    <row r="10" spans="2:13" x14ac:dyDescent="0.2">
      <c r="B10" s="4" t="s">
        <v>4</v>
      </c>
      <c r="C10" s="63">
        <v>0.05</v>
      </c>
    </row>
    <row r="11" spans="2:13" x14ac:dyDescent="0.2">
      <c r="B11" s="4" t="s">
        <v>5</v>
      </c>
      <c r="C11" s="73">
        <f>C13</f>
        <v>2026</v>
      </c>
      <c r="D11" s="3" t="s">
        <v>8</v>
      </c>
    </row>
    <row r="12" spans="2:13" x14ac:dyDescent="0.2">
      <c r="B12" s="4" t="s">
        <v>326</v>
      </c>
      <c r="C12" s="64">
        <v>30</v>
      </c>
    </row>
    <row r="13" spans="2:13" x14ac:dyDescent="0.2">
      <c r="B13" s="4" t="s">
        <v>92</v>
      </c>
      <c r="C13" s="189">
        <v>2026</v>
      </c>
      <c r="D13" s="3" t="s">
        <v>327</v>
      </c>
    </row>
    <row r="14" spans="2:13" x14ac:dyDescent="0.2">
      <c r="B14" s="4" t="s">
        <v>93</v>
      </c>
      <c r="C14" s="189">
        <v>2029</v>
      </c>
      <c r="D14" s="270" t="s">
        <v>470</v>
      </c>
      <c r="E14" s="271">
        <f>C14+1</f>
        <v>2030</v>
      </c>
      <c r="F14" s="272" t="s">
        <v>471</v>
      </c>
    </row>
    <row r="15" spans="2:13" x14ac:dyDescent="0.2">
      <c r="B15" s="4" t="s">
        <v>328</v>
      </c>
      <c r="C15" s="189">
        <v>2030</v>
      </c>
      <c r="F15" s="261" t="s">
        <v>473</v>
      </c>
    </row>
    <row r="16" spans="2:13" x14ac:dyDescent="0.2">
      <c r="B16" s="4" t="s">
        <v>329</v>
      </c>
      <c r="C16" s="73">
        <f>C13+C12-1</f>
        <v>2055</v>
      </c>
    </row>
    <row r="17" spans="2:15" x14ac:dyDescent="0.2">
      <c r="B17" s="4" t="s">
        <v>6</v>
      </c>
      <c r="C17" s="64" t="s">
        <v>0</v>
      </c>
    </row>
    <row r="20" spans="2:15" ht="17.25" customHeight="1" x14ac:dyDescent="0.2">
      <c r="B20" s="266" t="s">
        <v>101</v>
      </c>
      <c r="C20" s="106">
        <v>2010</v>
      </c>
      <c r="D20" s="106">
        <v>2011</v>
      </c>
      <c r="E20" s="106">
        <v>2012</v>
      </c>
      <c r="F20" s="106">
        <v>2013</v>
      </c>
      <c r="G20" s="106">
        <v>2014</v>
      </c>
      <c r="H20" s="107">
        <v>2015</v>
      </c>
      <c r="I20" s="107">
        <v>2016</v>
      </c>
      <c r="J20" s="107">
        <v>2017</v>
      </c>
      <c r="K20" s="107">
        <v>2018</v>
      </c>
      <c r="L20" s="107">
        <v>2019</v>
      </c>
      <c r="M20" s="107">
        <v>2020</v>
      </c>
      <c r="N20" s="107">
        <v>2021</v>
      </c>
      <c r="O20" s="110" t="s">
        <v>167</v>
      </c>
    </row>
    <row r="21" spans="2:15" x14ac:dyDescent="0.2">
      <c r="B21" s="64" t="s">
        <v>102</v>
      </c>
      <c r="C21" s="103">
        <v>0.01</v>
      </c>
      <c r="D21" s="103">
        <v>3.9E-2</v>
      </c>
      <c r="E21" s="103">
        <v>3.5999999999999997E-2</v>
      </c>
      <c r="F21" s="103">
        <v>1.4E-2</v>
      </c>
      <c r="G21" s="103">
        <v>-1E-3</v>
      </c>
      <c r="H21" s="104">
        <v>-3.0000000000000001E-3</v>
      </c>
      <c r="I21" s="104">
        <v>-5.0000000000000001E-3</v>
      </c>
      <c r="J21" s="104">
        <v>1.2999999999999999E-2</v>
      </c>
      <c r="K21" s="104">
        <v>2.5000000000000001E-2</v>
      </c>
      <c r="L21" s="104">
        <v>2.7E-2</v>
      </c>
      <c r="M21" s="104">
        <v>1.9E-2</v>
      </c>
      <c r="N21" s="104">
        <v>1.2E-2</v>
      </c>
      <c r="O21" s="111">
        <f>SUM(C21:N21)</f>
        <v>0.18599999999999997</v>
      </c>
    </row>
    <row r="22" spans="2:15" x14ac:dyDescent="0.2">
      <c r="B22" s="60" t="s">
        <v>119</v>
      </c>
      <c r="C22" s="65"/>
      <c r="D22" s="65"/>
      <c r="E22" s="66"/>
      <c r="F22" s="66"/>
      <c r="G22" s="66"/>
      <c r="H22" s="67"/>
      <c r="I22" s="67"/>
    </row>
    <row r="23" spans="2:15" x14ac:dyDescent="0.2">
      <c r="B23" s="65"/>
      <c r="C23" s="65"/>
      <c r="D23" s="65"/>
      <c r="E23" s="66"/>
      <c r="F23" s="66"/>
      <c r="G23" s="66"/>
      <c r="H23" s="67"/>
      <c r="I23" s="67"/>
    </row>
    <row r="24" spans="2:15" ht="17.25" customHeight="1" x14ac:dyDescent="0.2">
      <c r="B24" s="296" t="s">
        <v>103</v>
      </c>
      <c r="C24" s="296"/>
      <c r="D24" s="65"/>
      <c r="E24" s="66"/>
      <c r="F24" s="66"/>
      <c r="G24" s="66"/>
      <c r="H24" s="67"/>
      <c r="I24" s="67"/>
    </row>
    <row r="25" spans="2:15" x14ac:dyDescent="0.2">
      <c r="B25" s="64" t="s">
        <v>120</v>
      </c>
      <c r="C25" s="105">
        <f>1/(1+N21)</f>
        <v>0.98814229249011853</v>
      </c>
      <c r="D25" s="65"/>
      <c r="E25" s="66"/>
      <c r="F25" s="66"/>
      <c r="G25" s="66"/>
      <c r="H25" s="67"/>
      <c r="I25" s="67"/>
    </row>
    <row r="26" spans="2:15" x14ac:dyDescent="0.2">
      <c r="B26" s="64" t="s">
        <v>121</v>
      </c>
      <c r="C26" s="105">
        <f>C25/(1+M21)</f>
        <v>0.96971765700698587</v>
      </c>
      <c r="D26" s="65"/>
      <c r="E26" s="66"/>
      <c r="F26" s="66"/>
      <c r="G26" s="66"/>
      <c r="H26" s="67"/>
      <c r="I26" s="67"/>
    </row>
    <row r="27" spans="2:15" x14ac:dyDescent="0.2">
      <c r="B27" s="64" t="s">
        <v>122</v>
      </c>
      <c r="C27" s="105">
        <f>C26/(1+L21)</f>
        <v>0.94422361928625698</v>
      </c>
      <c r="D27" s="65"/>
      <c r="E27" s="66"/>
      <c r="F27" s="66"/>
      <c r="G27" s="66"/>
      <c r="H27" s="67"/>
      <c r="I27" s="67"/>
    </row>
    <row r="28" spans="2:15" x14ac:dyDescent="0.2">
      <c r="B28" s="64" t="s">
        <v>123</v>
      </c>
      <c r="C28" s="105">
        <f>C27/(1+K21)</f>
        <v>0.92119377491342147</v>
      </c>
      <c r="D28" s="65"/>
      <c r="E28" s="66"/>
      <c r="F28" s="66"/>
      <c r="G28" s="66"/>
      <c r="H28" s="67"/>
      <c r="I28" s="67"/>
    </row>
    <row r="29" spans="2:15" x14ac:dyDescent="0.2">
      <c r="B29" s="64" t="s">
        <v>124</v>
      </c>
      <c r="C29" s="105">
        <f>C28/(1+J21)</f>
        <v>0.90937193969735597</v>
      </c>
      <c r="D29" s="65"/>
      <c r="E29" s="66"/>
      <c r="F29" s="66"/>
      <c r="G29" s="66"/>
      <c r="H29" s="67"/>
      <c r="I29" s="67"/>
    </row>
    <row r="30" spans="2:15" x14ac:dyDescent="0.2">
      <c r="B30" s="64" t="s">
        <v>125</v>
      </c>
      <c r="C30" s="105">
        <f>C29/(1+I21)</f>
        <v>0.91394164793704114</v>
      </c>
      <c r="D30" s="65"/>
      <c r="E30" s="66"/>
      <c r="F30" s="66"/>
      <c r="G30" s="66"/>
      <c r="H30" s="67"/>
      <c r="I30" s="67"/>
    </row>
    <row r="31" spans="2:15" x14ac:dyDescent="0.2">
      <c r="B31" s="64" t="s">
        <v>126</v>
      </c>
      <c r="C31" s="105">
        <f>C30/(1+H21)</f>
        <v>0.91669172310636027</v>
      </c>
      <c r="D31" s="65"/>
      <c r="E31" s="66"/>
      <c r="F31" s="66"/>
      <c r="G31" s="66"/>
      <c r="H31" s="67"/>
      <c r="I31" s="67"/>
    </row>
    <row r="32" spans="2:15" x14ac:dyDescent="0.2">
      <c r="B32" s="64" t="s">
        <v>127</v>
      </c>
      <c r="C32" s="105">
        <f>C31/(1+G21)</f>
        <v>0.91760933243879905</v>
      </c>
      <c r="D32" s="65"/>
      <c r="E32" s="66"/>
      <c r="F32" s="66"/>
      <c r="G32" s="66"/>
      <c r="H32" s="67"/>
      <c r="I32" s="67"/>
    </row>
    <row r="33" spans="2:42" x14ac:dyDescent="0.2">
      <c r="B33" s="64" t="s">
        <v>128</v>
      </c>
      <c r="C33" s="105">
        <f>C32/(1+F21)</f>
        <v>0.90494017005798721</v>
      </c>
      <c r="D33" s="65"/>
      <c r="E33" s="66"/>
      <c r="F33" s="66"/>
      <c r="G33" s="66"/>
      <c r="H33" s="67"/>
      <c r="I33" s="67"/>
    </row>
    <row r="34" spans="2:42" x14ac:dyDescent="0.2">
      <c r="B34" s="64" t="s">
        <v>129</v>
      </c>
      <c r="C34" s="105">
        <f>C33/(1+E21)</f>
        <v>0.8734943726428448</v>
      </c>
      <c r="D34" s="65"/>
      <c r="E34" s="66"/>
      <c r="F34" s="66"/>
      <c r="G34" s="66"/>
      <c r="H34" s="67"/>
      <c r="I34" s="67"/>
    </row>
    <row r="35" spans="2:42" x14ac:dyDescent="0.2">
      <c r="B35" s="64" t="s">
        <v>130</v>
      </c>
      <c r="C35" s="105">
        <f>C34/(1+D21)</f>
        <v>0.84070680716346957</v>
      </c>
      <c r="D35" s="65"/>
      <c r="E35" s="66"/>
      <c r="F35" s="66"/>
      <c r="G35" s="66"/>
      <c r="H35" s="67"/>
      <c r="I35" s="67"/>
    </row>
    <row r="36" spans="2:42" x14ac:dyDescent="0.2">
      <c r="B36" s="64" t="s">
        <v>131</v>
      </c>
      <c r="C36" s="105">
        <f>C35/(1+C21)</f>
        <v>0.83238297738957379</v>
      </c>
      <c r="D36" s="65"/>
      <c r="E36" s="66"/>
      <c r="F36" s="66"/>
      <c r="G36" s="66"/>
      <c r="H36" s="67"/>
      <c r="I36" s="67"/>
    </row>
    <row r="38" spans="2:42" x14ac:dyDescent="0.2">
      <c r="B38" s="297" t="s">
        <v>132</v>
      </c>
      <c r="C38" s="117"/>
      <c r="D38" s="108">
        <v>2022</v>
      </c>
      <c r="E38" s="108">
        <v>2023</v>
      </c>
      <c r="F38" s="108">
        <v>2024</v>
      </c>
      <c r="G38" s="108">
        <v>2025</v>
      </c>
      <c r="H38" s="108">
        <v>2026</v>
      </c>
      <c r="I38" s="108">
        <v>2027</v>
      </c>
      <c r="J38" s="108">
        <v>2028</v>
      </c>
      <c r="K38" s="108">
        <v>2029</v>
      </c>
      <c r="L38" s="108">
        <v>2030</v>
      </c>
      <c r="M38" s="108">
        <v>2031</v>
      </c>
      <c r="N38" s="108">
        <v>2032</v>
      </c>
      <c r="O38" s="108">
        <v>2033</v>
      </c>
      <c r="P38" s="108">
        <v>2034</v>
      </c>
      <c r="Q38" s="108">
        <v>2035</v>
      </c>
      <c r="R38" s="108">
        <v>2036</v>
      </c>
      <c r="S38" s="108">
        <v>2037</v>
      </c>
      <c r="T38" s="108">
        <v>2038</v>
      </c>
      <c r="U38" s="108">
        <v>2039</v>
      </c>
      <c r="V38" s="108">
        <v>2040</v>
      </c>
      <c r="W38" s="108">
        <v>2041</v>
      </c>
      <c r="X38" s="108">
        <v>2042</v>
      </c>
      <c r="Y38" s="108">
        <v>2043</v>
      </c>
      <c r="Z38" s="108">
        <v>2044</v>
      </c>
      <c r="AA38" s="108">
        <v>2045</v>
      </c>
      <c r="AB38" s="108">
        <v>2046</v>
      </c>
      <c r="AC38" s="108">
        <v>2047</v>
      </c>
      <c r="AD38" s="108">
        <v>2048</v>
      </c>
      <c r="AE38" s="108">
        <v>2049</v>
      </c>
      <c r="AF38" s="108">
        <v>2050</v>
      </c>
      <c r="AG38" s="108">
        <v>2051</v>
      </c>
      <c r="AH38" s="108">
        <v>2052</v>
      </c>
      <c r="AI38" s="108">
        <v>2053</v>
      </c>
      <c r="AJ38" s="108">
        <v>2054</v>
      </c>
      <c r="AK38" s="108">
        <v>2055</v>
      </c>
      <c r="AL38" s="108">
        <v>2056</v>
      </c>
      <c r="AM38" s="108">
        <v>2057</v>
      </c>
      <c r="AN38" s="108">
        <v>2058</v>
      </c>
      <c r="AO38" s="108">
        <v>2059</v>
      </c>
      <c r="AP38" s="108">
        <v>2060</v>
      </c>
    </row>
    <row r="39" spans="2:42" x14ac:dyDescent="0.2">
      <c r="B39" s="297" t="s">
        <v>50</v>
      </c>
      <c r="C39" s="4"/>
      <c r="D39" s="135">
        <v>3.9E-2</v>
      </c>
      <c r="E39" s="135">
        <v>2.5000000000000001E-2</v>
      </c>
      <c r="F39" s="135">
        <v>7.0000000000000001E-3</v>
      </c>
      <c r="G39" s="135">
        <v>1.7000000000000001E-2</v>
      </c>
      <c r="H39" s="135">
        <v>1.7000000000000001E-2</v>
      </c>
      <c r="I39" s="135">
        <v>1.7000000000000001E-2</v>
      </c>
      <c r="J39" s="135">
        <v>1.7000000000000001E-2</v>
      </c>
      <c r="K39" s="135">
        <v>1.7000000000000001E-2</v>
      </c>
      <c r="L39" s="135">
        <v>1.7000000000000001E-2</v>
      </c>
      <c r="M39" s="135">
        <v>1.2E-2</v>
      </c>
      <c r="N39" s="135">
        <v>1.2E-2</v>
      </c>
      <c r="O39" s="135">
        <v>1.2E-2</v>
      </c>
      <c r="P39" s="135">
        <v>1.2E-2</v>
      </c>
      <c r="Q39" s="135">
        <v>1.2E-2</v>
      </c>
      <c r="R39" s="135">
        <v>1.2E-2</v>
      </c>
      <c r="S39" s="135">
        <v>1.2E-2</v>
      </c>
      <c r="T39" s="135">
        <v>1.2E-2</v>
      </c>
      <c r="U39" s="135">
        <v>1.2E-2</v>
      </c>
      <c r="V39" s="135">
        <v>1.2E-2</v>
      </c>
      <c r="W39" s="135">
        <v>0.01</v>
      </c>
      <c r="X39" s="135">
        <v>0.01</v>
      </c>
      <c r="Y39" s="135">
        <v>0.01</v>
      </c>
      <c r="Z39" s="135">
        <v>0.01</v>
      </c>
      <c r="AA39" s="135">
        <v>0.01</v>
      </c>
      <c r="AB39" s="135">
        <v>0.01</v>
      </c>
      <c r="AC39" s="135">
        <v>0.01</v>
      </c>
      <c r="AD39" s="135">
        <v>0.01</v>
      </c>
      <c r="AE39" s="135">
        <v>0.01</v>
      </c>
      <c r="AF39" s="135">
        <v>0.01</v>
      </c>
      <c r="AG39" s="135">
        <v>1.2999999999999999E-2</v>
      </c>
      <c r="AH39" s="135">
        <v>1.2999999999999999E-2</v>
      </c>
      <c r="AI39" s="135">
        <v>1.2999999999999999E-2</v>
      </c>
      <c r="AJ39" s="135">
        <v>1.2999999999999999E-2</v>
      </c>
      <c r="AK39" s="135">
        <v>1.2999999999999999E-2</v>
      </c>
      <c r="AL39" s="135">
        <v>1.2999999999999999E-2</v>
      </c>
      <c r="AM39" s="135">
        <v>1.2999999999999999E-2</v>
      </c>
      <c r="AN39" s="135">
        <v>1.2999999999999999E-2</v>
      </c>
      <c r="AO39" s="135">
        <v>1.2999999999999999E-2</v>
      </c>
      <c r="AP39" s="135">
        <v>1.2999999999999999E-2</v>
      </c>
    </row>
    <row r="40" spans="2:42" x14ac:dyDescent="0.2">
      <c r="B40" s="1" t="s">
        <v>104</v>
      </c>
    </row>
    <row r="41" spans="2:42" x14ac:dyDescent="0.2">
      <c r="B41" s="1"/>
    </row>
    <row r="42" spans="2:42" x14ac:dyDescent="0.2">
      <c r="B42" s="21" t="s">
        <v>145</v>
      </c>
      <c r="C42" s="21"/>
      <c r="D42" s="21"/>
      <c r="E42" s="21"/>
      <c r="F42" s="21"/>
      <c r="G42" s="21"/>
      <c r="H42" s="21"/>
    </row>
    <row r="43" spans="2:42" ht="17.25" customHeight="1" x14ac:dyDescent="0.2">
      <c r="B43" s="269" t="s">
        <v>143</v>
      </c>
      <c r="C43" s="109" t="s">
        <v>144</v>
      </c>
    </row>
    <row r="44" spans="2:42" x14ac:dyDescent="0.2">
      <c r="B44" s="4" t="s">
        <v>134</v>
      </c>
      <c r="C44" s="138">
        <v>4.7</v>
      </c>
      <c r="E44" s="3" t="s">
        <v>147</v>
      </c>
    </row>
    <row r="45" spans="2:42" x14ac:dyDescent="0.2">
      <c r="B45" s="4" t="s">
        <v>135</v>
      </c>
      <c r="C45" s="138">
        <v>3.6</v>
      </c>
    </row>
    <row r="46" spans="2:42" x14ac:dyDescent="0.2">
      <c r="B46" s="4" t="s">
        <v>136</v>
      </c>
      <c r="C46" s="138">
        <v>150</v>
      </c>
    </row>
    <row r="47" spans="2:42" x14ac:dyDescent="0.2">
      <c r="B47" s="4" t="s">
        <v>137</v>
      </c>
      <c r="C47" s="138">
        <v>3.9</v>
      </c>
    </row>
    <row r="48" spans="2:42" x14ac:dyDescent="0.2">
      <c r="B48" s="4" t="s">
        <v>138</v>
      </c>
      <c r="C48" s="138">
        <v>3.2</v>
      </c>
    </row>
    <row r="49" spans="2:8" x14ac:dyDescent="0.2">
      <c r="B49" s="4" t="s">
        <v>139</v>
      </c>
      <c r="C49" s="138">
        <v>130.9</v>
      </c>
    </row>
    <row r="50" spans="2:8" x14ac:dyDescent="0.2">
      <c r="B50" s="4" t="s">
        <v>140</v>
      </c>
      <c r="C50" s="138">
        <v>2.1</v>
      </c>
    </row>
    <row r="51" spans="2:8" x14ac:dyDescent="0.2">
      <c r="B51" s="4" t="s">
        <v>141</v>
      </c>
      <c r="C51" s="138">
        <v>1</v>
      </c>
    </row>
    <row r="52" spans="2:8" x14ac:dyDescent="0.2">
      <c r="B52" s="4" t="s">
        <v>142</v>
      </c>
      <c r="C52" s="138">
        <v>20.399999999999999</v>
      </c>
    </row>
    <row r="53" spans="2:8" x14ac:dyDescent="0.2">
      <c r="B53" s="4" t="s">
        <v>133</v>
      </c>
      <c r="C53" s="138">
        <v>35</v>
      </c>
    </row>
    <row r="54" spans="2:8" x14ac:dyDescent="0.2">
      <c r="B54" s="1" t="s">
        <v>146</v>
      </c>
      <c r="C54" s="134"/>
    </row>
    <row r="55" spans="2:8" x14ac:dyDescent="0.2">
      <c r="C55" s="134"/>
    </row>
    <row r="56" spans="2:8" ht="17.25" customHeight="1" x14ac:dyDescent="0.2">
      <c r="B56" s="266" t="s">
        <v>148</v>
      </c>
      <c r="C56" s="153">
        <v>0.124</v>
      </c>
      <c r="E56" s="3" t="s">
        <v>194</v>
      </c>
    </row>
    <row r="57" spans="2:8" x14ac:dyDescent="0.2">
      <c r="B57" s="1" t="s">
        <v>149</v>
      </c>
    </row>
    <row r="59" spans="2:8" x14ac:dyDescent="0.2">
      <c r="B59" s="298" t="s">
        <v>150</v>
      </c>
      <c r="C59" s="307" t="s">
        <v>151</v>
      </c>
      <c r="D59" s="308"/>
      <c r="E59" s="308"/>
      <c r="F59" s="309" t="s">
        <v>157</v>
      </c>
    </row>
    <row r="60" spans="2:8" x14ac:dyDescent="0.2">
      <c r="B60" s="299"/>
      <c r="C60" s="308"/>
      <c r="D60" s="308"/>
      <c r="E60" s="308"/>
      <c r="F60" s="302"/>
    </row>
    <row r="61" spans="2:8" ht="12.75" x14ac:dyDescent="0.2">
      <c r="B61" s="300" t="s">
        <v>152</v>
      </c>
      <c r="C61" s="303" t="s">
        <v>153</v>
      </c>
      <c r="D61" s="304"/>
      <c r="E61" s="304"/>
      <c r="F61" s="136">
        <v>8.8999999999999996E-2</v>
      </c>
      <c r="H61" s="3" t="s">
        <v>195</v>
      </c>
    </row>
    <row r="62" spans="2:8" ht="11.25" customHeight="1" x14ac:dyDescent="0.2">
      <c r="B62" s="301"/>
      <c r="C62" s="303" t="s">
        <v>154</v>
      </c>
      <c r="D62" s="304"/>
      <c r="E62" s="304"/>
      <c r="F62" s="136">
        <v>0.19800000000000001</v>
      </c>
    </row>
    <row r="63" spans="2:8" ht="11.25" customHeight="1" x14ac:dyDescent="0.2">
      <c r="B63" s="302"/>
      <c r="C63" s="303" t="s">
        <v>108</v>
      </c>
      <c r="D63" s="304"/>
      <c r="E63" s="304"/>
      <c r="F63" s="136">
        <v>4.7E-2</v>
      </c>
    </row>
    <row r="64" spans="2:8" ht="13.5" customHeight="1" x14ac:dyDescent="0.2">
      <c r="B64" s="300" t="s">
        <v>155</v>
      </c>
      <c r="C64" s="303" t="s">
        <v>153</v>
      </c>
      <c r="D64" s="304"/>
      <c r="E64" s="304"/>
      <c r="F64" s="136">
        <v>8.8999999999999996E-2</v>
      </c>
    </row>
    <row r="65" spans="2:6" ht="12.75" customHeight="1" x14ac:dyDescent="0.2">
      <c r="B65" s="301"/>
      <c r="C65" s="303" t="s">
        <v>154</v>
      </c>
      <c r="D65" s="304"/>
      <c r="E65" s="304"/>
      <c r="F65" s="136">
        <v>0.19800000000000001</v>
      </c>
    </row>
    <row r="66" spans="2:6" ht="12.75" x14ac:dyDescent="0.2">
      <c r="B66" s="302"/>
      <c r="C66" s="303" t="s">
        <v>108</v>
      </c>
      <c r="D66" s="304"/>
      <c r="E66" s="304"/>
      <c r="F66" s="136">
        <v>0.03</v>
      </c>
    </row>
    <row r="67" spans="2:6" ht="13.5" customHeight="1" x14ac:dyDescent="0.2">
      <c r="B67" s="300" t="s">
        <v>156</v>
      </c>
      <c r="C67" s="303" t="s">
        <v>153</v>
      </c>
      <c r="D67" s="304"/>
      <c r="E67" s="304"/>
      <c r="F67" s="136">
        <v>6.9000000000000006E-2</v>
      </c>
    </row>
    <row r="68" spans="2:6" ht="12.75" customHeight="1" x14ac:dyDescent="0.2">
      <c r="B68" s="301"/>
      <c r="C68" s="303" t="s">
        <v>154</v>
      </c>
      <c r="D68" s="304"/>
      <c r="E68" s="304"/>
      <c r="F68" s="136">
        <v>0.154</v>
      </c>
    </row>
    <row r="69" spans="2:6" ht="12.75" x14ac:dyDescent="0.2">
      <c r="B69" s="302"/>
      <c r="C69" s="303" t="s">
        <v>108</v>
      </c>
      <c r="D69" s="304"/>
      <c r="E69" s="304"/>
      <c r="F69" s="136">
        <v>0.03</v>
      </c>
    </row>
    <row r="70" spans="2:6" x14ac:dyDescent="0.2">
      <c r="B70" s="1" t="s">
        <v>105</v>
      </c>
    </row>
    <row r="72" spans="2:6" ht="17.25" customHeight="1" x14ac:dyDescent="0.2">
      <c r="B72" s="295" t="s">
        <v>7</v>
      </c>
      <c r="C72" s="295"/>
      <c r="E72" s="3" t="s">
        <v>162</v>
      </c>
    </row>
    <row r="73" spans="2:6" x14ac:dyDescent="0.2">
      <c r="B73" s="46" t="s">
        <v>94</v>
      </c>
      <c r="C73" s="132">
        <v>0.9</v>
      </c>
      <c r="E73" s="3" t="s">
        <v>163</v>
      </c>
    </row>
    <row r="74" spans="2:6" x14ac:dyDescent="0.2">
      <c r="B74" s="4" t="s">
        <v>160</v>
      </c>
      <c r="C74" s="133">
        <v>0.5</v>
      </c>
    </row>
    <row r="75" spans="2:6" x14ac:dyDescent="0.2">
      <c r="B75" s="4" t="s">
        <v>158</v>
      </c>
      <c r="C75" s="133">
        <v>0.6</v>
      </c>
    </row>
    <row r="76" spans="2:6" x14ac:dyDescent="0.2">
      <c r="B76" s="4" t="s">
        <v>95</v>
      </c>
      <c r="C76" s="133">
        <v>1</v>
      </c>
    </row>
    <row r="77" spans="2:6" x14ac:dyDescent="0.2">
      <c r="B77" s="1" t="s">
        <v>159</v>
      </c>
      <c r="C77" s="134"/>
    </row>
    <row r="78" spans="2:6" x14ac:dyDescent="0.2">
      <c r="B78" s="1"/>
      <c r="C78" s="134"/>
    </row>
    <row r="79" spans="2:6" ht="17.25" customHeight="1" x14ac:dyDescent="0.2">
      <c r="B79" s="266" t="s">
        <v>161</v>
      </c>
      <c r="C79" s="24">
        <v>0.9</v>
      </c>
      <c r="E79" s="3" t="s">
        <v>164</v>
      </c>
    </row>
    <row r="80" spans="2:6" x14ac:dyDescent="0.2">
      <c r="B80" s="1" t="s">
        <v>159</v>
      </c>
    </row>
    <row r="82" spans="2:43" ht="17.25" customHeight="1" x14ac:dyDescent="0.2">
      <c r="B82" s="295" t="s">
        <v>165</v>
      </c>
      <c r="C82" s="295"/>
    </row>
    <row r="83" spans="2:43" x14ac:dyDescent="0.2">
      <c r="B83" s="4" t="s">
        <v>96</v>
      </c>
      <c r="C83" s="133">
        <v>1.4</v>
      </c>
    </row>
    <row r="84" spans="2:43" x14ac:dyDescent="0.2">
      <c r="B84" s="4" t="s">
        <v>166</v>
      </c>
      <c r="C84" s="137">
        <v>22</v>
      </c>
    </row>
    <row r="85" spans="2:43" x14ac:dyDescent="0.2">
      <c r="B85" s="1" t="s">
        <v>106</v>
      </c>
    </row>
    <row r="87" spans="2:43" ht="34.5" customHeight="1" x14ac:dyDescent="0.2">
      <c r="B87" s="267" t="s">
        <v>97</v>
      </c>
      <c r="C87" s="113" t="s">
        <v>363</v>
      </c>
      <c r="D87" s="113" t="s">
        <v>98</v>
      </c>
      <c r="E87" s="113" t="s">
        <v>99</v>
      </c>
    </row>
    <row r="88" spans="2:43" x14ac:dyDescent="0.2">
      <c r="B88" s="4" t="s">
        <v>168</v>
      </c>
      <c r="C88" s="112">
        <v>7.2999999999999995E-2</v>
      </c>
      <c r="D88" s="112">
        <v>0.24399999999999999</v>
      </c>
      <c r="E88" s="112">
        <v>0.68300000000000005</v>
      </c>
      <c r="F88" s="114">
        <f>SUM(C88:E88)</f>
        <v>1</v>
      </c>
    </row>
    <row r="89" spans="2:43" x14ac:dyDescent="0.2">
      <c r="B89" s="4" t="s">
        <v>108</v>
      </c>
      <c r="C89" s="112">
        <v>3.6999999999999998E-2</v>
      </c>
      <c r="D89" s="112">
        <v>0.33800000000000002</v>
      </c>
      <c r="E89" s="112">
        <v>0.625</v>
      </c>
      <c r="F89" s="114">
        <f t="shared" ref="F89:F91" si="0">SUM(C89:E89)</f>
        <v>1</v>
      </c>
    </row>
    <row r="90" spans="2:43" x14ac:dyDescent="0.2">
      <c r="B90" s="4" t="s">
        <v>100</v>
      </c>
      <c r="C90" s="112">
        <v>3.7999999999999999E-2</v>
      </c>
      <c r="D90" s="112">
        <v>0.39200000000000002</v>
      </c>
      <c r="E90" s="112">
        <v>0.56999999999999995</v>
      </c>
      <c r="F90" s="114">
        <f t="shared" si="0"/>
        <v>1</v>
      </c>
    </row>
    <row r="91" spans="2:43" x14ac:dyDescent="0.2">
      <c r="B91" s="4" t="s">
        <v>169</v>
      </c>
      <c r="C91" s="112">
        <v>4.2999999999999997E-2</v>
      </c>
      <c r="D91" s="112">
        <v>0.25600000000000001</v>
      </c>
      <c r="E91" s="112">
        <v>0.70099999999999996</v>
      </c>
      <c r="F91" s="114">
        <f t="shared" si="0"/>
        <v>1</v>
      </c>
    </row>
    <row r="92" spans="2:43" x14ac:dyDescent="0.2">
      <c r="B92" s="1" t="s">
        <v>107</v>
      </c>
    </row>
    <row r="94" spans="2:43" ht="17.25" customHeight="1" x14ac:dyDescent="0.2">
      <c r="B94" s="268" t="s">
        <v>176</v>
      </c>
      <c r="C94" s="108">
        <v>2021</v>
      </c>
      <c r="D94" s="108">
        <v>2022</v>
      </c>
      <c r="E94" s="108">
        <v>2023</v>
      </c>
      <c r="F94" s="108">
        <v>2024</v>
      </c>
      <c r="G94" s="108">
        <v>2025</v>
      </c>
      <c r="H94" s="108">
        <v>2026</v>
      </c>
      <c r="I94" s="108">
        <v>2027</v>
      </c>
      <c r="J94" s="108">
        <v>2028</v>
      </c>
      <c r="K94" s="108">
        <v>2029</v>
      </c>
      <c r="L94" s="108">
        <v>2030</v>
      </c>
      <c r="M94" s="108">
        <v>2031</v>
      </c>
      <c r="N94" s="108">
        <v>2032</v>
      </c>
      <c r="O94" s="108">
        <v>2033</v>
      </c>
      <c r="P94" s="108">
        <v>2034</v>
      </c>
      <c r="Q94" s="108">
        <v>2035</v>
      </c>
      <c r="R94" s="108">
        <v>2036</v>
      </c>
      <c r="S94" s="108">
        <v>2037</v>
      </c>
      <c r="T94" s="108">
        <v>2038</v>
      </c>
      <c r="U94" s="108">
        <v>2039</v>
      </c>
      <c r="V94" s="108">
        <v>2040</v>
      </c>
      <c r="W94" s="108">
        <v>2041</v>
      </c>
      <c r="X94" s="108">
        <v>2042</v>
      </c>
      <c r="Y94" s="108">
        <v>2043</v>
      </c>
      <c r="Z94" s="108">
        <v>2044</v>
      </c>
      <c r="AA94" s="108">
        <v>2045</v>
      </c>
      <c r="AB94" s="108">
        <v>2046</v>
      </c>
      <c r="AC94" s="108">
        <v>2047</v>
      </c>
      <c r="AD94" s="108">
        <v>2048</v>
      </c>
      <c r="AE94" s="108">
        <v>2049</v>
      </c>
      <c r="AF94" s="108">
        <v>2050</v>
      </c>
      <c r="AG94" s="108">
        <v>2051</v>
      </c>
      <c r="AH94" s="108">
        <v>2052</v>
      </c>
      <c r="AI94" s="108">
        <v>2053</v>
      </c>
      <c r="AJ94" s="108">
        <v>2054</v>
      </c>
      <c r="AK94" s="108">
        <v>2055</v>
      </c>
      <c r="AL94" s="108">
        <v>2056</v>
      </c>
      <c r="AM94" s="108">
        <v>2057</v>
      </c>
      <c r="AN94" s="108">
        <v>2058</v>
      </c>
      <c r="AO94" s="108">
        <v>2059</v>
      </c>
      <c r="AP94" s="108">
        <v>2060</v>
      </c>
    </row>
    <row r="95" spans="2:43" x14ac:dyDescent="0.2">
      <c r="B95" s="98" t="s">
        <v>247</v>
      </c>
      <c r="C95" s="99">
        <v>15.71</v>
      </c>
      <c r="D95" s="99">
        <f t="shared" ref="D95:AO95" si="1">ROUND(C95*(1+(0.7*D39)),2)</f>
        <v>16.14</v>
      </c>
      <c r="E95" s="99">
        <f t="shared" si="1"/>
        <v>16.420000000000002</v>
      </c>
      <c r="F95" s="69">
        <f t="shared" si="1"/>
        <v>16.5</v>
      </c>
      <c r="G95" s="69">
        <f t="shared" si="1"/>
        <v>16.7</v>
      </c>
      <c r="H95" s="69">
        <f t="shared" si="1"/>
        <v>16.899999999999999</v>
      </c>
      <c r="I95" s="69">
        <f t="shared" si="1"/>
        <v>17.100000000000001</v>
      </c>
      <c r="J95" s="69">
        <f t="shared" si="1"/>
        <v>17.3</v>
      </c>
      <c r="K95" s="69">
        <f t="shared" si="1"/>
        <v>17.510000000000002</v>
      </c>
      <c r="L95" s="69">
        <f t="shared" si="1"/>
        <v>17.72</v>
      </c>
      <c r="M95" s="69">
        <f t="shared" si="1"/>
        <v>17.87</v>
      </c>
      <c r="N95" s="69">
        <f t="shared" si="1"/>
        <v>18.02</v>
      </c>
      <c r="O95" s="69">
        <f t="shared" si="1"/>
        <v>18.170000000000002</v>
      </c>
      <c r="P95" s="69">
        <f t="shared" si="1"/>
        <v>18.32</v>
      </c>
      <c r="Q95" s="69">
        <f t="shared" si="1"/>
        <v>18.47</v>
      </c>
      <c r="R95" s="69">
        <f t="shared" si="1"/>
        <v>18.63</v>
      </c>
      <c r="S95" s="69">
        <f t="shared" si="1"/>
        <v>18.79</v>
      </c>
      <c r="T95" s="69">
        <f t="shared" si="1"/>
        <v>18.95</v>
      </c>
      <c r="U95" s="69">
        <f t="shared" si="1"/>
        <v>19.11</v>
      </c>
      <c r="V95" s="69">
        <f t="shared" si="1"/>
        <v>19.27</v>
      </c>
      <c r="W95" s="69">
        <f t="shared" si="1"/>
        <v>19.399999999999999</v>
      </c>
      <c r="X95" s="69">
        <f t="shared" si="1"/>
        <v>19.54</v>
      </c>
      <c r="Y95" s="69">
        <f t="shared" si="1"/>
        <v>19.68</v>
      </c>
      <c r="Z95" s="69">
        <f t="shared" si="1"/>
        <v>19.82</v>
      </c>
      <c r="AA95" s="69">
        <f t="shared" si="1"/>
        <v>19.96</v>
      </c>
      <c r="AB95" s="69">
        <f t="shared" si="1"/>
        <v>20.100000000000001</v>
      </c>
      <c r="AC95" s="69">
        <f t="shared" si="1"/>
        <v>20.239999999999998</v>
      </c>
      <c r="AD95" s="69">
        <f t="shared" si="1"/>
        <v>20.38</v>
      </c>
      <c r="AE95" s="69">
        <f t="shared" si="1"/>
        <v>20.52</v>
      </c>
      <c r="AF95" s="69">
        <f t="shared" si="1"/>
        <v>20.66</v>
      </c>
      <c r="AG95" s="69">
        <f t="shared" si="1"/>
        <v>20.85</v>
      </c>
      <c r="AH95" s="69">
        <f t="shared" si="1"/>
        <v>21.04</v>
      </c>
      <c r="AI95" s="69">
        <f t="shared" si="1"/>
        <v>21.23</v>
      </c>
      <c r="AJ95" s="69">
        <f t="shared" si="1"/>
        <v>21.42</v>
      </c>
      <c r="AK95" s="69">
        <f t="shared" si="1"/>
        <v>21.61</v>
      </c>
      <c r="AL95" s="69">
        <f t="shared" si="1"/>
        <v>21.81</v>
      </c>
      <c r="AM95" s="69">
        <f t="shared" si="1"/>
        <v>22.01</v>
      </c>
      <c r="AN95" s="69">
        <f t="shared" si="1"/>
        <v>22.21</v>
      </c>
      <c r="AO95" s="69">
        <f t="shared" si="1"/>
        <v>22.41</v>
      </c>
      <c r="AP95" s="69">
        <f t="shared" ref="AP95" si="2">ROUND(AO95*(1+(0.7*AP39)),2)</f>
        <v>22.61</v>
      </c>
      <c r="AQ95" s="171">
        <f>SUM(C95:AP95)</f>
        <v>771.09999999999991</v>
      </c>
    </row>
    <row r="96" spans="2:43" x14ac:dyDescent="0.2">
      <c r="B96" s="68" t="s">
        <v>170</v>
      </c>
      <c r="C96" s="100">
        <v>7.45</v>
      </c>
      <c r="D96" s="100">
        <f>ROUND(C96*(1+(0.5*D39)),2)</f>
        <v>7.6</v>
      </c>
      <c r="E96" s="100">
        <f>ROUND(D96*(1+(0.5*E39)),2)</f>
        <v>7.7</v>
      </c>
      <c r="F96" s="100">
        <f t="shared" ref="F96:AP96" si="3">ROUND(E96*(1+(0.5*F39)),2)</f>
        <v>7.73</v>
      </c>
      <c r="G96" s="100">
        <f t="shared" si="3"/>
        <v>7.8</v>
      </c>
      <c r="H96" s="100">
        <f t="shared" si="3"/>
        <v>7.87</v>
      </c>
      <c r="I96" s="100">
        <f t="shared" si="3"/>
        <v>7.94</v>
      </c>
      <c r="J96" s="100">
        <f t="shared" si="3"/>
        <v>8.01</v>
      </c>
      <c r="K96" s="100">
        <f t="shared" si="3"/>
        <v>8.08</v>
      </c>
      <c r="L96" s="100">
        <f t="shared" si="3"/>
        <v>8.15</v>
      </c>
      <c r="M96" s="100">
        <f t="shared" si="3"/>
        <v>8.1999999999999993</v>
      </c>
      <c r="N96" s="100">
        <f t="shared" si="3"/>
        <v>8.25</v>
      </c>
      <c r="O96" s="100">
        <f t="shared" si="3"/>
        <v>8.3000000000000007</v>
      </c>
      <c r="P96" s="100">
        <f t="shared" si="3"/>
        <v>8.35</v>
      </c>
      <c r="Q96" s="100">
        <f t="shared" si="3"/>
        <v>8.4</v>
      </c>
      <c r="R96" s="100">
        <f t="shared" si="3"/>
        <v>8.4499999999999993</v>
      </c>
      <c r="S96" s="100">
        <f t="shared" si="3"/>
        <v>8.5</v>
      </c>
      <c r="T96" s="100">
        <f t="shared" si="3"/>
        <v>8.5500000000000007</v>
      </c>
      <c r="U96" s="100">
        <f t="shared" si="3"/>
        <v>8.6</v>
      </c>
      <c r="V96" s="100">
        <f t="shared" si="3"/>
        <v>8.65</v>
      </c>
      <c r="W96" s="100">
        <f t="shared" si="3"/>
        <v>8.69</v>
      </c>
      <c r="X96" s="100">
        <f t="shared" si="3"/>
        <v>8.73</v>
      </c>
      <c r="Y96" s="100">
        <f t="shared" si="3"/>
        <v>8.77</v>
      </c>
      <c r="Z96" s="100">
        <f t="shared" si="3"/>
        <v>8.81</v>
      </c>
      <c r="AA96" s="100">
        <f t="shared" si="3"/>
        <v>8.85</v>
      </c>
      <c r="AB96" s="100">
        <f t="shared" si="3"/>
        <v>8.89</v>
      </c>
      <c r="AC96" s="100">
        <f t="shared" si="3"/>
        <v>8.93</v>
      </c>
      <c r="AD96" s="100">
        <f t="shared" si="3"/>
        <v>8.9700000000000006</v>
      </c>
      <c r="AE96" s="100">
        <f t="shared" si="3"/>
        <v>9.01</v>
      </c>
      <c r="AF96" s="100">
        <f t="shared" si="3"/>
        <v>9.06</v>
      </c>
      <c r="AG96" s="100">
        <f t="shared" si="3"/>
        <v>9.1199999999999992</v>
      </c>
      <c r="AH96" s="100">
        <f t="shared" si="3"/>
        <v>9.18</v>
      </c>
      <c r="AI96" s="100">
        <f t="shared" si="3"/>
        <v>9.24</v>
      </c>
      <c r="AJ96" s="100">
        <f t="shared" si="3"/>
        <v>9.3000000000000007</v>
      </c>
      <c r="AK96" s="100">
        <f t="shared" si="3"/>
        <v>9.36</v>
      </c>
      <c r="AL96" s="100">
        <f t="shared" si="3"/>
        <v>9.42</v>
      </c>
      <c r="AM96" s="100">
        <f t="shared" si="3"/>
        <v>9.48</v>
      </c>
      <c r="AN96" s="100">
        <f t="shared" si="3"/>
        <v>9.5399999999999991</v>
      </c>
      <c r="AO96" s="100">
        <f t="shared" si="3"/>
        <v>9.6</v>
      </c>
      <c r="AP96" s="100">
        <f t="shared" si="3"/>
        <v>9.66</v>
      </c>
      <c r="AQ96" s="171">
        <f t="shared" ref="AQ96:AQ97" si="4">SUM(C96:AP96)</f>
        <v>345.19000000000011</v>
      </c>
    </row>
    <row r="97" spans="2:123" x14ac:dyDescent="0.2">
      <c r="B97" s="101" t="s">
        <v>171</v>
      </c>
      <c r="C97" s="100">
        <v>4.8600000000000003</v>
      </c>
      <c r="D97" s="100">
        <f t="shared" ref="D97:AO97" si="5">ROUND(C97*(1+(0.5*D39)),2)</f>
        <v>4.95</v>
      </c>
      <c r="E97" s="100">
        <f t="shared" si="5"/>
        <v>5.01</v>
      </c>
      <c r="F97" s="70">
        <f t="shared" si="5"/>
        <v>5.03</v>
      </c>
      <c r="G97" s="70">
        <f t="shared" si="5"/>
        <v>5.07</v>
      </c>
      <c r="H97" s="70">
        <f t="shared" si="5"/>
        <v>5.1100000000000003</v>
      </c>
      <c r="I97" s="70">
        <f t="shared" si="5"/>
        <v>5.15</v>
      </c>
      <c r="J97" s="70">
        <f t="shared" si="5"/>
        <v>5.19</v>
      </c>
      <c r="K97" s="70">
        <f t="shared" si="5"/>
        <v>5.23</v>
      </c>
      <c r="L97" s="70">
        <f t="shared" si="5"/>
        <v>5.27</v>
      </c>
      <c r="M97" s="70">
        <f t="shared" si="5"/>
        <v>5.3</v>
      </c>
      <c r="N97" s="70">
        <f t="shared" si="5"/>
        <v>5.33</v>
      </c>
      <c r="O97" s="70">
        <f t="shared" si="5"/>
        <v>5.36</v>
      </c>
      <c r="P97" s="70">
        <f t="shared" si="5"/>
        <v>5.39</v>
      </c>
      <c r="Q97" s="70">
        <f t="shared" si="5"/>
        <v>5.42</v>
      </c>
      <c r="R97" s="70">
        <f t="shared" si="5"/>
        <v>5.45</v>
      </c>
      <c r="S97" s="70">
        <f t="shared" si="5"/>
        <v>5.48</v>
      </c>
      <c r="T97" s="70">
        <f t="shared" si="5"/>
        <v>5.51</v>
      </c>
      <c r="U97" s="70">
        <f t="shared" si="5"/>
        <v>5.54</v>
      </c>
      <c r="V97" s="70">
        <f t="shared" si="5"/>
        <v>5.57</v>
      </c>
      <c r="W97" s="70">
        <f t="shared" si="5"/>
        <v>5.6</v>
      </c>
      <c r="X97" s="70">
        <f t="shared" si="5"/>
        <v>5.63</v>
      </c>
      <c r="Y97" s="70">
        <f t="shared" si="5"/>
        <v>5.66</v>
      </c>
      <c r="Z97" s="70">
        <f t="shared" si="5"/>
        <v>5.69</v>
      </c>
      <c r="AA97" s="70">
        <f t="shared" si="5"/>
        <v>5.72</v>
      </c>
      <c r="AB97" s="70">
        <f t="shared" si="5"/>
        <v>5.75</v>
      </c>
      <c r="AC97" s="70">
        <f t="shared" si="5"/>
        <v>5.78</v>
      </c>
      <c r="AD97" s="70">
        <f t="shared" si="5"/>
        <v>5.81</v>
      </c>
      <c r="AE97" s="70">
        <f t="shared" si="5"/>
        <v>5.84</v>
      </c>
      <c r="AF97" s="70">
        <f t="shared" si="5"/>
        <v>5.87</v>
      </c>
      <c r="AG97" s="70">
        <f t="shared" si="5"/>
        <v>5.91</v>
      </c>
      <c r="AH97" s="70">
        <f t="shared" si="5"/>
        <v>5.95</v>
      </c>
      <c r="AI97" s="70">
        <f t="shared" si="5"/>
        <v>5.99</v>
      </c>
      <c r="AJ97" s="70">
        <f t="shared" si="5"/>
        <v>6.03</v>
      </c>
      <c r="AK97" s="70">
        <f t="shared" si="5"/>
        <v>6.07</v>
      </c>
      <c r="AL97" s="70">
        <f t="shared" si="5"/>
        <v>6.11</v>
      </c>
      <c r="AM97" s="70">
        <f t="shared" si="5"/>
        <v>6.15</v>
      </c>
      <c r="AN97" s="70">
        <f t="shared" si="5"/>
        <v>6.19</v>
      </c>
      <c r="AO97" s="70">
        <f t="shared" si="5"/>
        <v>6.23</v>
      </c>
      <c r="AP97" s="70">
        <f t="shared" ref="AP97" si="6">ROUND(AO97*(1+(0.5*AP39)),2)</f>
        <v>6.27</v>
      </c>
      <c r="AQ97" s="171">
        <f t="shared" si="4"/>
        <v>223.47</v>
      </c>
    </row>
    <row r="98" spans="2:123" x14ac:dyDescent="0.2">
      <c r="B98" s="1" t="s">
        <v>107</v>
      </c>
    </row>
    <row r="99" spans="2:123" x14ac:dyDescent="0.2">
      <c r="B99" s="1"/>
    </row>
    <row r="100" spans="2:123" ht="17.25" customHeight="1" x14ac:dyDescent="0.2">
      <c r="B100" s="268" t="s">
        <v>172</v>
      </c>
      <c r="C100" s="108" t="s">
        <v>175</v>
      </c>
    </row>
    <row r="101" spans="2:123" x14ac:dyDescent="0.2">
      <c r="B101" s="98" t="s">
        <v>173</v>
      </c>
      <c r="C101" s="99">
        <v>0</v>
      </c>
    </row>
    <row r="102" spans="2:123" x14ac:dyDescent="0.2">
      <c r="B102" s="68" t="s">
        <v>174</v>
      </c>
      <c r="C102" s="100">
        <v>0.2</v>
      </c>
      <c r="E102" s="3" t="s">
        <v>193</v>
      </c>
    </row>
    <row r="103" spans="2:123" x14ac:dyDescent="0.2">
      <c r="B103" s="1" t="s">
        <v>177</v>
      </c>
    </row>
    <row r="104" spans="2:123" x14ac:dyDescent="0.2">
      <c r="B104" s="1"/>
    </row>
    <row r="105" spans="2:123" ht="34.5" customHeight="1" x14ac:dyDescent="0.2">
      <c r="B105" s="268" t="s">
        <v>181</v>
      </c>
      <c r="C105" s="113" t="s">
        <v>180</v>
      </c>
    </row>
    <row r="106" spans="2:123" x14ac:dyDescent="0.2">
      <c r="B106" s="4" t="s">
        <v>178</v>
      </c>
      <c r="C106" s="116">
        <v>0.44</v>
      </c>
    </row>
    <row r="107" spans="2:123" x14ac:dyDescent="0.2">
      <c r="B107" s="4" t="s">
        <v>179</v>
      </c>
      <c r="C107" s="116">
        <v>0.56000000000000005</v>
      </c>
    </row>
    <row r="108" spans="2:123" x14ac:dyDescent="0.2">
      <c r="B108" s="4" t="s">
        <v>182</v>
      </c>
      <c r="C108" s="24">
        <v>17.5</v>
      </c>
    </row>
    <row r="109" spans="2:123" x14ac:dyDescent="0.2">
      <c r="B109" s="4" t="s">
        <v>183</v>
      </c>
      <c r="C109" s="24">
        <v>1.96</v>
      </c>
      <c r="E109" s="3" t="s">
        <v>193</v>
      </c>
    </row>
    <row r="110" spans="2:123" x14ac:dyDescent="0.2">
      <c r="B110" s="1" t="s">
        <v>106</v>
      </c>
    </row>
    <row r="111" spans="2:123" x14ac:dyDescent="0.2">
      <c r="B111" s="1"/>
    </row>
    <row r="112" spans="2:123" ht="22.5" x14ac:dyDescent="0.2">
      <c r="B112" s="268" t="s">
        <v>196</v>
      </c>
      <c r="C112" s="120" t="s">
        <v>184</v>
      </c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18"/>
      <c r="AR112" s="118"/>
      <c r="AS112" s="118"/>
      <c r="AT112" s="118"/>
      <c r="AU112" s="118"/>
      <c r="AV112" s="118"/>
      <c r="AW112" s="118"/>
      <c r="AX112" s="118"/>
      <c r="AY112" s="118"/>
      <c r="AZ112" s="118"/>
      <c r="BA112" s="118"/>
      <c r="BB112" s="118"/>
      <c r="BC112" s="118"/>
      <c r="BD112" s="118"/>
      <c r="BE112" s="118"/>
      <c r="BF112" s="118"/>
      <c r="BG112" s="118"/>
      <c r="BH112" s="118"/>
      <c r="BI112" s="118"/>
      <c r="BJ112" s="118"/>
      <c r="BK112" s="118"/>
      <c r="BL112" s="118"/>
      <c r="BM112" s="118"/>
      <c r="BN112" s="118"/>
      <c r="BO112" s="118"/>
      <c r="BP112" s="118"/>
      <c r="BQ112" s="118"/>
      <c r="BR112" s="118"/>
      <c r="BS112" s="118"/>
      <c r="BT112" s="118"/>
      <c r="BU112" s="118"/>
      <c r="BV112" s="118"/>
      <c r="BW112" s="118"/>
      <c r="BX112" s="118"/>
      <c r="BY112" s="118"/>
      <c r="BZ112" s="118"/>
      <c r="CA112" s="118"/>
      <c r="CB112" s="118"/>
      <c r="CC112" s="118"/>
      <c r="CD112" s="118"/>
      <c r="CE112" s="118"/>
      <c r="CF112" s="118"/>
      <c r="CG112" s="118"/>
      <c r="CH112" s="118"/>
      <c r="CI112" s="118"/>
      <c r="CJ112" s="118"/>
      <c r="CK112" s="118"/>
      <c r="CL112" s="118"/>
      <c r="CM112" s="118"/>
      <c r="CN112" s="118"/>
      <c r="CO112" s="118"/>
      <c r="CP112" s="118"/>
      <c r="CQ112" s="118"/>
      <c r="CR112" s="118"/>
      <c r="CS112" s="118"/>
      <c r="CT112" s="118"/>
      <c r="CU112" s="118"/>
      <c r="CV112" s="118"/>
      <c r="CW112" s="118"/>
      <c r="CX112" s="118"/>
      <c r="CY112" s="118"/>
      <c r="CZ112" s="118"/>
      <c r="DA112" s="118"/>
      <c r="DB112" s="118"/>
      <c r="DC112" s="118"/>
      <c r="DD112" s="118"/>
      <c r="DE112" s="118"/>
      <c r="DF112" s="118"/>
      <c r="DG112" s="118"/>
      <c r="DH112" s="118"/>
      <c r="DI112" s="118"/>
      <c r="DJ112" s="118"/>
      <c r="DK112" s="118"/>
      <c r="DL112" s="118"/>
      <c r="DM112" s="118"/>
      <c r="DN112" s="118"/>
      <c r="DO112" s="118"/>
      <c r="DP112" s="118"/>
      <c r="DQ112" s="118"/>
      <c r="DR112" s="118"/>
      <c r="DS112" s="119"/>
    </row>
    <row r="113" spans="2:123" ht="17.25" customHeight="1" x14ac:dyDescent="0.2">
      <c r="B113" s="142" t="s">
        <v>151</v>
      </c>
      <c r="C113" s="129">
        <v>10</v>
      </c>
      <c r="D113" s="129">
        <v>11</v>
      </c>
      <c r="E113" s="129">
        <v>12</v>
      </c>
      <c r="F113" s="129">
        <v>13</v>
      </c>
      <c r="G113" s="129">
        <v>14</v>
      </c>
      <c r="H113" s="129">
        <v>15</v>
      </c>
      <c r="I113" s="129">
        <v>16</v>
      </c>
      <c r="J113" s="129">
        <v>17</v>
      </c>
      <c r="K113" s="129">
        <v>18</v>
      </c>
      <c r="L113" s="129">
        <v>19</v>
      </c>
      <c r="M113" s="129">
        <v>20</v>
      </c>
      <c r="N113" s="129">
        <v>21</v>
      </c>
      <c r="O113" s="129">
        <v>22</v>
      </c>
      <c r="P113" s="129">
        <v>23</v>
      </c>
      <c r="Q113" s="129">
        <v>24</v>
      </c>
      <c r="R113" s="129">
        <v>25</v>
      </c>
      <c r="S113" s="129">
        <v>26</v>
      </c>
      <c r="T113" s="129">
        <v>27</v>
      </c>
      <c r="U113" s="129">
        <v>28</v>
      </c>
      <c r="V113" s="129">
        <v>29</v>
      </c>
      <c r="W113" s="129">
        <v>30</v>
      </c>
      <c r="X113" s="129">
        <v>31</v>
      </c>
      <c r="Y113" s="129">
        <v>32</v>
      </c>
      <c r="Z113" s="129">
        <v>33</v>
      </c>
      <c r="AA113" s="129">
        <v>34</v>
      </c>
      <c r="AB113" s="129">
        <v>35</v>
      </c>
      <c r="AC113" s="129">
        <v>36</v>
      </c>
      <c r="AD113" s="129">
        <v>37</v>
      </c>
      <c r="AE113" s="129">
        <v>38</v>
      </c>
      <c r="AF113" s="129">
        <v>39</v>
      </c>
      <c r="AG113" s="129">
        <v>40</v>
      </c>
      <c r="AH113" s="129">
        <v>41</v>
      </c>
      <c r="AI113" s="129">
        <v>42</v>
      </c>
      <c r="AJ113" s="129">
        <v>43</v>
      </c>
      <c r="AK113" s="129">
        <v>44</v>
      </c>
      <c r="AL113" s="129">
        <v>45</v>
      </c>
      <c r="AM113" s="129">
        <v>46</v>
      </c>
      <c r="AN113" s="129">
        <v>47</v>
      </c>
      <c r="AO113" s="129">
        <v>48</v>
      </c>
      <c r="AP113" s="129">
        <v>49</v>
      </c>
      <c r="AQ113" s="129">
        <v>50</v>
      </c>
      <c r="AR113" s="129">
        <v>51</v>
      </c>
      <c r="AS113" s="129">
        <v>52</v>
      </c>
      <c r="AT113" s="129">
        <v>53</v>
      </c>
      <c r="AU113" s="129">
        <v>54</v>
      </c>
      <c r="AV113" s="129">
        <v>55</v>
      </c>
      <c r="AW113" s="129">
        <v>56</v>
      </c>
      <c r="AX113" s="129">
        <v>57</v>
      </c>
      <c r="AY113" s="129">
        <v>58</v>
      </c>
      <c r="AZ113" s="129">
        <v>59</v>
      </c>
      <c r="BA113" s="129">
        <v>60</v>
      </c>
      <c r="BB113" s="129">
        <v>61</v>
      </c>
      <c r="BC113" s="129">
        <v>62</v>
      </c>
      <c r="BD113" s="129">
        <v>63</v>
      </c>
      <c r="BE113" s="129">
        <v>64</v>
      </c>
      <c r="BF113" s="129">
        <v>65</v>
      </c>
      <c r="BG113" s="129">
        <v>66</v>
      </c>
      <c r="BH113" s="129">
        <v>67</v>
      </c>
      <c r="BI113" s="129">
        <v>68</v>
      </c>
      <c r="BJ113" s="129">
        <v>69</v>
      </c>
      <c r="BK113" s="129">
        <v>70</v>
      </c>
      <c r="BL113" s="129">
        <v>71</v>
      </c>
      <c r="BM113" s="129">
        <v>72</v>
      </c>
      <c r="BN113" s="129">
        <v>73</v>
      </c>
      <c r="BO113" s="129">
        <v>74</v>
      </c>
      <c r="BP113" s="129">
        <v>75</v>
      </c>
      <c r="BQ113" s="129">
        <v>76</v>
      </c>
      <c r="BR113" s="129">
        <v>77</v>
      </c>
      <c r="BS113" s="129">
        <v>78</v>
      </c>
      <c r="BT113" s="129">
        <v>79</v>
      </c>
      <c r="BU113" s="129">
        <v>80</v>
      </c>
      <c r="BV113" s="129">
        <v>81</v>
      </c>
      <c r="BW113" s="129">
        <v>82</v>
      </c>
      <c r="BX113" s="129">
        <v>83</v>
      </c>
      <c r="BY113" s="129">
        <v>84</v>
      </c>
      <c r="BZ113" s="129">
        <v>85</v>
      </c>
      <c r="CA113" s="129">
        <v>86</v>
      </c>
      <c r="CB113" s="129">
        <v>87</v>
      </c>
      <c r="CC113" s="129">
        <v>88</v>
      </c>
      <c r="CD113" s="129">
        <v>89</v>
      </c>
      <c r="CE113" s="129">
        <v>90</v>
      </c>
      <c r="CF113" s="129">
        <v>91</v>
      </c>
      <c r="CG113" s="129">
        <v>92</v>
      </c>
      <c r="CH113" s="129">
        <v>93</v>
      </c>
      <c r="CI113" s="129">
        <v>94</v>
      </c>
      <c r="CJ113" s="129">
        <v>95</v>
      </c>
      <c r="CK113" s="129">
        <v>96</v>
      </c>
      <c r="CL113" s="129">
        <v>97</v>
      </c>
      <c r="CM113" s="129">
        <v>98</v>
      </c>
      <c r="CN113" s="129">
        <v>99</v>
      </c>
      <c r="CO113" s="129">
        <v>100</v>
      </c>
      <c r="CP113" s="129">
        <v>101</v>
      </c>
      <c r="CQ113" s="129">
        <v>102</v>
      </c>
      <c r="CR113" s="129">
        <v>103</v>
      </c>
      <c r="CS113" s="129">
        <v>104</v>
      </c>
      <c r="CT113" s="129">
        <v>105</v>
      </c>
      <c r="CU113" s="129">
        <v>106</v>
      </c>
      <c r="CV113" s="129">
        <v>107</v>
      </c>
      <c r="CW113" s="129">
        <v>108</v>
      </c>
      <c r="CX113" s="129">
        <v>109</v>
      </c>
      <c r="CY113" s="129">
        <v>110</v>
      </c>
      <c r="CZ113" s="129">
        <v>111</v>
      </c>
      <c r="DA113" s="129">
        <v>112</v>
      </c>
      <c r="DB113" s="129">
        <v>113</v>
      </c>
      <c r="DC113" s="129">
        <v>114</v>
      </c>
      <c r="DD113" s="129">
        <v>115</v>
      </c>
      <c r="DE113" s="129">
        <v>116</v>
      </c>
      <c r="DF113" s="129">
        <v>117</v>
      </c>
      <c r="DG113" s="129">
        <v>118</v>
      </c>
      <c r="DH113" s="129">
        <v>119</v>
      </c>
      <c r="DI113" s="129">
        <v>120</v>
      </c>
      <c r="DJ113" s="129">
        <v>121</v>
      </c>
      <c r="DK113" s="129">
        <v>122</v>
      </c>
      <c r="DL113" s="129">
        <v>123</v>
      </c>
      <c r="DM113" s="129">
        <v>124</v>
      </c>
      <c r="DN113" s="129">
        <v>125</v>
      </c>
      <c r="DO113" s="129">
        <v>126</v>
      </c>
      <c r="DP113" s="129">
        <v>127</v>
      </c>
      <c r="DQ113" s="129">
        <v>128</v>
      </c>
      <c r="DR113" s="129">
        <v>129</v>
      </c>
      <c r="DS113" s="129">
        <v>130</v>
      </c>
    </row>
    <row r="114" spans="2:123" x14ac:dyDescent="0.2">
      <c r="B114" s="4" t="s">
        <v>185</v>
      </c>
      <c r="C114" s="121">
        <v>0.121</v>
      </c>
      <c r="D114" s="122">
        <f>C114+($M$114-$C$114)/10</f>
        <v>0.1191</v>
      </c>
      <c r="E114" s="122">
        <f t="shared" ref="E114:L114" si="7">D114+($M$114-$C$114)/10</f>
        <v>0.1172</v>
      </c>
      <c r="F114" s="122">
        <f t="shared" si="7"/>
        <v>0.1153</v>
      </c>
      <c r="G114" s="122">
        <f t="shared" si="7"/>
        <v>0.1134</v>
      </c>
      <c r="H114" s="122">
        <f t="shared" si="7"/>
        <v>0.1115</v>
      </c>
      <c r="I114" s="122">
        <f t="shared" si="7"/>
        <v>0.1096</v>
      </c>
      <c r="J114" s="122">
        <f t="shared" si="7"/>
        <v>0.1077</v>
      </c>
      <c r="K114" s="122">
        <f t="shared" si="7"/>
        <v>0.10580000000000001</v>
      </c>
      <c r="L114" s="122">
        <f t="shared" si="7"/>
        <v>0.10390000000000001</v>
      </c>
      <c r="M114" s="121">
        <v>0.10199999999999999</v>
      </c>
      <c r="N114" s="122">
        <f>M114+($W$114-$M$114)/10</f>
        <v>0.10049999999999999</v>
      </c>
      <c r="O114" s="122">
        <f t="shared" ref="O114:V114" si="8">N114+($W$114-$M$114)/10</f>
        <v>9.8999999999999991E-2</v>
      </c>
      <c r="P114" s="122">
        <f t="shared" si="8"/>
        <v>9.7499999999999989E-2</v>
      </c>
      <c r="Q114" s="122">
        <f t="shared" si="8"/>
        <v>9.5999999999999988E-2</v>
      </c>
      <c r="R114" s="122">
        <f t="shared" si="8"/>
        <v>9.4499999999999987E-2</v>
      </c>
      <c r="S114" s="122">
        <f t="shared" si="8"/>
        <v>9.2999999999999985E-2</v>
      </c>
      <c r="T114" s="122">
        <f t="shared" si="8"/>
        <v>9.1499999999999984E-2</v>
      </c>
      <c r="U114" s="122">
        <f t="shared" si="8"/>
        <v>8.9999999999999983E-2</v>
      </c>
      <c r="V114" s="122">
        <f t="shared" si="8"/>
        <v>8.8499999999999981E-2</v>
      </c>
      <c r="W114" s="121">
        <v>8.6999999999999994E-2</v>
      </c>
      <c r="X114" s="122">
        <f>W114+($AG$114-$W$114)/10</f>
        <v>8.5799999999999987E-2</v>
      </c>
      <c r="Y114" s="122">
        <f t="shared" ref="Y114:AF114" si="9">X114+($AG$114-$W$114)/10</f>
        <v>8.4599999999999981E-2</v>
      </c>
      <c r="Z114" s="122">
        <f t="shared" si="9"/>
        <v>8.3399999999999974E-2</v>
      </c>
      <c r="AA114" s="122">
        <f t="shared" si="9"/>
        <v>8.2199999999999968E-2</v>
      </c>
      <c r="AB114" s="122">
        <f t="shared" si="9"/>
        <v>8.0999999999999961E-2</v>
      </c>
      <c r="AC114" s="122">
        <f t="shared" si="9"/>
        <v>7.9799999999999954E-2</v>
      </c>
      <c r="AD114" s="122">
        <f t="shared" si="9"/>
        <v>7.8599999999999948E-2</v>
      </c>
      <c r="AE114" s="122">
        <f t="shared" si="9"/>
        <v>7.7399999999999941E-2</v>
      </c>
      <c r="AF114" s="122">
        <f t="shared" si="9"/>
        <v>7.6199999999999934E-2</v>
      </c>
      <c r="AG114" s="121">
        <v>7.4999999999999997E-2</v>
      </c>
      <c r="AH114" s="122">
        <f>AG114+($AQ$114-$AG$114)/10</f>
        <v>7.4099999999999999E-2</v>
      </c>
      <c r="AI114" s="122">
        <f t="shared" ref="AI114:AP114" si="10">AH114+($AQ$114-$AG$114)/10</f>
        <v>7.3200000000000001E-2</v>
      </c>
      <c r="AJ114" s="122">
        <f t="shared" si="10"/>
        <v>7.2300000000000003E-2</v>
      </c>
      <c r="AK114" s="122">
        <f t="shared" si="10"/>
        <v>7.1400000000000005E-2</v>
      </c>
      <c r="AL114" s="122">
        <f t="shared" si="10"/>
        <v>7.0500000000000007E-2</v>
      </c>
      <c r="AM114" s="122">
        <f t="shared" si="10"/>
        <v>6.9600000000000009E-2</v>
      </c>
      <c r="AN114" s="122">
        <f t="shared" si="10"/>
        <v>6.8700000000000011E-2</v>
      </c>
      <c r="AO114" s="122">
        <f t="shared" si="10"/>
        <v>6.7800000000000013E-2</v>
      </c>
      <c r="AP114" s="122">
        <f t="shared" si="10"/>
        <v>6.6900000000000015E-2</v>
      </c>
      <c r="AQ114" s="121">
        <v>6.6000000000000003E-2</v>
      </c>
      <c r="AR114" s="122">
        <f>AQ114+($BA$114-$AQ$114)/10</f>
        <v>6.54E-2</v>
      </c>
      <c r="AS114" s="122">
        <f t="shared" ref="AS114:AZ114" si="11">AR114+($BA$114-$AQ$114)/10</f>
        <v>6.4799999999999996E-2</v>
      </c>
      <c r="AT114" s="122">
        <f t="shared" si="11"/>
        <v>6.4199999999999993E-2</v>
      </c>
      <c r="AU114" s="122">
        <f t="shared" si="11"/>
        <v>6.359999999999999E-2</v>
      </c>
      <c r="AV114" s="122">
        <f t="shared" si="11"/>
        <v>6.2999999999999987E-2</v>
      </c>
      <c r="AW114" s="122">
        <f t="shared" si="11"/>
        <v>6.2399999999999983E-2</v>
      </c>
      <c r="AX114" s="122">
        <f t="shared" si="11"/>
        <v>6.179999999999998E-2</v>
      </c>
      <c r="AY114" s="122">
        <f t="shared" si="11"/>
        <v>6.1199999999999977E-2</v>
      </c>
      <c r="AZ114" s="122">
        <f t="shared" si="11"/>
        <v>6.0599999999999973E-2</v>
      </c>
      <c r="BA114" s="121">
        <v>0.06</v>
      </c>
      <c r="BB114" s="122">
        <f>BA114+($BK$114-$BA$114)/10</f>
        <v>5.9799999999999999E-2</v>
      </c>
      <c r="BC114" s="122">
        <f t="shared" ref="BC114:BJ114" si="12">BB114+($BK$114-$BA$114)/10</f>
        <v>5.96E-2</v>
      </c>
      <c r="BD114" s="122">
        <f t="shared" si="12"/>
        <v>5.9400000000000001E-2</v>
      </c>
      <c r="BE114" s="122">
        <f t="shared" si="12"/>
        <v>5.9200000000000003E-2</v>
      </c>
      <c r="BF114" s="122">
        <f t="shared" si="12"/>
        <v>5.9000000000000004E-2</v>
      </c>
      <c r="BG114" s="122">
        <f t="shared" si="12"/>
        <v>5.8800000000000005E-2</v>
      </c>
      <c r="BH114" s="122">
        <f t="shared" si="12"/>
        <v>5.8600000000000006E-2</v>
      </c>
      <c r="BI114" s="122">
        <f t="shared" si="12"/>
        <v>5.8400000000000007E-2</v>
      </c>
      <c r="BJ114" s="122">
        <f t="shared" si="12"/>
        <v>5.8200000000000009E-2</v>
      </c>
      <c r="BK114" s="121">
        <v>5.8000000000000003E-2</v>
      </c>
      <c r="BL114" s="122">
        <f>BK114+($BU$114-$BK$114)/10</f>
        <v>5.8099999999999999E-2</v>
      </c>
      <c r="BM114" s="122">
        <f t="shared" ref="BM114:BT114" si="13">BL114+($BU$114-$BK$114)/10</f>
        <v>5.8200000000000002E-2</v>
      </c>
      <c r="BN114" s="122">
        <f t="shared" si="13"/>
        <v>5.8300000000000005E-2</v>
      </c>
      <c r="BO114" s="122">
        <f t="shared" si="13"/>
        <v>5.8400000000000007E-2</v>
      </c>
      <c r="BP114" s="122">
        <f t="shared" si="13"/>
        <v>5.850000000000001E-2</v>
      </c>
      <c r="BQ114" s="122">
        <f t="shared" si="13"/>
        <v>5.8600000000000013E-2</v>
      </c>
      <c r="BR114" s="122">
        <f t="shared" si="13"/>
        <v>5.8700000000000016E-2</v>
      </c>
      <c r="BS114" s="122">
        <f t="shared" si="13"/>
        <v>5.8800000000000019E-2</v>
      </c>
      <c r="BT114" s="122">
        <f t="shared" si="13"/>
        <v>5.8900000000000022E-2</v>
      </c>
      <c r="BU114" s="121">
        <v>5.8999999999999997E-2</v>
      </c>
      <c r="BV114" s="122">
        <f>BU114+($CE$114-$BU$114)/10</f>
        <v>5.9399999999999994E-2</v>
      </c>
      <c r="BW114" s="122">
        <f t="shared" ref="BW114:CD114" si="14">BV114+($CE$114-$BU$114)/10</f>
        <v>5.9799999999999992E-2</v>
      </c>
      <c r="BX114" s="122">
        <f t="shared" si="14"/>
        <v>6.019999999999999E-2</v>
      </c>
      <c r="BY114" s="122">
        <f t="shared" si="14"/>
        <v>6.0599999999999987E-2</v>
      </c>
      <c r="BZ114" s="122">
        <f t="shared" si="14"/>
        <v>6.0999999999999985E-2</v>
      </c>
      <c r="CA114" s="122">
        <f t="shared" si="14"/>
        <v>6.1399999999999982E-2</v>
      </c>
      <c r="CB114" s="122">
        <f t="shared" si="14"/>
        <v>6.179999999999998E-2</v>
      </c>
      <c r="CC114" s="122">
        <f t="shared" si="14"/>
        <v>6.2199999999999978E-2</v>
      </c>
      <c r="CD114" s="122">
        <f t="shared" si="14"/>
        <v>6.2599999999999975E-2</v>
      </c>
      <c r="CE114" s="121">
        <v>6.3E-2</v>
      </c>
      <c r="CF114" s="122">
        <f>CE114+($CO$114-$CE$114)/10</f>
        <v>6.3700000000000007E-2</v>
      </c>
      <c r="CG114" s="122">
        <f t="shared" ref="CG114:CN114" si="15">CF114+($CO$114-$CE$114)/10</f>
        <v>6.4400000000000013E-2</v>
      </c>
      <c r="CH114" s="122">
        <f t="shared" si="15"/>
        <v>6.5100000000000019E-2</v>
      </c>
      <c r="CI114" s="122">
        <f t="shared" si="15"/>
        <v>6.5800000000000025E-2</v>
      </c>
      <c r="CJ114" s="122">
        <f t="shared" si="15"/>
        <v>6.6500000000000031E-2</v>
      </c>
      <c r="CK114" s="122">
        <f t="shared" si="15"/>
        <v>6.7200000000000037E-2</v>
      </c>
      <c r="CL114" s="122">
        <f t="shared" si="15"/>
        <v>6.7900000000000044E-2</v>
      </c>
      <c r="CM114" s="122">
        <f t="shared" si="15"/>
        <v>6.860000000000005E-2</v>
      </c>
      <c r="CN114" s="122">
        <f t="shared" si="15"/>
        <v>6.9300000000000056E-2</v>
      </c>
      <c r="CO114" s="121">
        <v>7.0000000000000007E-2</v>
      </c>
      <c r="CP114" s="122">
        <f>CO114+($CY$114-$CO$114)/10</f>
        <v>7.110000000000001E-2</v>
      </c>
      <c r="CQ114" s="122">
        <f t="shared" ref="CQ114:CX114" si="16">CP114+($CY$114-$CO$114)/10</f>
        <v>7.2200000000000014E-2</v>
      </c>
      <c r="CR114" s="122">
        <f t="shared" si="16"/>
        <v>7.3300000000000018E-2</v>
      </c>
      <c r="CS114" s="122">
        <f t="shared" si="16"/>
        <v>7.4400000000000022E-2</v>
      </c>
      <c r="CT114" s="122">
        <f t="shared" si="16"/>
        <v>7.5500000000000025E-2</v>
      </c>
      <c r="CU114" s="122">
        <f t="shared" si="16"/>
        <v>7.6600000000000029E-2</v>
      </c>
      <c r="CV114" s="122">
        <f t="shared" si="16"/>
        <v>7.7700000000000033E-2</v>
      </c>
      <c r="CW114" s="122">
        <f t="shared" si="16"/>
        <v>7.8800000000000037E-2</v>
      </c>
      <c r="CX114" s="122">
        <f t="shared" si="16"/>
        <v>7.990000000000004E-2</v>
      </c>
      <c r="CY114" s="121">
        <v>8.1000000000000003E-2</v>
      </c>
      <c r="CZ114" s="122">
        <f>CY114+($DI$114-$CY$114)/10</f>
        <v>8.2400000000000001E-2</v>
      </c>
      <c r="DA114" s="122">
        <f t="shared" ref="DA114:DH114" si="17">CZ114+($DI$114-$CY$114)/10</f>
        <v>8.3799999999999999E-2</v>
      </c>
      <c r="DB114" s="122">
        <f t="shared" si="17"/>
        <v>8.5199999999999998E-2</v>
      </c>
      <c r="DC114" s="122">
        <f t="shared" si="17"/>
        <v>8.6599999999999996E-2</v>
      </c>
      <c r="DD114" s="122">
        <f t="shared" si="17"/>
        <v>8.7999999999999995E-2</v>
      </c>
      <c r="DE114" s="122">
        <f t="shared" si="17"/>
        <v>8.9399999999999993E-2</v>
      </c>
      <c r="DF114" s="122">
        <f t="shared" si="17"/>
        <v>9.0799999999999992E-2</v>
      </c>
      <c r="DG114" s="122">
        <f t="shared" si="17"/>
        <v>9.219999999999999E-2</v>
      </c>
      <c r="DH114" s="122">
        <f t="shared" si="17"/>
        <v>9.3599999999999989E-2</v>
      </c>
      <c r="DI114" s="121">
        <v>9.5000000000000001E-2</v>
      </c>
      <c r="DJ114" s="122">
        <f>DI114+($DS$114-$DI$114)/10</f>
        <v>9.6700000000000008E-2</v>
      </c>
      <c r="DK114" s="122">
        <f t="shared" ref="DK114:DR114" si="18">DJ114+($DS$114-$DI$114)/10</f>
        <v>9.8400000000000015E-2</v>
      </c>
      <c r="DL114" s="122">
        <f t="shared" si="18"/>
        <v>0.10010000000000002</v>
      </c>
      <c r="DM114" s="122">
        <f t="shared" si="18"/>
        <v>0.10180000000000003</v>
      </c>
      <c r="DN114" s="122">
        <f t="shared" si="18"/>
        <v>0.10350000000000004</v>
      </c>
      <c r="DO114" s="122">
        <f t="shared" si="18"/>
        <v>0.10520000000000004</v>
      </c>
      <c r="DP114" s="122">
        <f t="shared" si="18"/>
        <v>0.10690000000000005</v>
      </c>
      <c r="DQ114" s="122">
        <f t="shared" si="18"/>
        <v>0.10860000000000006</v>
      </c>
      <c r="DR114" s="122">
        <f t="shared" si="18"/>
        <v>0.11030000000000006</v>
      </c>
      <c r="DS114" s="121">
        <v>0.112</v>
      </c>
    </row>
    <row r="115" spans="2:123" x14ac:dyDescent="0.2">
      <c r="B115" s="4" t="s">
        <v>186</v>
      </c>
      <c r="C115" s="121">
        <v>0.111</v>
      </c>
      <c r="D115" s="122">
        <f>C115+($M$115-$C$115)/10</f>
        <v>0.1091</v>
      </c>
      <c r="E115" s="122">
        <f t="shared" ref="E115:L115" si="19">D115+($M$115-$C$115)/10</f>
        <v>0.1072</v>
      </c>
      <c r="F115" s="122">
        <f t="shared" si="19"/>
        <v>0.1053</v>
      </c>
      <c r="G115" s="122">
        <f t="shared" si="19"/>
        <v>0.10340000000000001</v>
      </c>
      <c r="H115" s="122">
        <f t="shared" si="19"/>
        <v>0.10150000000000001</v>
      </c>
      <c r="I115" s="122">
        <f t="shared" si="19"/>
        <v>9.9600000000000008E-2</v>
      </c>
      <c r="J115" s="122">
        <f t="shared" si="19"/>
        <v>9.7700000000000009E-2</v>
      </c>
      <c r="K115" s="122">
        <f t="shared" si="19"/>
        <v>9.580000000000001E-2</v>
      </c>
      <c r="L115" s="122">
        <f t="shared" si="19"/>
        <v>9.3900000000000011E-2</v>
      </c>
      <c r="M115" s="121">
        <v>9.1999999999999998E-2</v>
      </c>
      <c r="N115" s="122">
        <f>M115+($W$115-$M$115)/10</f>
        <v>9.0499999999999997E-2</v>
      </c>
      <c r="O115" s="122">
        <f t="shared" ref="O115:V115" si="20">N115+($W$115-$M$115)/10</f>
        <v>8.8999999999999996E-2</v>
      </c>
      <c r="P115" s="122">
        <f t="shared" si="20"/>
        <v>8.7499999999999994E-2</v>
      </c>
      <c r="Q115" s="122">
        <f t="shared" si="20"/>
        <v>8.5999999999999993E-2</v>
      </c>
      <c r="R115" s="122">
        <f t="shared" si="20"/>
        <v>8.4499999999999992E-2</v>
      </c>
      <c r="S115" s="122">
        <f t="shared" si="20"/>
        <v>8.299999999999999E-2</v>
      </c>
      <c r="T115" s="122">
        <f t="shared" si="20"/>
        <v>8.1499999999999989E-2</v>
      </c>
      <c r="U115" s="122">
        <f t="shared" si="20"/>
        <v>7.9999999999999988E-2</v>
      </c>
      <c r="V115" s="122">
        <f t="shared" si="20"/>
        <v>7.8499999999999986E-2</v>
      </c>
      <c r="W115" s="121">
        <v>7.6999999999999999E-2</v>
      </c>
      <c r="X115" s="122">
        <f>W115+($AG$115-$W$115)/10</f>
        <v>7.5800000000000006E-2</v>
      </c>
      <c r="Y115" s="122">
        <f t="shared" ref="Y115:AF115" si="21">X115+($AG$115-$W$115)/10</f>
        <v>7.46E-2</v>
      </c>
      <c r="Z115" s="122">
        <f t="shared" si="21"/>
        <v>7.3399999999999993E-2</v>
      </c>
      <c r="AA115" s="122">
        <f t="shared" si="21"/>
        <v>7.2199999999999986E-2</v>
      </c>
      <c r="AB115" s="122">
        <f t="shared" si="21"/>
        <v>7.099999999999998E-2</v>
      </c>
      <c r="AC115" s="122">
        <f t="shared" si="21"/>
        <v>6.9799999999999973E-2</v>
      </c>
      <c r="AD115" s="122">
        <f t="shared" si="21"/>
        <v>6.8599999999999967E-2</v>
      </c>
      <c r="AE115" s="122">
        <f t="shared" si="21"/>
        <v>6.739999999999996E-2</v>
      </c>
      <c r="AF115" s="122">
        <f t="shared" si="21"/>
        <v>6.6199999999999953E-2</v>
      </c>
      <c r="AG115" s="121">
        <v>6.5000000000000002E-2</v>
      </c>
      <c r="AH115" s="122">
        <f>AG115+($AQ$115-$AG$115)/10</f>
        <v>6.4100000000000004E-2</v>
      </c>
      <c r="AI115" s="122">
        <f t="shared" ref="AI115:AP115" si="22">AH115+($AQ$115-$AG$115)/10</f>
        <v>6.3200000000000006E-2</v>
      </c>
      <c r="AJ115" s="122">
        <f t="shared" si="22"/>
        <v>6.2300000000000008E-2</v>
      </c>
      <c r="AK115" s="122">
        <f t="shared" si="22"/>
        <v>6.140000000000001E-2</v>
      </c>
      <c r="AL115" s="122">
        <f t="shared" si="22"/>
        <v>6.0500000000000012E-2</v>
      </c>
      <c r="AM115" s="122">
        <f t="shared" si="22"/>
        <v>5.9600000000000014E-2</v>
      </c>
      <c r="AN115" s="122">
        <f t="shared" si="22"/>
        <v>5.8700000000000016E-2</v>
      </c>
      <c r="AO115" s="122">
        <f t="shared" si="22"/>
        <v>5.7800000000000018E-2</v>
      </c>
      <c r="AP115" s="122">
        <f t="shared" si="22"/>
        <v>5.690000000000002E-2</v>
      </c>
      <c r="AQ115" s="121">
        <v>5.6000000000000001E-2</v>
      </c>
      <c r="AR115" s="122">
        <f>AQ115+($BA$115-$AQ$115)/10</f>
        <v>5.5400000000000005E-2</v>
      </c>
      <c r="AS115" s="122">
        <f t="shared" ref="AS115:AZ115" si="23">AR115+($BA$115-$AQ$115)/10</f>
        <v>5.4800000000000001E-2</v>
      </c>
      <c r="AT115" s="122">
        <f t="shared" si="23"/>
        <v>5.4199999999999998E-2</v>
      </c>
      <c r="AU115" s="122">
        <f t="shared" si="23"/>
        <v>5.3599999999999995E-2</v>
      </c>
      <c r="AV115" s="122">
        <f t="shared" si="23"/>
        <v>5.2999999999999992E-2</v>
      </c>
      <c r="AW115" s="122">
        <f t="shared" si="23"/>
        <v>5.2399999999999988E-2</v>
      </c>
      <c r="AX115" s="122">
        <f t="shared" si="23"/>
        <v>5.1799999999999985E-2</v>
      </c>
      <c r="AY115" s="122">
        <f t="shared" si="23"/>
        <v>5.1199999999999982E-2</v>
      </c>
      <c r="AZ115" s="122">
        <f t="shared" si="23"/>
        <v>5.0599999999999978E-2</v>
      </c>
      <c r="BA115" s="121">
        <v>0.05</v>
      </c>
      <c r="BB115" s="122">
        <f>BA115+($BK$115-$BA$115)/10</f>
        <v>4.9800000000000004E-2</v>
      </c>
      <c r="BC115" s="122">
        <f t="shared" ref="BC115:BJ115" si="24">BB115+($BK$115-$BA$115)/10</f>
        <v>4.9600000000000005E-2</v>
      </c>
      <c r="BD115" s="122">
        <f t="shared" si="24"/>
        <v>4.9400000000000006E-2</v>
      </c>
      <c r="BE115" s="122">
        <f t="shared" si="24"/>
        <v>4.9200000000000008E-2</v>
      </c>
      <c r="BF115" s="122">
        <f t="shared" si="24"/>
        <v>4.9000000000000009E-2</v>
      </c>
      <c r="BG115" s="122">
        <f t="shared" si="24"/>
        <v>4.880000000000001E-2</v>
      </c>
      <c r="BH115" s="122">
        <f t="shared" si="24"/>
        <v>4.8600000000000011E-2</v>
      </c>
      <c r="BI115" s="122">
        <f t="shared" si="24"/>
        <v>4.8400000000000012E-2</v>
      </c>
      <c r="BJ115" s="122">
        <f t="shared" si="24"/>
        <v>4.8200000000000014E-2</v>
      </c>
      <c r="BK115" s="121">
        <v>4.8000000000000001E-2</v>
      </c>
      <c r="BL115" s="122">
        <f>BK115+($BU$115-$BK$115)/10</f>
        <v>4.8100000000000004E-2</v>
      </c>
      <c r="BM115" s="122">
        <f t="shared" ref="BM115:BT115" si="25">BL115+($BU$115-$BK$115)/10</f>
        <v>4.8200000000000007E-2</v>
      </c>
      <c r="BN115" s="122">
        <f t="shared" si="25"/>
        <v>4.830000000000001E-2</v>
      </c>
      <c r="BO115" s="122">
        <f t="shared" si="25"/>
        <v>4.8400000000000012E-2</v>
      </c>
      <c r="BP115" s="122">
        <f t="shared" si="25"/>
        <v>4.8500000000000015E-2</v>
      </c>
      <c r="BQ115" s="122">
        <f t="shared" si="25"/>
        <v>4.8600000000000018E-2</v>
      </c>
      <c r="BR115" s="122">
        <f t="shared" si="25"/>
        <v>4.8700000000000021E-2</v>
      </c>
      <c r="BS115" s="122">
        <f t="shared" si="25"/>
        <v>4.8800000000000024E-2</v>
      </c>
      <c r="BT115" s="122">
        <f t="shared" si="25"/>
        <v>4.8900000000000027E-2</v>
      </c>
      <c r="BU115" s="121">
        <v>4.9000000000000002E-2</v>
      </c>
      <c r="BV115" s="122">
        <f>BU115+($CE$115-$BU$115)/10</f>
        <v>4.9399999999999999E-2</v>
      </c>
      <c r="BW115" s="122">
        <f t="shared" ref="BW115:CC115" si="26">BV115+($CE$115-$BU$115)/10</f>
        <v>4.9799999999999997E-2</v>
      </c>
      <c r="BX115" s="122">
        <f t="shared" si="26"/>
        <v>5.0199999999999995E-2</v>
      </c>
      <c r="BY115" s="122">
        <f t="shared" si="26"/>
        <v>5.0599999999999992E-2</v>
      </c>
      <c r="BZ115" s="122">
        <f t="shared" si="26"/>
        <v>5.099999999999999E-2</v>
      </c>
      <c r="CA115" s="122">
        <f t="shared" si="26"/>
        <v>5.1399999999999987E-2</v>
      </c>
      <c r="CB115" s="122">
        <f t="shared" si="26"/>
        <v>5.1799999999999985E-2</v>
      </c>
      <c r="CC115" s="122">
        <f t="shared" si="26"/>
        <v>5.2199999999999983E-2</v>
      </c>
      <c r="CD115" s="122">
        <f>CC115+($CE$115-$BU$115)/10</f>
        <v>5.259999999999998E-2</v>
      </c>
      <c r="CE115" s="121">
        <v>5.2999999999999999E-2</v>
      </c>
      <c r="CF115" s="122">
        <f>CE115+($CO$115-$CE$115)/10</f>
        <v>5.3699999999999998E-2</v>
      </c>
      <c r="CG115" s="122">
        <f t="shared" ref="CG115:CN115" si="27">CF115+($CO$115-$CE$115)/10</f>
        <v>5.4399999999999997E-2</v>
      </c>
      <c r="CH115" s="122">
        <f t="shared" si="27"/>
        <v>5.5099999999999996E-2</v>
      </c>
      <c r="CI115" s="122">
        <f t="shared" si="27"/>
        <v>5.5799999999999995E-2</v>
      </c>
      <c r="CJ115" s="122">
        <f t="shared" si="27"/>
        <v>5.6499999999999995E-2</v>
      </c>
      <c r="CK115" s="122">
        <f t="shared" si="27"/>
        <v>5.7199999999999994E-2</v>
      </c>
      <c r="CL115" s="122">
        <f t="shared" si="27"/>
        <v>5.7899999999999993E-2</v>
      </c>
      <c r="CM115" s="122">
        <f t="shared" si="27"/>
        <v>5.8599999999999992E-2</v>
      </c>
      <c r="CN115" s="122">
        <f t="shared" si="27"/>
        <v>5.9299999999999992E-2</v>
      </c>
      <c r="CO115" s="121">
        <v>0.06</v>
      </c>
      <c r="CP115" s="122">
        <f>CO115+($CY$115-$CO$115)/10</f>
        <v>6.1099999999999995E-2</v>
      </c>
      <c r="CQ115" s="122">
        <f t="shared" ref="CQ115:CX115" si="28">CP115+($CY$115-$CO$115)/10</f>
        <v>6.2199999999999991E-2</v>
      </c>
      <c r="CR115" s="122">
        <f t="shared" si="28"/>
        <v>6.3299999999999995E-2</v>
      </c>
      <c r="CS115" s="122">
        <f t="shared" si="28"/>
        <v>6.4399999999999999E-2</v>
      </c>
      <c r="CT115" s="122">
        <f t="shared" si="28"/>
        <v>6.5500000000000003E-2</v>
      </c>
      <c r="CU115" s="122">
        <f t="shared" si="28"/>
        <v>6.6600000000000006E-2</v>
      </c>
      <c r="CV115" s="122">
        <f t="shared" si="28"/>
        <v>6.770000000000001E-2</v>
      </c>
      <c r="CW115" s="122">
        <f t="shared" si="28"/>
        <v>6.8800000000000014E-2</v>
      </c>
      <c r="CX115" s="122">
        <f t="shared" si="28"/>
        <v>6.9900000000000018E-2</v>
      </c>
      <c r="CY115" s="121">
        <v>7.0999999999999994E-2</v>
      </c>
      <c r="CZ115" s="122">
        <f>CY115+($DI$115-$CY$115)/10</f>
        <v>7.2399999999999992E-2</v>
      </c>
      <c r="DA115" s="122">
        <f t="shared" ref="DA115:DH115" si="29">CZ115+($DI$115-$CY$115)/10</f>
        <v>7.3799999999999991E-2</v>
      </c>
      <c r="DB115" s="122">
        <f t="shared" si="29"/>
        <v>7.5199999999999989E-2</v>
      </c>
      <c r="DC115" s="122">
        <f t="shared" si="29"/>
        <v>7.6599999999999988E-2</v>
      </c>
      <c r="DD115" s="122">
        <f t="shared" si="29"/>
        <v>7.7999999999999986E-2</v>
      </c>
      <c r="DE115" s="122">
        <f t="shared" si="29"/>
        <v>7.9399999999999984E-2</v>
      </c>
      <c r="DF115" s="122">
        <f t="shared" si="29"/>
        <v>8.0799999999999983E-2</v>
      </c>
      <c r="DG115" s="122">
        <f t="shared" si="29"/>
        <v>8.2199999999999981E-2</v>
      </c>
      <c r="DH115" s="122">
        <f t="shared" si="29"/>
        <v>8.359999999999998E-2</v>
      </c>
      <c r="DI115" s="121">
        <v>8.5000000000000006E-2</v>
      </c>
      <c r="DJ115" s="122">
        <f>DI115+($DS$115-$DI$115)/10</f>
        <v>8.6699999999999999E-2</v>
      </c>
      <c r="DK115" s="122">
        <f t="shared" ref="DK115:DR115" si="30">DJ115+($DS$115-$DI$115)/10</f>
        <v>8.8399999999999992E-2</v>
      </c>
      <c r="DL115" s="122">
        <f t="shared" si="30"/>
        <v>9.0099999999999986E-2</v>
      </c>
      <c r="DM115" s="122">
        <f t="shared" si="30"/>
        <v>9.1799999999999979E-2</v>
      </c>
      <c r="DN115" s="122">
        <f t="shared" si="30"/>
        <v>9.3499999999999972E-2</v>
      </c>
      <c r="DO115" s="122">
        <f t="shared" si="30"/>
        <v>9.5199999999999965E-2</v>
      </c>
      <c r="DP115" s="122">
        <f t="shared" si="30"/>
        <v>9.6899999999999958E-2</v>
      </c>
      <c r="DQ115" s="122">
        <f t="shared" si="30"/>
        <v>9.8599999999999952E-2</v>
      </c>
      <c r="DR115" s="122">
        <f t="shared" si="30"/>
        <v>0.10029999999999994</v>
      </c>
      <c r="DS115" s="121">
        <v>0.10199999999999999</v>
      </c>
    </row>
    <row r="116" spans="2:123" x14ac:dyDescent="0.2">
      <c r="B116" s="4" t="s">
        <v>187</v>
      </c>
      <c r="C116" s="121">
        <v>0.14899999999999999</v>
      </c>
      <c r="D116" s="122">
        <f>C116+($M$116-$C$116)/10</f>
        <v>0.14710000000000001</v>
      </c>
      <c r="E116" s="122">
        <f t="shared" ref="E116:L116" si="31">D116+($M$116-$C$116)/10</f>
        <v>0.1452</v>
      </c>
      <c r="F116" s="122">
        <f t="shared" si="31"/>
        <v>0.14329999999999998</v>
      </c>
      <c r="G116" s="122">
        <f t="shared" si="31"/>
        <v>0.14139999999999997</v>
      </c>
      <c r="H116" s="122">
        <f t="shared" si="31"/>
        <v>0.13949999999999996</v>
      </c>
      <c r="I116" s="122">
        <f t="shared" si="31"/>
        <v>0.13759999999999994</v>
      </c>
      <c r="J116" s="122">
        <f t="shared" si="31"/>
        <v>0.13569999999999993</v>
      </c>
      <c r="K116" s="122">
        <f t="shared" si="31"/>
        <v>0.13379999999999992</v>
      </c>
      <c r="L116" s="122">
        <f t="shared" si="31"/>
        <v>0.13189999999999991</v>
      </c>
      <c r="M116" s="121">
        <v>0.13</v>
      </c>
      <c r="N116" s="122">
        <f>M116+($W$116-$M$116)/10</f>
        <v>0.1285</v>
      </c>
      <c r="O116" s="122">
        <f t="shared" ref="O116:V116" si="32">N116+($W$116-$M$116)/10</f>
        <v>0.127</v>
      </c>
      <c r="P116" s="122">
        <f t="shared" si="32"/>
        <v>0.1255</v>
      </c>
      <c r="Q116" s="122">
        <f t="shared" si="32"/>
        <v>0.124</v>
      </c>
      <c r="R116" s="122">
        <f t="shared" si="32"/>
        <v>0.1225</v>
      </c>
      <c r="S116" s="122">
        <f t="shared" si="32"/>
        <v>0.121</v>
      </c>
      <c r="T116" s="122">
        <f t="shared" si="32"/>
        <v>0.1195</v>
      </c>
      <c r="U116" s="122">
        <f t="shared" si="32"/>
        <v>0.11799999999999999</v>
      </c>
      <c r="V116" s="122">
        <f t="shared" si="32"/>
        <v>0.11649999999999999</v>
      </c>
      <c r="W116" s="121">
        <v>0.115</v>
      </c>
      <c r="X116" s="122">
        <f>W116+($AG$116-$W$116)/10</f>
        <v>0.1138</v>
      </c>
      <c r="Y116" s="122">
        <f t="shared" ref="Y116:AF116" si="33">X116+($AG$116-$W$116)/10</f>
        <v>0.11259999999999999</v>
      </c>
      <c r="Z116" s="122">
        <f t="shared" si="33"/>
        <v>0.11139999999999999</v>
      </c>
      <c r="AA116" s="122">
        <f t="shared" si="33"/>
        <v>0.11019999999999998</v>
      </c>
      <c r="AB116" s="122">
        <f t="shared" si="33"/>
        <v>0.10899999999999997</v>
      </c>
      <c r="AC116" s="122">
        <f t="shared" si="33"/>
        <v>0.10779999999999997</v>
      </c>
      <c r="AD116" s="122">
        <f t="shared" si="33"/>
        <v>0.10659999999999996</v>
      </c>
      <c r="AE116" s="122">
        <f t="shared" si="33"/>
        <v>0.10539999999999995</v>
      </c>
      <c r="AF116" s="122">
        <f t="shared" si="33"/>
        <v>0.10419999999999995</v>
      </c>
      <c r="AG116" s="121">
        <v>0.10299999999999999</v>
      </c>
      <c r="AH116" s="122">
        <f>AG116+($AQ$116-$AG$116)/10</f>
        <v>0.1021</v>
      </c>
      <c r="AI116" s="122">
        <f t="shared" ref="AI116:AP116" si="34">AH116+($AQ$116-$AG$116)/10</f>
        <v>0.1012</v>
      </c>
      <c r="AJ116" s="122">
        <f t="shared" si="34"/>
        <v>0.1003</v>
      </c>
      <c r="AK116" s="122">
        <f t="shared" si="34"/>
        <v>9.9400000000000002E-2</v>
      </c>
      <c r="AL116" s="122">
        <f t="shared" si="34"/>
        <v>9.8500000000000004E-2</v>
      </c>
      <c r="AM116" s="122">
        <f t="shared" si="34"/>
        <v>9.7600000000000006E-2</v>
      </c>
      <c r="AN116" s="122">
        <f t="shared" si="34"/>
        <v>9.6700000000000008E-2</v>
      </c>
      <c r="AO116" s="122">
        <f t="shared" si="34"/>
        <v>9.580000000000001E-2</v>
      </c>
      <c r="AP116" s="122">
        <f t="shared" si="34"/>
        <v>9.4900000000000012E-2</v>
      </c>
      <c r="AQ116" s="121">
        <v>9.4E-2</v>
      </c>
      <c r="AR116" s="122">
        <f>AQ116+($BA$116-$AQ$116)/10</f>
        <v>9.3399999999999997E-2</v>
      </c>
      <c r="AS116" s="122">
        <f t="shared" ref="AS116:AZ116" si="35">AR116+($BA$116-$AQ$116)/10</f>
        <v>9.2799999999999994E-2</v>
      </c>
      <c r="AT116" s="122">
        <f t="shared" si="35"/>
        <v>9.219999999999999E-2</v>
      </c>
      <c r="AU116" s="122">
        <f t="shared" si="35"/>
        <v>9.1599999999999987E-2</v>
      </c>
      <c r="AV116" s="122">
        <f t="shared" si="35"/>
        <v>9.0999999999999984E-2</v>
      </c>
      <c r="AW116" s="122">
        <f t="shared" si="35"/>
        <v>9.039999999999998E-2</v>
      </c>
      <c r="AX116" s="122">
        <f t="shared" si="35"/>
        <v>8.9799999999999977E-2</v>
      </c>
      <c r="AY116" s="122">
        <f t="shared" si="35"/>
        <v>8.9199999999999974E-2</v>
      </c>
      <c r="AZ116" s="122">
        <f t="shared" si="35"/>
        <v>8.859999999999997E-2</v>
      </c>
      <c r="BA116" s="121">
        <v>8.7999999999999995E-2</v>
      </c>
      <c r="BB116" s="122">
        <f>BA116+($BK$116-$BA$116)/10</f>
        <v>8.7799999999999989E-2</v>
      </c>
      <c r="BC116" s="122">
        <f t="shared" ref="BC116:BJ116" si="36">BB116+($BK$116-$BA$116)/10</f>
        <v>8.7599999999999983E-2</v>
      </c>
      <c r="BD116" s="122">
        <f t="shared" si="36"/>
        <v>8.7399999999999978E-2</v>
      </c>
      <c r="BE116" s="122">
        <f t="shared" si="36"/>
        <v>8.7199999999999972E-2</v>
      </c>
      <c r="BF116" s="122">
        <f t="shared" si="36"/>
        <v>8.6999999999999966E-2</v>
      </c>
      <c r="BG116" s="122">
        <f t="shared" si="36"/>
        <v>8.6799999999999961E-2</v>
      </c>
      <c r="BH116" s="122">
        <f t="shared" si="36"/>
        <v>8.6599999999999955E-2</v>
      </c>
      <c r="BI116" s="122">
        <f t="shared" si="36"/>
        <v>8.6399999999999949E-2</v>
      </c>
      <c r="BJ116" s="122">
        <f t="shared" si="36"/>
        <v>8.6199999999999943E-2</v>
      </c>
      <c r="BK116" s="121">
        <v>8.5999999999999993E-2</v>
      </c>
      <c r="BL116" s="122">
        <f>BK116+($BU$116-$BK$116)/10</f>
        <v>8.6099999999999996E-2</v>
      </c>
      <c r="BM116" s="122">
        <f t="shared" ref="BM116:BT116" si="37">BL116+($BU$116-$BK$116)/10</f>
        <v>8.6199999999999999E-2</v>
      </c>
      <c r="BN116" s="122">
        <f t="shared" si="37"/>
        <v>8.6300000000000002E-2</v>
      </c>
      <c r="BO116" s="122">
        <f t="shared" si="37"/>
        <v>8.6400000000000005E-2</v>
      </c>
      <c r="BP116" s="122">
        <f t="shared" si="37"/>
        <v>8.6500000000000007E-2</v>
      </c>
      <c r="BQ116" s="122">
        <f t="shared" si="37"/>
        <v>8.660000000000001E-2</v>
      </c>
      <c r="BR116" s="122">
        <f t="shared" si="37"/>
        <v>8.6700000000000013E-2</v>
      </c>
      <c r="BS116" s="122">
        <f t="shared" si="37"/>
        <v>8.6800000000000016E-2</v>
      </c>
      <c r="BT116" s="122">
        <f t="shared" si="37"/>
        <v>8.6900000000000019E-2</v>
      </c>
      <c r="BU116" s="121">
        <v>8.6999999999999994E-2</v>
      </c>
      <c r="BV116" s="122">
        <f>BU116+($CE$116-$BU$116)/10</f>
        <v>8.7399999999999992E-2</v>
      </c>
      <c r="BW116" s="122">
        <f t="shared" ref="BW116:CD116" si="38">BV116+($CE$116-$BU$116)/10</f>
        <v>8.7799999999999989E-2</v>
      </c>
      <c r="BX116" s="122">
        <f t="shared" si="38"/>
        <v>8.8199999999999987E-2</v>
      </c>
      <c r="BY116" s="122">
        <f t="shared" si="38"/>
        <v>8.8599999999999984E-2</v>
      </c>
      <c r="BZ116" s="122">
        <f t="shared" si="38"/>
        <v>8.8999999999999982E-2</v>
      </c>
      <c r="CA116" s="122">
        <f t="shared" si="38"/>
        <v>8.9399999999999979E-2</v>
      </c>
      <c r="CB116" s="122">
        <f t="shared" si="38"/>
        <v>8.9799999999999977E-2</v>
      </c>
      <c r="CC116" s="122">
        <f t="shared" si="38"/>
        <v>9.0199999999999975E-2</v>
      </c>
      <c r="CD116" s="122">
        <f t="shared" si="38"/>
        <v>9.0599999999999972E-2</v>
      </c>
      <c r="CE116" s="121">
        <v>9.0999999999999998E-2</v>
      </c>
      <c r="CF116" s="122">
        <f>CE116+($CO$116-$CE$116)/10</f>
        <v>9.1700000000000004E-2</v>
      </c>
      <c r="CG116" s="122">
        <f t="shared" ref="CG116:CN116" si="39">CF116+($CO$116-$CE$116)/10</f>
        <v>9.240000000000001E-2</v>
      </c>
      <c r="CH116" s="122">
        <f t="shared" si="39"/>
        <v>9.3100000000000016E-2</v>
      </c>
      <c r="CI116" s="122">
        <f t="shared" si="39"/>
        <v>9.3800000000000022E-2</v>
      </c>
      <c r="CJ116" s="122">
        <f t="shared" si="39"/>
        <v>9.4500000000000028E-2</v>
      </c>
      <c r="CK116" s="122">
        <f t="shared" si="39"/>
        <v>9.5200000000000035E-2</v>
      </c>
      <c r="CL116" s="122">
        <f t="shared" si="39"/>
        <v>9.5900000000000041E-2</v>
      </c>
      <c r="CM116" s="122">
        <f t="shared" si="39"/>
        <v>9.6600000000000047E-2</v>
      </c>
      <c r="CN116" s="122">
        <f t="shared" si="39"/>
        <v>9.7300000000000053E-2</v>
      </c>
      <c r="CO116" s="121">
        <v>9.8000000000000004E-2</v>
      </c>
      <c r="CP116" s="122">
        <f>CO116+($CY$116-$CO$116)/10</f>
        <v>9.9100000000000008E-2</v>
      </c>
      <c r="CQ116" s="122">
        <f t="shared" ref="CQ116:CX116" si="40">CP116+($CY$116-$CO$116)/10</f>
        <v>0.10020000000000001</v>
      </c>
      <c r="CR116" s="122">
        <f t="shared" si="40"/>
        <v>0.10130000000000002</v>
      </c>
      <c r="CS116" s="122">
        <f t="shared" si="40"/>
        <v>0.10240000000000002</v>
      </c>
      <c r="CT116" s="122">
        <f t="shared" si="40"/>
        <v>0.10350000000000002</v>
      </c>
      <c r="CU116" s="122">
        <f t="shared" si="40"/>
        <v>0.10460000000000003</v>
      </c>
      <c r="CV116" s="122">
        <f t="shared" si="40"/>
        <v>0.10570000000000003</v>
      </c>
      <c r="CW116" s="122">
        <f t="shared" si="40"/>
        <v>0.10680000000000003</v>
      </c>
      <c r="CX116" s="122">
        <f t="shared" si="40"/>
        <v>0.10790000000000004</v>
      </c>
      <c r="CY116" s="121">
        <v>0.109</v>
      </c>
      <c r="CZ116" s="122"/>
      <c r="DA116" s="122"/>
      <c r="DB116" s="122"/>
      <c r="DC116" s="122"/>
      <c r="DD116" s="122"/>
      <c r="DE116" s="122"/>
      <c r="DF116" s="122"/>
      <c r="DG116" s="122"/>
      <c r="DH116" s="122"/>
      <c r="DI116" s="121"/>
      <c r="DJ116" s="122"/>
      <c r="DK116" s="122"/>
      <c r="DL116" s="122"/>
      <c r="DM116" s="122"/>
      <c r="DN116" s="122"/>
      <c r="DO116" s="122"/>
      <c r="DP116" s="122"/>
      <c r="DQ116" s="122"/>
      <c r="DR116" s="122"/>
      <c r="DS116" s="121"/>
    </row>
    <row r="117" spans="2:123" x14ac:dyDescent="0.2">
      <c r="B117" s="4" t="s">
        <v>188</v>
      </c>
      <c r="C117" s="121">
        <v>0.69099999999999995</v>
      </c>
      <c r="D117" s="122">
        <f>C117+($M$117-$C$117)/10</f>
        <v>0.67649999999999999</v>
      </c>
      <c r="E117" s="122">
        <f t="shared" ref="E117:L117" si="41">D117+($M$117-$C$117)/10</f>
        <v>0.66200000000000003</v>
      </c>
      <c r="F117" s="122">
        <f t="shared" si="41"/>
        <v>0.64750000000000008</v>
      </c>
      <c r="G117" s="122">
        <f t="shared" si="41"/>
        <v>0.63300000000000012</v>
      </c>
      <c r="H117" s="122">
        <f t="shared" si="41"/>
        <v>0.61850000000000016</v>
      </c>
      <c r="I117" s="122">
        <f t="shared" si="41"/>
        <v>0.6040000000000002</v>
      </c>
      <c r="J117" s="122">
        <f t="shared" si="41"/>
        <v>0.58950000000000025</v>
      </c>
      <c r="K117" s="122">
        <f t="shared" si="41"/>
        <v>0.57500000000000029</v>
      </c>
      <c r="L117" s="122">
        <f t="shared" si="41"/>
        <v>0.56050000000000033</v>
      </c>
      <c r="M117" s="121">
        <v>0.54600000000000004</v>
      </c>
      <c r="N117" s="122">
        <f>M117+($W$117-$M$117)/10</f>
        <v>0.53550000000000009</v>
      </c>
      <c r="O117" s="122">
        <f t="shared" ref="O117:V117" si="42">N117+($W$117-$M$117)/10</f>
        <v>0.52500000000000013</v>
      </c>
      <c r="P117" s="122">
        <f t="shared" si="42"/>
        <v>0.51450000000000018</v>
      </c>
      <c r="Q117" s="122">
        <f t="shared" si="42"/>
        <v>0.50400000000000023</v>
      </c>
      <c r="R117" s="122">
        <f t="shared" si="42"/>
        <v>0.49350000000000022</v>
      </c>
      <c r="S117" s="122">
        <f t="shared" si="42"/>
        <v>0.48300000000000021</v>
      </c>
      <c r="T117" s="122">
        <f t="shared" si="42"/>
        <v>0.4725000000000002</v>
      </c>
      <c r="U117" s="122">
        <f t="shared" si="42"/>
        <v>0.46200000000000019</v>
      </c>
      <c r="V117" s="122">
        <f t="shared" si="42"/>
        <v>0.45150000000000018</v>
      </c>
      <c r="W117" s="121">
        <v>0.441</v>
      </c>
      <c r="X117" s="122">
        <f>W117+($AG$117-$W$117)/10</f>
        <v>0.434</v>
      </c>
      <c r="Y117" s="122">
        <f t="shared" ref="Y117:AF117" si="43">X117+($AG$117-$W$117)/10</f>
        <v>0.42699999999999999</v>
      </c>
      <c r="Z117" s="122">
        <f t="shared" si="43"/>
        <v>0.42</v>
      </c>
      <c r="AA117" s="122">
        <f t="shared" si="43"/>
        <v>0.41299999999999998</v>
      </c>
      <c r="AB117" s="122">
        <f t="shared" si="43"/>
        <v>0.40599999999999997</v>
      </c>
      <c r="AC117" s="122">
        <f t="shared" si="43"/>
        <v>0.39899999999999997</v>
      </c>
      <c r="AD117" s="122">
        <f t="shared" si="43"/>
        <v>0.39199999999999996</v>
      </c>
      <c r="AE117" s="122">
        <f t="shared" si="43"/>
        <v>0.38499999999999995</v>
      </c>
      <c r="AF117" s="122">
        <f t="shared" si="43"/>
        <v>0.37799999999999995</v>
      </c>
      <c r="AG117" s="121">
        <v>0.371</v>
      </c>
      <c r="AH117" s="122">
        <f>AG117+($AQ$117-$AG$117)/10</f>
        <v>0.3669</v>
      </c>
      <c r="AI117" s="122">
        <f t="shared" ref="AI117:AP117" si="44">AH117+($AQ$117-$AG$117)/10</f>
        <v>0.36280000000000001</v>
      </c>
      <c r="AJ117" s="122">
        <f t="shared" si="44"/>
        <v>0.35870000000000002</v>
      </c>
      <c r="AK117" s="122">
        <f t="shared" si="44"/>
        <v>0.35460000000000003</v>
      </c>
      <c r="AL117" s="122">
        <f t="shared" si="44"/>
        <v>0.35050000000000003</v>
      </c>
      <c r="AM117" s="122">
        <f t="shared" si="44"/>
        <v>0.34640000000000004</v>
      </c>
      <c r="AN117" s="122">
        <f t="shared" si="44"/>
        <v>0.34230000000000005</v>
      </c>
      <c r="AO117" s="122">
        <f t="shared" si="44"/>
        <v>0.33820000000000006</v>
      </c>
      <c r="AP117" s="122">
        <f t="shared" si="44"/>
        <v>0.33410000000000006</v>
      </c>
      <c r="AQ117" s="121">
        <v>0.33</v>
      </c>
      <c r="AR117" s="122">
        <f>AQ117+($BA$117-$AQ$117)/10</f>
        <v>0.3281</v>
      </c>
      <c r="AS117" s="122">
        <f t="shared" ref="AS117:AZ117" si="45">AR117+($BA$117-$AQ$117)/10</f>
        <v>0.32619999999999999</v>
      </c>
      <c r="AT117" s="122">
        <f t="shared" si="45"/>
        <v>0.32429999999999998</v>
      </c>
      <c r="AU117" s="122">
        <f t="shared" si="45"/>
        <v>0.32239999999999996</v>
      </c>
      <c r="AV117" s="122">
        <f t="shared" si="45"/>
        <v>0.32049999999999995</v>
      </c>
      <c r="AW117" s="122">
        <f t="shared" si="45"/>
        <v>0.31859999999999994</v>
      </c>
      <c r="AX117" s="122">
        <f t="shared" si="45"/>
        <v>0.31669999999999993</v>
      </c>
      <c r="AY117" s="122">
        <f t="shared" si="45"/>
        <v>0.31479999999999991</v>
      </c>
      <c r="AZ117" s="122">
        <f t="shared" si="45"/>
        <v>0.3128999999999999</v>
      </c>
      <c r="BA117" s="121">
        <v>0.311</v>
      </c>
      <c r="BB117" s="122">
        <f>BA117+($BK$117-$BA$117)/10</f>
        <v>0.31080000000000002</v>
      </c>
      <c r="BC117" s="122">
        <f t="shared" ref="BC117:BJ117" si="46">BB117+($BK$117-$BA$117)/10</f>
        <v>0.31060000000000004</v>
      </c>
      <c r="BD117" s="122">
        <f t="shared" si="46"/>
        <v>0.31040000000000006</v>
      </c>
      <c r="BE117" s="122">
        <f t="shared" si="46"/>
        <v>0.31020000000000009</v>
      </c>
      <c r="BF117" s="122">
        <f t="shared" si="46"/>
        <v>0.31000000000000011</v>
      </c>
      <c r="BG117" s="122">
        <f t="shared" si="46"/>
        <v>0.30980000000000013</v>
      </c>
      <c r="BH117" s="122">
        <f t="shared" si="46"/>
        <v>0.30960000000000015</v>
      </c>
      <c r="BI117" s="122">
        <f t="shared" si="46"/>
        <v>0.30940000000000017</v>
      </c>
      <c r="BJ117" s="122">
        <f t="shared" si="46"/>
        <v>0.3092000000000002</v>
      </c>
      <c r="BK117" s="121">
        <v>0.309</v>
      </c>
      <c r="BL117" s="122">
        <f>BK117+($BU$117-$BK$117)/10</f>
        <v>0.30990000000000001</v>
      </c>
      <c r="BM117" s="122">
        <f t="shared" ref="BM117:BT117" si="47">BL117+($BU$117-$BK$117)/10</f>
        <v>0.31080000000000002</v>
      </c>
      <c r="BN117" s="122">
        <f t="shared" si="47"/>
        <v>0.31170000000000003</v>
      </c>
      <c r="BO117" s="122">
        <f t="shared" si="47"/>
        <v>0.31260000000000004</v>
      </c>
      <c r="BP117" s="122">
        <f t="shared" si="47"/>
        <v>0.31350000000000006</v>
      </c>
      <c r="BQ117" s="122">
        <f t="shared" si="47"/>
        <v>0.31440000000000007</v>
      </c>
      <c r="BR117" s="122">
        <f t="shared" si="47"/>
        <v>0.31530000000000008</v>
      </c>
      <c r="BS117" s="122">
        <f t="shared" si="47"/>
        <v>0.31620000000000009</v>
      </c>
      <c r="BT117" s="122">
        <f t="shared" si="47"/>
        <v>0.3171000000000001</v>
      </c>
      <c r="BU117" s="121">
        <v>0.318</v>
      </c>
      <c r="BV117" s="122">
        <f>BU117+($CE$117-$BU$117)/10</f>
        <v>0.31940000000000002</v>
      </c>
      <c r="BW117" s="122">
        <f t="shared" ref="BW117:CD117" si="48">BV117+($CE$117-$BU$117)/10</f>
        <v>0.32080000000000003</v>
      </c>
      <c r="BX117" s="122">
        <f t="shared" si="48"/>
        <v>0.32220000000000004</v>
      </c>
      <c r="BY117" s="122">
        <f t="shared" si="48"/>
        <v>0.32360000000000005</v>
      </c>
      <c r="BZ117" s="122">
        <f t="shared" si="48"/>
        <v>0.32500000000000007</v>
      </c>
      <c r="CA117" s="122">
        <f t="shared" si="48"/>
        <v>0.32640000000000008</v>
      </c>
      <c r="CB117" s="122">
        <f t="shared" si="48"/>
        <v>0.32780000000000009</v>
      </c>
      <c r="CC117" s="122">
        <f t="shared" si="48"/>
        <v>0.3292000000000001</v>
      </c>
      <c r="CD117" s="122">
        <f t="shared" si="48"/>
        <v>0.33060000000000012</v>
      </c>
      <c r="CE117" s="121">
        <v>0.33200000000000002</v>
      </c>
      <c r="CF117" s="122"/>
      <c r="CG117" s="122"/>
      <c r="CH117" s="122"/>
      <c r="CI117" s="122"/>
      <c r="CJ117" s="122"/>
      <c r="CK117" s="122"/>
      <c r="CL117" s="122"/>
      <c r="CM117" s="122"/>
      <c r="CN117" s="122"/>
      <c r="CO117" s="121"/>
      <c r="CP117" s="122"/>
      <c r="CQ117" s="122"/>
      <c r="CR117" s="122"/>
      <c r="CS117" s="122"/>
      <c r="CT117" s="122"/>
      <c r="CU117" s="122"/>
      <c r="CV117" s="122"/>
      <c r="CW117" s="122"/>
      <c r="CX117" s="122"/>
      <c r="CY117" s="121"/>
      <c r="CZ117" s="122"/>
      <c r="DA117" s="122"/>
      <c r="DB117" s="122"/>
      <c r="DC117" s="122"/>
      <c r="DD117" s="122"/>
      <c r="DE117" s="122"/>
      <c r="DF117" s="122"/>
      <c r="DG117" s="122"/>
      <c r="DH117" s="122"/>
      <c r="DI117" s="121"/>
      <c r="DJ117" s="122"/>
      <c r="DK117" s="122"/>
      <c r="DL117" s="122"/>
      <c r="DM117" s="122"/>
      <c r="DN117" s="122"/>
      <c r="DO117" s="122"/>
      <c r="DP117" s="122"/>
      <c r="DQ117" s="122"/>
      <c r="DR117" s="122"/>
      <c r="DS117" s="121"/>
    </row>
    <row r="118" spans="2:123" x14ac:dyDescent="0.2">
      <c r="B118" s="4" t="s">
        <v>189</v>
      </c>
      <c r="C118" s="121">
        <v>0.83199999999999996</v>
      </c>
      <c r="D118" s="122">
        <f>C118+($M$118-$C$118)/10</f>
        <v>0.8175</v>
      </c>
      <c r="E118" s="122">
        <f t="shared" ref="E118:L118" si="49">D118+($M$118-$C$118)/10</f>
        <v>0.80300000000000005</v>
      </c>
      <c r="F118" s="122">
        <f t="shared" si="49"/>
        <v>0.78850000000000009</v>
      </c>
      <c r="G118" s="122">
        <f t="shared" si="49"/>
        <v>0.77400000000000013</v>
      </c>
      <c r="H118" s="122">
        <f t="shared" si="49"/>
        <v>0.75950000000000017</v>
      </c>
      <c r="I118" s="122">
        <f t="shared" si="49"/>
        <v>0.74500000000000022</v>
      </c>
      <c r="J118" s="122">
        <f t="shared" si="49"/>
        <v>0.73050000000000026</v>
      </c>
      <c r="K118" s="122">
        <f t="shared" si="49"/>
        <v>0.7160000000000003</v>
      </c>
      <c r="L118" s="122">
        <f t="shared" si="49"/>
        <v>0.70150000000000035</v>
      </c>
      <c r="M118" s="121">
        <v>0.68700000000000006</v>
      </c>
      <c r="N118" s="122">
        <f>M118+($W$118-$M$118)/10</f>
        <v>0.6765000000000001</v>
      </c>
      <c r="O118" s="122">
        <f t="shared" ref="O118:V118" si="50">N118+($W$118-$M$118)/10</f>
        <v>0.66600000000000015</v>
      </c>
      <c r="P118" s="122">
        <f t="shared" si="50"/>
        <v>0.65550000000000019</v>
      </c>
      <c r="Q118" s="122">
        <f t="shared" si="50"/>
        <v>0.64500000000000024</v>
      </c>
      <c r="R118" s="122">
        <f t="shared" si="50"/>
        <v>0.63450000000000029</v>
      </c>
      <c r="S118" s="122">
        <f t="shared" si="50"/>
        <v>0.62400000000000033</v>
      </c>
      <c r="T118" s="122">
        <f t="shared" si="50"/>
        <v>0.61350000000000038</v>
      </c>
      <c r="U118" s="122">
        <f t="shared" si="50"/>
        <v>0.60300000000000042</v>
      </c>
      <c r="V118" s="122">
        <f t="shared" si="50"/>
        <v>0.59250000000000047</v>
      </c>
      <c r="W118" s="121">
        <v>0.58199999999999996</v>
      </c>
      <c r="X118" s="122">
        <f>W118+($AG$118-$W$118)/10</f>
        <v>0.57499999999999996</v>
      </c>
      <c r="Y118" s="122">
        <f t="shared" ref="Y118:AF118" si="51">X118+($AG$118-$W$118)/10</f>
        <v>0.56799999999999995</v>
      </c>
      <c r="Z118" s="122">
        <f t="shared" si="51"/>
        <v>0.56099999999999994</v>
      </c>
      <c r="AA118" s="122">
        <f t="shared" si="51"/>
        <v>0.55399999999999994</v>
      </c>
      <c r="AB118" s="122">
        <f t="shared" si="51"/>
        <v>0.54699999999999993</v>
      </c>
      <c r="AC118" s="122">
        <f t="shared" si="51"/>
        <v>0.53999999999999992</v>
      </c>
      <c r="AD118" s="122">
        <f t="shared" si="51"/>
        <v>0.53299999999999992</v>
      </c>
      <c r="AE118" s="122">
        <f t="shared" si="51"/>
        <v>0.52599999999999991</v>
      </c>
      <c r="AF118" s="122">
        <f t="shared" si="51"/>
        <v>0.51899999999999991</v>
      </c>
      <c r="AG118" s="121">
        <v>0.51200000000000001</v>
      </c>
      <c r="AH118" s="122">
        <f>AG118+($AQ$118-$AG$118)/10</f>
        <v>0.50790000000000002</v>
      </c>
      <c r="AI118" s="122">
        <f t="shared" ref="AI118:AP118" si="52">AH118+($AQ$118-$AG$118)/10</f>
        <v>0.50380000000000003</v>
      </c>
      <c r="AJ118" s="122">
        <f t="shared" si="52"/>
        <v>0.49970000000000003</v>
      </c>
      <c r="AK118" s="122">
        <f t="shared" si="52"/>
        <v>0.49560000000000004</v>
      </c>
      <c r="AL118" s="122">
        <f t="shared" si="52"/>
        <v>0.49150000000000005</v>
      </c>
      <c r="AM118" s="122">
        <f t="shared" si="52"/>
        <v>0.48740000000000006</v>
      </c>
      <c r="AN118" s="122">
        <f t="shared" si="52"/>
        <v>0.48330000000000006</v>
      </c>
      <c r="AO118" s="122">
        <f t="shared" si="52"/>
        <v>0.47920000000000007</v>
      </c>
      <c r="AP118" s="122">
        <f t="shared" si="52"/>
        <v>0.47510000000000008</v>
      </c>
      <c r="AQ118" s="121">
        <v>0.47099999999999997</v>
      </c>
      <c r="AR118" s="122">
        <f>AQ118+($BA$118-$AQ$118)/10</f>
        <v>0.46909999999999996</v>
      </c>
      <c r="AS118" s="122">
        <f t="shared" ref="AS118:AZ118" si="53">AR118+($BA$118-$AQ$118)/10</f>
        <v>0.46719999999999995</v>
      </c>
      <c r="AT118" s="122">
        <f t="shared" si="53"/>
        <v>0.46529999999999994</v>
      </c>
      <c r="AU118" s="122">
        <f t="shared" si="53"/>
        <v>0.46339999999999992</v>
      </c>
      <c r="AV118" s="122">
        <f t="shared" si="53"/>
        <v>0.46149999999999991</v>
      </c>
      <c r="AW118" s="122">
        <f t="shared" si="53"/>
        <v>0.4595999999999999</v>
      </c>
      <c r="AX118" s="122">
        <f t="shared" si="53"/>
        <v>0.45769999999999988</v>
      </c>
      <c r="AY118" s="122">
        <f t="shared" si="53"/>
        <v>0.45579999999999987</v>
      </c>
      <c r="AZ118" s="122">
        <f t="shared" si="53"/>
        <v>0.45389999999999986</v>
      </c>
      <c r="BA118" s="121">
        <v>0.45200000000000001</v>
      </c>
      <c r="BB118" s="122">
        <f>BA118+($BK$118-$BA$118)/10</f>
        <v>0.45180000000000003</v>
      </c>
      <c r="BC118" s="122">
        <f t="shared" ref="BC118:BJ118" si="54">BB118+($BK$118-$BA$118)/10</f>
        <v>0.45160000000000006</v>
      </c>
      <c r="BD118" s="122">
        <f t="shared" si="54"/>
        <v>0.45140000000000008</v>
      </c>
      <c r="BE118" s="122">
        <f t="shared" si="54"/>
        <v>0.4512000000000001</v>
      </c>
      <c r="BF118" s="122">
        <f t="shared" si="54"/>
        <v>0.45100000000000012</v>
      </c>
      <c r="BG118" s="122">
        <f t="shared" si="54"/>
        <v>0.45080000000000015</v>
      </c>
      <c r="BH118" s="122">
        <f t="shared" si="54"/>
        <v>0.45060000000000017</v>
      </c>
      <c r="BI118" s="122">
        <f t="shared" si="54"/>
        <v>0.45040000000000019</v>
      </c>
      <c r="BJ118" s="122">
        <f t="shared" si="54"/>
        <v>0.45020000000000021</v>
      </c>
      <c r="BK118" s="121">
        <v>0.45</v>
      </c>
      <c r="BL118" s="122">
        <f>BK118+($BU$118-$BK$118)/10</f>
        <v>0.45090000000000002</v>
      </c>
      <c r="BM118" s="122">
        <f t="shared" ref="BM118:BT118" si="55">BL118+($BU$118-$BK$118)/10</f>
        <v>0.45180000000000003</v>
      </c>
      <c r="BN118" s="122">
        <f t="shared" si="55"/>
        <v>0.45270000000000005</v>
      </c>
      <c r="BO118" s="122">
        <f t="shared" si="55"/>
        <v>0.45360000000000006</v>
      </c>
      <c r="BP118" s="122">
        <f t="shared" si="55"/>
        <v>0.45450000000000007</v>
      </c>
      <c r="BQ118" s="122">
        <f t="shared" si="55"/>
        <v>0.45540000000000008</v>
      </c>
      <c r="BR118" s="122">
        <f t="shared" si="55"/>
        <v>0.45630000000000009</v>
      </c>
      <c r="BS118" s="122">
        <f t="shared" si="55"/>
        <v>0.45720000000000011</v>
      </c>
      <c r="BT118" s="122">
        <f t="shared" si="55"/>
        <v>0.45810000000000012</v>
      </c>
      <c r="BU118" s="121">
        <v>0.45900000000000002</v>
      </c>
      <c r="BV118" s="122">
        <f>BU118+($CE$118-$BU$118)/10</f>
        <v>0.4607</v>
      </c>
      <c r="BW118" s="122">
        <f t="shared" ref="BW118:CD118" si="56">BV118+($CE$118-$BU$118)/10</f>
        <v>0.46239999999999998</v>
      </c>
      <c r="BX118" s="122">
        <f t="shared" si="56"/>
        <v>0.46409999999999996</v>
      </c>
      <c r="BY118" s="122">
        <f t="shared" si="56"/>
        <v>0.46579999999999994</v>
      </c>
      <c r="BZ118" s="122">
        <f t="shared" si="56"/>
        <v>0.46749999999999992</v>
      </c>
      <c r="CA118" s="122">
        <f t="shared" si="56"/>
        <v>0.46919999999999989</v>
      </c>
      <c r="CB118" s="122">
        <f t="shared" si="56"/>
        <v>0.47089999999999987</v>
      </c>
      <c r="CC118" s="122">
        <f t="shared" si="56"/>
        <v>0.47259999999999985</v>
      </c>
      <c r="CD118" s="122">
        <f t="shared" si="56"/>
        <v>0.47429999999999983</v>
      </c>
      <c r="CE118" s="121">
        <v>0.47599999999999998</v>
      </c>
      <c r="CF118" s="122"/>
      <c r="CG118" s="122"/>
      <c r="CH118" s="122"/>
      <c r="CI118" s="122"/>
      <c r="CJ118" s="122"/>
      <c r="CK118" s="122"/>
      <c r="CL118" s="122"/>
      <c r="CM118" s="122"/>
      <c r="CN118" s="122"/>
      <c r="CO118" s="121"/>
      <c r="CP118" s="122"/>
      <c r="CQ118" s="122"/>
      <c r="CR118" s="122"/>
      <c r="CS118" s="122"/>
      <c r="CT118" s="122"/>
      <c r="CU118" s="122"/>
      <c r="CV118" s="122"/>
      <c r="CW118" s="122"/>
      <c r="CX118" s="122"/>
      <c r="CY118" s="121"/>
      <c r="CZ118" s="122"/>
      <c r="DA118" s="122"/>
      <c r="DB118" s="122"/>
      <c r="DC118" s="122"/>
      <c r="DD118" s="122"/>
      <c r="DE118" s="122"/>
      <c r="DF118" s="122"/>
      <c r="DG118" s="122"/>
      <c r="DH118" s="122"/>
      <c r="DI118" s="121"/>
      <c r="DJ118" s="122"/>
      <c r="DK118" s="122"/>
      <c r="DL118" s="122"/>
      <c r="DM118" s="122"/>
      <c r="DN118" s="122"/>
      <c r="DO118" s="122"/>
      <c r="DP118" s="122"/>
      <c r="DQ118" s="122"/>
      <c r="DR118" s="122"/>
      <c r="DS118" s="121"/>
    </row>
    <row r="119" spans="2:123" x14ac:dyDescent="0.2">
      <c r="B119" s="4" t="s">
        <v>108</v>
      </c>
      <c r="C119" s="121">
        <v>0.65100000000000002</v>
      </c>
      <c r="D119" s="122">
        <f>C119+($M$119-$C$119)/10</f>
        <v>0.63650000000000007</v>
      </c>
      <c r="E119" s="122">
        <f t="shared" ref="E119:L119" si="57">D119+($M$119-$C$119)/10</f>
        <v>0.62200000000000011</v>
      </c>
      <c r="F119" s="122">
        <f t="shared" si="57"/>
        <v>0.60750000000000015</v>
      </c>
      <c r="G119" s="122">
        <f t="shared" si="57"/>
        <v>0.59300000000000019</v>
      </c>
      <c r="H119" s="122">
        <f t="shared" si="57"/>
        <v>0.57850000000000024</v>
      </c>
      <c r="I119" s="122">
        <f t="shared" si="57"/>
        <v>0.56400000000000028</v>
      </c>
      <c r="J119" s="122">
        <f t="shared" si="57"/>
        <v>0.54950000000000032</v>
      </c>
      <c r="K119" s="122">
        <f t="shared" si="57"/>
        <v>0.53500000000000036</v>
      </c>
      <c r="L119" s="122">
        <f t="shared" si="57"/>
        <v>0.52050000000000041</v>
      </c>
      <c r="M119" s="121">
        <v>0.50600000000000001</v>
      </c>
      <c r="N119" s="122">
        <f>M119+($W$119-$M$119)/10</f>
        <v>0.4955</v>
      </c>
      <c r="O119" s="122">
        <f t="shared" ref="O119:V119" si="58">N119+($W$119-$M$119)/10</f>
        <v>0.48499999999999999</v>
      </c>
      <c r="P119" s="122">
        <f t="shared" si="58"/>
        <v>0.47449999999999998</v>
      </c>
      <c r="Q119" s="122">
        <f t="shared" si="58"/>
        <v>0.46399999999999997</v>
      </c>
      <c r="R119" s="122">
        <f t="shared" si="58"/>
        <v>0.45349999999999996</v>
      </c>
      <c r="S119" s="122">
        <f t="shared" si="58"/>
        <v>0.44299999999999995</v>
      </c>
      <c r="T119" s="122">
        <f t="shared" si="58"/>
        <v>0.43249999999999994</v>
      </c>
      <c r="U119" s="122">
        <f t="shared" si="58"/>
        <v>0.42199999999999993</v>
      </c>
      <c r="V119" s="122">
        <f t="shared" si="58"/>
        <v>0.41149999999999992</v>
      </c>
      <c r="W119" s="121">
        <v>0.40100000000000002</v>
      </c>
      <c r="X119" s="122">
        <f>W119+($AG$119-$W$119)/10</f>
        <v>0.39400000000000002</v>
      </c>
      <c r="Y119" s="122">
        <f t="shared" ref="Y119:AF119" si="59">X119+($AG$119-$W$119)/10</f>
        <v>0.38700000000000001</v>
      </c>
      <c r="Z119" s="122">
        <f t="shared" si="59"/>
        <v>0.38</v>
      </c>
      <c r="AA119" s="122">
        <f t="shared" si="59"/>
        <v>0.373</v>
      </c>
      <c r="AB119" s="122">
        <f t="shared" si="59"/>
        <v>0.36599999999999999</v>
      </c>
      <c r="AC119" s="122">
        <f t="shared" si="59"/>
        <v>0.35899999999999999</v>
      </c>
      <c r="AD119" s="122">
        <f t="shared" si="59"/>
        <v>0.35199999999999998</v>
      </c>
      <c r="AE119" s="122">
        <f t="shared" si="59"/>
        <v>0.34499999999999997</v>
      </c>
      <c r="AF119" s="122">
        <f t="shared" si="59"/>
        <v>0.33799999999999997</v>
      </c>
      <c r="AG119" s="121">
        <v>0.33100000000000002</v>
      </c>
      <c r="AH119" s="122">
        <f>AG119+($AQ$119-$AG$119)/10</f>
        <v>0.32690000000000002</v>
      </c>
      <c r="AI119" s="122">
        <f t="shared" ref="AI119:AO119" si="60">AH119+($AQ$119-$AG$119)/10</f>
        <v>0.32280000000000003</v>
      </c>
      <c r="AJ119" s="122">
        <f t="shared" si="60"/>
        <v>0.31870000000000004</v>
      </c>
      <c r="AK119" s="122">
        <f t="shared" si="60"/>
        <v>0.31460000000000005</v>
      </c>
      <c r="AL119" s="122">
        <f t="shared" si="60"/>
        <v>0.31050000000000005</v>
      </c>
      <c r="AM119" s="122">
        <f t="shared" si="60"/>
        <v>0.30640000000000006</v>
      </c>
      <c r="AN119" s="122">
        <f t="shared" si="60"/>
        <v>0.30230000000000007</v>
      </c>
      <c r="AO119" s="122">
        <f t="shared" si="60"/>
        <v>0.29820000000000008</v>
      </c>
      <c r="AP119" s="122">
        <f>AO119+($AQ$119-$AG$119)/10</f>
        <v>0.29410000000000008</v>
      </c>
      <c r="AQ119" s="121">
        <v>0.28999999999999998</v>
      </c>
      <c r="AR119" s="122">
        <f>AQ119+($BA$119-$AQ$119)/10</f>
        <v>0.28809999999999997</v>
      </c>
      <c r="AS119" s="122">
        <f t="shared" ref="AS119:AZ119" si="61">AR119+($BA$119-$AQ$119)/10</f>
        <v>0.28619999999999995</v>
      </c>
      <c r="AT119" s="122">
        <f t="shared" si="61"/>
        <v>0.28429999999999994</v>
      </c>
      <c r="AU119" s="122">
        <f t="shared" si="61"/>
        <v>0.28239999999999993</v>
      </c>
      <c r="AV119" s="122">
        <f t="shared" si="61"/>
        <v>0.28049999999999992</v>
      </c>
      <c r="AW119" s="122">
        <f t="shared" si="61"/>
        <v>0.2785999999999999</v>
      </c>
      <c r="AX119" s="122">
        <f t="shared" si="61"/>
        <v>0.27669999999999989</v>
      </c>
      <c r="AY119" s="122">
        <f t="shared" si="61"/>
        <v>0.27479999999999988</v>
      </c>
      <c r="AZ119" s="122">
        <f t="shared" si="61"/>
        <v>0.27289999999999986</v>
      </c>
      <c r="BA119" s="121">
        <v>0.27100000000000002</v>
      </c>
      <c r="BB119" s="122">
        <f>BA119+($BK$119-$BA$119)/10</f>
        <v>0.27080000000000004</v>
      </c>
      <c r="BC119" s="122">
        <f t="shared" ref="BC119:BJ119" si="62">BB119+($BK$119-$BA$119)/10</f>
        <v>0.27060000000000006</v>
      </c>
      <c r="BD119" s="122">
        <f t="shared" si="62"/>
        <v>0.27040000000000008</v>
      </c>
      <c r="BE119" s="122">
        <f t="shared" si="62"/>
        <v>0.27020000000000011</v>
      </c>
      <c r="BF119" s="122">
        <f t="shared" si="62"/>
        <v>0.27000000000000013</v>
      </c>
      <c r="BG119" s="122">
        <f t="shared" si="62"/>
        <v>0.26980000000000015</v>
      </c>
      <c r="BH119" s="122">
        <f t="shared" si="62"/>
        <v>0.26960000000000017</v>
      </c>
      <c r="BI119" s="122">
        <f t="shared" si="62"/>
        <v>0.26940000000000019</v>
      </c>
      <c r="BJ119" s="122">
        <f t="shared" si="62"/>
        <v>0.26920000000000022</v>
      </c>
      <c r="BK119" s="121">
        <v>0.26900000000000002</v>
      </c>
      <c r="BL119" s="122">
        <f>BK119+($BU$119-$BK$119)/10</f>
        <v>0.26990000000000003</v>
      </c>
      <c r="BM119" s="122">
        <f t="shared" ref="BM119:BT119" si="63">BL119+($BU$119-$BK$119)/10</f>
        <v>0.27080000000000004</v>
      </c>
      <c r="BN119" s="122">
        <f t="shared" si="63"/>
        <v>0.27170000000000005</v>
      </c>
      <c r="BO119" s="122">
        <f t="shared" si="63"/>
        <v>0.27260000000000006</v>
      </c>
      <c r="BP119" s="122">
        <f t="shared" si="63"/>
        <v>0.27350000000000008</v>
      </c>
      <c r="BQ119" s="122">
        <f t="shared" si="63"/>
        <v>0.27440000000000009</v>
      </c>
      <c r="BR119" s="122">
        <f t="shared" si="63"/>
        <v>0.2753000000000001</v>
      </c>
      <c r="BS119" s="122">
        <f t="shared" si="63"/>
        <v>0.27620000000000011</v>
      </c>
      <c r="BT119" s="122">
        <f t="shared" si="63"/>
        <v>0.27710000000000012</v>
      </c>
      <c r="BU119" s="121">
        <v>0.27800000000000002</v>
      </c>
      <c r="BV119" s="122">
        <f>BU119+($CE$119-$BU$119)/10</f>
        <v>0.27940000000000004</v>
      </c>
      <c r="BW119" s="122">
        <f t="shared" ref="BW119:CD119" si="64">BV119+($CE$119-$BU$119)/10</f>
        <v>0.28080000000000005</v>
      </c>
      <c r="BX119" s="122">
        <f t="shared" si="64"/>
        <v>0.28220000000000006</v>
      </c>
      <c r="BY119" s="122">
        <f t="shared" si="64"/>
        <v>0.28360000000000007</v>
      </c>
      <c r="BZ119" s="122">
        <f t="shared" si="64"/>
        <v>0.28500000000000009</v>
      </c>
      <c r="CA119" s="122">
        <f t="shared" si="64"/>
        <v>0.2864000000000001</v>
      </c>
      <c r="CB119" s="122">
        <f t="shared" si="64"/>
        <v>0.28780000000000011</v>
      </c>
      <c r="CC119" s="122">
        <f t="shared" si="64"/>
        <v>0.28920000000000012</v>
      </c>
      <c r="CD119" s="122">
        <f t="shared" si="64"/>
        <v>0.29060000000000014</v>
      </c>
      <c r="CE119" s="121">
        <v>0.29199999999999998</v>
      </c>
      <c r="CF119" s="122">
        <f>CE119+($CO$119-$CE$119)/10</f>
        <v>0.29330000000000001</v>
      </c>
      <c r="CG119" s="122">
        <f t="shared" ref="CG119:CN119" si="65">CF119+($CO$119-$CE$119)/10</f>
        <v>0.29460000000000003</v>
      </c>
      <c r="CH119" s="122">
        <f t="shared" si="65"/>
        <v>0.29590000000000005</v>
      </c>
      <c r="CI119" s="122">
        <f t="shared" si="65"/>
        <v>0.29720000000000008</v>
      </c>
      <c r="CJ119" s="122">
        <f t="shared" si="65"/>
        <v>0.2985000000000001</v>
      </c>
      <c r="CK119" s="122">
        <f t="shared" si="65"/>
        <v>0.29980000000000012</v>
      </c>
      <c r="CL119" s="122">
        <f t="shared" si="65"/>
        <v>0.30110000000000015</v>
      </c>
      <c r="CM119" s="122">
        <f t="shared" si="65"/>
        <v>0.30240000000000017</v>
      </c>
      <c r="CN119" s="122">
        <f t="shared" si="65"/>
        <v>0.30370000000000019</v>
      </c>
      <c r="CO119" s="121">
        <v>0.30499999999999999</v>
      </c>
      <c r="CP119" s="122"/>
      <c r="CQ119" s="122"/>
      <c r="CR119" s="122"/>
      <c r="CS119" s="122"/>
      <c r="CT119" s="122"/>
      <c r="CU119" s="122"/>
      <c r="CV119" s="122"/>
      <c r="CW119" s="122"/>
      <c r="CX119" s="122"/>
      <c r="CY119" s="121"/>
      <c r="CZ119" s="122"/>
      <c r="DA119" s="122"/>
      <c r="DB119" s="122"/>
      <c r="DC119" s="122"/>
      <c r="DD119" s="122"/>
      <c r="DE119" s="122"/>
      <c r="DF119" s="122"/>
      <c r="DG119" s="122"/>
      <c r="DH119" s="122"/>
      <c r="DI119" s="121"/>
      <c r="DJ119" s="122"/>
      <c r="DK119" s="122"/>
      <c r="DL119" s="122"/>
      <c r="DM119" s="122"/>
      <c r="DN119" s="122"/>
      <c r="DO119" s="122"/>
      <c r="DP119" s="122"/>
      <c r="DQ119" s="122"/>
      <c r="DR119" s="122"/>
      <c r="DS119" s="121"/>
    </row>
    <row r="120" spans="2:123" x14ac:dyDescent="0.2">
      <c r="B120" s="1" t="s">
        <v>109</v>
      </c>
    </row>
    <row r="121" spans="2:123" x14ac:dyDescent="0.2">
      <c r="B121" s="1"/>
    </row>
    <row r="122" spans="2:123" ht="17.25" customHeight="1" x14ac:dyDescent="0.2">
      <c r="B122" s="268" t="s">
        <v>192</v>
      </c>
      <c r="C122" s="125">
        <f>C123+C124</f>
        <v>1</v>
      </c>
    </row>
    <row r="123" spans="2:123" x14ac:dyDescent="0.2">
      <c r="B123" s="98" t="s">
        <v>190</v>
      </c>
      <c r="C123" s="126">
        <v>0.75</v>
      </c>
    </row>
    <row r="124" spans="2:123" x14ac:dyDescent="0.2">
      <c r="B124" s="68" t="s">
        <v>191</v>
      </c>
      <c r="C124" s="127">
        <v>0.25</v>
      </c>
    </row>
    <row r="125" spans="2:123" x14ac:dyDescent="0.2">
      <c r="B125" s="1" t="s">
        <v>203</v>
      </c>
    </row>
    <row r="126" spans="2:123" x14ac:dyDescent="0.2">
      <c r="B126" s="1"/>
    </row>
    <row r="127" spans="2:123" ht="22.5" x14ac:dyDescent="0.2">
      <c r="B127" s="268" t="s">
        <v>197</v>
      </c>
      <c r="C127" s="312" t="s">
        <v>198</v>
      </c>
      <c r="D127" s="313"/>
      <c r="E127" s="313"/>
      <c r="F127" s="313"/>
      <c r="G127" s="313"/>
      <c r="H127" s="314"/>
    </row>
    <row r="128" spans="2:123" ht="67.5" x14ac:dyDescent="0.2">
      <c r="B128" s="142" t="s">
        <v>151</v>
      </c>
      <c r="C128" s="255" t="s">
        <v>442</v>
      </c>
      <c r="D128" s="255" t="s">
        <v>447</v>
      </c>
      <c r="E128" s="255" t="s">
        <v>443</v>
      </c>
      <c r="F128" s="255" t="s">
        <v>444</v>
      </c>
      <c r="G128" s="255" t="s">
        <v>445</v>
      </c>
      <c r="H128" s="255" t="s">
        <v>446</v>
      </c>
    </row>
    <row r="129" spans="2:10" x14ac:dyDescent="0.2">
      <c r="B129" s="4" t="s">
        <v>185</v>
      </c>
      <c r="C129" s="128">
        <v>5.7000000000000002E-2</v>
      </c>
      <c r="D129" s="128">
        <v>2.4E-2</v>
      </c>
      <c r="E129" s="128">
        <v>8.1000000000000003E-2</v>
      </c>
      <c r="F129" s="128">
        <v>3.3000000000000002E-2</v>
      </c>
      <c r="G129" s="128">
        <v>0.09</v>
      </c>
      <c r="H129" s="128">
        <v>0.115</v>
      </c>
    </row>
    <row r="130" spans="2:10" x14ac:dyDescent="0.2">
      <c r="B130" s="4" t="s">
        <v>186</v>
      </c>
      <c r="C130" s="128">
        <v>5.0999999999999997E-2</v>
      </c>
      <c r="D130" s="128">
        <v>2.1999999999999999E-2</v>
      </c>
      <c r="E130" s="128">
        <v>7.2999999999999995E-2</v>
      </c>
      <c r="F130" s="128">
        <v>0.03</v>
      </c>
      <c r="G130" s="128">
        <v>8.1000000000000003E-2</v>
      </c>
      <c r="H130" s="128">
        <v>0.10299999999999999</v>
      </c>
    </row>
    <row r="131" spans="2:10" x14ac:dyDescent="0.2">
      <c r="B131" s="4" t="s">
        <v>187</v>
      </c>
      <c r="C131" s="128">
        <v>7.0000000000000007E-2</v>
      </c>
      <c r="D131" s="128">
        <v>2.9000000000000001E-2</v>
      </c>
      <c r="E131" s="128">
        <v>9.9000000000000005E-2</v>
      </c>
      <c r="F131" s="128">
        <v>0.04</v>
      </c>
      <c r="G131" s="128">
        <v>0.11</v>
      </c>
      <c r="H131" s="128">
        <v>0.14099999999999999</v>
      </c>
      <c r="J131" s="3" t="s">
        <v>208</v>
      </c>
    </row>
    <row r="132" spans="2:10" x14ac:dyDescent="0.2">
      <c r="B132" s="4" t="s">
        <v>188</v>
      </c>
      <c r="C132" s="128">
        <v>0.27600000000000002</v>
      </c>
      <c r="D132" s="128">
        <v>0.13100000000000001</v>
      </c>
      <c r="E132" s="128">
        <v>0.40699999999999997</v>
      </c>
      <c r="F132" s="128">
        <v>0.184</v>
      </c>
      <c r="G132" s="128">
        <v>0.46</v>
      </c>
      <c r="H132" s="128">
        <v>0.51900000000000002</v>
      </c>
      <c r="J132" s="3" t="s">
        <v>209</v>
      </c>
    </row>
    <row r="133" spans="2:10" x14ac:dyDescent="0.2">
      <c r="B133" s="4" t="s">
        <v>189</v>
      </c>
      <c r="C133" s="128">
        <v>0.39300000000000002</v>
      </c>
      <c r="D133" s="128">
        <v>0.16500000000000001</v>
      </c>
      <c r="E133" s="128">
        <v>0.55800000000000005</v>
      </c>
      <c r="F133" s="128">
        <v>0.22800000000000001</v>
      </c>
      <c r="G133" s="128">
        <v>0.621</v>
      </c>
      <c r="H133" s="128">
        <v>0.80400000000000005</v>
      </c>
      <c r="J133" s="3" t="s">
        <v>210</v>
      </c>
    </row>
    <row r="134" spans="2:10" x14ac:dyDescent="0.2">
      <c r="B134" s="4" t="s">
        <v>108</v>
      </c>
      <c r="C134" s="128">
        <v>0.25600000000000001</v>
      </c>
      <c r="D134" s="128">
        <v>0.123</v>
      </c>
      <c r="E134" s="128">
        <v>0.379</v>
      </c>
      <c r="F134" s="128">
        <v>0.17399999999999999</v>
      </c>
      <c r="G134" s="128">
        <v>0.43</v>
      </c>
      <c r="H134" s="128">
        <v>0.47699999999999998</v>
      </c>
    </row>
    <row r="135" spans="2:10" x14ac:dyDescent="0.2">
      <c r="B135" s="1" t="s">
        <v>199</v>
      </c>
    </row>
    <row r="136" spans="2:10" x14ac:dyDescent="0.2">
      <c r="B136" s="1"/>
    </row>
    <row r="137" spans="2:10" ht="16.5" customHeight="1" x14ac:dyDescent="0.2">
      <c r="B137" s="268" t="s">
        <v>200</v>
      </c>
      <c r="C137" s="125" t="s">
        <v>201</v>
      </c>
    </row>
    <row r="138" spans="2:10" x14ac:dyDescent="0.2">
      <c r="B138" s="98" t="s">
        <v>190</v>
      </c>
      <c r="C138" s="130">
        <v>0.52300000000000002</v>
      </c>
      <c r="E138" s="3" t="s">
        <v>202</v>
      </c>
    </row>
    <row r="139" spans="2:10" x14ac:dyDescent="0.2">
      <c r="B139" s="68" t="s">
        <v>191</v>
      </c>
      <c r="C139" s="131">
        <v>0.56999999999999995</v>
      </c>
    </row>
    <row r="140" spans="2:10" x14ac:dyDescent="0.2">
      <c r="B140" s="1" t="s">
        <v>203</v>
      </c>
    </row>
    <row r="141" spans="2:10" x14ac:dyDescent="0.2">
      <c r="B141" s="1"/>
    </row>
    <row r="142" spans="2:10" ht="15.75" customHeight="1" x14ac:dyDescent="0.2">
      <c r="B142" s="305" t="s">
        <v>206</v>
      </c>
      <c r="C142" s="295"/>
      <c r="D142" s="315"/>
    </row>
    <row r="143" spans="2:10" ht="16.5" customHeight="1" x14ac:dyDescent="0.2">
      <c r="B143" s="143" t="s">
        <v>151</v>
      </c>
      <c r="C143" s="140" t="s">
        <v>204</v>
      </c>
      <c r="D143" s="140" t="s">
        <v>205</v>
      </c>
    </row>
    <row r="144" spans="2:10" x14ac:dyDescent="0.2">
      <c r="B144" s="141" t="s">
        <v>185</v>
      </c>
      <c r="C144" s="144">
        <v>4.1000000000000002E-2</v>
      </c>
      <c r="D144" s="122">
        <v>3.6429999999999998</v>
      </c>
    </row>
    <row r="145" spans="2:8" x14ac:dyDescent="0.2">
      <c r="B145" s="71" t="s">
        <v>186</v>
      </c>
      <c r="C145" s="145">
        <v>3.4000000000000002E-2</v>
      </c>
      <c r="D145" s="122">
        <v>2.4289999999999998</v>
      </c>
    </row>
    <row r="146" spans="2:8" x14ac:dyDescent="0.2">
      <c r="B146" s="71" t="s">
        <v>187</v>
      </c>
      <c r="C146" s="145">
        <v>4.2000000000000003E-2</v>
      </c>
      <c r="D146" s="122">
        <v>14.138</v>
      </c>
    </row>
    <row r="147" spans="2:8" x14ac:dyDescent="0.2">
      <c r="B147" s="71" t="s">
        <v>188</v>
      </c>
      <c r="C147" s="145">
        <v>6.5000000000000002E-2</v>
      </c>
      <c r="D147" s="122">
        <v>15.584</v>
      </c>
    </row>
    <row r="148" spans="2:8" x14ac:dyDescent="0.2">
      <c r="B148" s="71" t="s">
        <v>189</v>
      </c>
      <c r="C148" s="145">
        <v>0.12</v>
      </c>
      <c r="D148" s="122">
        <v>18.013999999999999</v>
      </c>
    </row>
    <row r="149" spans="2:8" x14ac:dyDescent="0.2">
      <c r="B149" s="71" t="s">
        <v>108</v>
      </c>
      <c r="C149" s="145">
        <v>8.4000000000000005E-2</v>
      </c>
      <c r="D149" s="122">
        <v>16.393000000000001</v>
      </c>
    </row>
    <row r="150" spans="2:8" x14ac:dyDescent="0.2">
      <c r="B150" s="1" t="s">
        <v>207</v>
      </c>
    </row>
    <row r="152" spans="2:8" ht="23.25" customHeight="1" x14ac:dyDescent="0.2">
      <c r="B152" s="305" t="s">
        <v>211</v>
      </c>
      <c r="C152" s="310"/>
      <c r="D152" s="310"/>
      <c r="E152" s="310"/>
      <c r="F152" s="146"/>
    </row>
    <row r="153" spans="2:8" ht="22.5" customHeight="1" x14ac:dyDescent="0.2">
      <c r="B153" s="143" t="s">
        <v>110</v>
      </c>
      <c r="C153" s="139" t="s">
        <v>87</v>
      </c>
      <c r="D153" s="139" t="s">
        <v>88</v>
      </c>
      <c r="E153" s="139" t="s">
        <v>89</v>
      </c>
      <c r="F153" s="146"/>
    </row>
    <row r="154" spans="2:8" ht="22.5" customHeight="1" x14ac:dyDescent="0.2">
      <c r="B154" s="72" t="s">
        <v>212</v>
      </c>
      <c r="C154" s="149">
        <v>1.1120000000000001</v>
      </c>
      <c r="D154" s="149">
        <v>6.5410000000000004</v>
      </c>
      <c r="E154" s="149">
        <v>47.969000000000001</v>
      </c>
      <c r="F154" s="147"/>
      <c r="G154" s="256" t="s">
        <v>449</v>
      </c>
      <c r="H154" s="3" t="s">
        <v>220</v>
      </c>
    </row>
    <row r="155" spans="2:8" ht="22.5" x14ac:dyDescent="0.2">
      <c r="B155" s="148" t="s">
        <v>213</v>
      </c>
      <c r="C155" s="149">
        <v>0.26</v>
      </c>
      <c r="D155" s="149">
        <v>4.585</v>
      </c>
      <c r="E155" s="149">
        <v>24.452999999999999</v>
      </c>
      <c r="F155" s="147"/>
      <c r="G155" s="256" t="s">
        <v>448</v>
      </c>
    </row>
    <row r="156" spans="2:8" ht="22.5" x14ac:dyDescent="0.2">
      <c r="B156" s="72" t="s">
        <v>214</v>
      </c>
      <c r="C156" s="149">
        <v>0.754</v>
      </c>
      <c r="D156" s="149">
        <v>4.4370000000000003</v>
      </c>
      <c r="E156" s="149">
        <v>29.582999999999998</v>
      </c>
      <c r="F156" s="147"/>
      <c r="G156" s="256" t="s">
        <v>454</v>
      </c>
    </row>
    <row r="157" spans="2:8" ht="22.5" x14ac:dyDescent="0.2">
      <c r="B157" s="148" t="s">
        <v>215</v>
      </c>
      <c r="C157" s="149">
        <v>0.14299999999999999</v>
      </c>
      <c r="D157" s="149">
        <v>1.054</v>
      </c>
      <c r="E157" s="149">
        <v>11.382999999999999</v>
      </c>
      <c r="F157" s="147"/>
      <c r="G157" s="256" t="s">
        <v>453</v>
      </c>
    </row>
    <row r="158" spans="2:8" ht="22.5" x14ac:dyDescent="0.2">
      <c r="B158" s="72" t="s">
        <v>216</v>
      </c>
      <c r="C158" s="149">
        <v>0.78200000000000003</v>
      </c>
      <c r="D158" s="149">
        <v>1.1499999999999999</v>
      </c>
      <c r="E158" s="149">
        <v>6.9029999999999996</v>
      </c>
      <c r="F158" s="147"/>
      <c r="G158" s="256" t="s">
        <v>450</v>
      </c>
    </row>
    <row r="159" spans="2:8" ht="22.5" x14ac:dyDescent="0.2">
      <c r="B159" s="72" t="s">
        <v>217</v>
      </c>
      <c r="C159" s="149">
        <v>0.26500000000000001</v>
      </c>
      <c r="D159" s="149">
        <v>1.216</v>
      </c>
      <c r="E159" s="149">
        <v>12.846</v>
      </c>
      <c r="F159" s="147"/>
      <c r="G159" s="256" t="s">
        <v>451</v>
      </c>
    </row>
    <row r="160" spans="2:8" ht="22.5" x14ac:dyDescent="0.2">
      <c r="B160" s="72" t="s">
        <v>218</v>
      </c>
      <c r="C160" s="149">
        <v>0.24099999999999999</v>
      </c>
      <c r="D160" s="149">
        <v>0.97299999999999998</v>
      </c>
      <c r="E160" s="149">
        <v>6.8970000000000002</v>
      </c>
      <c r="F160" s="147"/>
      <c r="G160" s="256" t="s">
        <v>452</v>
      </c>
    </row>
    <row r="161" spans="2:43" x14ac:dyDescent="0.2">
      <c r="B161" s="1" t="s">
        <v>219</v>
      </c>
    </row>
    <row r="163" spans="2:43" ht="22.5" x14ac:dyDescent="0.2">
      <c r="B163" s="268" t="s">
        <v>221</v>
      </c>
      <c r="C163" s="108">
        <v>2021</v>
      </c>
      <c r="D163" s="108">
        <v>2022</v>
      </c>
      <c r="E163" s="108">
        <v>2023</v>
      </c>
      <c r="F163" s="108">
        <v>2024</v>
      </c>
      <c r="G163" s="108">
        <v>2025</v>
      </c>
      <c r="H163" s="108">
        <v>2026</v>
      </c>
      <c r="I163" s="108">
        <v>2027</v>
      </c>
      <c r="J163" s="108">
        <v>2028</v>
      </c>
      <c r="K163" s="108">
        <v>2029</v>
      </c>
      <c r="L163" s="108">
        <v>2030</v>
      </c>
      <c r="M163" s="108">
        <v>2031</v>
      </c>
      <c r="N163" s="108">
        <v>2032</v>
      </c>
      <c r="O163" s="108">
        <v>2033</v>
      </c>
      <c r="P163" s="108">
        <v>2034</v>
      </c>
      <c r="Q163" s="108">
        <v>2035</v>
      </c>
      <c r="R163" s="108">
        <v>2036</v>
      </c>
      <c r="S163" s="108">
        <v>2037</v>
      </c>
      <c r="T163" s="108">
        <v>2038</v>
      </c>
      <c r="U163" s="108">
        <v>2039</v>
      </c>
      <c r="V163" s="108">
        <v>2040</v>
      </c>
      <c r="W163" s="108">
        <v>2041</v>
      </c>
      <c r="X163" s="108">
        <v>2042</v>
      </c>
      <c r="Y163" s="108">
        <v>2043</v>
      </c>
      <c r="Z163" s="108">
        <v>2044</v>
      </c>
      <c r="AA163" s="108">
        <v>2045</v>
      </c>
      <c r="AB163" s="108">
        <v>2046</v>
      </c>
      <c r="AC163" s="108">
        <v>2047</v>
      </c>
      <c r="AD163" s="108">
        <v>2048</v>
      </c>
      <c r="AE163" s="108">
        <v>2049</v>
      </c>
      <c r="AF163" s="108">
        <v>2050</v>
      </c>
      <c r="AG163" s="108">
        <v>2051</v>
      </c>
      <c r="AH163" s="108">
        <v>2052</v>
      </c>
      <c r="AI163" s="108">
        <v>2053</v>
      </c>
      <c r="AJ163" s="108">
        <v>2054</v>
      </c>
      <c r="AK163" s="108">
        <v>2055</v>
      </c>
      <c r="AL163" s="108">
        <v>2056</v>
      </c>
      <c r="AM163" s="108">
        <v>2057</v>
      </c>
      <c r="AN163" s="108">
        <v>2058</v>
      </c>
      <c r="AO163" s="108">
        <v>2059</v>
      </c>
      <c r="AP163" s="108">
        <v>2060</v>
      </c>
    </row>
    <row r="164" spans="2:43" x14ac:dyDescent="0.2">
      <c r="B164" s="102" t="s">
        <v>87</v>
      </c>
      <c r="C164" s="150">
        <v>3296699</v>
      </c>
      <c r="D164" s="150">
        <f>ROUND(C164*(1+(0.7*D39)),2)</f>
        <v>3386698.88</v>
      </c>
      <c r="E164" s="150">
        <f t="shared" ref="E164:AP164" si="66">ROUND(D164*(1+(0.7*E39)),2)</f>
        <v>3445966.11</v>
      </c>
      <c r="F164" s="150">
        <f t="shared" si="66"/>
        <v>3462851.34</v>
      </c>
      <c r="G164" s="150">
        <f t="shared" si="66"/>
        <v>3504059.27</v>
      </c>
      <c r="H164" s="150">
        <f t="shared" si="66"/>
        <v>3545757.58</v>
      </c>
      <c r="I164" s="150">
        <f t="shared" si="66"/>
        <v>3587952.1</v>
      </c>
      <c r="J164" s="150">
        <f t="shared" si="66"/>
        <v>3630648.73</v>
      </c>
      <c r="K164" s="150">
        <f t="shared" si="66"/>
        <v>3673853.45</v>
      </c>
      <c r="L164" s="150">
        <f t="shared" si="66"/>
        <v>3717572.31</v>
      </c>
      <c r="M164" s="150">
        <f t="shared" si="66"/>
        <v>3748799.92</v>
      </c>
      <c r="N164" s="150">
        <f t="shared" si="66"/>
        <v>3780289.84</v>
      </c>
      <c r="O164" s="150">
        <f t="shared" si="66"/>
        <v>3812044.27</v>
      </c>
      <c r="P164" s="150">
        <f t="shared" si="66"/>
        <v>3844065.44</v>
      </c>
      <c r="Q164" s="150">
        <f t="shared" si="66"/>
        <v>3876355.59</v>
      </c>
      <c r="R164" s="150">
        <f t="shared" si="66"/>
        <v>3908916.98</v>
      </c>
      <c r="S164" s="150">
        <f t="shared" si="66"/>
        <v>3941751.88</v>
      </c>
      <c r="T164" s="150">
        <f t="shared" si="66"/>
        <v>3974862.6</v>
      </c>
      <c r="U164" s="150">
        <f t="shared" si="66"/>
        <v>4008251.45</v>
      </c>
      <c r="V164" s="150">
        <f t="shared" si="66"/>
        <v>4041920.76</v>
      </c>
      <c r="W164" s="150">
        <f t="shared" si="66"/>
        <v>4070214.21</v>
      </c>
      <c r="X164" s="150">
        <f t="shared" si="66"/>
        <v>4098705.71</v>
      </c>
      <c r="Y164" s="150">
        <f t="shared" si="66"/>
        <v>4127396.65</v>
      </c>
      <c r="Z164" s="150">
        <f t="shared" si="66"/>
        <v>4156288.43</v>
      </c>
      <c r="AA164" s="150">
        <f t="shared" si="66"/>
        <v>4185382.45</v>
      </c>
      <c r="AB164" s="150">
        <f t="shared" si="66"/>
        <v>4214680.13</v>
      </c>
      <c r="AC164" s="150">
        <f t="shared" si="66"/>
        <v>4244182.8899999997</v>
      </c>
      <c r="AD164" s="150">
        <f t="shared" si="66"/>
        <v>4273892.17</v>
      </c>
      <c r="AE164" s="150">
        <f t="shared" si="66"/>
        <v>4303809.42</v>
      </c>
      <c r="AF164" s="150">
        <f t="shared" si="66"/>
        <v>4333936.09</v>
      </c>
      <c r="AG164" s="150">
        <f t="shared" si="66"/>
        <v>4373374.91</v>
      </c>
      <c r="AH164" s="150">
        <f t="shared" si="66"/>
        <v>4413172.62</v>
      </c>
      <c r="AI164" s="150">
        <f t="shared" si="66"/>
        <v>4453332.49</v>
      </c>
      <c r="AJ164" s="150">
        <f t="shared" si="66"/>
        <v>4493857.82</v>
      </c>
      <c r="AK164" s="150">
        <f t="shared" si="66"/>
        <v>4534751.93</v>
      </c>
      <c r="AL164" s="150">
        <f t="shared" si="66"/>
        <v>4576018.17</v>
      </c>
      <c r="AM164" s="150">
        <f t="shared" si="66"/>
        <v>4617659.9400000004</v>
      </c>
      <c r="AN164" s="150">
        <f t="shared" si="66"/>
        <v>4659680.6500000004</v>
      </c>
      <c r="AO164" s="150">
        <f t="shared" si="66"/>
        <v>4702083.74</v>
      </c>
      <c r="AP164" s="150">
        <f t="shared" si="66"/>
        <v>4744872.7</v>
      </c>
      <c r="AQ164" s="168">
        <f>SUM(C164:AP164)</f>
        <v>161766610.62</v>
      </c>
    </row>
    <row r="165" spans="2:43" x14ac:dyDescent="0.2">
      <c r="B165" s="102" t="s">
        <v>88</v>
      </c>
      <c r="C165" s="150">
        <v>468484</v>
      </c>
      <c r="D165" s="150">
        <f>ROUND(C165*(1+(0.7*D39)),2)</f>
        <v>481273.61</v>
      </c>
      <c r="E165" s="150">
        <f t="shared" ref="E165:AP165" si="67">ROUND(D165*(1+(0.7*E39)),2)</f>
        <v>489695.9</v>
      </c>
      <c r="F165" s="150">
        <f t="shared" si="67"/>
        <v>492095.41</v>
      </c>
      <c r="G165" s="150">
        <f t="shared" si="67"/>
        <v>497951.35</v>
      </c>
      <c r="H165" s="150">
        <f t="shared" si="67"/>
        <v>503876.97</v>
      </c>
      <c r="I165" s="150">
        <f t="shared" si="67"/>
        <v>509873.11</v>
      </c>
      <c r="J165" s="150">
        <f t="shared" si="67"/>
        <v>515940.6</v>
      </c>
      <c r="K165" s="150">
        <f t="shared" si="67"/>
        <v>522080.29</v>
      </c>
      <c r="L165" s="150">
        <f t="shared" si="67"/>
        <v>528293.05000000005</v>
      </c>
      <c r="M165" s="150">
        <f t="shared" si="67"/>
        <v>532730.71</v>
      </c>
      <c r="N165" s="150">
        <f t="shared" si="67"/>
        <v>537205.65</v>
      </c>
      <c r="O165" s="150">
        <f t="shared" si="67"/>
        <v>541718.18000000005</v>
      </c>
      <c r="P165" s="150">
        <f t="shared" si="67"/>
        <v>546268.61</v>
      </c>
      <c r="Q165" s="150">
        <f t="shared" si="67"/>
        <v>550857.27</v>
      </c>
      <c r="R165" s="150">
        <f t="shared" si="67"/>
        <v>555484.47</v>
      </c>
      <c r="S165" s="150">
        <f t="shared" si="67"/>
        <v>560150.54</v>
      </c>
      <c r="T165" s="150">
        <f t="shared" si="67"/>
        <v>564855.80000000005</v>
      </c>
      <c r="U165" s="150">
        <f t="shared" si="67"/>
        <v>569600.59</v>
      </c>
      <c r="V165" s="150">
        <f t="shared" si="67"/>
        <v>574385.23</v>
      </c>
      <c r="W165" s="150">
        <f t="shared" si="67"/>
        <v>578405.93000000005</v>
      </c>
      <c r="X165" s="150">
        <f t="shared" si="67"/>
        <v>582454.77</v>
      </c>
      <c r="Y165" s="150">
        <f t="shared" si="67"/>
        <v>586531.94999999995</v>
      </c>
      <c r="Z165" s="150">
        <f t="shared" si="67"/>
        <v>590637.67000000004</v>
      </c>
      <c r="AA165" s="150">
        <f t="shared" si="67"/>
        <v>594772.13</v>
      </c>
      <c r="AB165" s="150">
        <f t="shared" si="67"/>
        <v>598935.53</v>
      </c>
      <c r="AC165" s="150">
        <f t="shared" si="67"/>
        <v>603128.07999999996</v>
      </c>
      <c r="AD165" s="150">
        <f t="shared" si="67"/>
        <v>607349.98</v>
      </c>
      <c r="AE165" s="150">
        <f t="shared" si="67"/>
        <v>611601.43000000005</v>
      </c>
      <c r="AF165" s="150">
        <f t="shared" si="67"/>
        <v>615882.64</v>
      </c>
      <c r="AG165" s="150">
        <f t="shared" si="67"/>
        <v>621487.17000000004</v>
      </c>
      <c r="AH165" s="150">
        <f t="shared" si="67"/>
        <v>627142.69999999995</v>
      </c>
      <c r="AI165" s="150">
        <f t="shared" si="67"/>
        <v>632849.69999999995</v>
      </c>
      <c r="AJ165" s="150">
        <f t="shared" si="67"/>
        <v>638608.63</v>
      </c>
      <c r="AK165" s="150">
        <f t="shared" si="67"/>
        <v>644419.97</v>
      </c>
      <c r="AL165" s="150">
        <f t="shared" si="67"/>
        <v>650284.18999999994</v>
      </c>
      <c r="AM165" s="150">
        <f t="shared" si="67"/>
        <v>656201.78</v>
      </c>
      <c r="AN165" s="150">
        <f t="shared" si="67"/>
        <v>662173.22</v>
      </c>
      <c r="AO165" s="150">
        <f t="shared" si="67"/>
        <v>668199</v>
      </c>
      <c r="AP165" s="150">
        <f t="shared" si="67"/>
        <v>674279.61</v>
      </c>
      <c r="AQ165" s="168">
        <f t="shared" ref="AQ165:AQ166" si="68">SUM(C165:AP165)</f>
        <v>22988167.419999998</v>
      </c>
    </row>
    <row r="166" spans="2:43" x14ac:dyDescent="0.2">
      <c r="B166" s="102" t="s">
        <v>89</v>
      </c>
      <c r="C166" s="150">
        <v>36161</v>
      </c>
      <c r="D166" s="150">
        <f>ROUND(C166*(1+(0.7*D39)),2)</f>
        <v>37148.199999999997</v>
      </c>
      <c r="E166" s="150">
        <f t="shared" ref="E166:AP166" si="69">ROUND(D166*(1+(0.7*E39)),2)</f>
        <v>37798.29</v>
      </c>
      <c r="F166" s="150">
        <f t="shared" si="69"/>
        <v>37983.5</v>
      </c>
      <c r="G166" s="150">
        <f t="shared" si="69"/>
        <v>38435.5</v>
      </c>
      <c r="H166" s="150">
        <f t="shared" si="69"/>
        <v>38892.879999999997</v>
      </c>
      <c r="I166" s="150">
        <f t="shared" si="69"/>
        <v>39355.71</v>
      </c>
      <c r="J166" s="150">
        <f t="shared" si="69"/>
        <v>39824.04</v>
      </c>
      <c r="K166" s="150">
        <f t="shared" si="69"/>
        <v>40297.949999999997</v>
      </c>
      <c r="L166" s="150">
        <f t="shared" si="69"/>
        <v>40777.5</v>
      </c>
      <c r="M166" s="150">
        <f t="shared" si="69"/>
        <v>41120.03</v>
      </c>
      <c r="N166" s="150">
        <f t="shared" si="69"/>
        <v>41465.440000000002</v>
      </c>
      <c r="O166" s="150">
        <f t="shared" si="69"/>
        <v>41813.75</v>
      </c>
      <c r="P166" s="150">
        <f t="shared" si="69"/>
        <v>42164.99</v>
      </c>
      <c r="Q166" s="150">
        <f t="shared" si="69"/>
        <v>42519.18</v>
      </c>
      <c r="R166" s="150">
        <f t="shared" si="69"/>
        <v>42876.34</v>
      </c>
      <c r="S166" s="150">
        <f t="shared" si="69"/>
        <v>43236.5</v>
      </c>
      <c r="T166" s="150">
        <f t="shared" si="69"/>
        <v>43599.69</v>
      </c>
      <c r="U166" s="150">
        <f t="shared" si="69"/>
        <v>43965.93</v>
      </c>
      <c r="V166" s="150">
        <f t="shared" si="69"/>
        <v>44335.24</v>
      </c>
      <c r="W166" s="150">
        <f t="shared" si="69"/>
        <v>44645.59</v>
      </c>
      <c r="X166" s="150">
        <f t="shared" si="69"/>
        <v>44958.11</v>
      </c>
      <c r="Y166" s="150">
        <f t="shared" si="69"/>
        <v>45272.82</v>
      </c>
      <c r="Z166" s="150">
        <f t="shared" si="69"/>
        <v>45589.73</v>
      </c>
      <c r="AA166" s="150">
        <f t="shared" si="69"/>
        <v>45908.86</v>
      </c>
      <c r="AB166" s="150">
        <f t="shared" si="69"/>
        <v>46230.22</v>
      </c>
      <c r="AC166" s="150">
        <f t="shared" si="69"/>
        <v>46553.83</v>
      </c>
      <c r="AD166" s="150">
        <f t="shared" si="69"/>
        <v>46879.71</v>
      </c>
      <c r="AE166" s="150">
        <f t="shared" si="69"/>
        <v>47207.87</v>
      </c>
      <c r="AF166" s="150">
        <f t="shared" si="69"/>
        <v>47538.33</v>
      </c>
      <c r="AG166" s="150">
        <f t="shared" si="69"/>
        <v>47970.93</v>
      </c>
      <c r="AH166" s="150">
        <f t="shared" si="69"/>
        <v>48407.47</v>
      </c>
      <c r="AI166" s="150">
        <f t="shared" si="69"/>
        <v>48847.98</v>
      </c>
      <c r="AJ166" s="150">
        <f t="shared" si="69"/>
        <v>49292.5</v>
      </c>
      <c r="AK166" s="150">
        <f t="shared" si="69"/>
        <v>49741.06</v>
      </c>
      <c r="AL166" s="150">
        <f t="shared" si="69"/>
        <v>50193.7</v>
      </c>
      <c r="AM166" s="150">
        <f t="shared" si="69"/>
        <v>50650.46</v>
      </c>
      <c r="AN166" s="150">
        <f t="shared" si="69"/>
        <v>51111.38</v>
      </c>
      <c r="AO166" s="150">
        <f t="shared" si="69"/>
        <v>51576.49</v>
      </c>
      <c r="AP166" s="150">
        <f t="shared" si="69"/>
        <v>52045.84</v>
      </c>
      <c r="AQ166" s="168">
        <f t="shared" si="68"/>
        <v>1774394.54</v>
      </c>
    </row>
    <row r="167" spans="2:43" x14ac:dyDescent="0.2">
      <c r="B167" s="1" t="s">
        <v>117</v>
      </c>
    </row>
    <row r="168" spans="2:43" x14ac:dyDescent="0.2">
      <c r="B168" s="1"/>
    </row>
    <row r="169" spans="2:43" ht="16.5" customHeight="1" x14ac:dyDescent="0.2">
      <c r="B169" s="268" t="s">
        <v>222</v>
      </c>
      <c r="C169" s="125" t="s">
        <v>225</v>
      </c>
      <c r="D169" s="125" t="s">
        <v>226</v>
      </c>
    </row>
    <row r="170" spans="2:43" x14ac:dyDescent="0.2">
      <c r="B170" s="98" t="s">
        <v>190</v>
      </c>
      <c r="C170" s="123">
        <v>0.72</v>
      </c>
      <c r="D170" s="4" t="s">
        <v>224</v>
      </c>
    </row>
    <row r="171" spans="2:43" x14ac:dyDescent="0.2">
      <c r="B171" s="68" t="s">
        <v>191</v>
      </c>
      <c r="C171" s="124">
        <v>0.82</v>
      </c>
      <c r="D171" s="4" t="s">
        <v>224</v>
      </c>
    </row>
    <row r="172" spans="2:43" x14ac:dyDescent="0.2">
      <c r="B172" s="68" t="s">
        <v>223</v>
      </c>
      <c r="C172" s="124">
        <v>0.7</v>
      </c>
      <c r="D172" s="4" t="s">
        <v>227</v>
      </c>
    </row>
    <row r="173" spans="2:43" x14ac:dyDescent="0.2">
      <c r="B173" s="1" t="s">
        <v>228</v>
      </c>
    </row>
    <row r="174" spans="2:43" x14ac:dyDescent="0.2">
      <c r="B174" s="1"/>
    </row>
    <row r="175" spans="2:43" ht="16.5" customHeight="1" x14ac:dyDescent="0.2">
      <c r="B175" s="305" t="s">
        <v>249</v>
      </c>
      <c r="C175" s="310"/>
      <c r="D175" s="310"/>
      <c r="E175" s="310"/>
      <c r="F175" s="311"/>
      <c r="G175" s="311"/>
    </row>
    <row r="176" spans="2:43" ht="16.5" customHeight="1" x14ac:dyDescent="0.2">
      <c r="B176" s="143" t="s">
        <v>151</v>
      </c>
      <c r="C176" s="151" t="s">
        <v>230</v>
      </c>
      <c r="D176" s="151" t="s">
        <v>231</v>
      </c>
      <c r="E176" s="151" t="s">
        <v>232</v>
      </c>
      <c r="F176" s="152" t="s">
        <v>229</v>
      </c>
      <c r="G176" s="152" t="s">
        <v>233</v>
      </c>
    </row>
    <row r="177" spans="2:43" x14ac:dyDescent="0.2">
      <c r="B177" s="72" t="s">
        <v>185</v>
      </c>
      <c r="C177" s="149">
        <v>0.03</v>
      </c>
      <c r="D177" s="149">
        <v>8.73</v>
      </c>
      <c r="E177" s="149">
        <v>0.02</v>
      </c>
      <c r="F177" s="153">
        <v>10.050000000000001</v>
      </c>
      <c r="G177" s="153">
        <v>1.1060000000000001</v>
      </c>
    </row>
    <row r="178" spans="2:43" x14ac:dyDescent="0.2">
      <c r="B178" s="148" t="s">
        <v>186</v>
      </c>
      <c r="C178" s="149">
        <v>1.1000000000000001</v>
      </c>
      <c r="D178" s="149">
        <v>12.96</v>
      </c>
      <c r="E178" s="149">
        <v>0.02</v>
      </c>
      <c r="F178" s="153">
        <v>0.7</v>
      </c>
      <c r="G178" s="153">
        <v>6.5000000000000002E-2</v>
      </c>
    </row>
    <row r="179" spans="2:43" x14ac:dyDescent="0.2">
      <c r="B179" s="72" t="s">
        <v>234</v>
      </c>
      <c r="C179" s="149">
        <v>1.52</v>
      </c>
      <c r="D179" s="149">
        <v>14.91</v>
      </c>
      <c r="E179" s="149">
        <v>0.02</v>
      </c>
      <c r="F179" s="153">
        <v>1.54</v>
      </c>
      <c r="G179" s="153">
        <v>3.7999999999999999E-2</v>
      </c>
    </row>
    <row r="180" spans="2:43" x14ac:dyDescent="0.2">
      <c r="B180" s="148" t="s">
        <v>235</v>
      </c>
      <c r="C180" s="149">
        <v>0.94</v>
      </c>
      <c r="D180" s="149">
        <v>33.369999999999997</v>
      </c>
      <c r="E180" s="149">
        <v>0.02</v>
      </c>
      <c r="F180" s="153">
        <v>1.92</v>
      </c>
      <c r="G180" s="153">
        <v>1.2999999999999999E-2</v>
      </c>
    </row>
    <row r="181" spans="2:43" x14ac:dyDescent="0.2">
      <c r="B181" s="72" t="s">
        <v>236</v>
      </c>
      <c r="C181" s="149">
        <v>0.94</v>
      </c>
      <c r="D181" s="149">
        <v>33.369999999999997</v>
      </c>
      <c r="E181" s="149">
        <v>0.02</v>
      </c>
      <c r="F181" s="153">
        <v>1.92</v>
      </c>
      <c r="G181" s="153">
        <v>1.2999999999999999E-2</v>
      </c>
    </row>
    <row r="182" spans="2:43" x14ac:dyDescent="0.2">
      <c r="B182" s="72" t="s">
        <v>237</v>
      </c>
      <c r="C182" s="149">
        <v>0.94</v>
      </c>
      <c r="D182" s="149">
        <v>33.369999999999997</v>
      </c>
      <c r="E182" s="149">
        <v>0.02</v>
      </c>
      <c r="F182" s="153">
        <v>1.92</v>
      </c>
      <c r="G182" s="153">
        <v>1.2999999999999999E-2</v>
      </c>
    </row>
    <row r="183" spans="2:43" x14ac:dyDescent="0.2">
      <c r="B183" s="1" t="s">
        <v>238</v>
      </c>
    </row>
    <row r="184" spans="2:43" x14ac:dyDescent="0.2">
      <c r="B184" s="1"/>
    </row>
    <row r="185" spans="2:43" ht="22.5" x14ac:dyDescent="0.2">
      <c r="B185" s="268" t="s">
        <v>239</v>
      </c>
      <c r="C185" s="108">
        <v>2021</v>
      </c>
      <c r="D185" s="108">
        <v>2022</v>
      </c>
      <c r="E185" s="108">
        <v>2023</v>
      </c>
      <c r="F185" s="108">
        <v>2024</v>
      </c>
      <c r="G185" s="108">
        <v>2025</v>
      </c>
      <c r="H185" s="108">
        <v>2026</v>
      </c>
      <c r="I185" s="108">
        <v>2027</v>
      </c>
      <c r="J185" s="108">
        <v>2028</v>
      </c>
      <c r="K185" s="108">
        <v>2029</v>
      </c>
      <c r="L185" s="108">
        <v>2030</v>
      </c>
      <c r="M185" s="108">
        <v>2031</v>
      </c>
      <c r="N185" s="108">
        <v>2032</v>
      </c>
      <c r="O185" s="108">
        <v>2033</v>
      </c>
      <c r="P185" s="108">
        <v>2034</v>
      </c>
      <c r="Q185" s="108">
        <v>2035</v>
      </c>
      <c r="R185" s="108">
        <v>2036</v>
      </c>
      <c r="S185" s="108">
        <v>2037</v>
      </c>
      <c r="T185" s="108">
        <v>2038</v>
      </c>
      <c r="U185" s="108">
        <v>2039</v>
      </c>
      <c r="V185" s="108">
        <v>2040</v>
      </c>
      <c r="W185" s="108">
        <v>2041</v>
      </c>
      <c r="X185" s="108">
        <v>2042</v>
      </c>
      <c r="Y185" s="108">
        <v>2043</v>
      </c>
      <c r="Z185" s="108">
        <v>2044</v>
      </c>
      <c r="AA185" s="108">
        <v>2045</v>
      </c>
      <c r="AB185" s="108">
        <v>2046</v>
      </c>
      <c r="AC185" s="108">
        <v>2047</v>
      </c>
      <c r="AD185" s="108">
        <v>2048</v>
      </c>
      <c r="AE185" s="108">
        <v>2049</v>
      </c>
      <c r="AF185" s="108">
        <v>2050</v>
      </c>
      <c r="AG185" s="108">
        <v>2051</v>
      </c>
      <c r="AH185" s="108">
        <v>2052</v>
      </c>
      <c r="AI185" s="108">
        <v>2053</v>
      </c>
      <c r="AJ185" s="108">
        <v>2054</v>
      </c>
      <c r="AK185" s="108">
        <v>2055</v>
      </c>
      <c r="AL185" s="108">
        <v>2056</v>
      </c>
      <c r="AM185" s="108">
        <v>2057</v>
      </c>
      <c r="AN185" s="108">
        <v>2058</v>
      </c>
      <c r="AO185" s="108">
        <v>2059</v>
      </c>
      <c r="AP185" s="108">
        <v>2060</v>
      </c>
    </row>
    <row r="186" spans="2:43" x14ac:dyDescent="0.2">
      <c r="B186" s="102" t="s">
        <v>240</v>
      </c>
      <c r="C186" s="154">
        <v>67.099999999999994</v>
      </c>
      <c r="D186" s="154">
        <f>ROUND(C186*(1+(0.7*D39)),2)</f>
        <v>68.930000000000007</v>
      </c>
      <c r="E186" s="154">
        <f t="shared" ref="E186:AP186" si="70">ROUND(D186*(1+(0.7*E39)),2)</f>
        <v>70.14</v>
      </c>
      <c r="F186" s="154">
        <f t="shared" si="70"/>
        <v>70.48</v>
      </c>
      <c r="G186" s="154">
        <f t="shared" si="70"/>
        <v>71.319999999999993</v>
      </c>
      <c r="H186" s="154">
        <f t="shared" si="70"/>
        <v>72.17</v>
      </c>
      <c r="I186" s="154">
        <f t="shared" si="70"/>
        <v>73.03</v>
      </c>
      <c r="J186" s="154">
        <f t="shared" si="70"/>
        <v>73.900000000000006</v>
      </c>
      <c r="K186" s="154">
        <f t="shared" si="70"/>
        <v>74.78</v>
      </c>
      <c r="L186" s="154">
        <f t="shared" si="70"/>
        <v>75.67</v>
      </c>
      <c r="M186" s="154">
        <f t="shared" si="70"/>
        <v>76.31</v>
      </c>
      <c r="N186" s="154">
        <f t="shared" si="70"/>
        <v>76.95</v>
      </c>
      <c r="O186" s="154">
        <f t="shared" si="70"/>
        <v>77.599999999999994</v>
      </c>
      <c r="P186" s="154">
        <f t="shared" si="70"/>
        <v>78.25</v>
      </c>
      <c r="Q186" s="154">
        <f t="shared" si="70"/>
        <v>78.91</v>
      </c>
      <c r="R186" s="154">
        <f t="shared" si="70"/>
        <v>79.569999999999993</v>
      </c>
      <c r="S186" s="154">
        <f t="shared" si="70"/>
        <v>80.239999999999995</v>
      </c>
      <c r="T186" s="154">
        <f t="shared" si="70"/>
        <v>80.91</v>
      </c>
      <c r="U186" s="154">
        <f t="shared" si="70"/>
        <v>81.59</v>
      </c>
      <c r="V186" s="154">
        <f t="shared" si="70"/>
        <v>82.28</v>
      </c>
      <c r="W186" s="154">
        <f t="shared" si="70"/>
        <v>82.86</v>
      </c>
      <c r="X186" s="154">
        <f t="shared" si="70"/>
        <v>83.44</v>
      </c>
      <c r="Y186" s="154">
        <f t="shared" si="70"/>
        <v>84.02</v>
      </c>
      <c r="Z186" s="154">
        <f t="shared" si="70"/>
        <v>84.61</v>
      </c>
      <c r="AA186" s="154">
        <f t="shared" si="70"/>
        <v>85.2</v>
      </c>
      <c r="AB186" s="154">
        <f t="shared" si="70"/>
        <v>85.8</v>
      </c>
      <c r="AC186" s="154">
        <f t="shared" si="70"/>
        <v>86.4</v>
      </c>
      <c r="AD186" s="154">
        <f t="shared" si="70"/>
        <v>87</v>
      </c>
      <c r="AE186" s="154">
        <f t="shared" si="70"/>
        <v>87.61</v>
      </c>
      <c r="AF186" s="154">
        <f t="shared" si="70"/>
        <v>88.22</v>
      </c>
      <c r="AG186" s="154">
        <f t="shared" si="70"/>
        <v>89.02</v>
      </c>
      <c r="AH186" s="154">
        <f t="shared" si="70"/>
        <v>89.83</v>
      </c>
      <c r="AI186" s="154">
        <f t="shared" si="70"/>
        <v>90.65</v>
      </c>
      <c r="AJ186" s="154">
        <f t="shared" si="70"/>
        <v>91.47</v>
      </c>
      <c r="AK186" s="154">
        <f t="shared" si="70"/>
        <v>92.3</v>
      </c>
      <c r="AL186" s="154">
        <f t="shared" si="70"/>
        <v>93.14</v>
      </c>
      <c r="AM186" s="154">
        <f t="shared" si="70"/>
        <v>93.99</v>
      </c>
      <c r="AN186" s="154">
        <f t="shared" si="70"/>
        <v>94.85</v>
      </c>
      <c r="AO186" s="154">
        <f t="shared" si="70"/>
        <v>95.71</v>
      </c>
      <c r="AP186" s="154">
        <f t="shared" si="70"/>
        <v>96.58</v>
      </c>
      <c r="AQ186" s="170">
        <f>SUM(C186:AP186)</f>
        <v>3292.8299999999995</v>
      </c>
    </row>
    <row r="187" spans="2:43" x14ac:dyDescent="0.2">
      <c r="B187" s="102" t="s">
        <v>241</v>
      </c>
      <c r="C187" s="154">
        <v>119.4</v>
      </c>
      <c r="D187" s="154">
        <f>ROUND(C187*(1+(0.7*D39)),2)</f>
        <v>122.66</v>
      </c>
      <c r="E187" s="154">
        <f t="shared" ref="E187:AP187" si="71">ROUND(D187*(1+(0.7*E39)),2)</f>
        <v>124.81</v>
      </c>
      <c r="F187" s="154">
        <f t="shared" si="71"/>
        <v>125.42</v>
      </c>
      <c r="G187" s="154">
        <f t="shared" si="71"/>
        <v>126.91</v>
      </c>
      <c r="H187" s="154">
        <f t="shared" si="71"/>
        <v>128.41999999999999</v>
      </c>
      <c r="I187" s="154">
        <f t="shared" si="71"/>
        <v>129.94999999999999</v>
      </c>
      <c r="J187" s="154">
        <f t="shared" si="71"/>
        <v>131.5</v>
      </c>
      <c r="K187" s="154">
        <f t="shared" si="71"/>
        <v>133.06</v>
      </c>
      <c r="L187" s="154">
        <f t="shared" si="71"/>
        <v>134.63999999999999</v>
      </c>
      <c r="M187" s="154">
        <f t="shared" si="71"/>
        <v>135.77000000000001</v>
      </c>
      <c r="N187" s="154">
        <f t="shared" si="71"/>
        <v>136.91</v>
      </c>
      <c r="O187" s="154">
        <f t="shared" si="71"/>
        <v>138.06</v>
      </c>
      <c r="P187" s="154">
        <f t="shared" si="71"/>
        <v>139.22</v>
      </c>
      <c r="Q187" s="154">
        <f t="shared" si="71"/>
        <v>140.38999999999999</v>
      </c>
      <c r="R187" s="154">
        <f t="shared" si="71"/>
        <v>141.57</v>
      </c>
      <c r="S187" s="154">
        <f t="shared" si="71"/>
        <v>142.76</v>
      </c>
      <c r="T187" s="154">
        <f t="shared" si="71"/>
        <v>143.96</v>
      </c>
      <c r="U187" s="154">
        <f t="shared" si="71"/>
        <v>145.16999999999999</v>
      </c>
      <c r="V187" s="154">
        <f t="shared" si="71"/>
        <v>146.38999999999999</v>
      </c>
      <c r="W187" s="154">
        <f t="shared" si="71"/>
        <v>147.41</v>
      </c>
      <c r="X187" s="154">
        <f t="shared" si="71"/>
        <v>148.44</v>
      </c>
      <c r="Y187" s="154">
        <f t="shared" si="71"/>
        <v>149.47999999999999</v>
      </c>
      <c r="Z187" s="154">
        <f t="shared" si="71"/>
        <v>150.53</v>
      </c>
      <c r="AA187" s="154">
        <f t="shared" si="71"/>
        <v>151.58000000000001</v>
      </c>
      <c r="AB187" s="154">
        <f t="shared" si="71"/>
        <v>152.63999999999999</v>
      </c>
      <c r="AC187" s="154">
        <f t="shared" si="71"/>
        <v>153.71</v>
      </c>
      <c r="AD187" s="154">
        <f t="shared" si="71"/>
        <v>154.79</v>
      </c>
      <c r="AE187" s="154">
        <f t="shared" si="71"/>
        <v>155.87</v>
      </c>
      <c r="AF187" s="154">
        <f t="shared" si="71"/>
        <v>156.96</v>
      </c>
      <c r="AG187" s="154">
        <f t="shared" si="71"/>
        <v>158.38999999999999</v>
      </c>
      <c r="AH187" s="154">
        <f t="shared" si="71"/>
        <v>159.83000000000001</v>
      </c>
      <c r="AI187" s="154">
        <f t="shared" si="71"/>
        <v>161.28</v>
      </c>
      <c r="AJ187" s="154">
        <f t="shared" si="71"/>
        <v>162.75</v>
      </c>
      <c r="AK187" s="154">
        <f t="shared" si="71"/>
        <v>164.23</v>
      </c>
      <c r="AL187" s="154">
        <f t="shared" si="71"/>
        <v>165.72</v>
      </c>
      <c r="AM187" s="154">
        <f t="shared" si="71"/>
        <v>167.23</v>
      </c>
      <c r="AN187" s="154">
        <f t="shared" si="71"/>
        <v>168.75</v>
      </c>
      <c r="AO187" s="154">
        <f t="shared" si="71"/>
        <v>170.29</v>
      </c>
      <c r="AP187" s="154">
        <f t="shared" si="71"/>
        <v>171.84</v>
      </c>
      <c r="AQ187" s="170">
        <f t="shared" ref="AQ187:AQ192" si="72">SUM(C187:AP187)</f>
        <v>5858.6899999999987</v>
      </c>
    </row>
    <row r="188" spans="2:43" x14ac:dyDescent="0.2">
      <c r="B188" s="102" t="s">
        <v>246</v>
      </c>
      <c r="C188" s="154">
        <v>16.7</v>
      </c>
      <c r="D188" s="154">
        <f>ROUND(C188*(1+(0.7*D39)),2)</f>
        <v>17.16</v>
      </c>
      <c r="E188" s="154">
        <f t="shared" ref="E188:AP188" si="73">ROUND(D188*(1+(0.7*E39)),2)</f>
        <v>17.46</v>
      </c>
      <c r="F188" s="154">
        <f t="shared" si="73"/>
        <v>17.55</v>
      </c>
      <c r="G188" s="154">
        <f t="shared" si="73"/>
        <v>17.760000000000002</v>
      </c>
      <c r="H188" s="154">
        <f t="shared" si="73"/>
        <v>17.97</v>
      </c>
      <c r="I188" s="154">
        <f t="shared" si="73"/>
        <v>18.18</v>
      </c>
      <c r="J188" s="154">
        <f t="shared" si="73"/>
        <v>18.399999999999999</v>
      </c>
      <c r="K188" s="154">
        <f t="shared" si="73"/>
        <v>18.62</v>
      </c>
      <c r="L188" s="154">
        <f t="shared" si="73"/>
        <v>18.84</v>
      </c>
      <c r="M188" s="154">
        <f t="shared" si="73"/>
        <v>19</v>
      </c>
      <c r="N188" s="154">
        <f t="shared" si="73"/>
        <v>19.16</v>
      </c>
      <c r="O188" s="154">
        <f t="shared" si="73"/>
        <v>19.32</v>
      </c>
      <c r="P188" s="154">
        <f t="shared" si="73"/>
        <v>19.48</v>
      </c>
      <c r="Q188" s="154">
        <f t="shared" si="73"/>
        <v>19.64</v>
      </c>
      <c r="R188" s="154">
        <f t="shared" si="73"/>
        <v>19.8</v>
      </c>
      <c r="S188" s="154">
        <f t="shared" si="73"/>
        <v>19.97</v>
      </c>
      <c r="T188" s="154">
        <f t="shared" si="73"/>
        <v>20.14</v>
      </c>
      <c r="U188" s="154">
        <f t="shared" si="73"/>
        <v>20.309999999999999</v>
      </c>
      <c r="V188" s="154">
        <f t="shared" si="73"/>
        <v>20.48</v>
      </c>
      <c r="W188" s="154">
        <f t="shared" si="73"/>
        <v>20.62</v>
      </c>
      <c r="X188" s="154">
        <f t="shared" si="73"/>
        <v>20.76</v>
      </c>
      <c r="Y188" s="154">
        <f t="shared" si="73"/>
        <v>20.91</v>
      </c>
      <c r="Z188" s="154">
        <f t="shared" si="73"/>
        <v>21.06</v>
      </c>
      <c r="AA188" s="154">
        <f t="shared" si="73"/>
        <v>21.21</v>
      </c>
      <c r="AB188" s="154">
        <f t="shared" si="73"/>
        <v>21.36</v>
      </c>
      <c r="AC188" s="154">
        <f t="shared" si="73"/>
        <v>21.51</v>
      </c>
      <c r="AD188" s="154">
        <f t="shared" si="73"/>
        <v>21.66</v>
      </c>
      <c r="AE188" s="154">
        <f t="shared" si="73"/>
        <v>21.81</v>
      </c>
      <c r="AF188" s="154">
        <f t="shared" si="73"/>
        <v>21.96</v>
      </c>
      <c r="AG188" s="154">
        <f t="shared" si="73"/>
        <v>22.16</v>
      </c>
      <c r="AH188" s="154">
        <f t="shared" si="73"/>
        <v>22.36</v>
      </c>
      <c r="AI188" s="154">
        <f t="shared" si="73"/>
        <v>22.56</v>
      </c>
      <c r="AJ188" s="154">
        <f t="shared" si="73"/>
        <v>22.77</v>
      </c>
      <c r="AK188" s="154">
        <f t="shared" si="73"/>
        <v>22.98</v>
      </c>
      <c r="AL188" s="154">
        <f t="shared" si="73"/>
        <v>23.19</v>
      </c>
      <c r="AM188" s="154">
        <f t="shared" si="73"/>
        <v>23.4</v>
      </c>
      <c r="AN188" s="154">
        <f t="shared" si="73"/>
        <v>23.61</v>
      </c>
      <c r="AO188" s="154">
        <f t="shared" si="73"/>
        <v>23.82</v>
      </c>
      <c r="AP188" s="154">
        <f t="shared" si="73"/>
        <v>24.04</v>
      </c>
      <c r="AQ188" s="170">
        <f t="shared" si="72"/>
        <v>819.68999999999994</v>
      </c>
    </row>
    <row r="189" spans="2:43" x14ac:dyDescent="0.2">
      <c r="B189" s="102" t="s">
        <v>245</v>
      </c>
      <c r="C189" s="154">
        <v>28.2</v>
      </c>
      <c r="D189" s="154">
        <f>ROUND(C189*(1+(0.7*D39)),2)</f>
        <v>28.97</v>
      </c>
      <c r="E189" s="154">
        <f t="shared" ref="E189:AP189" si="74">ROUND(D189*(1+(0.7*E39)),2)</f>
        <v>29.48</v>
      </c>
      <c r="F189" s="154">
        <f t="shared" si="74"/>
        <v>29.62</v>
      </c>
      <c r="G189" s="154">
        <f t="shared" si="74"/>
        <v>29.97</v>
      </c>
      <c r="H189" s="154">
        <f t="shared" si="74"/>
        <v>30.33</v>
      </c>
      <c r="I189" s="154">
        <f t="shared" si="74"/>
        <v>30.69</v>
      </c>
      <c r="J189" s="154">
        <f t="shared" si="74"/>
        <v>31.06</v>
      </c>
      <c r="K189" s="154">
        <f t="shared" si="74"/>
        <v>31.43</v>
      </c>
      <c r="L189" s="154">
        <f t="shared" si="74"/>
        <v>31.8</v>
      </c>
      <c r="M189" s="154">
        <f t="shared" si="74"/>
        <v>32.07</v>
      </c>
      <c r="N189" s="154">
        <f t="shared" si="74"/>
        <v>32.340000000000003</v>
      </c>
      <c r="O189" s="154">
        <f t="shared" si="74"/>
        <v>32.61</v>
      </c>
      <c r="P189" s="154">
        <f t="shared" si="74"/>
        <v>32.880000000000003</v>
      </c>
      <c r="Q189" s="154">
        <f t="shared" si="74"/>
        <v>33.159999999999997</v>
      </c>
      <c r="R189" s="154">
        <f t="shared" si="74"/>
        <v>33.44</v>
      </c>
      <c r="S189" s="154">
        <f t="shared" si="74"/>
        <v>33.72</v>
      </c>
      <c r="T189" s="154">
        <f t="shared" si="74"/>
        <v>34</v>
      </c>
      <c r="U189" s="154">
        <f t="shared" si="74"/>
        <v>34.29</v>
      </c>
      <c r="V189" s="154">
        <f t="shared" si="74"/>
        <v>34.58</v>
      </c>
      <c r="W189" s="154">
        <f t="shared" si="74"/>
        <v>34.82</v>
      </c>
      <c r="X189" s="154">
        <f t="shared" si="74"/>
        <v>35.06</v>
      </c>
      <c r="Y189" s="154">
        <f t="shared" si="74"/>
        <v>35.31</v>
      </c>
      <c r="Z189" s="154">
        <f t="shared" si="74"/>
        <v>35.56</v>
      </c>
      <c r="AA189" s="154">
        <f t="shared" si="74"/>
        <v>35.81</v>
      </c>
      <c r="AB189" s="154">
        <f t="shared" si="74"/>
        <v>36.06</v>
      </c>
      <c r="AC189" s="154">
        <f t="shared" si="74"/>
        <v>36.31</v>
      </c>
      <c r="AD189" s="154">
        <f t="shared" si="74"/>
        <v>36.56</v>
      </c>
      <c r="AE189" s="154">
        <f t="shared" si="74"/>
        <v>36.82</v>
      </c>
      <c r="AF189" s="154">
        <f t="shared" si="74"/>
        <v>37.08</v>
      </c>
      <c r="AG189" s="154">
        <f t="shared" si="74"/>
        <v>37.42</v>
      </c>
      <c r="AH189" s="154">
        <f t="shared" si="74"/>
        <v>37.76</v>
      </c>
      <c r="AI189" s="154">
        <f t="shared" si="74"/>
        <v>38.1</v>
      </c>
      <c r="AJ189" s="154">
        <f t="shared" si="74"/>
        <v>38.450000000000003</v>
      </c>
      <c r="AK189" s="154">
        <f t="shared" si="74"/>
        <v>38.799999999999997</v>
      </c>
      <c r="AL189" s="154">
        <f t="shared" si="74"/>
        <v>39.15</v>
      </c>
      <c r="AM189" s="154">
        <f t="shared" si="74"/>
        <v>39.51</v>
      </c>
      <c r="AN189" s="154">
        <f t="shared" si="74"/>
        <v>39.869999999999997</v>
      </c>
      <c r="AO189" s="154">
        <f t="shared" si="74"/>
        <v>40.229999999999997</v>
      </c>
      <c r="AP189" s="154">
        <f t="shared" si="74"/>
        <v>40.6</v>
      </c>
      <c r="AQ189" s="170">
        <f t="shared" si="72"/>
        <v>1383.9199999999996</v>
      </c>
    </row>
    <row r="190" spans="2:43" x14ac:dyDescent="0.2">
      <c r="B190" s="102" t="s">
        <v>244</v>
      </c>
      <c r="C190" s="154">
        <v>11.5</v>
      </c>
      <c r="D190" s="154">
        <f>ROUND(C190*(1+(0.7*D39)),2)</f>
        <v>11.81</v>
      </c>
      <c r="E190" s="154">
        <f t="shared" ref="E190:AP190" si="75">ROUND(D190*(1+(0.7*E39)),2)</f>
        <v>12.02</v>
      </c>
      <c r="F190" s="154">
        <f t="shared" si="75"/>
        <v>12.08</v>
      </c>
      <c r="G190" s="154">
        <f t="shared" si="75"/>
        <v>12.22</v>
      </c>
      <c r="H190" s="154">
        <f t="shared" si="75"/>
        <v>12.37</v>
      </c>
      <c r="I190" s="154">
        <f t="shared" si="75"/>
        <v>12.52</v>
      </c>
      <c r="J190" s="154">
        <f t="shared" si="75"/>
        <v>12.67</v>
      </c>
      <c r="K190" s="154">
        <f t="shared" si="75"/>
        <v>12.82</v>
      </c>
      <c r="L190" s="154">
        <f t="shared" si="75"/>
        <v>12.97</v>
      </c>
      <c r="M190" s="154">
        <f t="shared" si="75"/>
        <v>13.08</v>
      </c>
      <c r="N190" s="154">
        <f t="shared" si="75"/>
        <v>13.19</v>
      </c>
      <c r="O190" s="154">
        <f t="shared" si="75"/>
        <v>13.3</v>
      </c>
      <c r="P190" s="154">
        <f t="shared" si="75"/>
        <v>13.41</v>
      </c>
      <c r="Q190" s="154">
        <f t="shared" si="75"/>
        <v>13.52</v>
      </c>
      <c r="R190" s="154">
        <f t="shared" si="75"/>
        <v>13.63</v>
      </c>
      <c r="S190" s="154">
        <f t="shared" si="75"/>
        <v>13.74</v>
      </c>
      <c r="T190" s="154">
        <f t="shared" si="75"/>
        <v>13.86</v>
      </c>
      <c r="U190" s="154">
        <f t="shared" si="75"/>
        <v>13.98</v>
      </c>
      <c r="V190" s="154">
        <f t="shared" si="75"/>
        <v>14.1</v>
      </c>
      <c r="W190" s="154">
        <f t="shared" si="75"/>
        <v>14.2</v>
      </c>
      <c r="X190" s="154">
        <f t="shared" si="75"/>
        <v>14.3</v>
      </c>
      <c r="Y190" s="154">
        <f t="shared" si="75"/>
        <v>14.4</v>
      </c>
      <c r="Z190" s="154">
        <f t="shared" si="75"/>
        <v>14.5</v>
      </c>
      <c r="AA190" s="154">
        <f t="shared" si="75"/>
        <v>14.6</v>
      </c>
      <c r="AB190" s="154">
        <f t="shared" si="75"/>
        <v>14.7</v>
      </c>
      <c r="AC190" s="154">
        <f t="shared" si="75"/>
        <v>14.8</v>
      </c>
      <c r="AD190" s="154">
        <f t="shared" si="75"/>
        <v>14.9</v>
      </c>
      <c r="AE190" s="154">
        <f t="shared" si="75"/>
        <v>15</v>
      </c>
      <c r="AF190" s="154">
        <f t="shared" si="75"/>
        <v>15.11</v>
      </c>
      <c r="AG190" s="154">
        <f t="shared" si="75"/>
        <v>15.25</v>
      </c>
      <c r="AH190" s="154">
        <f t="shared" si="75"/>
        <v>15.39</v>
      </c>
      <c r="AI190" s="154">
        <f t="shared" si="75"/>
        <v>15.53</v>
      </c>
      <c r="AJ190" s="154">
        <f t="shared" si="75"/>
        <v>15.67</v>
      </c>
      <c r="AK190" s="154">
        <f t="shared" si="75"/>
        <v>15.81</v>
      </c>
      <c r="AL190" s="154">
        <f t="shared" si="75"/>
        <v>15.95</v>
      </c>
      <c r="AM190" s="154">
        <f t="shared" si="75"/>
        <v>16.100000000000001</v>
      </c>
      <c r="AN190" s="154">
        <f t="shared" si="75"/>
        <v>16.25</v>
      </c>
      <c r="AO190" s="154">
        <f t="shared" si="75"/>
        <v>16.399999999999999</v>
      </c>
      <c r="AP190" s="154">
        <f t="shared" si="75"/>
        <v>16.55</v>
      </c>
      <c r="AQ190" s="170">
        <f t="shared" si="72"/>
        <v>564.19999999999993</v>
      </c>
    </row>
    <row r="191" spans="2:43" x14ac:dyDescent="0.2">
      <c r="B191" s="102" t="s">
        <v>242</v>
      </c>
      <c r="C191" s="154">
        <v>0.8</v>
      </c>
      <c r="D191" s="154">
        <f>ROUND(C191*(1+(0.7*D39)),2)</f>
        <v>0.82</v>
      </c>
      <c r="E191" s="154">
        <f t="shared" ref="E191:AP191" si="76">ROUND(D191*(1+(0.7*E39)),2)</f>
        <v>0.83</v>
      </c>
      <c r="F191" s="154">
        <f t="shared" si="76"/>
        <v>0.83</v>
      </c>
      <c r="G191" s="154">
        <f t="shared" si="76"/>
        <v>0.84</v>
      </c>
      <c r="H191" s="154">
        <f t="shared" si="76"/>
        <v>0.85</v>
      </c>
      <c r="I191" s="154">
        <f t="shared" si="76"/>
        <v>0.86</v>
      </c>
      <c r="J191" s="154">
        <f t="shared" si="76"/>
        <v>0.87</v>
      </c>
      <c r="K191" s="154">
        <f t="shared" si="76"/>
        <v>0.88</v>
      </c>
      <c r="L191" s="154">
        <f t="shared" si="76"/>
        <v>0.89</v>
      </c>
      <c r="M191" s="154">
        <f t="shared" si="76"/>
        <v>0.9</v>
      </c>
      <c r="N191" s="154">
        <f t="shared" si="76"/>
        <v>0.91</v>
      </c>
      <c r="O191" s="154">
        <f t="shared" si="76"/>
        <v>0.92</v>
      </c>
      <c r="P191" s="154">
        <f t="shared" si="76"/>
        <v>0.93</v>
      </c>
      <c r="Q191" s="154">
        <f t="shared" si="76"/>
        <v>0.94</v>
      </c>
      <c r="R191" s="154">
        <f t="shared" si="76"/>
        <v>0.95</v>
      </c>
      <c r="S191" s="154">
        <f t="shared" si="76"/>
        <v>0.96</v>
      </c>
      <c r="T191" s="154">
        <f t="shared" si="76"/>
        <v>0.97</v>
      </c>
      <c r="U191" s="154">
        <f t="shared" si="76"/>
        <v>0.98</v>
      </c>
      <c r="V191" s="154">
        <f t="shared" si="76"/>
        <v>0.99</v>
      </c>
      <c r="W191" s="154">
        <f t="shared" si="76"/>
        <v>1</v>
      </c>
      <c r="X191" s="154">
        <f t="shared" si="76"/>
        <v>1.01</v>
      </c>
      <c r="Y191" s="154">
        <f t="shared" si="76"/>
        <v>1.02</v>
      </c>
      <c r="Z191" s="154">
        <f t="shared" si="76"/>
        <v>1.03</v>
      </c>
      <c r="AA191" s="154">
        <f t="shared" si="76"/>
        <v>1.04</v>
      </c>
      <c r="AB191" s="154">
        <f t="shared" si="76"/>
        <v>1.05</v>
      </c>
      <c r="AC191" s="154">
        <f t="shared" si="76"/>
        <v>1.06</v>
      </c>
      <c r="AD191" s="154">
        <f t="shared" si="76"/>
        <v>1.07</v>
      </c>
      <c r="AE191" s="154">
        <f t="shared" si="76"/>
        <v>1.08</v>
      </c>
      <c r="AF191" s="154">
        <f t="shared" si="76"/>
        <v>1.0900000000000001</v>
      </c>
      <c r="AG191" s="154">
        <f t="shared" si="76"/>
        <v>1.1000000000000001</v>
      </c>
      <c r="AH191" s="154">
        <f t="shared" si="76"/>
        <v>1.1100000000000001</v>
      </c>
      <c r="AI191" s="154">
        <f t="shared" si="76"/>
        <v>1.1200000000000001</v>
      </c>
      <c r="AJ191" s="154">
        <f t="shared" si="76"/>
        <v>1.1299999999999999</v>
      </c>
      <c r="AK191" s="154">
        <f t="shared" si="76"/>
        <v>1.1399999999999999</v>
      </c>
      <c r="AL191" s="154">
        <f t="shared" si="76"/>
        <v>1.1499999999999999</v>
      </c>
      <c r="AM191" s="154">
        <f t="shared" si="76"/>
        <v>1.1599999999999999</v>
      </c>
      <c r="AN191" s="154">
        <f t="shared" si="76"/>
        <v>1.17</v>
      </c>
      <c r="AO191" s="154">
        <f t="shared" si="76"/>
        <v>1.18</v>
      </c>
      <c r="AP191" s="154">
        <f t="shared" si="76"/>
        <v>1.19</v>
      </c>
      <c r="AQ191" s="170">
        <f t="shared" si="72"/>
        <v>39.82</v>
      </c>
    </row>
    <row r="192" spans="2:43" x14ac:dyDescent="0.2">
      <c r="B192" s="102" t="s">
        <v>243</v>
      </c>
      <c r="C192" s="154">
        <v>27.7</v>
      </c>
      <c r="D192" s="154">
        <f>ROUND(C192*(1+(0.7*D39)),2)</f>
        <v>28.46</v>
      </c>
      <c r="E192" s="154">
        <f t="shared" ref="E192:AP192" si="77">ROUND(D192*(1+(0.7*E39)),2)</f>
        <v>28.96</v>
      </c>
      <c r="F192" s="154">
        <f t="shared" si="77"/>
        <v>29.1</v>
      </c>
      <c r="G192" s="154">
        <f t="shared" si="77"/>
        <v>29.45</v>
      </c>
      <c r="H192" s="154">
        <f t="shared" si="77"/>
        <v>29.8</v>
      </c>
      <c r="I192" s="154">
        <f t="shared" si="77"/>
        <v>30.15</v>
      </c>
      <c r="J192" s="154">
        <f t="shared" si="77"/>
        <v>30.51</v>
      </c>
      <c r="K192" s="154">
        <f t="shared" si="77"/>
        <v>30.87</v>
      </c>
      <c r="L192" s="154">
        <f t="shared" si="77"/>
        <v>31.24</v>
      </c>
      <c r="M192" s="154">
        <f t="shared" si="77"/>
        <v>31.5</v>
      </c>
      <c r="N192" s="154">
        <f t="shared" si="77"/>
        <v>31.76</v>
      </c>
      <c r="O192" s="154">
        <f t="shared" si="77"/>
        <v>32.03</v>
      </c>
      <c r="P192" s="154">
        <f t="shared" si="77"/>
        <v>32.299999999999997</v>
      </c>
      <c r="Q192" s="154">
        <f t="shared" si="77"/>
        <v>32.57</v>
      </c>
      <c r="R192" s="154">
        <f t="shared" si="77"/>
        <v>32.840000000000003</v>
      </c>
      <c r="S192" s="154">
        <f t="shared" si="77"/>
        <v>33.119999999999997</v>
      </c>
      <c r="T192" s="154">
        <f t="shared" si="77"/>
        <v>33.4</v>
      </c>
      <c r="U192" s="154">
        <f t="shared" si="77"/>
        <v>33.68</v>
      </c>
      <c r="V192" s="154">
        <f t="shared" si="77"/>
        <v>33.96</v>
      </c>
      <c r="W192" s="154">
        <f t="shared" si="77"/>
        <v>34.200000000000003</v>
      </c>
      <c r="X192" s="154">
        <f t="shared" si="77"/>
        <v>34.44</v>
      </c>
      <c r="Y192" s="154">
        <f t="shared" si="77"/>
        <v>34.68</v>
      </c>
      <c r="Z192" s="154">
        <f t="shared" si="77"/>
        <v>34.92</v>
      </c>
      <c r="AA192" s="154">
        <f t="shared" si="77"/>
        <v>35.159999999999997</v>
      </c>
      <c r="AB192" s="154">
        <f t="shared" si="77"/>
        <v>35.409999999999997</v>
      </c>
      <c r="AC192" s="154">
        <f t="shared" si="77"/>
        <v>35.659999999999997</v>
      </c>
      <c r="AD192" s="154">
        <f t="shared" si="77"/>
        <v>35.909999999999997</v>
      </c>
      <c r="AE192" s="154">
        <f t="shared" si="77"/>
        <v>36.159999999999997</v>
      </c>
      <c r="AF192" s="154">
        <f t="shared" si="77"/>
        <v>36.409999999999997</v>
      </c>
      <c r="AG192" s="154">
        <f t="shared" si="77"/>
        <v>36.74</v>
      </c>
      <c r="AH192" s="154">
        <f t="shared" si="77"/>
        <v>37.07</v>
      </c>
      <c r="AI192" s="154">
        <f t="shared" si="77"/>
        <v>37.409999999999997</v>
      </c>
      <c r="AJ192" s="154">
        <f t="shared" si="77"/>
        <v>37.75</v>
      </c>
      <c r="AK192" s="154">
        <f t="shared" si="77"/>
        <v>38.090000000000003</v>
      </c>
      <c r="AL192" s="154">
        <f t="shared" si="77"/>
        <v>38.44</v>
      </c>
      <c r="AM192" s="154">
        <f t="shared" si="77"/>
        <v>38.79</v>
      </c>
      <c r="AN192" s="154">
        <f t="shared" si="77"/>
        <v>39.14</v>
      </c>
      <c r="AO192" s="154">
        <f t="shared" si="77"/>
        <v>39.5</v>
      </c>
      <c r="AP192" s="154">
        <f t="shared" si="77"/>
        <v>39.86</v>
      </c>
      <c r="AQ192" s="170">
        <f t="shared" si="72"/>
        <v>1359.1399999999996</v>
      </c>
    </row>
    <row r="193" spans="2:7" x14ac:dyDescent="0.2">
      <c r="B193" s="1" t="s">
        <v>248</v>
      </c>
    </row>
    <row r="194" spans="2:7" x14ac:dyDescent="0.2">
      <c r="B194" s="1"/>
    </row>
    <row r="195" spans="2:7" ht="16.5" customHeight="1" x14ac:dyDescent="0.2">
      <c r="B195" s="305" t="s">
        <v>250</v>
      </c>
      <c r="C195" s="306"/>
      <c r="D195" s="306"/>
      <c r="E195" s="306"/>
      <c r="F195" s="158"/>
      <c r="G195" s="158"/>
    </row>
    <row r="196" spans="2:7" ht="16.5" customHeight="1" x14ac:dyDescent="0.2">
      <c r="B196" s="143" t="s">
        <v>151</v>
      </c>
      <c r="C196" s="151" t="s">
        <v>251</v>
      </c>
      <c r="D196" s="151" t="s">
        <v>252</v>
      </c>
      <c r="E196" s="151" t="s">
        <v>253</v>
      </c>
      <c r="F196" s="159"/>
      <c r="G196" s="159"/>
    </row>
    <row r="197" spans="2:7" x14ac:dyDescent="0.2">
      <c r="B197" s="72" t="s">
        <v>185</v>
      </c>
      <c r="C197" s="162">
        <v>3180</v>
      </c>
      <c r="D197" s="163">
        <v>1.0900000000000001</v>
      </c>
      <c r="E197" s="149">
        <v>0.20599999999999999</v>
      </c>
      <c r="F197" s="160"/>
      <c r="G197" s="160"/>
    </row>
    <row r="198" spans="2:7" x14ac:dyDescent="0.2">
      <c r="B198" s="148" t="s">
        <v>186</v>
      </c>
      <c r="C198" s="162">
        <v>3140</v>
      </c>
      <c r="D198" s="163">
        <v>0.23</v>
      </c>
      <c r="E198" s="149">
        <v>8.6999999999999994E-2</v>
      </c>
      <c r="F198" s="160"/>
      <c r="G198" s="160"/>
    </row>
    <row r="199" spans="2:7" x14ac:dyDescent="0.2">
      <c r="B199" s="72" t="s">
        <v>234</v>
      </c>
      <c r="C199" s="162">
        <v>3140</v>
      </c>
      <c r="D199" s="163">
        <v>0.16</v>
      </c>
      <c r="E199" s="149">
        <v>5.6000000000000001E-2</v>
      </c>
      <c r="F199" s="160"/>
      <c r="G199" s="160"/>
    </row>
    <row r="200" spans="2:7" x14ac:dyDescent="0.2">
      <c r="B200" s="148" t="s">
        <v>235</v>
      </c>
      <c r="C200" s="162">
        <v>3140</v>
      </c>
      <c r="D200" s="163">
        <v>0.27</v>
      </c>
      <c r="E200" s="149">
        <v>5.0999999999999997E-2</v>
      </c>
      <c r="F200" s="160"/>
      <c r="G200" s="160"/>
    </row>
    <row r="201" spans="2:7" x14ac:dyDescent="0.2">
      <c r="B201" s="72" t="s">
        <v>236</v>
      </c>
      <c r="C201" s="162">
        <v>3140</v>
      </c>
      <c r="D201" s="163">
        <v>0.27</v>
      </c>
      <c r="E201" s="149">
        <v>5.0999999999999997E-2</v>
      </c>
      <c r="F201" s="160"/>
      <c r="G201" s="160"/>
    </row>
    <row r="202" spans="2:7" x14ac:dyDescent="0.2">
      <c r="B202" s="72" t="s">
        <v>237</v>
      </c>
      <c r="C202" s="162">
        <v>3140</v>
      </c>
      <c r="D202" s="163">
        <v>0.27</v>
      </c>
      <c r="E202" s="149">
        <v>5.0999999999999997E-2</v>
      </c>
      <c r="F202" s="160"/>
      <c r="G202" s="160"/>
    </row>
    <row r="203" spans="2:7" x14ac:dyDescent="0.2">
      <c r="B203" s="164" t="s">
        <v>254</v>
      </c>
      <c r="C203" s="156"/>
      <c r="D203" s="156"/>
      <c r="E203" s="156"/>
      <c r="F203" s="157"/>
      <c r="G203" s="157"/>
    </row>
    <row r="204" spans="2:7" x14ac:dyDescent="0.2">
      <c r="B204" s="155"/>
      <c r="C204" s="156"/>
      <c r="D204" s="156"/>
      <c r="E204" s="156"/>
      <c r="F204" s="157"/>
      <c r="G204" s="157"/>
    </row>
    <row r="205" spans="2:7" ht="12.75" x14ac:dyDescent="0.2">
      <c r="B205" s="316" t="s">
        <v>463</v>
      </c>
      <c r="C205" s="317"/>
      <c r="D205" s="318"/>
      <c r="E205" s="156"/>
      <c r="F205" s="157"/>
      <c r="G205" s="157"/>
    </row>
    <row r="206" spans="2:7" ht="45" x14ac:dyDescent="0.2">
      <c r="B206" s="264" t="s">
        <v>464</v>
      </c>
      <c r="C206" s="265" t="s">
        <v>465</v>
      </c>
      <c r="D206" s="265" t="s">
        <v>466</v>
      </c>
      <c r="E206" s="156"/>
      <c r="F206" s="157"/>
      <c r="G206" s="157"/>
    </row>
    <row r="207" spans="2:7" x14ac:dyDescent="0.2">
      <c r="B207" s="262">
        <v>206</v>
      </c>
      <c r="C207" s="263">
        <v>210</v>
      </c>
      <c r="D207" s="263">
        <v>216</v>
      </c>
      <c r="E207" s="156"/>
      <c r="F207" s="157"/>
      <c r="G207" s="157"/>
    </row>
    <row r="208" spans="2:7" x14ac:dyDescent="0.2">
      <c r="B208" s="164" t="s">
        <v>467</v>
      </c>
      <c r="C208" s="156"/>
      <c r="D208" s="156"/>
      <c r="E208" s="156"/>
      <c r="F208" s="157"/>
      <c r="G208" s="157"/>
    </row>
    <row r="209" spans="2:43" x14ac:dyDescent="0.2">
      <c r="B209" s="155"/>
      <c r="C209" s="156"/>
      <c r="D209" s="156"/>
      <c r="E209" s="156"/>
      <c r="F209" s="157"/>
      <c r="G209" s="157"/>
    </row>
    <row r="210" spans="2:43" ht="16.5" customHeight="1" x14ac:dyDescent="0.2">
      <c r="B210" s="305" t="s">
        <v>257</v>
      </c>
      <c r="C210" s="306"/>
      <c r="D210" s="306"/>
      <c r="E210" s="306"/>
      <c r="F210" s="157"/>
      <c r="G210" s="157"/>
    </row>
    <row r="211" spans="2:43" ht="16.5" customHeight="1" x14ac:dyDescent="0.2">
      <c r="B211" s="143"/>
      <c r="C211" s="151" t="s">
        <v>251</v>
      </c>
      <c r="D211" s="151" t="s">
        <v>252</v>
      </c>
      <c r="E211" s="151" t="s">
        <v>253</v>
      </c>
      <c r="F211" s="157"/>
      <c r="G211" s="157"/>
    </row>
    <row r="212" spans="2:43" x14ac:dyDescent="0.2">
      <c r="B212" s="72" t="s">
        <v>255</v>
      </c>
      <c r="C212" s="161">
        <v>1</v>
      </c>
      <c r="D212" s="161">
        <v>25</v>
      </c>
      <c r="E212" s="161">
        <v>298</v>
      </c>
      <c r="F212" s="157"/>
      <c r="G212" s="157"/>
    </row>
    <row r="213" spans="2:43" x14ac:dyDescent="0.2">
      <c r="B213" s="164" t="s">
        <v>256</v>
      </c>
      <c r="C213" s="156"/>
      <c r="D213" s="156"/>
      <c r="E213" s="156"/>
      <c r="F213" s="157"/>
      <c r="G213" s="157"/>
    </row>
    <row r="214" spans="2:43" x14ac:dyDescent="0.2">
      <c r="B214" s="164"/>
      <c r="C214" s="156"/>
      <c r="D214" s="156"/>
      <c r="E214" s="156"/>
      <c r="F214" s="157"/>
      <c r="G214" s="157"/>
    </row>
    <row r="215" spans="2:43" ht="16.5" customHeight="1" x14ac:dyDescent="0.2">
      <c r="B215" s="268" t="s">
        <v>258</v>
      </c>
      <c r="C215" s="115">
        <v>2021</v>
      </c>
      <c r="D215" s="115">
        <v>2022</v>
      </c>
      <c r="E215" s="115">
        <v>2023</v>
      </c>
      <c r="F215" s="115">
        <v>2024</v>
      </c>
      <c r="G215" s="115">
        <v>2025</v>
      </c>
      <c r="H215" s="115">
        <v>2026</v>
      </c>
      <c r="I215" s="115">
        <v>2027</v>
      </c>
      <c r="J215" s="115">
        <v>2028</v>
      </c>
      <c r="K215" s="115">
        <v>2029</v>
      </c>
      <c r="L215" s="115">
        <v>2030</v>
      </c>
      <c r="M215" s="115">
        <v>2031</v>
      </c>
      <c r="N215" s="115">
        <v>2032</v>
      </c>
      <c r="O215" s="115">
        <v>2033</v>
      </c>
      <c r="P215" s="115">
        <v>2034</v>
      </c>
      <c r="Q215" s="115">
        <v>2035</v>
      </c>
      <c r="R215" s="115">
        <v>2036</v>
      </c>
      <c r="S215" s="115">
        <v>2037</v>
      </c>
      <c r="T215" s="115">
        <v>2038</v>
      </c>
      <c r="U215" s="115">
        <v>2039</v>
      </c>
      <c r="V215" s="115">
        <v>2040</v>
      </c>
      <c r="W215" s="115">
        <v>2041</v>
      </c>
      <c r="X215" s="115">
        <v>2042</v>
      </c>
      <c r="Y215" s="115">
        <v>2043</v>
      </c>
      <c r="Z215" s="115">
        <v>2044</v>
      </c>
      <c r="AA215" s="115">
        <v>2045</v>
      </c>
      <c r="AB215" s="115">
        <v>2046</v>
      </c>
      <c r="AC215" s="115">
        <v>2047</v>
      </c>
      <c r="AD215" s="115">
        <v>2048</v>
      </c>
      <c r="AE215" s="115">
        <v>2049</v>
      </c>
      <c r="AF215" s="115">
        <v>2050</v>
      </c>
      <c r="AG215" s="115">
        <v>2051</v>
      </c>
      <c r="AH215" s="115">
        <v>2052</v>
      </c>
      <c r="AI215" s="115">
        <v>2053</v>
      </c>
      <c r="AJ215" s="115">
        <v>2054</v>
      </c>
      <c r="AK215" s="115">
        <v>2055</v>
      </c>
      <c r="AL215" s="115">
        <v>2056</v>
      </c>
      <c r="AM215" s="115">
        <v>2057</v>
      </c>
      <c r="AN215" s="115">
        <v>2058</v>
      </c>
      <c r="AO215" s="115">
        <v>2059</v>
      </c>
      <c r="AP215" s="115">
        <v>2060</v>
      </c>
    </row>
    <row r="216" spans="2:43" x14ac:dyDescent="0.2">
      <c r="B216" s="72" t="s">
        <v>259</v>
      </c>
      <c r="C216" s="165">
        <f>86+(G216-86)/5</f>
        <v>104.2</v>
      </c>
      <c r="D216" s="154">
        <f>C216+(G216-86)/5</f>
        <v>122.4</v>
      </c>
      <c r="E216" s="154">
        <f>D216+(G216-86)/5</f>
        <v>140.6</v>
      </c>
      <c r="F216" s="154">
        <f>E216+(G216-86)/5</f>
        <v>158.79999999999998</v>
      </c>
      <c r="G216" s="166">
        <v>177</v>
      </c>
      <c r="H216" s="154">
        <f>G216+($L$216-$G$216)/5</f>
        <v>195.2</v>
      </c>
      <c r="I216" s="154">
        <f t="shared" ref="I216:K216" si="78">H216+($L$216-$G$216)/5</f>
        <v>213.39999999999998</v>
      </c>
      <c r="J216" s="154">
        <f t="shared" si="78"/>
        <v>231.59999999999997</v>
      </c>
      <c r="K216" s="154">
        <f t="shared" si="78"/>
        <v>249.79999999999995</v>
      </c>
      <c r="L216" s="166">
        <v>268</v>
      </c>
      <c r="M216" s="154">
        <f>L216+($Q$216-$L$216)/5</f>
        <v>298</v>
      </c>
      <c r="N216" s="154">
        <f t="shared" ref="N216:P216" si="79">M216+($Q$216-$L$216)/5</f>
        <v>328</v>
      </c>
      <c r="O216" s="154">
        <f t="shared" si="79"/>
        <v>358</v>
      </c>
      <c r="P216" s="154">
        <f t="shared" si="79"/>
        <v>388</v>
      </c>
      <c r="Q216" s="166">
        <v>418</v>
      </c>
      <c r="R216" s="154">
        <f>Q216+($V$216-$Q$216)/5</f>
        <v>447</v>
      </c>
      <c r="S216" s="154">
        <f t="shared" ref="S216:U216" si="80">R216+($V$216-$Q$216)/5</f>
        <v>476</v>
      </c>
      <c r="T216" s="154">
        <f t="shared" si="80"/>
        <v>505</v>
      </c>
      <c r="U216" s="154">
        <f t="shared" si="80"/>
        <v>534</v>
      </c>
      <c r="V216" s="166">
        <v>563</v>
      </c>
      <c r="W216" s="154">
        <f>V216+($AA$216-$V$216)/5</f>
        <v>592</v>
      </c>
      <c r="X216" s="154">
        <f t="shared" ref="X216:Z216" si="81">W216+($AA$216-$V$216)/5</f>
        <v>621</v>
      </c>
      <c r="Y216" s="154">
        <f t="shared" si="81"/>
        <v>650</v>
      </c>
      <c r="Z216" s="154">
        <f t="shared" si="81"/>
        <v>679</v>
      </c>
      <c r="AA216" s="166">
        <v>708</v>
      </c>
      <c r="AB216" s="154">
        <f>AA216+($AF$216-$AA$216)/5</f>
        <v>738</v>
      </c>
      <c r="AC216" s="154">
        <f t="shared" ref="AC216:AE216" si="82">AB216+($AF$216-$AA$216)/5</f>
        <v>768</v>
      </c>
      <c r="AD216" s="154">
        <f t="shared" si="82"/>
        <v>798</v>
      </c>
      <c r="AE216" s="154">
        <f t="shared" si="82"/>
        <v>828</v>
      </c>
      <c r="AF216" s="166">
        <v>858</v>
      </c>
      <c r="AG216" s="154">
        <v>858</v>
      </c>
      <c r="AH216" s="154">
        <v>858</v>
      </c>
      <c r="AI216" s="154">
        <v>858</v>
      </c>
      <c r="AJ216" s="154">
        <v>858</v>
      </c>
      <c r="AK216" s="154">
        <v>858</v>
      </c>
      <c r="AL216" s="154">
        <v>858</v>
      </c>
      <c r="AM216" s="154">
        <v>858</v>
      </c>
      <c r="AN216" s="154">
        <v>858</v>
      </c>
      <c r="AO216" s="154">
        <v>858</v>
      </c>
      <c r="AP216" s="154">
        <v>858</v>
      </c>
      <c r="AQ216" s="168">
        <f>SUM(C216:AP216)</f>
        <v>21996</v>
      </c>
    </row>
    <row r="217" spans="2:43" x14ac:dyDescent="0.2">
      <c r="B217" s="1" t="s">
        <v>260</v>
      </c>
      <c r="AQ217" s="110"/>
    </row>
    <row r="218" spans="2:43" x14ac:dyDescent="0.2">
      <c r="AQ218" s="110"/>
    </row>
    <row r="219" spans="2:43" ht="22.5" x14ac:dyDescent="0.2">
      <c r="B219" s="268" t="s">
        <v>261</v>
      </c>
      <c r="C219" s="115">
        <v>2021</v>
      </c>
      <c r="D219" s="115">
        <v>2022</v>
      </c>
      <c r="E219" s="115">
        <v>2023</v>
      </c>
      <c r="F219" s="115">
        <v>2024</v>
      </c>
      <c r="G219" s="115">
        <v>2025</v>
      </c>
      <c r="H219" s="115">
        <v>2026</v>
      </c>
      <c r="I219" s="115">
        <v>2027</v>
      </c>
      <c r="J219" s="115">
        <v>2028</v>
      </c>
      <c r="K219" s="115">
        <v>2029</v>
      </c>
      <c r="L219" s="115">
        <v>2030</v>
      </c>
      <c r="M219" s="115">
        <v>2031</v>
      </c>
      <c r="N219" s="115">
        <v>2032</v>
      </c>
      <c r="O219" s="115">
        <v>2033</v>
      </c>
      <c r="P219" s="115">
        <v>2034</v>
      </c>
      <c r="Q219" s="115">
        <v>2035</v>
      </c>
      <c r="R219" s="115">
        <v>2036</v>
      </c>
      <c r="S219" s="115">
        <v>2037</v>
      </c>
      <c r="T219" s="115">
        <v>2038</v>
      </c>
      <c r="U219" s="115">
        <v>2039</v>
      </c>
      <c r="V219" s="115">
        <v>2040</v>
      </c>
      <c r="W219" s="115">
        <v>2041</v>
      </c>
      <c r="X219" s="115">
        <v>2042</v>
      </c>
      <c r="Y219" s="115">
        <v>2043</v>
      </c>
      <c r="Z219" s="115">
        <v>2044</v>
      </c>
      <c r="AA219" s="115">
        <v>2045</v>
      </c>
      <c r="AB219" s="115">
        <v>2046</v>
      </c>
      <c r="AC219" s="115">
        <v>2047</v>
      </c>
      <c r="AD219" s="115">
        <v>2048</v>
      </c>
      <c r="AE219" s="115">
        <v>2049</v>
      </c>
      <c r="AF219" s="115">
        <v>2050</v>
      </c>
      <c r="AG219" s="115">
        <v>2051</v>
      </c>
      <c r="AH219" s="115">
        <v>2052</v>
      </c>
      <c r="AI219" s="115">
        <v>2053</v>
      </c>
      <c r="AJ219" s="115">
        <v>2054</v>
      </c>
      <c r="AK219" s="115">
        <v>2055</v>
      </c>
      <c r="AL219" s="115">
        <v>2056</v>
      </c>
      <c r="AM219" s="115">
        <v>2057</v>
      </c>
      <c r="AN219" s="115">
        <v>2058</v>
      </c>
      <c r="AO219" s="115">
        <v>2059</v>
      </c>
      <c r="AP219" s="115">
        <v>2060</v>
      </c>
      <c r="AQ219" s="110"/>
    </row>
    <row r="220" spans="2:43" x14ac:dyDescent="0.2">
      <c r="B220" s="102" t="s">
        <v>262</v>
      </c>
      <c r="C220" s="167">
        <f>1.4*0.01</f>
        <v>1.3999999999999999E-2</v>
      </c>
      <c r="D220" s="167">
        <f>ROUND(C220*(1+(0.7*D39)),5)</f>
        <v>1.438E-2</v>
      </c>
      <c r="E220" s="167">
        <f t="shared" ref="E220:AP220" si="83">ROUND(D220*(1+(0.7*E39)),5)</f>
        <v>1.4630000000000001E-2</v>
      </c>
      <c r="F220" s="167">
        <f t="shared" si="83"/>
        <v>1.47E-2</v>
      </c>
      <c r="G220" s="167">
        <f t="shared" si="83"/>
        <v>1.487E-2</v>
      </c>
      <c r="H220" s="167">
        <f t="shared" si="83"/>
        <v>1.5049999999999999E-2</v>
      </c>
      <c r="I220" s="167">
        <f t="shared" si="83"/>
        <v>1.523E-2</v>
      </c>
      <c r="J220" s="167">
        <f t="shared" si="83"/>
        <v>1.541E-2</v>
      </c>
      <c r="K220" s="167">
        <f t="shared" si="83"/>
        <v>1.559E-2</v>
      </c>
      <c r="L220" s="167">
        <f t="shared" si="83"/>
        <v>1.5779999999999999E-2</v>
      </c>
      <c r="M220" s="167">
        <f t="shared" si="83"/>
        <v>1.5910000000000001E-2</v>
      </c>
      <c r="N220" s="167">
        <f t="shared" si="83"/>
        <v>1.6039999999999999E-2</v>
      </c>
      <c r="O220" s="167">
        <f t="shared" si="83"/>
        <v>1.617E-2</v>
      </c>
      <c r="P220" s="167">
        <f t="shared" si="83"/>
        <v>1.6310000000000002E-2</v>
      </c>
      <c r="Q220" s="167">
        <f t="shared" si="83"/>
        <v>1.6449999999999999E-2</v>
      </c>
      <c r="R220" s="167">
        <f t="shared" si="83"/>
        <v>1.6590000000000001E-2</v>
      </c>
      <c r="S220" s="167">
        <f t="shared" si="83"/>
        <v>1.6729999999999998E-2</v>
      </c>
      <c r="T220" s="167">
        <f t="shared" si="83"/>
        <v>1.687E-2</v>
      </c>
      <c r="U220" s="167">
        <f t="shared" si="83"/>
        <v>1.7010000000000001E-2</v>
      </c>
      <c r="V220" s="167">
        <f t="shared" si="83"/>
        <v>1.7149999999999999E-2</v>
      </c>
      <c r="W220" s="167">
        <f t="shared" si="83"/>
        <v>1.7270000000000001E-2</v>
      </c>
      <c r="X220" s="167">
        <f t="shared" si="83"/>
        <v>1.7389999999999999E-2</v>
      </c>
      <c r="Y220" s="167">
        <f t="shared" si="83"/>
        <v>1.7510000000000001E-2</v>
      </c>
      <c r="Z220" s="167">
        <f t="shared" si="83"/>
        <v>1.763E-2</v>
      </c>
      <c r="AA220" s="167">
        <f t="shared" si="83"/>
        <v>1.7749999999999998E-2</v>
      </c>
      <c r="AB220" s="167">
        <f t="shared" si="83"/>
        <v>1.787E-2</v>
      </c>
      <c r="AC220" s="167">
        <f t="shared" si="83"/>
        <v>1.7999999999999999E-2</v>
      </c>
      <c r="AD220" s="167">
        <f t="shared" si="83"/>
        <v>1.813E-2</v>
      </c>
      <c r="AE220" s="167">
        <f t="shared" si="83"/>
        <v>1.8259999999999998E-2</v>
      </c>
      <c r="AF220" s="167">
        <f t="shared" si="83"/>
        <v>1.839E-2</v>
      </c>
      <c r="AG220" s="167">
        <f t="shared" si="83"/>
        <v>1.856E-2</v>
      </c>
      <c r="AH220" s="167">
        <f t="shared" si="83"/>
        <v>1.873E-2</v>
      </c>
      <c r="AI220" s="167">
        <f t="shared" si="83"/>
        <v>1.89E-2</v>
      </c>
      <c r="AJ220" s="167">
        <f t="shared" si="83"/>
        <v>1.907E-2</v>
      </c>
      <c r="AK220" s="167">
        <f t="shared" si="83"/>
        <v>1.924E-2</v>
      </c>
      <c r="AL220" s="167">
        <f t="shared" si="83"/>
        <v>1.942E-2</v>
      </c>
      <c r="AM220" s="167">
        <f t="shared" si="83"/>
        <v>1.9599999999999999E-2</v>
      </c>
      <c r="AN220" s="167">
        <f t="shared" si="83"/>
        <v>1.9779999999999999E-2</v>
      </c>
      <c r="AO220" s="167">
        <f t="shared" si="83"/>
        <v>1.9959999999999999E-2</v>
      </c>
      <c r="AP220" s="167">
        <f t="shared" si="83"/>
        <v>2.0140000000000002E-2</v>
      </c>
      <c r="AQ220" s="169">
        <f>SUM(C220:AP220)</f>
        <v>0.68647000000000014</v>
      </c>
    </row>
    <row r="221" spans="2:43" x14ac:dyDescent="0.2">
      <c r="B221" s="102" t="s">
        <v>267</v>
      </c>
      <c r="C221" s="167">
        <f>0.09*0.01</f>
        <v>8.9999999999999998E-4</v>
      </c>
      <c r="D221" s="167">
        <f>ROUND(C221*(1+(0.7*D39)),5)</f>
        <v>9.2000000000000003E-4</v>
      </c>
      <c r="E221" s="167">
        <f t="shared" ref="E221:AP221" si="84">ROUND(D221*(1+(0.7*E39)),5)</f>
        <v>9.3999999999999997E-4</v>
      </c>
      <c r="F221" s="167">
        <f t="shared" si="84"/>
        <v>9.3999999999999997E-4</v>
      </c>
      <c r="G221" s="167">
        <f t="shared" si="84"/>
        <v>9.5E-4</v>
      </c>
      <c r="H221" s="167">
        <f t="shared" si="84"/>
        <v>9.6000000000000002E-4</v>
      </c>
      <c r="I221" s="167">
        <f t="shared" si="84"/>
        <v>9.7000000000000005E-4</v>
      </c>
      <c r="J221" s="167">
        <f t="shared" si="84"/>
        <v>9.7999999999999997E-4</v>
      </c>
      <c r="K221" s="167">
        <f t="shared" si="84"/>
        <v>9.8999999999999999E-4</v>
      </c>
      <c r="L221" s="167">
        <f t="shared" si="84"/>
        <v>1E-3</v>
      </c>
      <c r="M221" s="167">
        <f t="shared" si="84"/>
        <v>1.01E-3</v>
      </c>
      <c r="N221" s="167">
        <f t="shared" si="84"/>
        <v>1.0200000000000001E-3</v>
      </c>
      <c r="O221" s="167">
        <f t="shared" si="84"/>
        <v>1.0300000000000001E-3</v>
      </c>
      <c r="P221" s="167">
        <f t="shared" si="84"/>
        <v>1.0399999999999999E-3</v>
      </c>
      <c r="Q221" s="167">
        <f t="shared" si="84"/>
        <v>1.0499999999999999E-3</v>
      </c>
      <c r="R221" s="167">
        <f t="shared" si="84"/>
        <v>1.06E-3</v>
      </c>
      <c r="S221" s="167">
        <f t="shared" si="84"/>
        <v>1.07E-3</v>
      </c>
      <c r="T221" s="167">
        <f t="shared" si="84"/>
        <v>1.08E-3</v>
      </c>
      <c r="U221" s="167">
        <f t="shared" si="84"/>
        <v>1.09E-3</v>
      </c>
      <c r="V221" s="167">
        <f t="shared" si="84"/>
        <v>1.1000000000000001E-3</v>
      </c>
      <c r="W221" s="167">
        <f t="shared" si="84"/>
        <v>1.1100000000000001E-3</v>
      </c>
      <c r="X221" s="167">
        <f t="shared" si="84"/>
        <v>1.1199999999999999E-3</v>
      </c>
      <c r="Y221" s="167">
        <f t="shared" si="84"/>
        <v>1.1299999999999999E-3</v>
      </c>
      <c r="Z221" s="167">
        <f t="shared" si="84"/>
        <v>1.14E-3</v>
      </c>
      <c r="AA221" s="167">
        <f t="shared" si="84"/>
        <v>1.15E-3</v>
      </c>
      <c r="AB221" s="167">
        <f t="shared" si="84"/>
        <v>1.16E-3</v>
      </c>
      <c r="AC221" s="167">
        <f t="shared" si="84"/>
        <v>1.17E-3</v>
      </c>
      <c r="AD221" s="167">
        <f t="shared" si="84"/>
        <v>1.1800000000000001E-3</v>
      </c>
      <c r="AE221" s="167">
        <f t="shared" si="84"/>
        <v>1.1900000000000001E-3</v>
      </c>
      <c r="AF221" s="167">
        <f t="shared" si="84"/>
        <v>1.1999999999999999E-3</v>
      </c>
      <c r="AG221" s="167">
        <f t="shared" si="84"/>
        <v>1.2099999999999999E-3</v>
      </c>
      <c r="AH221" s="167">
        <f t="shared" si="84"/>
        <v>1.2199999999999999E-3</v>
      </c>
      <c r="AI221" s="167">
        <f t="shared" si="84"/>
        <v>1.23E-3</v>
      </c>
      <c r="AJ221" s="167">
        <f t="shared" si="84"/>
        <v>1.24E-3</v>
      </c>
      <c r="AK221" s="167">
        <f t="shared" si="84"/>
        <v>1.25E-3</v>
      </c>
      <c r="AL221" s="167">
        <f t="shared" si="84"/>
        <v>1.2600000000000001E-3</v>
      </c>
      <c r="AM221" s="167">
        <f t="shared" si="84"/>
        <v>1.2700000000000001E-3</v>
      </c>
      <c r="AN221" s="167">
        <f t="shared" si="84"/>
        <v>1.2800000000000001E-3</v>
      </c>
      <c r="AO221" s="167">
        <f t="shared" si="84"/>
        <v>1.2899999999999999E-3</v>
      </c>
      <c r="AP221" s="167">
        <f t="shared" si="84"/>
        <v>1.2999999999999999E-3</v>
      </c>
      <c r="AQ221" s="169">
        <f t="shared" ref="AQ221:AQ234" si="85">SUM(C221:AP221)</f>
        <v>4.420000000000001E-2</v>
      </c>
    </row>
    <row r="222" spans="2:43" x14ac:dyDescent="0.2">
      <c r="B222" s="102" t="s">
        <v>272</v>
      </c>
      <c r="C222" s="167">
        <f>0.01*0.01</f>
        <v>1E-4</v>
      </c>
      <c r="D222" s="167">
        <f>ROUND(C222*(1+(0.7*D39)),5)</f>
        <v>1E-4</v>
      </c>
      <c r="E222" s="167">
        <f t="shared" ref="E222:AP222" si="86">ROUND(D222*(1+(0.7*E39)),5)</f>
        <v>1E-4</v>
      </c>
      <c r="F222" s="167">
        <f t="shared" si="86"/>
        <v>1E-4</v>
      </c>
      <c r="G222" s="167">
        <f t="shared" si="86"/>
        <v>1E-4</v>
      </c>
      <c r="H222" s="167">
        <f t="shared" si="86"/>
        <v>1E-4</v>
      </c>
      <c r="I222" s="167">
        <f t="shared" si="86"/>
        <v>1E-4</v>
      </c>
      <c r="J222" s="167">
        <f t="shared" si="86"/>
        <v>1E-4</v>
      </c>
      <c r="K222" s="167">
        <f t="shared" si="86"/>
        <v>1E-4</v>
      </c>
      <c r="L222" s="167">
        <f t="shared" si="86"/>
        <v>1E-4</v>
      </c>
      <c r="M222" s="167">
        <f t="shared" si="86"/>
        <v>1E-4</v>
      </c>
      <c r="N222" s="167">
        <f t="shared" si="86"/>
        <v>1E-4</v>
      </c>
      <c r="O222" s="167">
        <f t="shared" si="86"/>
        <v>1E-4</v>
      </c>
      <c r="P222" s="167">
        <f t="shared" si="86"/>
        <v>1E-4</v>
      </c>
      <c r="Q222" s="167">
        <f t="shared" si="86"/>
        <v>1E-4</v>
      </c>
      <c r="R222" s="167">
        <f t="shared" si="86"/>
        <v>1E-4</v>
      </c>
      <c r="S222" s="167">
        <f t="shared" si="86"/>
        <v>1E-4</v>
      </c>
      <c r="T222" s="167">
        <f t="shared" si="86"/>
        <v>1E-4</v>
      </c>
      <c r="U222" s="167">
        <f t="shared" si="86"/>
        <v>1E-4</v>
      </c>
      <c r="V222" s="167">
        <f t="shared" si="86"/>
        <v>1E-4</v>
      </c>
      <c r="W222" s="167">
        <f t="shared" si="86"/>
        <v>1E-4</v>
      </c>
      <c r="X222" s="167">
        <f t="shared" si="86"/>
        <v>1E-4</v>
      </c>
      <c r="Y222" s="167">
        <f t="shared" si="86"/>
        <v>1E-4</v>
      </c>
      <c r="Z222" s="167">
        <f t="shared" si="86"/>
        <v>1E-4</v>
      </c>
      <c r="AA222" s="167">
        <f t="shared" si="86"/>
        <v>1E-4</v>
      </c>
      <c r="AB222" s="167">
        <f t="shared" si="86"/>
        <v>1E-4</v>
      </c>
      <c r="AC222" s="167">
        <f t="shared" si="86"/>
        <v>1E-4</v>
      </c>
      <c r="AD222" s="167">
        <f t="shared" si="86"/>
        <v>1E-4</v>
      </c>
      <c r="AE222" s="167">
        <f t="shared" si="86"/>
        <v>1E-4</v>
      </c>
      <c r="AF222" s="167">
        <f t="shared" si="86"/>
        <v>1E-4</v>
      </c>
      <c r="AG222" s="167">
        <f t="shared" si="86"/>
        <v>1E-4</v>
      </c>
      <c r="AH222" s="167">
        <f t="shared" si="86"/>
        <v>1E-4</v>
      </c>
      <c r="AI222" s="167">
        <f t="shared" si="86"/>
        <v>1E-4</v>
      </c>
      <c r="AJ222" s="167">
        <f t="shared" si="86"/>
        <v>1E-4</v>
      </c>
      <c r="AK222" s="167">
        <f t="shared" si="86"/>
        <v>1E-4</v>
      </c>
      <c r="AL222" s="167">
        <f t="shared" si="86"/>
        <v>1E-4</v>
      </c>
      <c r="AM222" s="167">
        <f t="shared" si="86"/>
        <v>1E-4</v>
      </c>
      <c r="AN222" s="167">
        <f t="shared" si="86"/>
        <v>1E-4</v>
      </c>
      <c r="AO222" s="167">
        <f t="shared" si="86"/>
        <v>1E-4</v>
      </c>
      <c r="AP222" s="167">
        <f t="shared" si="86"/>
        <v>1E-4</v>
      </c>
      <c r="AQ222" s="169">
        <f t="shared" si="85"/>
        <v>3.9999999999999975E-3</v>
      </c>
    </row>
    <row r="223" spans="2:43" x14ac:dyDescent="0.2">
      <c r="B223" s="102" t="s">
        <v>263</v>
      </c>
      <c r="C223" s="167">
        <f>2.95*0.01</f>
        <v>2.9500000000000002E-2</v>
      </c>
      <c r="D223" s="167">
        <f>ROUND(C223*(1+(0.7*D39)),5)</f>
        <v>3.031E-2</v>
      </c>
      <c r="E223" s="167">
        <f t="shared" ref="E223:AP223" si="87">ROUND(D223*(1+(0.7*E39)),5)</f>
        <v>3.0839999999999999E-2</v>
      </c>
      <c r="F223" s="167">
        <f t="shared" si="87"/>
        <v>3.099E-2</v>
      </c>
      <c r="G223" s="167">
        <f t="shared" si="87"/>
        <v>3.1359999999999999E-2</v>
      </c>
      <c r="H223" s="167">
        <f t="shared" si="87"/>
        <v>3.1730000000000001E-2</v>
      </c>
      <c r="I223" s="167">
        <f t="shared" si="87"/>
        <v>3.211E-2</v>
      </c>
      <c r="J223" s="167">
        <f t="shared" si="87"/>
        <v>3.2489999999999998E-2</v>
      </c>
      <c r="K223" s="167">
        <f t="shared" si="87"/>
        <v>3.288E-2</v>
      </c>
      <c r="L223" s="167">
        <f t="shared" si="87"/>
        <v>3.3270000000000001E-2</v>
      </c>
      <c r="M223" s="167">
        <f t="shared" si="87"/>
        <v>3.3550000000000003E-2</v>
      </c>
      <c r="N223" s="167">
        <f t="shared" si="87"/>
        <v>3.3829999999999999E-2</v>
      </c>
      <c r="O223" s="167">
        <f t="shared" si="87"/>
        <v>3.4110000000000001E-2</v>
      </c>
      <c r="P223" s="167">
        <f t="shared" si="87"/>
        <v>3.44E-2</v>
      </c>
      <c r="Q223" s="167">
        <f t="shared" si="87"/>
        <v>3.4689999999999999E-2</v>
      </c>
      <c r="R223" s="167">
        <f t="shared" si="87"/>
        <v>3.4979999999999997E-2</v>
      </c>
      <c r="S223" s="167">
        <f t="shared" si="87"/>
        <v>3.5270000000000003E-2</v>
      </c>
      <c r="T223" s="167">
        <f t="shared" si="87"/>
        <v>3.5569999999999997E-2</v>
      </c>
      <c r="U223" s="167">
        <f t="shared" si="87"/>
        <v>3.5869999999999999E-2</v>
      </c>
      <c r="V223" s="167">
        <f t="shared" si="87"/>
        <v>3.6170000000000001E-2</v>
      </c>
      <c r="W223" s="167">
        <f t="shared" si="87"/>
        <v>3.6420000000000001E-2</v>
      </c>
      <c r="X223" s="167">
        <f t="shared" si="87"/>
        <v>3.6670000000000001E-2</v>
      </c>
      <c r="Y223" s="167">
        <f t="shared" si="87"/>
        <v>3.6929999999999998E-2</v>
      </c>
      <c r="Z223" s="167">
        <f t="shared" si="87"/>
        <v>3.7190000000000001E-2</v>
      </c>
      <c r="AA223" s="167">
        <f t="shared" si="87"/>
        <v>3.7449999999999997E-2</v>
      </c>
      <c r="AB223" s="167">
        <f t="shared" si="87"/>
        <v>3.771E-2</v>
      </c>
      <c r="AC223" s="167">
        <f t="shared" si="87"/>
        <v>3.7969999999999997E-2</v>
      </c>
      <c r="AD223" s="167">
        <f t="shared" si="87"/>
        <v>3.8240000000000003E-2</v>
      </c>
      <c r="AE223" s="167">
        <f t="shared" si="87"/>
        <v>3.8510000000000003E-2</v>
      </c>
      <c r="AF223" s="167">
        <f t="shared" si="87"/>
        <v>3.8780000000000002E-2</v>
      </c>
      <c r="AG223" s="167">
        <f t="shared" si="87"/>
        <v>3.9129999999999998E-2</v>
      </c>
      <c r="AH223" s="167">
        <f t="shared" si="87"/>
        <v>3.9489999999999997E-2</v>
      </c>
      <c r="AI223" s="167">
        <f t="shared" si="87"/>
        <v>3.9849999999999997E-2</v>
      </c>
      <c r="AJ223" s="167">
        <f t="shared" si="87"/>
        <v>4.0210000000000003E-2</v>
      </c>
      <c r="AK223" s="167">
        <f t="shared" si="87"/>
        <v>4.0579999999999998E-2</v>
      </c>
      <c r="AL223" s="167">
        <f t="shared" si="87"/>
        <v>4.095E-2</v>
      </c>
      <c r="AM223" s="167">
        <f t="shared" si="87"/>
        <v>4.1320000000000003E-2</v>
      </c>
      <c r="AN223" s="167">
        <f t="shared" si="87"/>
        <v>4.1700000000000001E-2</v>
      </c>
      <c r="AO223" s="167">
        <f t="shared" si="87"/>
        <v>4.2079999999999999E-2</v>
      </c>
      <c r="AP223" s="167">
        <f t="shared" si="87"/>
        <v>4.2459999999999998E-2</v>
      </c>
      <c r="AQ223" s="169">
        <f t="shared" si="85"/>
        <v>1.4475600000000002</v>
      </c>
    </row>
    <row r="224" spans="2:43" x14ac:dyDescent="0.2">
      <c r="B224" s="102" t="s">
        <v>268</v>
      </c>
      <c r="C224" s="167">
        <f>0.18*0.01</f>
        <v>1.8E-3</v>
      </c>
      <c r="D224" s="167">
        <f>ROUND(C224*(1+(0.7*D39)),5)</f>
        <v>1.8500000000000001E-3</v>
      </c>
      <c r="E224" s="167">
        <f t="shared" ref="E224:AP224" si="88">ROUND(D224*(1+(0.7*E39)),5)</f>
        <v>1.8799999999999999E-3</v>
      </c>
      <c r="F224" s="167">
        <f t="shared" si="88"/>
        <v>1.89E-3</v>
      </c>
      <c r="G224" s="167">
        <f t="shared" si="88"/>
        <v>1.91E-3</v>
      </c>
      <c r="H224" s="167">
        <f t="shared" si="88"/>
        <v>1.9300000000000001E-3</v>
      </c>
      <c r="I224" s="167">
        <f t="shared" si="88"/>
        <v>1.9499999999999999E-3</v>
      </c>
      <c r="J224" s="167">
        <f t="shared" si="88"/>
        <v>1.97E-3</v>
      </c>
      <c r="K224" s="167">
        <f t="shared" si="88"/>
        <v>1.99E-3</v>
      </c>
      <c r="L224" s="167">
        <f t="shared" si="88"/>
        <v>2.0100000000000001E-3</v>
      </c>
      <c r="M224" s="167">
        <f t="shared" si="88"/>
        <v>2.0300000000000001E-3</v>
      </c>
      <c r="N224" s="167">
        <f t="shared" si="88"/>
        <v>2.0500000000000002E-3</v>
      </c>
      <c r="O224" s="167">
        <f t="shared" si="88"/>
        <v>2.0699999999999998E-3</v>
      </c>
      <c r="P224" s="167">
        <f t="shared" si="88"/>
        <v>2.0899999999999998E-3</v>
      </c>
      <c r="Q224" s="167">
        <f t="shared" si="88"/>
        <v>2.1099999999999999E-3</v>
      </c>
      <c r="R224" s="167">
        <f t="shared" si="88"/>
        <v>2.1299999999999999E-3</v>
      </c>
      <c r="S224" s="167">
        <f t="shared" si="88"/>
        <v>2.15E-3</v>
      </c>
      <c r="T224" s="167">
        <f t="shared" si="88"/>
        <v>2.1700000000000001E-3</v>
      </c>
      <c r="U224" s="167">
        <f t="shared" si="88"/>
        <v>2.1900000000000001E-3</v>
      </c>
      <c r="V224" s="167">
        <f t="shared" si="88"/>
        <v>2.2100000000000002E-3</v>
      </c>
      <c r="W224" s="167">
        <f t="shared" si="88"/>
        <v>2.2300000000000002E-3</v>
      </c>
      <c r="X224" s="167">
        <f t="shared" si="88"/>
        <v>2.2499999999999998E-3</v>
      </c>
      <c r="Y224" s="167">
        <f t="shared" si="88"/>
        <v>2.2699999999999999E-3</v>
      </c>
      <c r="Z224" s="167">
        <f t="shared" si="88"/>
        <v>2.2899999999999999E-3</v>
      </c>
      <c r="AA224" s="167">
        <f t="shared" si="88"/>
        <v>2.31E-3</v>
      </c>
      <c r="AB224" s="167">
        <f t="shared" si="88"/>
        <v>2.33E-3</v>
      </c>
      <c r="AC224" s="167">
        <f t="shared" si="88"/>
        <v>2.3500000000000001E-3</v>
      </c>
      <c r="AD224" s="167">
        <f t="shared" si="88"/>
        <v>2.3700000000000001E-3</v>
      </c>
      <c r="AE224" s="167">
        <f t="shared" si="88"/>
        <v>2.3900000000000002E-3</v>
      </c>
      <c r="AF224" s="167">
        <f t="shared" si="88"/>
        <v>2.4099999999999998E-3</v>
      </c>
      <c r="AG224" s="167">
        <f t="shared" si="88"/>
        <v>2.4299999999999999E-3</v>
      </c>
      <c r="AH224" s="167">
        <f t="shared" si="88"/>
        <v>2.4499999999999999E-3</v>
      </c>
      <c r="AI224" s="167">
        <f t="shared" si="88"/>
        <v>2.47E-3</v>
      </c>
      <c r="AJ224" s="167">
        <f t="shared" si="88"/>
        <v>2.49E-3</v>
      </c>
      <c r="AK224" s="167">
        <f t="shared" si="88"/>
        <v>2.5100000000000001E-3</v>
      </c>
      <c r="AL224" s="167">
        <f t="shared" si="88"/>
        <v>2.5300000000000001E-3</v>
      </c>
      <c r="AM224" s="167">
        <f t="shared" si="88"/>
        <v>2.5500000000000002E-3</v>
      </c>
      <c r="AN224" s="167">
        <f t="shared" si="88"/>
        <v>2.5699999999999998E-3</v>
      </c>
      <c r="AO224" s="167">
        <f t="shared" si="88"/>
        <v>2.5899999999999999E-3</v>
      </c>
      <c r="AP224" s="167">
        <f t="shared" si="88"/>
        <v>2.6099999999999999E-3</v>
      </c>
      <c r="AQ224" s="169">
        <f t="shared" si="85"/>
        <v>8.8779999999999998E-2</v>
      </c>
    </row>
    <row r="225" spans="2:43" x14ac:dyDescent="0.2">
      <c r="B225" s="102" t="s">
        <v>273</v>
      </c>
      <c r="C225" s="167">
        <f>0.02*0.01</f>
        <v>2.0000000000000001E-4</v>
      </c>
      <c r="D225" s="167">
        <f>ROUND(C225*(1+(0.7*D39)),5)</f>
        <v>2.1000000000000001E-4</v>
      </c>
      <c r="E225" s="167">
        <f>ROUND(D225*(1+(0.7*E39)),5)</f>
        <v>2.1000000000000001E-4</v>
      </c>
      <c r="F225" s="167">
        <f t="shared" ref="F225:AP225" si="89">ROUND(E225*(1+(0.7*F39)),5)</f>
        <v>2.1000000000000001E-4</v>
      </c>
      <c r="G225" s="167">
        <f t="shared" si="89"/>
        <v>2.1000000000000001E-4</v>
      </c>
      <c r="H225" s="167">
        <f t="shared" si="89"/>
        <v>2.1000000000000001E-4</v>
      </c>
      <c r="I225" s="167">
        <f t="shared" si="89"/>
        <v>2.1000000000000001E-4</v>
      </c>
      <c r="J225" s="167">
        <f t="shared" si="89"/>
        <v>2.1000000000000001E-4</v>
      </c>
      <c r="K225" s="167">
        <f t="shared" si="89"/>
        <v>2.1000000000000001E-4</v>
      </c>
      <c r="L225" s="167">
        <f t="shared" si="89"/>
        <v>2.1000000000000001E-4</v>
      </c>
      <c r="M225" s="167">
        <f t="shared" si="89"/>
        <v>2.1000000000000001E-4</v>
      </c>
      <c r="N225" s="167">
        <f t="shared" si="89"/>
        <v>2.1000000000000001E-4</v>
      </c>
      <c r="O225" s="167">
        <f t="shared" si="89"/>
        <v>2.1000000000000001E-4</v>
      </c>
      <c r="P225" s="167">
        <f t="shared" si="89"/>
        <v>2.1000000000000001E-4</v>
      </c>
      <c r="Q225" s="167">
        <f t="shared" si="89"/>
        <v>2.1000000000000001E-4</v>
      </c>
      <c r="R225" s="167">
        <f t="shared" si="89"/>
        <v>2.1000000000000001E-4</v>
      </c>
      <c r="S225" s="167">
        <f t="shared" si="89"/>
        <v>2.1000000000000001E-4</v>
      </c>
      <c r="T225" s="167">
        <f t="shared" si="89"/>
        <v>2.1000000000000001E-4</v>
      </c>
      <c r="U225" s="167">
        <f t="shared" si="89"/>
        <v>2.1000000000000001E-4</v>
      </c>
      <c r="V225" s="167">
        <f t="shared" si="89"/>
        <v>2.1000000000000001E-4</v>
      </c>
      <c r="W225" s="167">
        <f t="shared" si="89"/>
        <v>2.1000000000000001E-4</v>
      </c>
      <c r="X225" s="167">
        <f t="shared" si="89"/>
        <v>2.1000000000000001E-4</v>
      </c>
      <c r="Y225" s="167">
        <f t="shared" si="89"/>
        <v>2.1000000000000001E-4</v>
      </c>
      <c r="Z225" s="167">
        <f t="shared" si="89"/>
        <v>2.1000000000000001E-4</v>
      </c>
      <c r="AA225" s="167">
        <f t="shared" si="89"/>
        <v>2.1000000000000001E-4</v>
      </c>
      <c r="AB225" s="167">
        <f t="shared" si="89"/>
        <v>2.1000000000000001E-4</v>
      </c>
      <c r="AC225" s="167">
        <f t="shared" si="89"/>
        <v>2.1000000000000001E-4</v>
      </c>
      <c r="AD225" s="167">
        <f t="shared" si="89"/>
        <v>2.1000000000000001E-4</v>
      </c>
      <c r="AE225" s="167">
        <f t="shared" si="89"/>
        <v>2.1000000000000001E-4</v>
      </c>
      <c r="AF225" s="167">
        <f t="shared" si="89"/>
        <v>2.1000000000000001E-4</v>
      </c>
      <c r="AG225" s="167">
        <f t="shared" si="89"/>
        <v>2.1000000000000001E-4</v>
      </c>
      <c r="AH225" s="167">
        <f t="shared" si="89"/>
        <v>2.1000000000000001E-4</v>
      </c>
      <c r="AI225" s="167">
        <f t="shared" si="89"/>
        <v>2.1000000000000001E-4</v>
      </c>
      <c r="AJ225" s="167">
        <f t="shared" si="89"/>
        <v>2.1000000000000001E-4</v>
      </c>
      <c r="AK225" s="167">
        <f t="shared" si="89"/>
        <v>2.1000000000000001E-4</v>
      </c>
      <c r="AL225" s="167">
        <f t="shared" si="89"/>
        <v>2.1000000000000001E-4</v>
      </c>
      <c r="AM225" s="167">
        <f t="shared" si="89"/>
        <v>2.1000000000000001E-4</v>
      </c>
      <c r="AN225" s="167">
        <f t="shared" si="89"/>
        <v>2.1000000000000001E-4</v>
      </c>
      <c r="AO225" s="167">
        <f t="shared" si="89"/>
        <v>2.1000000000000001E-4</v>
      </c>
      <c r="AP225" s="167">
        <f t="shared" si="89"/>
        <v>2.1000000000000001E-4</v>
      </c>
      <c r="AQ225" s="169">
        <f t="shared" si="85"/>
        <v>8.3900000000000034E-3</v>
      </c>
    </row>
    <row r="226" spans="2:43" x14ac:dyDescent="0.2">
      <c r="B226" s="102" t="s">
        <v>264</v>
      </c>
      <c r="C226" s="167">
        <f>11.75*0.01</f>
        <v>0.11750000000000001</v>
      </c>
      <c r="D226" s="167">
        <f>ROUND(C226*(1+(0.7*D39)),5)</f>
        <v>0.12071</v>
      </c>
      <c r="E226" s="167">
        <f t="shared" ref="E226:AP226" si="90">ROUND(D226*(1+(0.7*E39)),5)</f>
        <v>0.12282</v>
      </c>
      <c r="F226" s="167">
        <f t="shared" si="90"/>
        <v>0.12342</v>
      </c>
      <c r="G226" s="167">
        <f t="shared" si="90"/>
        <v>0.12489</v>
      </c>
      <c r="H226" s="167">
        <f t="shared" si="90"/>
        <v>0.12637999999999999</v>
      </c>
      <c r="I226" s="167">
        <f t="shared" si="90"/>
        <v>0.12787999999999999</v>
      </c>
      <c r="J226" s="167">
        <f t="shared" si="90"/>
        <v>0.12939999999999999</v>
      </c>
      <c r="K226" s="167">
        <f t="shared" si="90"/>
        <v>0.13094</v>
      </c>
      <c r="L226" s="167">
        <f t="shared" si="90"/>
        <v>0.13250000000000001</v>
      </c>
      <c r="M226" s="167">
        <f t="shared" si="90"/>
        <v>0.13361000000000001</v>
      </c>
      <c r="N226" s="167">
        <f t="shared" si="90"/>
        <v>0.13472999999999999</v>
      </c>
      <c r="O226" s="167">
        <f t="shared" si="90"/>
        <v>0.13586000000000001</v>
      </c>
      <c r="P226" s="167">
        <f t="shared" si="90"/>
        <v>0.13700000000000001</v>
      </c>
      <c r="Q226" s="167">
        <f t="shared" si="90"/>
        <v>0.13815</v>
      </c>
      <c r="R226" s="167">
        <f t="shared" si="90"/>
        <v>0.13930999999999999</v>
      </c>
      <c r="S226" s="167">
        <f t="shared" si="90"/>
        <v>0.14047999999999999</v>
      </c>
      <c r="T226" s="167">
        <f t="shared" si="90"/>
        <v>0.14166000000000001</v>
      </c>
      <c r="U226" s="167">
        <f t="shared" si="90"/>
        <v>0.14285</v>
      </c>
      <c r="V226" s="167">
        <f t="shared" si="90"/>
        <v>0.14405000000000001</v>
      </c>
      <c r="W226" s="167">
        <f t="shared" si="90"/>
        <v>0.14505999999999999</v>
      </c>
      <c r="X226" s="167">
        <f t="shared" si="90"/>
        <v>0.14607999999999999</v>
      </c>
      <c r="Y226" s="167">
        <f t="shared" si="90"/>
        <v>0.14710000000000001</v>
      </c>
      <c r="Z226" s="167">
        <f t="shared" si="90"/>
        <v>0.14813000000000001</v>
      </c>
      <c r="AA226" s="167">
        <f t="shared" si="90"/>
        <v>0.14917</v>
      </c>
      <c r="AB226" s="167">
        <f t="shared" si="90"/>
        <v>0.15021000000000001</v>
      </c>
      <c r="AC226" s="167">
        <f t="shared" si="90"/>
        <v>0.15126000000000001</v>
      </c>
      <c r="AD226" s="167">
        <f t="shared" si="90"/>
        <v>0.15232000000000001</v>
      </c>
      <c r="AE226" s="167">
        <f t="shared" si="90"/>
        <v>0.15339</v>
      </c>
      <c r="AF226" s="167">
        <f t="shared" si="90"/>
        <v>0.15445999999999999</v>
      </c>
      <c r="AG226" s="167">
        <f t="shared" si="90"/>
        <v>0.15587000000000001</v>
      </c>
      <c r="AH226" s="167">
        <f t="shared" si="90"/>
        <v>0.15729000000000001</v>
      </c>
      <c r="AI226" s="167">
        <f t="shared" si="90"/>
        <v>0.15872</v>
      </c>
      <c r="AJ226" s="167">
        <f t="shared" si="90"/>
        <v>0.16016</v>
      </c>
      <c r="AK226" s="167">
        <f t="shared" si="90"/>
        <v>0.16162000000000001</v>
      </c>
      <c r="AL226" s="167">
        <f t="shared" si="90"/>
        <v>0.16309000000000001</v>
      </c>
      <c r="AM226" s="167">
        <f t="shared" si="90"/>
        <v>0.16456999999999999</v>
      </c>
      <c r="AN226" s="167">
        <f t="shared" si="90"/>
        <v>0.16607</v>
      </c>
      <c r="AO226" s="167">
        <f t="shared" si="90"/>
        <v>0.16758000000000001</v>
      </c>
      <c r="AP226" s="167">
        <f t="shared" si="90"/>
        <v>0.1691</v>
      </c>
      <c r="AQ226" s="169">
        <f t="shared" si="85"/>
        <v>5.7653900000000018</v>
      </c>
    </row>
    <row r="227" spans="2:43" x14ac:dyDescent="0.2">
      <c r="B227" s="102" t="s">
        <v>269</v>
      </c>
      <c r="C227" s="167">
        <f>0.73*0.01</f>
        <v>7.3000000000000001E-3</v>
      </c>
      <c r="D227" s="167">
        <f>ROUND(C227*(1+(0.7*D39)),5)</f>
        <v>7.4999999999999997E-3</v>
      </c>
      <c r="E227" s="167">
        <f t="shared" ref="E227:AP227" si="91">ROUND(D227*(1+(0.7*E39)),5)</f>
        <v>7.6299999999999996E-3</v>
      </c>
      <c r="F227" s="167">
        <f t="shared" si="91"/>
        <v>7.6699999999999997E-3</v>
      </c>
      <c r="G227" s="167">
        <f t="shared" si="91"/>
        <v>7.7600000000000004E-3</v>
      </c>
      <c r="H227" s="167">
        <f t="shared" si="91"/>
        <v>7.8499999999999993E-3</v>
      </c>
      <c r="I227" s="167">
        <f t="shared" si="91"/>
        <v>7.9399999999999991E-3</v>
      </c>
      <c r="J227" s="167">
        <f t="shared" si="91"/>
        <v>8.0300000000000007E-3</v>
      </c>
      <c r="K227" s="167">
        <f t="shared" si="91"/>
        <v>8.1300000000000001E-3</v>
      </c>
      <c r="L227" s="167">
        <f t="shared" si="91"/>
        <v>8.2299999999999995E-3</v>
      </c>
      <c r="M227" s="167">
        <f t="shared" si="91"/>
        <v>8.3000000000000001E-3</v>
      </c>
      <c r="N227" s="167">
        <f t="shared" si="91"/>
        <v>8.3700000000000007E-3</v>
      </c>
      <c r="O227" s="167">
        <f t="shared" si="91"/>
        <v>8.4399999999999996E-3</v>
      </c>
      <c r="P227" s="167">
        <f t="shared" si="91"/>
        <v>8.5100000000000002E-3</v>
      </c>
      <c r="Q227" s="167">
        <f t="shared" si="91"/>
        <v>8.5800000000000008E-3</v>
      </c>
      <c r="R227" s="167">
        <f t="shared" si="91"/>
        <v>8.6499999999999997E-3</v>
      </c>
      <c r="S227" s="167">
        <f t="shared" si="91"/>
        <v>8.7200000000000003E-3</v>
      </c>
      <c r="T227" s="167">
        <f t="shared" si="91"/>
        <v>8.7899999999999992E-3</v>
      </c>
      <c r="U227" s="167">
        <f t="shared" si="91"/>
        <v>8.8599999999999998E-3</v>
      </c>
      <c r="V227" s="167">
        <f t="shared" si="91"/>
        <v>8.9300000000000004E-3</v>
      </c>
      <c r="W227" s="167">
        <f t="shared" si="91"/>
        <v>8.9899999999999997E-3</v>
      </c>
      <c r="X227" s="167">
        <f t="shared" si="91"/>
        <v>9.0500000000000008E-3</v>
      </c>
      <c r="Y227" s="167">
        <f t="shared" si="91"/>
        <v>9.11E-3</v>
      </c>
      <c r="Z227" s="167">
        <f t="shared" si="91"/>
        <v>9.1699999999999993E-3</v>
      </c>
      <c r="AA227" s="167">
        <f t="shared" si="91"/>
        <v>9.2300000000000004E-3</v>
      </c>
      <c r="AB227" s="167">
        <f t="shared" si="91"/>
        <v>9.2899999999999996E-3</v>
      </c>
      <c r="AC227" s="167">
        <f t="shared" si="91"/>
        <v>9.3600000000000003E-3</v>
      </c>
      <c r="AD227" s="167">
        <f t="shared" si="91"/>
        <v>9.4299999999999991E-3</v>
      </c>
      <c r="AE227" s="167">
        <f t="shared" si="91"/>
        <v>9.4999999999999998E-3</v>
      </c>
      <c r="AF227" s="167">
        <f t="shared" si="91"/>
        <v>9.5700000000000004E-3</v>
      </c>
      <c r="AG227" s="167">
        <f t="shared" si="91"/>
        <v>9.6600000000000002E-3</v>
      </c>
      <c r="AH227" s="167">
        <f t="shared" si="91"/>
        <v>9.75E-3</v>
      </c>
      <c r="AI227" s="167">
        <f t="shared" si="91"/>
        <v>9.8399999999999998E-3</v>
      </c>
      <c r="AJ227" s="167">
        <f t="shared" si="91"/>
        <v>9.9299999999999996E-3</v>
      </c>
      <c r="AK227" s="167">
        <f t="shared" si="91"/>
        <v>1.0019999999999999E-2</v>
      </c>
      <c r="AL227" s="167">
        <f t="shared" si="91"/>
        <v>1.0109999999999999E-2</v>
      </c>
      <c r="AM227" s="167">
        <f t="shared" si="91"/>
        <v>1.0200000000000001E-2</v>
      </c>
      <c r="AN227" s="167">
        <f t="shared" si="91"/>
        <v>1.0290000000000001E-2</v>
      </c>
      <c r="AO227" s="167">
        <f t="shared" si="91"/>
        <v>1.038E-2</v>
      </c>
      <c r="AP227" s="167">
        <f t="shared" si="91"/>
        <v>1.047E-2</v>
      </c>
      <c r="AQ227" s="169">
        <f t="shared" si="85"/>
        <v>0.35754000000000002</v>
      </c>
    </row>
    <row r="228" spans="2:43" x14ac:dyDescent="0.2">
      <c r="B228" s="102" t="s">
        <v>274</v>
      </c>
      <c r="C228" s="167">
        <f>0.09*0.01</f>
        <v>8.9999999999999998E-4</v>
      </c>
      <c r="D228" s="167">
        <f>ROUND(C228*(1+(0.7*D39)),5)</f>
        <v>9.2000000000000003E-4</v>
      </c>
      <c r="E228" s="167">
        <f t="shared" ref="E228:AP228" si="92">ROUND(D228*(1+(0.7*E39)),5)</f>
        <v>9.3999999999999997E-4</v>
      </c>
      <c r="F228" s="167">
        <f t="shared" si="92"/>
        <v>9.3999999999999997E-4</v>
      </c>
      <c r="G228" s="167">
        <f t="shared" si="92"/>
        <v>9.5E-4</v>
      </c>
      <c r="H228" s="167">
        <f t="shared" si="92"/>
        <v>9.6000000000000002E-4</v>
      </c>
      <c r="I228" s="167">
        <f t="shared" si="92"/>
        <v>9.7000000000000005E-4</v>
      </c>
      <c r="J228" s="167">
        <f t="shared" si="92"/>
        <v>9.7999999999999997E-4</v>
      </c>
      <c r="K228" s="167">
        <f t="shared" si="92"/>
        <v>9.8999999999999999E-4</v>
      </c>
      <c r="L228" s="167">
        <f t="shared" si="92"/>
        <v>1E-3</v>
      </c>
      <c r="M228" s="167">
        <f t="shared" si="92"/>
        <v>1.01E-3</v>
      </c>
      <c r="N228" s="167">
        <f t="shared" si="92"/>
        <v>1.0200000000000001E-3</v>
      </c>
      <c r="O228" s="167">
        <f t="shared" si="92"/>
        <v>1.0300000000000001E-3</v>
      </c>
      <c r="P228" s="167">
        <f t="shared" si="92"/>
        <v>1.0399999999999999E-3</v>
      </c>
      <c r="Q228" s="167">
        <f t="shared" si="92"/>
        <v>1.0499999999999999E-3</v>
      </c>
      <c r="R228" s="167">
        <f t="shared" si="92"/>
        <v>1.06E-3</v>
      </c>
      <c r="S228" s="167">
        <f t="shared" si="92"/>
        <v>1.07E-3</v>
      </c>
      <c r="T228" s="167">
        <f t="shared" si="92"/>
        <v>1.08E-3</v>
      </c>
      <c r="U228" s="167">
        <f t="shared" si="92"/>
        <v>1.09E-3</v>
      </c>
      <c r="V228" s="167">
        <f t="shared" si="92"/>
        <v>1.1000000000000001E-3</v>
      </c>
      <c r="W228" s="167">
        <f t="shared" si="92"/>
        <v>1.1100000000000001E-3</v>
      </c>
      <c r="X228" s="167">
        <f t="shared" si="92"/>
        <v>1.1199999999999999E-3</v>
      </c>
      <c r="Y228" s="167">
        <f t="shared" si="92"/>
        <v>1.1299999999999999E-3</v>
      </c>
      <c r="Z228" s="167">
        <f t="shared" si="92"/>
        <v>1.14E-3</v>
      </c>
      <c r="AA228" s="167">
        <f t="shared" si="92"/>
        <v>1.15E-3</v>
      </c>
      <c r="AB228" s="167">
        <f t="shared" si="92"/>
        <v>1.16E-3</v>
      </c>
      <c r="AC228" s="167">
        <f t="shared" si="92"/>
        <v>1.17E-3</v>
      </c>
      <c r="AD228" s="167">
        <f t="shared" si="92"/>
        <v>1.1800000000000001E-3</v>
      </c>
      <c r="AE228" s="167">
        <f t="shared" si="92"/>
        <v>1.1900000000000001E-3</v>
      </c>
      <c r="AF228" s="167">
        <f t="shared" si="92"/>
        <v>1.1999999999999999E-3</v>
      </c>
      <c r="AG228" s="167">
        <f t="shared" si="92"/>
        <v>1.2099999999999999E-3</v>
      </c>
      <c r="AH228" s="167">
        <f t="shared" si="92"/>
        <v>1.2199999999999999E-3</v>
      </c>
      <c r="AI228" s="167">
        <f t="shared" si="92"/>
        <v>1.23E-3</v>
      </c>
      <c r="AJ228" s="167">
        <f t="shared" si="92"/>
        <v>1.24E-3</v>
      </c>
      <c r="AK228" s="167">
        <f t="shared" si="92"/>
        <v>1.25E-3</v>
      </c>
      <c r="AL228" s="167">
        <f t="shared" si="92"/>
        <v>1.2600000000000001E-3</v>
      </c>
      <c r="AM228" s="167">
        <f t="shared" si="92"/>
        <v>1.2700000000000001E-3</v>
      </c>
      <c r="AN228" s="167">
        <f t="shared" si="92"/>
        <v>1.2800000000000001E-3</v>
      </c>
      <c r="AO228" s="167">
        <f t="shared" si="92"/>
        <v>1.2899999999999999E-3</v>
      </c>
      <c r="AP228" s="167">
        <f t="shared" si="92"/>
        <v>1.2999999999999999E-3</v>
      </c>
      <c r="AQ228" s="169">
        <f t="shared" si="85"/>
        <v>4.420000000000001E-2</v>
      </c>
    </row>
    <row r="229" spans="2:43" x14ac:dyDescent="0.2">
      <c r="B229" s="102" t="s">
        <v>265</v>
      </c>
      <c r="C229" s="167">
        <f>16.46*0.01</f>
        <v>0.16460000000000002</v>
      </c>
      <c r="D229" s="167">
        <f>ROUND(C229*(1+(0.7*D39)),5)</f>
        <v>0.16908999999999999</v>
      </c>
      <c r="E229" s="167">
        <f t="shared" ref="E229:AP229" si="93">ROUND(D229*(1+(0.7*E39)),5)</f>
        <v>0.17205000000000001</v>
      </c>
      <c r="F229" s="167">
        <f t="shared" si="93"/>
        <v>0.17288999999999999</v>
      </c>
      <c r="G229" s="167">
        <f t="shared" si="93"/>
        <v>0.17494999999999999</v>
      </c>
      <c r="H229" s="167">
        <f t="shared" si="93"/>
        <v>0.17702999999999999</v>
      </c>
      <c r="I229" s="167">
        <f t="shared" si="93"/>
        <v>0.17913999999999999</v>
      </c>
      <c r="J229" s="167">
        <f t="shared" si="93"/>
        <v>0.18126999999999999</v>
      </c>
      <c r="K229" s="167">
        <f t="shared" si="93"/>
        <v>0.18343000000000001</v>
      </c>
      <c r="L229" s="167">
        <f t="shared" si="93"/>
        <v>0.18561</v>
      </c>
      <c r="M229" s="167">
        <f t="shared" si="93"/>
        <v>0.18717</v>
      </c>
      <c r="N229" s="167">
        <f t="shared" si="93"/>
        <v>0.18873999999999999</v>
      </c>
      <c r="O229" s="167">
        <f t="shared" si="93"/>
        <v>0.19033</v>
      </c>
      <c r="P229" s="167">
        <f t="shared" si="93"/>
        <v>0.19192999999999999</v>
      </c>
      <c r="Q229" s="167">
        <f t="shared" si="93"/>
        <v>0.19353999999999999</v>
      </c>
      <c r="R229" s="167">
        <f t="shared" si="93"/>
        <v>0.19517000000000001</v>
      </c>
      <c r="S229" s="167">
        <f t="shared" si="93"/>
        <v>0.19681000000000001</v>
      </c>
      <c r="T229" s="167">
        <f t="shared" si="93"/>
        <v>0.19846</v>
      </c>
      <c r="U229" s="167">
        <f t="shared" si="93"/>
        <v>0.20013</v>
      </c>
      <c r="V229" s="167">
        <f t="shared" si="93"/>
        <v>0.20180999999999999</v>
      </c>
      <c r="W229" s="167">
        <f t="shared" si="93"/>
        <v>0.20322000000000001</v>
      </c>
      <c r="X229" s="167">
        <f t="shared" si="93"/>
        <v>0.20463999999999999</v>
      </c>
      <c r="Y229" s="167">
        <f t="shared" si="93"/>
        <v>0.20607</v>
      </c>
      <c r="Z229" s="167">
        <f t="shared" si="93"/>
        <v>0.20751</v>
      </c>
      <c r="AA229" s="167">
        <f t="shared" si="93"/>
        <v>0.20896000000000001</v>
      </c>
      <c r="AB229" s="167">
        <f t="shared" si="93"/>
        <v>0.21042</v>
      </c>
      <c r="AC229" s="167">
        <f t="shared" si="93"/>
        <v>0.21189</v>
      </c>
      <c r="AD229" s="167">
        <f t="shared" si="93"/>
        <v>0.21337</v>
      </c>
      <c r="AE229" s="167">
        <f t="shared" si="93"/>
        <v>0.21486</v>
      </c>
      <c r="AF229" s="167">
        <f t="shared" si="93"/>
        <v>0.21636</v>
      </c>
      <c r="AG229" s="167">
        <f t="shared" si="93"/>
        <v>0.21833</v>
      </c>
      <c r="AH229" s="167">
        <f t="shared" si="93"/>
        <v>0.22031999999999999</v>
      </c>
      <c r="AI229" s="167">
        <f t="shared" si="93"/>
        <v>0.22231999999999999</v>
      </c>
      <c r="AJ229" s="167">
        <f t="shared" si="93"/>
        <v>0.22434000000000001</v>
      </c>
      <c r="AK229" s="167">
        <f t="shared" si="93"/>
        <v>0.22638</v>
      </c>
      <c r="AL229" s="167">
        <f t="shared" si="93"/>
        <v>0.22844</v>
      </c>
      <c r="AM229" s="167">
        <f t="shared" si="93"/>
        <v>0.23052</v>
      </c>
      <c r="AN229" s="167">
        <f t="shared" si="93"/>
        <v>0.23261999999999999</v>
      </c>
      <c r="AO229" s="167">
        <f t="shared" si="93"/>
        <v>0.23474</v>
      </c>
      <c r="AP229" s="167">
        <f t="shared" si="93"/>
        <v>0.23688000000000001</v>
      </c>
      <c r="AQ229" s="169">
        <f t="shared" si="85"/>
        <v>8.0763400000000019</v>
      </c>
    </row>
    <row r="230" spans="2:43" x14ac:dyDescent="0.2">
      <c r="B230" s="102" t="s">
        <v>270</v>
      </c>
      <c r="C230" s="167">
        <f>1.02*0.01</f>
        <v>1.0200000000000001E-2</v>
      </c>
      <c r="D230" s="167">
        <f>ROUND(C230*(1+(0.7*D39)),5)</f>
        <v>1.048E-2</v>
      </c>
      <c r="E230" s="167">
        <f t="shared" ref="E230:AP230" si="94">ROUND(D230*(1+(0.7*E39)),5)</f>
        <v>1.0659999999999999E-2</v>
      </c>
      <c r="F230" s="167">
        <f t="shared" si="94"/>
        <v>1.0710000000000001E-2</v>
      </c>
      <c r="G230" s="167">
        <f t="shared" si="94"/>
        <v>1.0840000000000001E-2</v>
      </c>
      <c r="H230" s="167">
        <f t="shared" si="94"/>
        <v>1.0970000000000001E-2</v>
      </c>
      <c r="I230" s="167">
        <f t="shared" si="94"/>
        <v>1.11E-2</v>
      </c>
      <c r="J230" s="167">
        <f t="shared" si="94"/>
        <v>1.123E-2</v>
      </c>
      <c r="K230" s="167">
        <f t="shared" si="94"/>
        <v>1.136E-2</v>
      </c>
      <c r="L230" s="167">
        <f t="shared" si="94"/>
        <v>1.15E-2</v>
      </c>
      <c r="M230" s="167">
        <f t="shared" si="94"/>
        <v>1.1599999999999999E-2</v>
      </c>
      <c r="N230" s="167">
        <f t="shared" si="94"/>
        <v>1.17E-2</v>
      </c>
      <c r="O230" s="167">
        <f t="shared" si="94"/>
        <v>1.18E-2</v>
      </c>
      <c r="P230" s="167">
        <f t="shared" si="94"/>
        <v>1.1900000000000001E-2</v>
      </c>
      <c r="Q230" s="167">
        <f t="shared" si="94"/>
        <v>1.2E-2</v>
      </c>
      <c r="R230" s="167">
        <f t="shared" si="94"/>
        <v>1.21E-2</v>
      </c>
      <c r="S230" s="167">
        <f t="shared" si="94"/>
        <v>1.2200000000000001E-2</v>
      </c>
      <c r="T230" s="167">
        <f t="shared" si="94"/>
        <v>1.23E-2</v>
      </c>
      <c r="U230" s="167">
        <f t="shared" si="94"/>
        <v>1.24E-2</v>
      </c>
      <c r="V230" s="167">
        <f t="shared" si="94"/>
        <v>1.2500000000000001E-2</v>
      </c>
      <c r="W230" s="167">
        <f t="shared" si="94"/>
        <v>1.259E-2</v>
      </c>
      <c r="X230" s="167">
        <f t="shared" si="94"/>
        <v>1.268E-2</v>
      </c>
      <c r="Y230" s="167">
        <f t="shared" si="94"/>
        <v>1.277E-2</v>
      </c>
      <c r="Z230" s="167">
        <f t="shared" si="94"/>
        <v>1.286E-2</v>
      </c>
      <c r="AA230" s="167">
        <f t="shared" si="94"/>
        <v>1.295E-2</v>
      </c>
      <c r="AB230" s="167">
        <f t="shared" si="94"/>
        <v>1.304E-2</v>
      </c>
      <c r="AC230" s="167">
        <f t="shared" si="94"/>
        <v>1.3129999999999999E-2</v>
      </c>
      <c r="AD230" s="167">
        <f t="shared" si="94"/>
        <v>1.3220000000000001E-2</v>
      </c>
      <c r="AE230" s="167">
        <f t="shared" si="94"/>
        <v>1.3310000000000001E-2</v>
      </c>
      <c r="AF230" s="167">
        <f t="shared" si="94"/>
        <v>1.34E-2</v>
      </c>
      <c r="AG230" s="167">
        <f t="shared" si="94"/>
        <v>1.3520000000000001E-2</v>
      </c>
      <c r="AH230" s="167">
        <f t="shared" si="94"/>
        <v>1.3639999999999999E-2</v>
      </c>
      <c r="AI230" s="167">
        <f t="shared" si="94"/>
        <v>1.376E-2</v>
      </c>
      <c r="AJ230" s="167">
        <f t="shared" si="94"/>
        <v>1.389E-2</v>
      </c>
      <c r="AK230" s="167">
        <f t="shared" si="94"/>
        <v>1.4019999999999999E-2</v>
      </c>
      <c r="AL230" s="167">
        <f t="shared" si="94"/>
        <v>1.4149999999999999E-2</v>
      </c>
      <c r="AM230" s="167">
        <f t="shared" si="94"/>
        <v>1.4279999999999999E-2</v>
      </c>
      <c r="AN230" s="167">
        <f t="shared" si="94"/>
        <v>1.4409999999999999E-2</v>
      </c>
      <c r="AO230" s="167">
        <f t="shared" si="94"/>
        <v>1.4540000000000001E-2</v>
      </c>
      <c r="AP230" s="167">
        <f t="shared" si="94"/>
        <v>1.4670000000000001E-2</v>
      </c>
      <c r="AQ230" s="169">
        <f t="shared" si="85"/>
        <v>0.50037999999999994</v>
      </c>
    </row>
    <row r="231" spans="2:43" x14ac:dyDescent="0.2">
      <c r="B231" s="102" t="s">
        <v>275</v>
      </c>
      <c r="C231" s="167">
        <f>0.13*0.01</f>
        <v>1.3000000000000002E-3</v>
      </c>
      <c r="D231" s="167">
        <f>ROUND(C231*(1+(0.7*D39)),5)</f>
        <v>1.34E-3</v>
      </c>
      <c r="E231" s="167">
        <f t="shared" ref="E231:AP231" si="95">ROUND(D231*(1+(0.7*E39)),5)</f>
        <v>1.3600000000000001E-3</v>
      </c>
      <c r="F231" s="167">
        <f t="shared" si="95"/>
        <v>1.3699999999999999E-3</v>
      </c>
      <c r="G231" s="167">
        <f t="shared" si="95"/>
        <v>1.39E-3</v>
      </c>
      <c r="H231" s="167">
        <f t="shared" si="95"/>
        <v>1.41E-3</v>
      </c>
      <c r="I231" s="167">
        <f t="shared" si="95"/>
        <v>1.4300000000000001E-3</v>
      </c>
      <c r="J231" s="167">
        <f t="shared" si="95"/>
        <v>1.4499999999999999E-3</v>
      </c>
      <c r="K231" s="167">
        <f t="shared" si="95"/>
        <v>1.47E-3</v>
      </c>
      <c r="L231" s="167">
        <f t="shared" si="95"/>
        <v>1.49E-3</v>
      </c>
      <c r="M231" s="167">
        <f t="shared" si="95"/>
        <v>1.5E-3</v>
      </c>
      <c r="N231" s="167">
        <f t="shared" si="95"/>
        <v>1.5100000000000001E-3</v>
      </c>
      <c r="O231" s="167">
        <f t="shared" si="95"/>
        <v>1.5200000000000001E-3</v>
      </c>
      <c r="P231" s="167">
        <f t="shared" si="95"/>
        <v>1.5299999999999999E-3</v>
      </c>
      <c r="Q231" s="167">
        <f t="shared" si="95"/>
        <v>1.5399999999999999E-3</v>
      </c>
      <c r="R231" s="167">
        <f t="shared" si="95"/>
        <v>1.5499999999999999E-3</v>
      </c>
      <c r="S231" s="167">
        <f t="shared" si="95"/>
        <v>1.56E-3</v>
      </c>
      <c r="T231" s="167">
        <f t="shared" si="95"/>
        <v>1.57E-3</v>
      </c>
      <c r="U231" s="167">
        <f t="shared" si="95"/>
        <v>1.58E-3</v>
      </c>
      <c r="V231" s="167">
        <f t="shared" si="95"/>
        <v>1.5900000000000001E-3</v>
      </c>
      <c r="W231" s="167">
        <f t="shared" si="95"/>
        <v>1.6000000000000001E-3</v>
      </c>
      <c r="X231" s="167">
        <f t="shared" si="95"/>
        <v>1.6100000000000001E-3</v>
      </c>
      <c r="Y231" s="167">
        <f t="shared" si="95"/>
        <v>1.6199999999999999E-3</v>
      </c>
      <c r="Z231" s="167">
        <f t="shared" si="95"/>
        <v>1.6299999999999999E-3</v>
      </c>
      <c r="AA231" s="167">
        <f t="shared" si="95"/>
        <v>1.64E-3</v>
      </c>
      <c r="AB231" s="167">
        <f t="shared" si="95"/>
        <v>1.65E-3</v>
      </c>
      <c r="AC231" s="167">
        <f t="shared" si="95"/>
        <v>1.66E-3</v>
      </c>
      <c r="AD231" s="167">
        <f t="shared" si="95"/>
        <v>1.67E-3</v>
      </c>
      <c r="AE231" s="167">
        <f t="shared" si="95"/>
        <v>1.6800000000000001E-3</v>
      </c>
      <c r="AF231" s="167">
        <f t="shared" si="95"/>
        <v>1.6900000000000001E-3</v>
      </c>
      <c r="AG231" s="167">
        <f t="shared" si="95"/>
        <v>1.7099999999999999E-3</v>
      </c>
      <c r="AH231" s="167">
        <f t="shared" si="95"/>
        <v>1.73E-3</v>
      </c>
      <c r="AI231" s="167">
        <f t="shared" si="95"/>
        <v>1.75E-3</v>
      </c>
      <c r="AJ231" s="167">
        <f t="shared" si="95"/>
        <v>1.7700000000000001E-3</v>
      </c>
      <c r="AK231" s="167">
        <f t="shared" si="95"/>
        <v>1.7899999999999999E-3</v>
      </c>
      <c r="AL231" s="167">
        <f t="shared" si="95"/>
        <v>1.81E-3</v>
      </c>
      <c r="AM231" s="167">
        <f t="shared" si="95"/>
        <v>1.83E-3</v>
      </c>
      <c r="AN231" s="167">
        <f t="shared" si="95"/>
        <v>1.8500000000000001E-3</v>
      </c>
      <c r="AO231" s="167">
        <f t="shared" si="95"/>
        <v>1.8699999999999999E-3</v>
      </c>
      <c r="AP231" s="167">
        <f t="shared" si="95"/>
        <v>1.89E-3</v>
      </c>
      <c r="AQ231" s="169">
        <f t="shared" si="85"/>
        <v>6.3909999999999995E-2</v>
      </c>
    </row>
    <row r="232" spans="2:43" x14ac:dyDescent="0.2">
      <c r="B232" s="102" t="s">
        <v>266</v>
      </c>
      <c r="C232" s="167">
        <f>12.61*0.01</f>
        <v>0.12609999999999999</v>
      </c>
      <c r="D232" s="167">
        <f>ROUND(C232*(1+(0.7*D39)),5)</f>
        <v>0.12953999999999999</v>
      </c>
      <c r="E232" s="167">
        <f t="shared" ref="E232:AP232" si="96">ROUND(D232*(1+(0.7*E39)),5)</f>
        <v>0.13181000000000001</v>
      </c>
      <c r="F232" s="167">
        <f t="shared" si="96"/>
        <v>0.13245999999999999</v>
      </c>
      <c r="G232" s="167">
        <f t="shared" si="96"/>
        <v>0.13403999999999999</v>
      </c>
      <c r="H232" s="167">
        <f t="shared" si="96"/>
        <v>0.13564000000000001</v>
      </c>
      <c r="I232" s="167">
        <f t="shared" si="96"/>
        <v>0.13725000000000001</v>
      </c>
      <c r="J232" s="167">
        <f t="shared" si="96"/>
        <v>0.13888</v>
      </c>
      <c r="K232" s="167">
        <f t="shared" si="96"/>
        <v>0.14052999999999999</v>
      </c>
      <c r="L232" s="167">
        <f t="shared" si="96"/>
        <v>0.14219999999999999</v>
      </c>
      <c r="M232" s="167">
        <f t="shared" si="96"/>
        <v>0.14338999999999999</v>
      </c>
      <c r="N232" s="167">
        <f t="shared" si="96"/>
        <v>0.14459</v>
      </c>
      <c r="O232" s="167">
        <f t="shared" si="96"/>
        <v>0.14580000000000001</v>
      </c>
      <c r="P232" s="167">
        <f t="shared" si="96"/>
        <v>0.14702000000000001</v>
      </c>
      <c r="Q232" s="167">
        <f t="shared" si="96"/>
        <v>0.14824999999999999</v>
      </c>
      <c r="R232" s="167">
        <f t="shared" si="96"/>
        <v>0.14949999999999999</v>
      </c>
      <c r="S232" s="167">
        <f t="shared" si="96"/>
        <v>0.15076000000000001</v>
      </c>
      <c r="T232" s="167">
        <f t="shared" si="96"/>
        <v>0.15203</v>
      </c>
      <c r="U232" s="167">
        <f t="shared" si="96"/>
        <v>0.15331</v>
      </c>
      <c r="V232" s="167">
        <f t="shared" si="96"/>
        <v>0.15459999999999999</v>
      </c>
      <c r="W232" s="167">
        <f t="shared" si="96"/>
        <v>0.15568000000000001</v>
      </c>
      <c r="X232" s="167">
        <f t="shared" si="96"/>
        <v>0.15676999999999999</v>
      </c>
      <c r="Y232" s="167">
        <f t="shared" si="96"/>
        <v>0.15787000000000001</v>
      </c>
      <c r="Z232" s="167">
        <f t="shared" si="96"/>
        <v>0.15898000000000001</v>
      </c>
      <c r="AA232" s="167">
        <f t="shared" si="96"/>
        <v>0.16009000000000001</v>
      </c>
      <c r="AB232" s="167">
        <f t="shared" si="96"/>
        <v>0.16120999999999999</v>
      </c>
      <c r="AC232" s="167">
        <f t="shared" si="96"/>
        <v>0.16234000000000001</v>
      </c>
      <c r="AD232" s="167">
        <f t="shared" si="96"/>
        <v>0.16347999999999999</v>
      </c>
      <c r="AE232" s="167">
        <f t="shared" si="96"/>
        <v>0.16461999999999999</v>
      </c>
      <c r="AF232" s="167">
        <f t="shared" si="96"/>
        <v>0.16577</v>
      </c>
      <c r="AG232" s="167">
        <f t="shared" si="96"/>
        <v>0.16728000000000001</v>
      </c>
      <c r="AH232" s="167">
        <f t="shared" si="96"/>
        <v>0.16880000000000001</v>
      </c>
      <c r="AI232" s="167">
        <f t="shared" si="96"/>
        <v>0.17033999999999999</v>
      </c>
      <c r="AJ232" s="167">
        <f t="shared" si="96"/>
        <v>0.17188999999999999</v>
      </c>
      <c r="AK232" s="167">
        <f t="shared" si="96"/>
        <v>0.17344999999999999</v>
      </c>
      <c r="AL232" s="167">
        <f t="shared" si="96"/>
        <v>0.17502999999999999</v>
      </c>
      <c r="AM232" s="167">
        <f t="shared" si="96"/>
        <v>0.17662</v>
      </c>
      <c r="AN232" s="167">
        <f t="shared" si="96"/>
        <v>0.17823</v>
      </c>
      <c r="AO232" s="167">
        <f t="shared" si="96"/>
        <v>0.17985000000000001</v>
      </c>
      <c r="AP232" s="167">
        <f t="shared" si="96"/>
        <v>0.18149000000000001</v>
      </c>
      <c r="AQ232" s="169">
        <f t="shared" si="85"/>
        <v>6.1874899999999995</v>
      </c>
    </row>
    <row r="233" spans="2:43" x14ac:dyDescent="0.2">
      <c r="B233" s="102" t="s">
        <v>271</v>
      </c>
      <c r="C233" s="167">
        <f>0.78*0.01</f>
        <v>7.8000000000000005E-3</v>
      </c>
      <c r="D233" s="167">
        <f>ROUND(C233*(1+(0.7*D39)),5)</f>
        <v>8.0099999999999998E-3</v>
      </c>
      <c r="E233" s="167">
        <f t="shared" ref="E233:AP233" si="97">ROUND(D233*(1+(0.7*E39)),5)</f>
        <v>8.1499999999999993E-3</v>
      </c>
      <c r="F233" s="167">
        <f t="shared" si="97"/>
        <v>8.1899999999999994E-3</v>
      </c>
      <c r="G233" s="167">
        <f t="shared" si="97"/>
        <v>8.2900000000000005E-3</v>
      </c>
      <c r="H233" s="167">
        <f t="shared" si="97"/>
        <v>8.3899999999999999E-3</v>
      </c>
      <c r="I233" s="167">
        <f t="shared" si="97"/>
        <v>8.4899999999999993E-3</v>
      </c>
      <c r="J233" s="167">
        <f t="shared" si="97"/>
        <v>8.5900000000000004E-3</v>
      </c>
      <c r="K233" s="167">
        <f t="shared" si="97"/>
        <v>8.6899999999999998E-3</v>
      </c>
      <c r="L233" s="167">
        <f t="shared" si="97"/>
        <v>8.7899999999999992E-3</v>
      </c>
      <c r="M233" s="167">
        <f t="shared" si="97"/>
        <v>8.8599999999999998E-3</v>
      </c>
      <c r="N233" s="167">
        <f t="shared" si="97"/>
        <v>8.9300000000000004E-3</v>
      </c>
      <c r="O233" s="167">
        <f t="shared" si="97"/>
        <v>9.0100000000000006E-3</v>
      </c>
      <c r="P233" s="167">
        <f t="shared" si="97"/>
        <v>9.0900000000000009E-3</v>
      </c>
      <c r="Q233" s="167">
        <f t="shared" si="97"/>
        <v>9.1699999999999993E-3</v>
      </c>
      <c r="R233" s="167">
        <f t="shared" si="97"/>
        <v>9.2499999999999995E-3</v>
      </c>
      <c r="S233" s="167">
        <f t="shared" si="97"/>
        <v>9.3299999999999998E-3</v>
      </c>
      <c r="T233" s="167">
        <f t="shared" si="97"/>
        <v>9.41E-3</v>
      </c>
      <c r="U233" s="167">
        <f t="shared" si="97"/>
        <v>9.4900000000000002E-3</v>
      </c>
      <c r="V233" s="167">
        <f t="shared" si="97"/>
        <v>9.5700000000000004E-3</v>
      </c>
      <c r="W233" s="167">
        <f t="shared" si="97"/>
        <v>9.6399999999999993E-3</v>
      </c>
      <c r="X233" s="167">
        <f t="shared" si="97"/>
        <v>9.7099999999999999E-3</v>
      </c>
      <c r="Y233" s="167">
        <f t="shared" si="97"/>
        <v>9.7800000000000005E-3</v>
      </c>
      <c r="Z233" s="167">
        <f t="shared" si="97"/>
        <v>9.8499999999999994E-3</v>
      </c>
      <c r="AA233" s="167">
        <f t="shared" si="97"/>
        <v>9.92E-3</v>
      </c>
      <c r="AB233" s="167">
        <f t="shared" si="97"/>
        <v>9.9900000000000006E-3</v>
      </c>
      <c r="AC233" s="167">
        <f t="shared" si="97"/>
        <v>1.0059999999999999E-2</v>
      </c>
      <c r="AD233" s="167">
        <f t="shared" si="97"/>
        <v>1.013E-2</v>
      </c>
      <c r="AE233" s="167">
        <f t="shared" si="97"/>
        <v>1.0200000000000001E-2</v>
      </c>
      <c r="AF233" s="167">
        <f t="shared" si="97"/>
        <v>1.027E-2</v>
      </c>
      <c r="AG233" s="167">
        <f t="shared" si="97"/>
        <v>1.0359999999999999E-2</v>
      </c>
      <c r="AH233" s="167">
        <f t="shared" si="97"/>
        <v>1.0449999999999999E-2</v>
      </c>
      <c r="AI233" s="167">
        <f t="shared" si="97"/>
        <v>1.055E-2</v>
      </c>
      <c r="AJ233" s="167">
        <f t="shared" si="97"/>
        <v>1.065E-2</v>
      </c>
      <c r="AK233" s="167">
        <f t="shared" si="97"/>
        <v>1.0749999999999999E-2</v>
      </c>
      <c r="AL233" s="167">
        <f t="shared" si="97"/>
        <v>1.085E-2</v>
      </c>
      <c r="AM233" s="167">
        <f t="shared" si="97"/>
        <v>1.095E-2</v>
      </c>
      <c r="AN233" s="167">
        <f t="shared" si="97"/>
        <v>1.1050000000000001E-2</v>
      </c>
      <c r="AO233" s="167">
        <f t="shared" si="97"/>
        <v>1.115E-2</v>
      </c>
      <c r="AP233" s="167">
        <f t="shared" si="97"/>
        <v>1.125E-2</v>
      </c>
      <c r="AQ233" s="169">
        <f t="shared" si="85"/>
        <v>0.38306000000000001</v>
      </c>
    </row>
    <row r="234" spans="2:43" x14ac:dyDescent="0.2">
      <c r="B234" s="102" t="s">
        <v>276</v>
      </c>
      <c r="C234" s="167">
        <f>0.1*0.01</f>
        <v>1E-3</v>
      </c>
      <c r="D234" s="167">
        <f>ROUND(C234*(1+(0.7*D39)),5)</f>
        <v>1.0300000000000001E-3</v>
      </c>
      <c r="E234" s="167">
        <f t="shared" ref="E234:AP234" si="98">ROUND(D234*(1+(0.7*E39)),5)</f>
        <v>1.0499999999999999E-3</v>
      </c>
      <c r="F234" s="167">
        <f t="shared" si="98"/>
        <v>1.06E-3</v>
      </c>
      <c r="G234" s="167">
        <f t="shared" si="98"/>
        <v>1.07E-3</v>
      </c>
      <c r="H234" s="167">
        <f t="shared" si="98"/>
        <v>1.08E-3</v>
      </c>
      <c r="I234" s="167">
        <f t="shared" si="98"/>
        <v>1.09E-3</v>
      </c>
      <c r="J234" s="167">
        <f t="shared" si="98"/>
        <v>1.1000000000000001E-3</v>
      </c>
      <c r="K234" s="167">
        <f t="shared" si="98"/>
        <v>1.1100000000000001E-3</v>
      </c>
      <c r="L234" s="167">
        <f t="shared" si="98"/>
        <v>1.1199999999999999E-3</v>
      </c>
      <c r="M234" s="167">
        <f t="shared" si="98"/>
        <v>1.1299999999999999E-3</v>
      </c>
      <c r="N234" s="167">
        <f t="shared" si="98"/>
        <v>1.14E-3</v>
      </c>
      <c r="O234" s="167">
        <f t="shared" si="98"/>
        <v>1.15E-3</v>
      </c>
      <c r="P234" s="167">
        <f t="shared" si="98"/>
        <v>1.16E-3</v>
      </c>
      <c r="Q234" s="167">
        <f t="shared" si="98"/>
        <v>1.17E-3</v>
      </c>
      <c r="R234" s="167">
        <f t="shared" si="98"/>
        <v>1.1800000000000001E-3</v>
      </c>
      <c r="S234" s="167">
        <f t="shared" si="98"/>
        <v>1.1900000000000001E-3</v>
      </c>
      <c r="T234" s="167">
        <f t="shared" si="98"/>
        <v>1.1999999999999999E-3</v>
      </c>
      <c r="U234" s="167">
        <f t="shared" si="98"/>
        <v>1.2099999999999999E-3</v>
      </c>
      <c r="V234" s="167">
        <f t="shared" si="98"/>
        <v>1.2199999999999999E-3</v>
      </c>
      <c r="W234" s="167">
        <f t="shared" si="98"/>
        <v>1.23E-3</v>
      </c>
      <c r="X234" s="167">
        <f t="shared" si="98"/>
        <v>1.24E-3</v>
      </c>
      <c r="Y234" s="167">
        <f t="shared" si="98"/>
        <v>1.25E-3</v>
      </c>
      <c r="Z234" s="167">
        <f t="shared" si="98"/>
        <v>1.2600000000000001E-3</v>
      </c>
      <c r="AA234" s="167">
        <f t="shared" si="98"/>
        <v>1.2700000000000001E-3</v>
      </c>
      <c r="AB234" s="167">
        <f t="shared" si="98"/>
        <v>1.2800000000000001E-3</v>
      </c>
      <c r="AC234" s="167">
        <f t="shared" si="98"/>
        <v>1.2899999999999999E-3</v>
      </c>
      <c r="AD234" s="167">
        <f t="shared" si="98"/>
        <v>1.2999999999999999E-3</v>
      </c>
      <c r="AE234" s="167">
        <f t="shared" si="98"/>
        <v>1.31E-3</v>
      </c>
      <c r="AF234" s="167">
        <f t="shared" si="98"/>
        <v>1.32E-3</v>
      </c>
      <c r="AG234" s="167">
        <f t="shared" si="98"/>
        <v>1.33E-3</v>
      </c>
      <c r="AH234" s="167">
        <f t="shared" si="98"/>
        <v>1.34E-3</v>
      </c>
      <c r="AI234" s="167">
        <f t="shared" si="98"/>
        <v>1.3500000000000001E-3</v>
      </c>
      <c r="AJ234" s="167">
        <f t="shared" si="98"/>
        <v>1.3600000000000001E-3</v>
      </c>
      <c r="AK234" s="167">
        <f t="shared" si="98"/>
        <v>1.3699999999999999E-3</v>
      </c>
      <c r="AL234" s="167">
        <f t="shared" si="98"/>
        <v>1.3799999999999999E-3</v>
      </c>
      <c r="AM234" s="167">
        <f t="shared" si="98"/>
        <v>1.39E-3</v>
      </c>
      <c r="AN234" s="167">
        <f t="shared" si="98"/>
        <v>1.4E-3</v>
      </c>
      <c r="AO234" s="167">
        <f t="shared" si="98"/>
        <v>1.41E-3</v>
      </c>
      <c r="AP234" s="167">
        <f t="shared" si="98"/>
        <v>1.42E-3</v>
      </c>
      <c r="AQ234" s="169">
        <f t="shared" si="85"/>
        <v>4.8960000000000004E-2</v>
      </c>
    </row>
    <row r="235" spans="2:43" x14ac:dyDescent="0.2">
      <c r="B235" s="1" t="s">
        <v>277</v>
      </c>
    </row>
  </sheetData>
  <mergeCells count="27">
    <mergeCell ref="B210:E210"/>
    <mergeCell ref="C69:E69"/>
    <mergeCell ref="C59:E60"/>
    <mergeCell ref="F59:F60"/>
    <mergeCell ref="B195:E195"/>
    <mergeCell ref="C64:E64"/>
    <mergeCell ref="C65:E65"/>
    <mergeCell ref="C66:E66"/>
    <mergeCell ref="C67:E67"/>
    <mergeCell ref="C68:E68"/>
    <mergeCell ref="B175:G175"/>
    <mergeCell ref="C127:H127"/>
    <mergeCell ref="B142:D142"/>
    <mergeCell ref="B152:E152"/>
    <mergeCell ref="B205:D205"/>
    <mergeCell ref="B8:C8"/>
    <mergeCell ref="B72:C72"/>
    <mergeCell ref="B82:C82"/>
    <mergeCell ref="B24:C24"/>
    <mergeCell ref="B38:B39"/>
    <mergeCell ref="B59:B60"/>
    <mergeCell ref="B61:B63"/>
    <mergeCell ref="B64:B66"/>
    <mergeCell ref="B67:B69"/>
    <mergeCell ref="C61:E61"/>
    <mergeCell ref="C62:E62"/>
    <mergeCell ref="C63:E63"/>
  </mergeCells>
  <phoneticPr fontId="4" type="noConversion"/>
  <pageMargins left="0.19685039370078741" right="0.19685039370078741" top="0.98425196850393704" bottom="0.78740157480314965" header="0.51181102362204722" footer="0.51181102362204722"/>
  <pageSetup paperSize="9" scale="75" orientation="landscape" r:id="rId1"/>
  <headerFooter alignWithMargins="0">
    <oddHeader>&amp;LPríloha 7: Štandardné tabuľky - Cesty
&amp;"Arial,Tučné"&amp;12Parametre</oddHeader>
    <oddFooter>&amp;CStrana &amp;P z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List17">
    <tabColor rgb="FF92D050"/>
  </sheetPr>
  <dimension ref="B2:AH129"/>
  <sheetViews>
    <sheetView showWhiteSpace="0" topLeftCell="B1" zoomScale="80" zoomScaleNormal="80" workbookViewId="0">
      <selection activeCell="C127" sqref="C127"/>
    </sheetView>
  </sheetViews>
  <sheetFormatPr defaultRowHeight="11.25" x14ac:dyDescent="0.2"/>
  <cols>
    <col min="1" max="1" width="2.7109375" style="205" customWidth="1"/>
    <col min="2" max="2" width="50.7109375" style="205" customWidth="1"/>
    <col min="3" max="3" width="10.7109375" style="205" customWidth="1"/>
    <col min="4" max="33" width="8.7109375" style="205" customWidth="1"/>
    <col min="34" max="16384" width="9.140625" style="205"/>
  </cols>
  <sheetData>
    <row r="2" spans="2:33" x14ac:dyDescent="0.2">
      <c r="B2" s="204"/>
      <c r="C2" s="204"/>
      <c r="D2" s="204" t="s">
        <v>10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</row>
    <row r="3" spans="2:33" x14ac:dyDescent="0.2">
      <c r="B3" s="206" t="s">
        <v>380</v>
      </c>
      <c r="C3" s="206"/>
      <c r="D3" s="204">
        <v>1</v>
      </c>
      <c r="E3" s="204">
        <v>2</v>
      </c>
      <c r="F3" s="204">
        <v>3</v>
      </c>
      <c r="G3" s="204">
        <v>4</v>
      </c>
      <c r="H3" s="204">
        <v>5</v>
      </c>
      <c r="I3" s="204">
        <v>6</v>
      </c>
      <c r="J3" s="204">
        <v>7</v>
      </c>
      <c r="K3" s="204">
        <v>8</v>
      </c>
      <c r="L3" s="204">
        <v>9</v>
      </c>
      <c r="M3" s="204">
        <v>10</v>
      </c>
      <c r="N3" s="204">
        <v>11</v>
      </c>
      <c r="O3" s="204">
        <v>12</v>
      </c>
      <c r="P3" s="204">
        <v>13</v>
      </c>
      <c r="Q3" s="204">
        <v>14</v>
      </c>
      <c r="R3" s="204">
        <v>15</v>
      </c>
      <c r="S3" s="204">
        <v>16</v>
      </c>
      <c r="T3" s="204">
        <v>17</v>
      </c>
      <c r="U3" s="204">
        <v>18</v>
      </c>
      <c r="V3" s="204">
        <v>19</v>
      </c>
      <c r="W3" s="204">
        <v>20</v>
      </c>
      <c r="X3" s="204">
        <v>21</v>
      </c>
      <c r="Y3" s="204">
        <v>22</v>
      </c>
      <c r="Z3" s="204">
        <v>23</v>
      </c>
      <c r="AA3" s="204">
        <v>24</v>
      </c>
      <c r="AB3" s="204">
        <v>25</v>
      </c>
      <c r="AC3" s="204">
        <v>26</v>
      </c>
      <c r="AD3" s="204">
        <v>27</v>
      </c>
      <c r="AE3" s="204">
        <v>28</v>
      </c>
      <c r="AF3" s="204">
        <v>29</v>
      </c>
      <c r="AG3" s="204">
        <v>30</v>
      </c>
    </row>
    <row r="4" spans="2:33" x14ac:dyDescent="0.2">
      <c r="B4" s="207" t="s">
        <v>44</v>
      </c>
      <c r="C4" s="207" t="s">
        <v>9</v>
      </c>
      <c r="D4" s="208">
        <f>Parametre!C13</f>
        <v>2026</v>
      </c>
      <c r="E4" s="208">
        <f>$D$4+D3</f>
        <v>2027</v>
      </c>
      <c r="F4" s="208">
        <f>$D$4+E3</f>
        <v>2028</v>
      </c>
      <c r="G4" s="208">
        <f t="shared" ref="G4:AG4" si="0">$D$4+F3</f>
        <v>2029</v>
      </c>
      <c r="H4" s="208">
        <f t="shared" si="0"/>
        <v>2030</v>
      </c>
      <c r="I4" s="208">
        <f t="shared" si="0"/>
        <v>2031</v>
      </c>
      <c r="J4" s="208">
        <f t="shared" si="0"/>
        <v>2032</v>
      </c>
      <c r="K4" s="208">
        <f t="shared" si="0"/>
        <v>2033</v>
      </c>
      <c r="L4" s="208">
        <f t="shared" si="0"/>
        <v>2034</v>
      </c>
      <c r="M4" s="208">
        <f t="shared" si="0"/>
        <v>2035</v>
      </c>
      <c r="N4" s="208">
        <f t="shared" si="0"/>
        <v>2036</v>
      </c>
      <c r="O4" s="208">
        <f t="shared" si="0"/>
        <v>2037</v>
      </c>
      <c r="P4" s="208">
        <f t="shared" si="0"/>
        <v>2038</v>
      </c>
      <c r="Q4" s="208">
        <f t="shared" si="0"/>
        <v>2039</v>
      </c>
      <c r="R4" s="208">
        <f t="shared" si="0"/>
        <v>2040</v>
      </c>
      <c r="S4" s="208">
        <f t="shared" si="0"/>
        <v>2041</v>
      </c>
      <c r="T4" s="208">
        <f t="shared" si="0"/>
        <v>2042</v>
      </c>
      <c r="U4" s="208">
        <f t="shared" si="0"/>
        <v>2043</v>
      </c>
      <c r="V4" s="208">
        <f t="shared" si="0"/>
        <v>2044</v>
      </c>
      <c r="W4" s="208">
        <f t="shared" si="0"/>
        <v>2045</v>
      </c>
      <c r="X4" s="208">
        <f t="shared" si="0"/>
        <v>2046</v>
      </c>
      <c r="Y4" s="208">
        <f t="shared" si="0"/>
        <v>2047</v>
      </c>
      <c r="Z4" s="208">
        <f t="shared" si="0"/>
        <v>2048</v>
      </c>
      <c r="AA4" s="208">
        <f t="shared" si="0"/>
        <v>2049</v>
      </c>
      <c r="AB4" s="208">
        <f t="shared" si="0"/>
        <v>2050</v>
      </c>
      <c r="AC4" s="208">
        <f t="shared" si="0"/>
        <v>2051</v>
      </c>
      <c r="AD4" s="208">
        <f t="shared" si="0"/>
        <v>2052</v>
      </c>
      <c r="AE4" s="208">
        <f t="shared" si="0"/>
        <v>2053</v>
      </c>
      <c r="AF4" s="208">
        <f t="shared" si="0"/>
        <v>2054</v>
      </c>
      <c r="AG4" s="208">
        <f t="shared" si="0"/>
        <v>2055</v>
      </c>
    </row>
    <row r="5" spans="2:33" x14ac:dyDescent="0.2">
      <c r="B5" s="204" t="s">
        <v>364</v>
      </c>
      <c r="C5" s="222">
        <f t="shared" ref="C5:C10" si="1">SUM(D5:AG5)</f>
        <v>244382829.72304532</v>
      </c>
      <c r="D5" s="232">
        <f>'[1]09 Spotreba PHM'!D5</f>
        <v>8246255.3774702987</v>
      </c>
      <c r="E5" s="232">
        <f>'[1]09 Spotreba PHM'!E5</f>
        <v>8177886.1347442474</v>
      </c>
      <c r="F5" s="232">
        <f>'[1]09 Spotreba PHM'!F5</f>
        <v>8110412.2682129228</v>
      </c>
      <c r="G5" s="232">
        <f>'[1]09 Spotreba PHM'!G5</f>
        <v>8044116.0353638539</v>
      </c>
      <c r="H5" s="232">
        <f>'[1]09 Spotreba PHM'!H5</f>
        <v>7983453.5862528756</v>
      </c>
      <c r="I5" s="232">
        <f>'[1]09 Spotreba PHM'!I5</f>
        <v>7991894.3027912239</v>
      </c>
      <c r="J5" s="232">
        <f>'[1]09 Spotreba PHM'!J5</f>
        <v>8013348.1838699263</v>
      </c>
      <c r="K5" s="232">
        <f>'[1]09 Spotreba PHM'!K5</f>
        <v>8022464.4382709991</v>
      </c>
      <c r="L5" s="232">
        <f>'[1]09 Spotreba PHM'!L5</f>
        <v>8030926.9198998762</v>
      </c>
      <c r="M5" s="232">
        <f>'[1]09 Spotreba PHM'!M5</f>
        <v>8039389.4015287468</v>
      </c>
      <c r="N5" s="232">
        <f>'[1]09 Spotreba PHM'!N5</f>
        <v>8078294.0907564694</v>
      </c>
      <c r="O5" s="232">
        <f>'[1]09 Spotreba PHM'!O5</f>
        <v>8086793.9352416992</v>
      </c>
      <c r="P5" s="232">
        <f>'[1]09 Spotreba PHM'!P5</f>
        <v>8095948.7374314731</v>
      </c>
      <c r="Q5" s="232">
        <f>'[1]09 Spotreba PHM'!Q5</f>
        <v>8117612.9171583764</v>
      </c>
      <c r="R5" s="232">
        <f>'[1]09 Spotreba PHM'!R5</f>
        <v>8126134.5267341249</v>
      </c>
      <c r="S5" s="232">
        <f>'[1]09 Spotreba PHM'!S5</f>
        <v>8132927.0032797381</v>
      </c>
      <c r="T5" s="232">
        <f>'[1]09 Spotreba PHM'!T5</f>
        <v>8139719.4798253477</v>
      </c>
      <c r="U5" s="232">
        <f>'[1]09 Spotreba PHM'!U5</f>
        <v>8160973.165902975</v>
      </c>
      <c r="V5" s="232">
        <f>'[1]09 Spotreba PHM'!V5</f>
        <v>8167784.8722719243</v>
      </c>
      <c r="W5" s="232">
        <f>'[1]09 Spotreba PHM'!W5</f>
        <v>8174596.5786408754</v>
      </c>
      <c r="X5" s="232">
        <f>'[1]09 Spotreba PHM'!X5</f>
        <v>8196947.9033947475</v>
      </c>
      <c r="Y5" s="232">
        <f>'[1]09 Spotreba PHM'!Y5</f>
        <v>8203772.3580301916</v>
      </c>
      <c r="Z5" s="232">
        <f>'[1]09 Spotreba PHM'!Z5</f>
        <v>8225154.1713143261</v>
      </c>
      <c r="AA5" s="232">
        <f>'[1]09 Spotreba PHM'!AA5</f>
        <v>8231997.8557731006</v>
      </c>
      <c r="AB5" s="232">
        <f>'[1]09 Spotreba PHM'!AB5</f>
        <v>8238841.5402318742</v>
      </c>
      <c r="AC5" s="232">
        <f>'[1]09 Spotreba PHM'!AC5</f>
        <v>8245685.2246906497</v>
      </c>
      <c r="AD5" s="232">
        <f>'[1]09 Spotreba PHM'!AD5</f>
        <v>8252528.9091494251</v>
      </c>
      <c r="AE5" s="232">
        <f>'[1]09 Spotreba PHM'!AE5</f>
        <v>8275458.3709329376</v>
      </c>
      <c r="AF5" s="232">
        <f>'[1]09 Spotreba PHM'!AF5</f>
        <v>8282323.2682709992</v>
      </c>
      <c r="AG5" s="232">
        <f>'[1]09 Spotreba PHM'!AG5</f>
        <v>8289188.1656090608</v>
      </c>
    </row>
    <row r="6" spans="2:33" x14ac:dyDescent="0.2">
      <c r="B6" s="204" t="s">
        <v>365</v>
      </c>
      <c r="C6" s="222">
        <f t="shared" si="1"/>
        <v>68502771.752796352</v>
      </c>
      <c r="D6" s="232">
        <f>'[1]09 Spotreba PHM'!D6</f>
        <v>2307043.8834150997</v>
      </c>
      <c r="E6" s="232">
        <f>'[1]09 Spotreba PHM'!E6</f>
        <v>2288139.6274522501</v>
      </c>
      <c r="F6" s="232">
        <f>'[1]09 Spotreba PHM'!F6</f>
        <v>2269533.8302209759</v>
      </c>
      <c r="G6" s="232">
        <f>'[1]09 Spotreba PHM'!G6</f>
        <v>2251320.5775504508</v>
      </c>
      <c r="H6" s="232">
        <f>'[1]09 Spotreba PHM'!H6</f>
        <v>2234985.2527926243</v>
      </c>
      <c r="I6" s="232">
        <f>'[1]09 Spotreba PHM'!I6</f>
        <v>2237351.6840033238</v>
      </c>
      <c r="J6" s="232">
        <f>'[1]09 Spotreba PHM'!J6</f>
        <v>2244055.8367274757</v>
      </c>
      <c r="K6" s="232">
        <f>'[1]09 Spotreba PHM'!K6</f>
        <v>2246647.4472257514</v>
      </c>
      <c r="L6" s="232">
        <f>'[1]09 Spotreba PHM'!L6</f>
        <v>2249021.1334666256</v>
      </c>
      <c r="M6" s="232">
        <f>'[1]09 Spotreba PHM'!M6</f>
        <v>2251394.8197075003</v>
      </c>
      <c r="N6" s="232">
        <f>'[1]09 Spotreba PHM'!N6</f>
        <v>2263915.9084813236</v>
      </c>
      <c r="O6" s="232">
        <f>'[1]09 Spotreba PHM'!O6</f>
        <v>2266302.0490076495</v>
      </c>
      <c r="P6" s="232">
        <f>'[1]09 Spotreba PHM'!P6</f>
        <v>2268906.5087688258</v>
      </c>
      <c r="Q6" s="232">
        <f>'[1]09 Spotreba PHM'!Q6</f>
        <v>2275680.7610423751</v>
      </c>
      <c r="R6" s="232">
        <f>'[1]09 Spotreba PHM'!R6</f>
        <v>2278074.1565988748</v>
      </c>
      <c r="S6" s="232">
        <f>'[1]09 Spotreba PHM'!S6</f>
        <v>2279982.6954911626</v>
      </c>
      <c r="T6" s="232">
        <f>'[1]09 Spotreba PHM'!T6</f>
        <v>2281891.2343834508</v>
      </c>
      <c r="U6" s="232">
        <f>'[1]09 Spotreba PHM'!U6</f>
        <v>2288620.1764530758</v>
      </c>
      <c r="V6" s="232">
        <f>'[1]09 Spotreba PHM'!V6</f>
        <v>2290535.1252864753</v>
      </c>
      <c r="W6" s="232">
        <f>'[1]09 Spotreba PHM'!W6</f>
        <v>2292450.0741198761</v>
      </c>
      <c r="X6" s="232">
        <f>'[1]09 Spotreba PHM'!X6</f>
        <v>2299544.8957482502</v>
      </c>
      <c r="Y6" s="232">
        <f>'[1]09 Spotreba PHM'!Y6</f>
        <v>2301464.0940038133</v>
      </c>
      <c r="Z6" s="232">
        <f>'[1]09 Spotreba PHM'!Z6</f>
        <v>2308235.7451422755</v>
      </c>
      <c r="AA6" s="232">
        <f>'[1]09 Spotreba PHM'!AA6</f>
        <v>2310161.3533389512</v>
      </c>
      <c r="AB6" s="232">
        <f>'[1]09 Spotreba PHM'!AB6</f>
        <v>2312086.961535627</v>
      </c>
      <c r="AC6" s="232">
        <f>'[1]09 Spotreba PHM'!AC6</f>
        <v>2314012.5697323014</v>
      </c>
      <c r="AD6" s="232">
        <f>'[1]09 Spotreba PHM'!AD6</f>
        <v>2315938.1779289758</v>
      </c>
      <c r="AE6" s="232">
        <f>'[1]09 Spotreba PHM'!AE6</f>
        <v>2323225.711900563</v>
      </c>
      <c r="AF6" s="232">
        <f>'[1]09 Spotreba PHM'!AF6</f>
        <v>2325158.3910570014</v>
      </c>
      <c r="AG6" s="232">
        <f>'[1]09 Spotreba PHM'!AG6</f>
        <v>2327091.0702134385</v>
      </c>
    </row>
    <row r="7" spans="2:33" x14ac:dyDescent="0.2">
      <c r="B7" s="204" t="s">
        <v>234</v>
      </c>
      <c r="C7" s="222">
        <f t="shared" si="1"/>
        <v>41034482.667711139</v>
      </c>
      <c r="D7" s="232">
        <f>'[1]09 Spotreba PHM'!D7</f>
        <v>1389145.3982555992</v>
      </c>
      <c r="E7" s="232">
        <f>'[1]09 Spotreba PHM'!E7</f>
        <v>1377382.1607137001</v>
      </c>
      <c r="F7" s="232">
        <f>'[1]09 Spotreba PHM'!F7</f>
        <v>1365721.9843163001</v>
      </c>
      <c r="G7" s="232">
        <f>'[1]09 Spotreba PHM'!G7</f>
        <v>1354199.2822269998</v>
      </c>
      <c r="H7" s="232">
        <f>'[1]09 Spotreba PHM'!H7</f>
        <v>1343330.5649164999</v>
      </c>
      <c r="I7" s="232">
        <f>'[1]09 Spotreba PHM'!I7</f>
        <v>1344727.8907446</v>
      </c>
      <c r="J7" s="232">
        <f>'[1]09 Spotreba PHM'!J7</f>
        <v>1347636.7628947</v>
      </c>
      <c r="K7" s="232">
        <f>'[1]09 Spotreba PHM'!K7</f>
        <v>1349112.5536378501</v>
      </c>
      <c r="L7" s="232">
        <f>'[1]09 Spotreba PHM'!L7</f>
        <v>1350512.4188767991</v>
      </c>
      <c r="M7" s="232">
        <f>'[1]09 Spotreba PHM'!M7</f>
        <v>1351912.2841157501</v>
      </c>
      <c r="N7" s="232">
        <f>'[1]09 Spotreba PHM'!N7</f>
        <v>1356847.8090312991</v>
      </c>
      <c r="O7" s="232">
        <f>'[1]09 Spotreba PHM'!O7</f>
        <v>1358252.0079298497</v>
      </c>
      <c r="P7" s="232">
        <f>'[1]09 Spotreba PHM'!P7</f>
        <v>1359732.2729086999</v>
      </c>
      <c r="Q7" s="232">
        <f>'[1]09 Spotreba PHM'!Q7</f>
        <v>1362665.6534290996</v>
      </c>
      <c r="R7" s="232">
        <f>'[1]09 Spotreba PHM'!R7</f>
        <v>1364072.3917384997</v>
      </c>
      <c r="S7" s="232">
        <f>'[1]09 Spotreba PHM'!S7</f>
        <v>1365229.1689521</v>
      </c>
      <c r="T7" s="232">
        <f>'[1]09 Spotreba PHM'!T7</f>
        <v>1366385.9461656993</v>
      </c>
      <c r="U7" s="232">
        <f>'[1]09 Spotreba PHM'!U7</f>
        <v>1369222.4705488989</v>
      </c>
      <c r="V7" s="232">
        <f>'[1]09 Spotreba PHM'!V7</f>
        <v>1370381.4807156995</v>
      </c>
      <c r="W7" s="232">
        <f>'[1]09 Spotreba PHM'!W7</f>
        <v>1371540.4908825001</v>
      </c>
      <c r="X7" s="232">
        <f>'[1]09 Spotreba PHM'!X7</f>
        <v>1374504.5478060001</v>
      </c>
      <c r="Y7" s="232">
        <f>'[1]09 Spotreba PHM'!Y7</f>
        <v>1375665.0762194993</v>
      </c>
      <c r="Z7" s="232">
        <f>'[1]09 Spotreba PHM'!Z7</f>
        <v>1378516.5165686</v>
      </c>
      <c r="AA7" s="232">
        <f>'[1]09 Spotreba PHM'!AA7</f>
        <v>1379679.2779353</v>
      </c>
      <c r="AB7" s="232">
        <f>'[1]09 Spotreba PHM'!AB7</f>
        <v>1380842.0393020001</v>
      </c>
      <c r="AC7" s="232">
        <f>'[1]09 Spotreba PHM'!AC7</f>
        <v>1382004.8006687001</v>
      </c>
      <c r="AD7" s="232">
        <f>'[1]09 Spotreba PHM'!AD7</f>
        <v>1383167.5620354</v>
      </c>
      <c r="AE7" s="232">
        <f>'[1]09 Spotreba PHM'!AE7</f>
        <v>1386198.7301547502</v>
      </c>
      <c r="AF7" s="232">
        <f>'[1]09 Spotreba PHM'!AF7</f>
        <v>1387363.9513914997</v>
      </c>
      <c r="AG7" s="232">
        <f>'[1]09 Spotreba PHM'!AG7</f>
        <v>1388529.1726282495</v>
      </c>
    </row>
    <row r="8" spans="2:33" x14ac:dyDescent="0.2">
      <c r="B8" s="204" t="s">
        <v>235</v>
      </c>
      <c r="C8" s="222">
        <f t="shared" si="1"/>
        <v>85248379.707579508</v>
      </c>
      <c r="D8" s="232">
        <f>'[1]09 Spotreba PHM'!D8</f>
        <v>2317514.1226554993</v>
      </c>
      <c r="E8" s="232">
        <f>'[1]09 Spotreba PHM'!E8</f>
        <v>2363082.5564666009</v>
      </c>
      <c r="F8" s="232">
        <f>'[1]09 Spotreba PHM'!F8</f>
        <v>2407679.2147376011</v>
      </c>
      <c r="G8" s="232">
        <f>'[1]09 Spotreba PHM'!G8</f>
        <v>2453653.2217370016</v>
      </c>
      <c r="H8" s="232">
        <f>'[1]09 Spotreba PHM'!H8</f>
        <v>2500152.8660905017</v>
      </c>
      <c r="I8" s="232">
        <f>'[1]09 Spotreba PHM'!I8</f>
        <v>2533135.6303327512</v>
      </c>
      <c r="J8" s="232">
        <f>'[1]09 Spotreba PHM'!J8</f>
        <v>2568539.1412094003</v>
      </c>
      <c r="K8" s="232">
        <f>'[1]09 Spotreba PHM'!K8</f>
        <v>2600532.2041118504</v>
      </c>
      <c r="L8" s="232">
        <f>'[1]09 Spotreba PHM'!L8</f>
        <v>2633533.0415772991</v>
      </c>
      <c r="M8" s="232">
        <f>'[1]09 Spotreba PHM'!M8</f>
        <v>2666533.8790427502</v>
      </c>
      <c r="N8" s="232">
        <f>'[1]09 Spotreba PHM'!N8</f>
        <v>2707860.5498769009</v>
      </c>
      <c r="O8" s="232">
        <f>'[1]09 Spotreba PHM'!O8</f>
        <v>2740957.4468305507</v>
      </c>
      <c r="P8" s="232">
        <f>'[1]09 Spotreba PHM'!P8</f>
        <v>2772968.8092196994</v>
      </c>
      <c r="Q8" s="232">
        <f>'[1]09 Spotreba PHM'!Q8</f>
        <v>2808690.7253716504</v>
      </c>
      <c r="R8" s="232">
        <f>'[1]09 Spotreba PHM'!R8</f>
        <v>2841805.6955484995</v>
      </c>
      <c r="S8" s="232">
        <f>'[1]09 Spotreba PHM'!S8</f>
        <v>2871907.4448749996</v>
      </c>
      <c r="T8" s="232">
        <f>'[1]09 Spotreba PHM'!T8</f>
        <v>2902009.1942015006</v>
      </c>
      <c r="U8" s="232">
        <f>'[1]09 Spotreba PHM'!U8</f>
        <v>2934146.4352027993</v>
      </c>
      <c r="V8" s="232">
        <f>'[1]09 Spotreba PHM'!V8</f>
        <v>2964269.392649902</v>
      </c>
      <c r="W8" s="232">
        <f>'[1]09 Spotreba PHM'!W8</f>
        <v>2994392.3500969983</v>
      </c>
      <c r="X8" s="232">
        <f>'[1]09 Spotreba PHM'!X8</f>
        <v>3028115.2743661008</v>
      </c>
      <c r="Y8" s="232">
        <f>'[1]09 Spotreba PHM'!Y8</f>
        <v>3058272.7285654508</v>
      </c>
      <c r="Z8" s="232">
        <f>'[1]09 Spotreba PHM'!Z8</f>
        <v>3090571.7150426009</v>
      </c>
      <c r="AA8" s="232">
        <f>'[1]09 Spotreba PHM'!AA8</f>
        <v>3120750.3773625493</v>
      </c>
      <c r="AB8" s="232">
        <f>'[1]09 Spotreba PHM'!AB8</f>
        <v>3150929.039682501</v>
      </c>
      <c r="AC8" s="232">
        <f>'[1]09 Spotreba PHM'!AC8</f>
        <v>3181107.7020024508</v>
      </c>
      <c r="AD8" s="232">
        <f>'[1]09 Spotreba PHM'!AD8</f>
        <v>3211286.3643224002</v>
      </c>
      <c r="AE8" s="232">
        <f>'[1]09 Spotreba PHM'!AE8</f>
        <v>3244454.0453975499</v>
      </c>
      <c r="AF8" s="232">
        <f>'[1]09 Spotreba PHM'!AF8</f>
        <v>3274660.861466899</v>
      </c>
      <c r="AG8" s="232">
        <f>'[1]09 Spotreba PHM'!AG8</f>
        <v>3304867.6775362492</v>
      </c>
    </row>
    <row r="9" spans="2:33" x14ac:dyDescent="0.2">
      <c r="B9" s="204" t="s">
        <v>236</v>
      </c>
      <c r="C9" s="222">
        <f t="shared" si="1"/>
        <v>815074299.97144854</v>
      </c>
      <c r="D9" s="232">
        <f>'[1]09 Spotreba PHM'!D9</f>
        <v>22192657.317214213</v>
      </c>
      <c r="E9" s="232">
        <f>'[1]09 Spotreba PHM'!E9</f>
        <v>22625503.397297114</v>
      </c>
      <c r="F9" s="232">
        <f>'[1]09 Spotreba PHM'!F9</f>
        <v>23051911.011152484</v>
      </c>
      <c r="G9" s="232">
        <f>'[1]09 Spotreba PHM'!G9</f>
        <v>23487490.054621171</v>
      </c>
      <c r="H9" s="232">
        <f>'[1]09 Spotreba PHM'!H9</f>
        <v>23926573.751965508</v>
      </c>
      <c r="I9" s="232">
        <f>'[1]09 Spotreba PHM'!I9</f>
        <v>24242961.000030398</v>
      </c>
      <c r="J9" s="232">
        <f>'[1]09 Spotreba PHM'!J9</f>
        <v>24575449.241062786</v>
      </c>
      <c r="K9" s="232">
        <f>'[1]09 Spotreba PHM'!K9</f>
        <v>24885252.435923245</v>
      </c>
      <c r="L9" s="232">
        <f>'[1]09 Spotreba PHM'!L9</f>
        <v>25201761.063420512</v>
      </c>
      <c r="M9" s="232">
        <f>'[1]09 Spotreba PHM'!M9</f>
        <v>25518269.690917745</v>
      </c>
      <c r="N9" s="232">
        <f>'[1]09 Spotreba PHM'!N9</f>
        <v>25890171.153370894</v>
      </c>
      <c r="O9" s="232">
        <f>'[1]09 Spotreba PHM'!O9</f>
        <v>26207319.822789297</v>
      </c>
      <c r="P9" s="232">
        <f>'[1]09 Spotreba PHM'!P9</f>
        <v>26517245.468269501</v>
      </c>
      <c r="Q9" s="232">
        <f>'[1]09 Spotreba PHM'!Q9</f>
        <v>26851862.37798325</v>
      </c>
      <c r="R9" s="232">
        <f>'[1]09 Spotreba PHM'!R9</f>
        <v>27169132.426833991</v>
      </c>
      <c r="S9" s="232">
        <f>'[1]09 Spotreba PHM'!S9</f>
        <v>27457287.73708595</v>
      </c>
      <c r="T9" s="232">
        <f>'[1]09 Spotreba PHM'!T9</f>
        <v>27745443.047337905</v>
      </c>
      <c r="U9" s="232">
        <f>'[1]09 Spotreba PHM'!U9</f>
        <v>28047142.923162796</v>
      </c>
      <c r="V9" s="232">
        <f>'[1]09 Spotreba PHM'!V9</f>
        <v>28335438.718961891</v>
      </c>
      <c r="W9" s="232">
        <f>'[1]09 Spotreba PHM'!W9</f>
        <v>28623734.514760993</v>
      </c>
      <c r="X9" s="232">
        <f>'[1]09 Spotreba PHM'!X9</f>
        <v>28935987.868959591</v>
      </c>
      <c r="Y9" s="232">
        <f>'[1]09 Spotreba PHM'!Y9</f>
        <v>29224514.497657198</v>
      </c>
      <c r="Z9" s="232">
        <f>'[1]09 Spotreba PHM'!Z9</f>
        <v>29527288.119663488</v>
      </c>
      <c r="AA9" s="232">
        <f>'[1]09 Spotreba PHM'!AA9</f>
        <v>29815955.233908251</v>
      </c>
      <c r="AB9" s="232">
        <f>'[1]09 Spotreba PHM'!AB9</f>
        <v>30104622.348153006</v>
      </c>
      <c r="AC9" s="232">
        <f>'[1]09 Spotreba PHM'!AC9</f>
        <v>30393289.462397739</v>
      </c>
      <c r="AD9" s="232">
        <f>'[1]09 Spotreba PHM'!AD9</f>
        <v>30681956.576642502</v>
      </c>
      <c r="AE9" s="232">
        <f>'[1]09 Spotreba PHM'!AE9</f>
        <v>30990505.738334801</v>
      </c>
      <c r="AF9" s="232">
        <f>'[1]09 Spotreba PHM'!AF9</f>
        <v>31279359.569968399</v>
      </c>
      <c r="AG9" s="232">
        <f>'[1]09 Spotreba PHM'!AG9</f>
        <v>31568213.401602015</v>
      </c>
    </row>
    <row r="10" spans="2:33" x14ac:dyDescent="0.2">
      <c r="B10" s="204" t="s">
        <v>237</v>
      </c>
      <c r="C10" s="222">
        <f t="shared" si="1"/>
        <v>4299373.7308398494</v>
      </c>
      <c r="D10" s="232">
        <f>'[1]09 Spotreba PHM'!D10</f>
        <v>117330.56765729998</v>
      </c>
      <c r="E10" s="232">
        <f>'[1]09 Spotreba PHM'!E10</f>
        <v>119324.38230350001</v>
      </c>
      <c r="F10" s="232">
        <f>'[1]09 Spotreba PHM'!F10</f>
        <v>121274.18728639999</v>
      </c>
      <c r="G10" s="232">
        <f>'[1]09 Spotreba PHM'!G10</f>
        <v>123291.23800050002</v>
      </c>
      <c r="H10" s="232">
        <f>'[1]09 Spotreba PHM'!H10</f>
        <v>125339.26625</v>
      </c>
      <c r="I10" s="232">
        <f>'[1]09 Spotreba PHM'!I10</f>
        <v>127103.11968705001</v>
      </c>
      <c r="J10" s="232">
        <f>'[1]09 Spotreba PHM'!J10</f>
        <v>129006.5348672</v>
      </c>
      <c r="K10" s="232">
        <f>'[1]09 Spotreba PHM'!K10</f>
        <v>130713.71992629999</v>
      </c>
      <c r="L10" s="232">
        <f>'[1]09 Spotreba PHM'!L10</f>
        <v>132478.69470540006</v>
      </c>
      <c r="M10" s="232">
        <f>'[1]09 Spotreba PHM'!M10</f>
        <v>134243.66948450007</v>
      </c>
      <c r="N10" s="232">
        <f>'[1]09 Spotreba PHM'!N10</f>
        <v>136487.8048245</v>
      </c>
      <c r="O10" s="232">
        <f>'[1]09 Spotreba PHM'!O10</f>
        <v>138258.45535725</v>
      </c>
      <c r="P10" s="232">
        <f>'[1]09 Spotreba PHM'!P10</f>
        <v>139966.57525800003</v>
      </c>
      <c r="Q10" s="232">
        <f>'[1]09 Spotreba PHM'!Q10</f>
        <v>141889.37784020003</v>
      </c>
      <c r="R10" s="232">
        <f>'[1]09 Spotreba PHM'!R10</f>
        <v>143661.14971499995</v>
      </c>
      <c r="S10" s="232">
        <f>'[1]09 Spotreba PHM'!S10</f>
        <v>145152.46334239995</v>
      </c>
      <c r="T10" s="232">
        <f>'[1]09 Spotreba PHM'!T10</f>
        <v>146643.7769698</v>
      </c>
      <c r="U10" s="232">
        <f>'[1]09 Spotreba PHM'!U10</f>
        <v>148252.64300820002</v>
      </c>
      <c r="V10" s="232">
        <f>'[1]09 Spotreba PHM'!V10</f>
        <v>149745.00316360002</v>
      </c>
      <c r="W10" s="232">
        <f>'[1]09 Spotreba PHM'!W10</f>
        <v>151237.36331899991</v>
      </c>
      <c r="X10" s="232">
        <f>'[1]09 Spotreba PHM'!X10</f>
        <v>152922.032718</v>
      </c>
      <c r="Y10" s="232">
        <f>'[1]09 Spotreba PHM'!Y10</f>
        <v>154415.95660275003</v>
      </c>
      <c r="Z10" s="232">
        <f>'[1]09 Spotreba PHM'!Z10</f>
        <v>156032.6655385</v>
      </c>
      <c r="AA10" s="232">
        <f>'[1]09 Spotreba PHM'!AA10</f>
        <v>157527.63595125001</v>
      </c>
      <c r="AB10" s="232">
        <f>'[1]09 Spotreba PHM'!AB10</f>
        <v>159022.60636400001</v>
      </c>
      <c r="AC10" s="232">
        <f>'[1]09 Spotreba PHM'!AC10</f>
        <v>160517.57677675004</v>
      </c>
      <c r="AD10" s="232">
        <f>'[1]09 Spotreba PHM'!AD10</f>
        <v>162012.54718950007</v>
      </c>
      <c r="AE10" s="232">
        <f>'[1]09 Spotreba PHM'!AE10</f>
        <v>163677.86021875002</v>
      </c>
      <c r="AF10" s="232">
        <f>'[1]09 Spotreba PHM'!AF10</f>
        <v>165174.23891100005</v>
      </c>
      <c r="AG10" s="232">
        <f>'[1]09 Spotreba PHM'!AG10</f>
        <v>166670.61760325005</v>
      </c>
    </row>
    <row r="13" spans="2:33" x14ac:dyDescent="0.2">
      <c r="B13" s="204"/>
      <c r="C13" s="204"/>
      <c r="D13" s="204" t="s">
        <v>10</v>
      </c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</row>
    <row r="14" spans="2:33" x14ac:dyDescent="0.2">
      <c r="B14" s="206" t="s">
        <v>381</v>
      </c>
      <c r="C14" s="206"/>
      <c r="D14" s="204">
        <v>1</v>
      </c>
      <c r="E14" s="204">
        <v>2</v>
      </c>
      <c r="F14" s="204">
        <v>3</v>
      </c>
      <c r="G14" s="204">
        <v>4</v>
      </c>
      <c r="H14" s="204">
        <v>5</v>
      </c>
      <c r="I14" s="204">
        <v>6</v>
      </c>
      <c r="J14" s="204">
        <v>7</v>
      </c>
      <c r="K14" s="204">
        <v>8</v>
      </c>
      <c r="L14" s="204">
        <v>9</v>
      </c>
      <c r="M14" s="204">
        <v>10</v>
      </c>
      <c r="N14" s="204">
        <v>11</v>
      </c>
      <c r="O14" s="204">
        <v>12</v>
      </c>
      <c r="P14" s="204">
        <v>13</v>
      </c>
      <c r="Q14" s="204">
        <v>14</v>
      </c>
      <c r="R14" s="204">
        <v>15</v>
      </c>
      <c r="S14" s="204">
        <v>16</v>
      </c>
      <c r="T14" s="204">
        <v>17</v>
      </c>
      <c r="U14" s="204">
        <v>18</v>
      </c>
      <c r="V14" s="204">
        <v>19</v>
      </c>
      <c r="W14" s="204">
        <v>20</v>
      </c>
      <c r="X14" s="204">
        <v>21</v>
      </c>
      <c r="Y14" s="204">
        <v>22</v>
      </c>
      <c r="Z14" s="204">
        <v>23</v>
      </c>
      <c r="AA14" s="204">
        <v>24</v>
      </c>
      <c r="AB14" s="204">
        <v>25</v>
      </c>
      <c r="AC14" s="204">
        <v>26</v>
      </c>
      <c r="AD14" s="204">
        <v>27</v>
      </c>
      <c r="AE14" s="204">
        <v>28</v>
      </c>
      <c r="AF14" s="204">
        <v>29</v>
      </c>
      <c r="AG14" s="204">
        <v>30</v>
      </c>
    </row>
    <row r="15" spans="2:33" x14ac:dyDescent="0.2">
      <c r="B15" s="207" t="s">
        <v>46</v>
      </c>
      <c r="C15" s="207" t="s">
        <v>9</v>
      </c>
      <c r="D15" s="208">
        <f>D4</f>
        <v>2026</v>
      </c>
      <c r="E15" s="208">
        <f t="shared" ref="E15:AG15" si="2">E4</f>
        <v>2027</v>
      </c>
      <c r="F15" s="208">
        <f t="shared" si="2"/>
        <v>2028</v>
      </c>
      <c r="G15" s="208">
        <f t="shared" si="2"/>
        <v>2029</v>
      </c>
      <c r="H15" s="208">
        <f t="shared" si="2"/>
        <v>2030</v>
      </c>
      <c r="I15" s="208">
        <f t="shared" si="2"/>
        <v>2031</v>
      </c>
      <c r="J15" s="208">
        <f t="shared" si="2"/>
        <v>2032</v>
      </c>
      <c r="K15" s="208">
        <f t="shared" si="2"/>
        <v>2033</v>
      </c>
      <c r="L15" s="208">
        <f t="shared" si="2"/>
        <v>2034</v>
      </c>
      <c r="M15" s="208">
        <f t="shared" si="2"/>
        <v>2035</v>
      </c>
      <c r="N15" s="208">
        <f t="shared" si="2"/>
        <v>2036</v>
      </c>
      <c r="O15" s="208">
        <f t="shared" si="2"/>
        <v>2037</v>
      </c>
      <c r="P15" s="208">
        <f t="shared" si="2"/>
        <v>2038</v>
      </c>
      <c r="Q15" s="208">
        <f t="shared" si="2"/>
        <v>2039</v>
      </c>
      <c r="R15" s="208">
        <f t="shared" si="2"/>
        <v>2040</v>
      </c>
      <c r="S15" s="208">
        <f t="shared" si="2"/>
        <v>2041</v>
      </c>
      <c r="T15" s="208">
        <f t="shared" si="2"/>
        <v>2042</v>
      </c>
      <c r="U15" s="208">
        <f t="shared" si="2"/>
        <v>2043</v>
      </c>
      <c r="V15" s="208">
        <f t="shared" si="2"/>
        <v>2044</v>
      </c>
      <c r="W15" s="208">
        <f t="shared" si="2"/>
        <v>2045</v>
      </c>
      <c r="X15" s="208">
        <f t="shared" si="2"/>
        <v>2046</v>
      </c>
      <c r="Y15" s="208">
        <f t="shared" si="2"/>
        <v>2047</v>
      </c>
      <c r="Z15" s="208">
        <f t="shared" si="2"/>
        <v>2048</v>
      </c>
      <c r="AA15" s="208">
        <f t="shared" si="2"/>
        <v>2049</v>
      </c>
      <c r="AB15" s="208">
        <f t="shared" si="2"/>
        <v>2050</v>
      </c>
      <c r="AC15" s="208">
        <f t="shared" si="2"/>
        <v>2051</v>
      </c>
      <c r="AD15" s="208">
        <f t="shared" si="2"/>
        <v>2052</v>
      </c>
      <c r="AE15" s="208">
        <f t="shared" si="2"/>
        <v>2053</v>
      </c>
      <c r="AF15" s="208">
        <f t="shared" si="2"/>
        <v>2054</v>
      </c>
      <c r="AG15" s="208">
        <f t="shared" si="2"/>
        <v>2055</v>
      </c>
    </row>
    <row r="16" spans="2:33" x14ac:dyDescent="0.2">
      <c r="B16" s="204" t="s">
        <v>364</v>
      </c>
      <c r="C16" s="222">
        <f t="shared" ref="C16:C21" si="3">SUM(D16:AG16)</f>
        <v>264834725.72463048</v>
      </c>
      <c r="D16" s="232">
        <f>'[1]09 Spotreba PHM'!D16</f>
        <v>8246255.3774702987</v>
      </c>
      <c r="E16" s="232">
        <f>'[1]09 Spotreba PHM'!E16</f>
        <v>8177886.1347442474</v>
      </c>
      <c r="F16" s="232">
        <f>'[1]09 Spotreba PHM'!F16</f>
        <v>8110412.2682129228</v>
      </c>
      <c r="G16" s="232">
        <f>'[1]09 Spotreba PHM'!G16</f>
        <v>8044116.0353638539</v>
      </c>
      <c r="H16" s="232">
        <f>'[1]09 Spotreba PHM'!H16</f>
        <v>8821646.391139498</v>
      </c>
      <c r="I16" s="232">
        <f>'[1]09 Spotreba PHM'!I16</f>
        <v>8835833.8439837992</v>
      </c>
      <c r="J16" s="232">
        <f>'[1]09 Spotreba PHM'!J16</f>
        <v>8844678.6700093523</v>
      </c>
      <c r="K16" s="232">
        <f>'[1]09 Spotreba PHM'!K16</f>
        <v>8853411.8221478295</v>
      </c>
      <c r="L16" s="232">
        <f>'[1]09 Spotreba PHM'!L16</f>
        <v>8861260.7360757049</v>
      </c>
      <c r="M16" s="232">
        <f>'[1]09 Spotreba PHM'!M16</f>
        <v>8870104.7044972498</v>
      </c>
      <c r="N16" s="232">
        <f>'[1]09 Spotreba PHM'!N16</f>
        <v>8878761.3851152509</v>
      </c>
      <c r="O16" s="232">
        <f>'[1]09 Spotreba PHM'!O16</f>
        <v>8887579.222087238</v>
      </c>
      <c r="P16" s="232">
        <f>'[1]09 Spotreba PHM'!P16</f>
        <v>8896310.2948398776</v>
      </c>
      <c r="Q16" s="232">
        <f>'[1]09 Spotreba PHM'!Q16</f>
        <v>8905153.3057906888</v>
      </c>
      <c r="R16" s="232">
        <f>'[1]09 Spotreba PHM'!R16</f>
        <v>8918220.7782877497</v>
      </c>
      <c r="S16" s="232">
        <f>'[1]09 Spotreba PHM'!S16</f>
        <v>8930382.5314609874</v>
      </c>
      <c r="T16" s="232">
        <f>'[1]09 Spotreba PHM'!T16</f>
        <v>8937361.783388475</v>
      </c>
      <c r="U16" s="232">
        <f>'[1]09 Spotreba PHM'!U16</f>
        <v>8944341.0353159625</v>
      </c>
      <c r="V16" s="232">
        <f>'[1]09 Spotreba PHM'!V16</f>
        <v>8951207.9680783469</v>
      </c>
      <c r="W16" s="232">
        <f>'[1]09 Spotreba PHM'!W16</f>
        <v>8958187.1743224356</v>
      </c>
      <c r="X16" s="232">
        <f>'[1]09 Spotreba PHM'!X16</f>
        <v>8964875.8528177477</v>
      </c>
      <c r="Y16" s="232">
        <f>'[1]09 Spotreba PHM'!Y16</f>
        <v>8971323.7720862627</v>
      </c>
      <c r="Z16" s="232">
        <f>'[1]09 Spotreba PHM'!Z16</f>
        <v>8978302.1742280461</v>
      </c>
      <c r="AA16" s="232">
        <f>'[1]09 Spotreba PHM'!AA16</f>
        <v>8985280.5763698351</v>
      </c>
      <c r="AB16" s="232">
        <f>'[1]09 Spotreba PHM'!AB16</f>
        <v>8992258.9785116259</v>
      </c>
      <c r="AC16" s="232">
        <f>'[1]09 Spotreba PHM'!AC16</f>
        <v>8996775.815843625</v>
      </c>
      <c r="AD16" s="232">
        <f>'[1]09 Spotreba PHM'!AD16</f>
        <v>9007999.6825542022</v>
      </c>
      <c r="AE16" s="232">
        <f>'[1]09 Spotreba PHM'!AE16</f>
        <v>9014977.3711255491</v>
      </c>
      <c r="AF16" s="232">
        <f>'[1]09 Spotreba PHM'!AF16</f>
        <v>9021421.3751969244</v>
      </c>
      <c r="AG16" s="232">
        <f>'[1]09 Spotreba PHM'!AG16</f>
        <v>9028398.6635649335</v>
      </c>
    </row>
    <row r="17" spans="2:33" x14ac:dyDescent="0.2">
      <c r="B17" s="204" t="s">
        <v>365</v>
      </c>
      <c r="C17" s="222">
        <f t="shared" si="3"/>
        <v>75183902.050410151</v>
      </c>
      <c r="D17" s="232">
        <f>'[1]09 Spotreba PHM'!D17</f>
        <v>2307043.8834150997</v>
      </c>
      <c r="E17" s="232">
        <f>'[1]09 Spotreba PHM'!E17</f>
        <v>2288139.6274522501</v>
      </c>
      <c r="F17" s="232">
        <f>'[1]09 Spotreba PHM'!F17</f>
        <v>2269533.8302209759</v>
      </c>
      <c r="G17" s="232">
        <f>'[1]09 Spotreba PHM'!G17</f>
        <v>2251320.5775504508</v>
      </c>
      <c r="H17" s="232">
        <f>'[1]09 Spotreba PHM'!H17</f>
        <v>2509049.9936340004</v>
      </c>
      <c r="I17" s="232">
        <f>'[1]09 Spotreba PHM'!I17</f>
        <v>2513338.8501920998</v>
      </c>
      <c r="J17" s="232">
        <f>'[1]09 Spotreba PHM'!J17</f>
        <v>2515846.8311439496</v>
      </c>
      <c r="K17" s="232">
        <f>'[1]09 Spotreba PHM'!K17</f>
        <v>2518317.5874667754</v>
      </c>
      <c r="L17" s="232">
        <f>'[1]09 Spotreba PHM'!L17</f>
        <v>2520493.5977194007</v>
      </c>
      <c r="M17" s="232">
        <f>'[1]09 Spotreba PHM'!M17</f>
        <v>2523001.2928032498</v>
      </c>
      <c r="N17" s="232">
        <f>'[1]09 Spotreba PHM'!N17</f>
        <v>2525446.5586192519</v>
      </c>
      <c r="O17" s="232">
        <f>'[1]09 Spotreba PHM'!O17</f>
        <v>2527945.5432199133</v>
      </c>
      <c r="P17" s="232">
        <f>'[1]09 Spotreba PHM'!P17</f>
        <v>2530415.6064141258</v>
      </c>
      <c r="Q17" s="232">
        <f>'[1]09 Spotreba PHM'!Q17</f>
        <v>2532922.9823410627</v>
      </c>
      <c r="R17" s="232">
        <f>'[1]09 Spotreba PHM'!R17</f>
        <v>2536838.5121167498</v>
      </c>
      <c r="S17" s="232">
        <f>'[1]09 Spotreba PHM'!S17</f>
        <v>2540545.8304036618</v>
      </c>
      <c r="T17" s="232">
        <f>'[1]09 Spotreba PHM'!T17</f>
        <v>2542525.6482753241</v>
      </c>
      <c r="U17" s="232">
        <f>'[1]09 Spotreba PHM'!U17</f>
        <v>2544505.4661469865</v>
      </c>
      <c r="V17" s="232">
        <f>'[1]09 Spotreba PHM'!V17</f>
        <v>2546447.8442969494</v>
      </c>
      <c r="W17" s="232">
        <f>'[1]09 Spotreba PHM'!W17</f>
        <v>2548427.646940812</v>
      </c>
      <c r="X17" s="232">
        <f>'[1]09 Spotreba PHM'!X17</f>
        <v>2550310.6070017498</v>
      </c>
      <c r="Y17" s="232">
        <f>'[1]09 Spotreba PHM'!Y17</f>
        <v>2552113.313987087</v>
      </c>
      <c r="Z17" s="232">
        <f>'[1]09 Spotreba PHM'!Z17</f>
        <v>2554092.8485968495</v>
      </c>
      <c r="AA17" s="232">
        <f>'[1]09 Spotreba PHM'!AA17</f>
        <v>2556072.383206612</v>
      </c>
      <c r="AB17" s="232">
        <f>'[1]09 Spotreba PHM'!AB17</f>
        <v>2558051.917816374</v>
      </c>
      <c r="AC17" s="232">
        <f>'[1]09 Spotreba PHM'!AC17</f>
        <v>2559210.930822874</v>
      </c>
      <c r="AD17" s="232">
        <f>'[1]09 Spotreba PHM'!AD17</f>
        <v>2562605.6202888992</v>
      </c>
      <c r="AE17" s="232">
        <f>'[1]09 Spotreba PHM'!AE17</f>
        <v>2564584.9170418489</v>
      </c>
      <c r="AF17" s="232">
        <f>'[1]09 Spotreba PHM'!AF17</f>
        <v>2566386.3189614755</v>
      </c>
      <c r="AG17" s="232">
        <f>'[1]09 Spotreba PHM'!AG17</f>
        <v>2568365.4823133107</v>
      </c>
    </row>
    <row r="18" spans="2:33" x14ac:dyDescent="0.2">
      <c r="B18" s="204" t="s">
        <v>234</v>
      </c>
      <c r="C18" s="222">
        <f t="shared" si="3"/>
        <v>43543794.906994097</v>
      </c>
      <c r="D18" s="232">
        <f>'[1]09 Spotreba PHM'!D18</f>
        <v>1389145.3982555992</v>
      </c>
      <c r="E18" s="232">
        <f>'[1]09 Spotreba PHM'!E18</f>
        <v>1377382.1607137001</v>
      </c>
      <c r="F18" s="232">
        <f>'[1]09 Spotreba PHM'!F18</f>
        <v>1365721.9843163001</v>
      </c>
      <c r="G18" s="232">
        <f>'[1]09 Spotreba PHM'!G18</f>
        <v>1354199.2822269998</v>
      </c>
      <c r="H18" s="232">
        <f>'[1]09 Spotreba PHM'!H18</f>
        <v>1445952.0139915003</v>
      </c>
      <c r="I18" s="232">
        <f>'[1]09 Spotreba PHM'!I18</f>
        <v>1447999.0047759498</v>
      </c>
      <c r="J18" s="232">
        <f>'[1]09 Spotreba PHM'!J18</f>
        <v>1449425.5590339</v>
      </c>
      <c r="K18" s="232">
        <f>'[1]09 Spotreba PHM'!K18</f>
        <v>1450839.1359431504</v>
      </c>
      <c r="L18" s="232">
        <f>'[1]09 Spotreba PHM'!L18</f>
        <v>1452149.9819525999</v>
      </c>
      <c r="M18" s="232">
        <f>'[1]09 Spotreba PHM'!M18</f>
        <v>1453576.4377992498</v>
      </c>
      <c r="N18" s="232">
        <f>'[1]09 Spotreba PHM'!N18</f>
        <v>1454981.2366921001</v>
      </c>
      <c r="O18" s="232">
        <f>'[1]09 Spotreba PHM'!O18</f>
        <v>1456404.6678968999</v>
      </c>
      <c r="P18" s="232">
        <f>'[1]09 Spotreba PHM'!P18</f>
        <v>1457818.0168818999</v>
      </c>
      <c r="Q18" s="232">
        <f>'[1]09 Spotreba PHM'!Q18</f>
        <v>1459244.3736712001</v>
      </c>
      <c r="R18" s="232">
        <f>'[1]09 Spotreba PHM'!R18</f>
        <v>1461161.2004514995</v>
      </c>
      <c r="S18" s="232">
        <f>'[1]09 Spotreba PHM'!S18</f>
        <v>1462946.2367438502</v>
      </c>
      <c r="T18" s="232">
        <f>'[1]09 Spotreba PHM'!T18</f>
        <v>1464129.4258502002</v>
      </c>
      <c r="U18" s="232">
        <f>'[1]09 Spotreba PHM'!U18</f>
        <v>1465312.6149565498</v>
      </c>
      <c r="V18" s="232">
        <f>'[1]09 Spotreba PHM'!V18</f>
        <v>1466482.7560136998</v>
      </c>
      <c r="W18" s="232">
        <f>'[1]09 Spotreba PHM'!W18</f>
        <v>1467665.9407692498</v>
      </c>
      <c r="X18" s="232">
        <f>'[1]09 Spotreba PHM'!X18</f>
        <v>1468815.3843480994</v>
      </c>
      <c r="Y18" s="232">
        <f>'[1]09 Spotreba PHM'!Y18</f>
        <v>1469936.8444901993</v>
      </c>
      <c r="Z18" s="232">
        <f>'[1]09 Spotreba PHM'!Z18</f>
        <v>1471119.9337142997</v>
      </c>
      <c r="AA18" s="232">
        <f>'[1]09 Spotreba PHM'!AA18</f>
        <v>1472303.0229384003</v>
      </c>
      <c r="AB18" s="232">
        <f>'[1]09 Spotreba PHM'!AB18</f>
        <v>1473486.1121625004</v>
      </c>
      <c r="AC18" s="232">
        <f>'[1]09 Spotreba PHM'!AC18</f>
        <v>1474383.2487795998</v>
      </c>
      <c r="AD18" s="232">
        <f>'[1]09 Spotreba PHM'!AD18</f>
        <v>1476059.7053646999</v>
      </c>
      <c r="AE18" s="232">
        <f>'[1]09 Spotreba PHM'!AE18</f>
        <v>1477242.7373203</v>
      </c>
      <c r="AF18" s="232">
        <f>'[1]09 Spotreba PHM'!AF18</f>
        <v>1478363.7527098996</v>
      </c>
      <c r="AG18" s="232">
        <f>'[1]09 Spotreba PHM'!AG18</f>
        <v>1479546.7362299995</v>
      </c>
    </row>
    <row r="19" spans="2:33" x14ac:dyDescent="0.2">
      <c r="B19" s="204" t="s">
        <v>235</v>
      </c>
      <c r="C19" s="222">
        <f t="shared" si="3"/>
        <v>83615505.96228756</v>
      </c>
      <c r="D19" s="232">
        <f>'[1]09 Spotreba PHM'!D19</f>
        <v>2317514.1226554993</v>
      </c>
      <c r="E19" s="232">
        <f>'[1]09 Spotreba PHM'!E19</f>
        <v>2363082.5564666009</v>
      </c>
      <c r="F19" s="232">
        <f>'[1]09 Spotreba PHM'!F19</f>
        <v>2407679.2147376011</v>
      </c>
      <c r="G19" s="232">
        <f>'[1]09 Spotreba PHM'!G19</f>
        <v>2453653.2217370016</v>
      </c>
      <c r="H19" s="232">
        <f>'[1]09 Spotreba PHM'!H19</f>
        <v>2457643.6824220004</v>
      </c>
      <c r="I19" s="232">
        <f>'[1]09 Spotreba PHM'!I19</f>
        <v>2491110.2842329508</v>
      </c>
      <c r="J19" s="232">
        <f>'[1]09 Spotreba PHM'!J19</f>
        <v>2523634.1889003995</v>
      </c>
      <c r="K19" s="232">
        <f>'[1]09 Spotreba PHM'!K19</f>
        <v>2556082.6768006505</v>
      </c>
      <c r="L19" s="232">
        <f>'[1]09 Spotreba PHM'!L19</f>
        <v>2587796.9896702999</v>
      </c>
      <c r="M19" s="232">
        <f>'[1]09 Spotreba PHM'!M19</f>
        <v>2620309.8137042494</v>
      </c>
      <c r="N19" s="232">
        <f>'[1]09 Spotreba PHM'!N19</f>
        <v>2651834.4452791996</v>
      </c>
      <c r="O19" s="232">
        <f>'[1]09 Spotreba PHM'!O19</f>
        <v>2684313.2325557987</v>
      </c>
      <c r="P19" s="232">
        <f>'[1]09 Spotreba PHM'!P19</f>
        <v>2716733.4468370001</v>
      </c>
      <c r="Q19" s="232">
        <f>'[1]09 Spotreba PHM'!Q19</f>
        <v>2749232.9152910002</v>
      </c>
      <c r="R19" s="232">
        <f>'[1]09 Spotreba PHM'!R19</f>
        <v>2783057.5838795006</v>
      </c>
      <c r="S19" s="232">
        <f>'[1]09 Spotreba PHM'!S19</f>
        <v>2812455.6701386999</v>
      </c>
      <c r="T19" s="232">
        <f>'[1]09 Spotreba PHM'!T19</f>
        <v>2841761.8931248998</v>
      </c>
      <c r="U19" s="232">
        <f>'[1]09 Spotreba PHM'!U19</f>
        <v>2871068.1161110997</v>
      </c>
      <c r="V19" s="232">
        <f>'[1]09 Spotreba PHM'!V19</f>
        <v>2900288.7218795009</v>
      </c>
      <c r="W19" s="232">
        <f>'[1]09 Spotreba PHM'!W19</f>
        <v>2929594.0736180008</v>
      </c>
      <c r="X19" s="232">
        <f>'[1]09 Spotreba PHM'!X19</f>
        <v>2958802.8581825001</v>
      </c>
      <c r="Y19" s="232">
        <f>'[1]09 Spotreba PHM'!Y19</f>
        <v>2987214.5582727999</v>
      </c>
      <c r="Z19" s="232">
        <f>'[1]09 Spotreba PHM'!Z19</f>
        <v>3016510.3097667</v>
      </c>
      <c r="AA19" s="232">
        <f>'[1]09 Spotreba PHM'!AA19</f>
        <v>3045806.0612605996</v>
      </c>
      <c r="AB19" s="232">
        <f>'[1]09 Spotreba PHM'!AB19</f>
        <v>3075101.8127544997</v>
      </c>
      <c r="AC19" s="232">
        <f>'[1]09 Spotreba PHM'!AC19</f>
        <v>3103246.1842021998</v>
      </c>
      <c r="AD19" s="232">
        <f>'[1]09 Spotreba PHM'!AD19</f>
        <v>3134024.1941626011</v>
      </c>
      <c r="AE19" s="232">
        <f>'[1]09 Spotreba PHM'!AE19</f>
        <v>3163323.559762401</v>
      </c>
      <c r="AF19" s="232">
        <f>'[1]09 Spotreba PHM'!AF19</f>
        <v>3191669.4435418006</v>
      </c>
      <c r="AG19" s="232">
        <f>'[1]09 Spotreba PHM'!AG19</f>
        <v>3220960.1303395019</v>
      </c>
    </row>
    <row r="20" spans="2:33" x14ac:dyDescent="0.2">
      <c r="B20" s="204" t="s">
        <v>236</v>
      </c>
      <c r="C20" s="222">
        <f t="shared" si="3"/>
        <v>802827400.16443944</v>
      </c>
      <c r="D20" s="232">
        <f>'[1]09 Spotreba PHM'!D20</f>
        <v>22192657.317214213</v>
      </c>
      <c r="E20" s="232">
        <f>'[1]09 Spotreba PHM'!E20</f>
        <v>22625503.397297114</v>
      </c>
      <c r="F20" s="232">
        <f>'[1]09 Spotreba PHM'!F20</f>
        <v>23051911.011152484</v>
      </c>
      <c r="G20" s="232">
        <f>'[1]09 Spotreba PHM'!G20</f>
        <v>23487490.054621171</v>
      </c>
      <c r="H20" s="232">
        <f>'[1]09 Spotreba PHM'!H20</f>
        <v>23606608.8543685</v>
      </c>
      <c r="I20" s="232">
        <f>'[1]09 Spotreba PHM'!I20</f>
        <v>23924679.635868452</v>
      </c>
      <c r="J20" s="232">
        <f>'[1]09 Spotreba PHM'!J20</f>
        <v>24236478.192106411</v>
      </c>
      <c r="K20" s="232">
        <f>'[1]09 Spotreba PHM'!K20</f>
        <v>24547774.890090555</v>
      </c>
      <c r="L20" s="232">
        <f>'[1]09 Spotreba PHM'!L20</f>
        <v>24854188.207530007</v>
      </c>
      <c r="M20" s="232">
        <f>'[1]09 Spotreba PHM'!M20</f>
        <v>25165912.910824995</v>
      </c>
      <c r="N20" s="232">
        <f>'[1]09 Spotreba PHM'!N20</f>
        <v>25471064.861151304</v>
      </c>
      <c r="O20" s="232">
        <f>'[1]09 Spotreba PHM'!O20</f>
        <v>25782563.628544763</v>
      </c>
      <c r="P20" s="232">
        <f>'[1]09 Spotreba PHM'!P20</f>
        <v>26093672.603751209</v>
      </c>
      <c r="Q20" s="232">
        <f>'[1]09 Spotreba PHM'!Q20</f>
        <v>26405308.96770585</v>
      </c>
      <c r="R20" s="232">
        <f>'[1]09 Spotreba PHM'!R20</f>
        <v>26725767.524083503</v>
      </c>
      <c r="S20" s="232">
        <f>'[1]09 Spotreba PHM'!S20</f>
        <v>27008395.015630752</v>
      </c>
      <c r="T20" s="232">
        <f>'[1]09 Spotreba PHM'!T20</f>
        <v>27290402.35005901</v>
      </c>
      <c r="U20" s="232">
        <f>'[1]09 Spotreba PHM'!U20</f>
        <v>27572409.684487257</v>
      </c>
      <c r="V20" s="232">
        <f>'[1]09 Spotreba PHM'!V20</f>
        <v>27853847.340391304</v>
      </c>
      <c r="W20" s="232">
        <f>'[1]09 Spotreba PHM'!W20</f>
        <v>28135848.889343247</v>
      </c>
      <c r="X20" s="232">
        <f>'[1]09 Spotreba PHM'!X20</f>
        <v>28417207.861153409</v>
      </c>
      <c r="Y20" s="232">
        <f>'[1]09 Spotreba PHM'!Y20</f>
        <v>28693264.540597543</v>
      </c>
      <c r="Z20" s="232">
        <f>'[1]09 Spotreba PHM'!Z20</f>
        <v>28975202.271044202</v>
      </c>
      <c r="AA20" s="232">
        <f>'[1]09 Spotreba PHM'!AA20</f>
        <v>29257140.00149085</v>
      </c>
      <c r="AB20" s="232">
        <f>'[1]09 Spotreba PHM'!AB20</f>
        <v>29539077.731937509</v>
      </c>
      <c r="AC20" s="232">
        <f>'[1]09 Spotreba PHM'!AC20</f>
        <v>29813358.127340347</v>
      </c>
      <c r="AD20" s="232">
        <f>'[1]09 Spotreba PHM'!AD20</f>
        <v>30105159.673281603</v>
      </c>
      <c r="AE20" s="232">
        <f>'[1]09 Spotreba PHM'!AE20</f>
        <v>30387121.055348657</v>
      </c>
      <c r="AF20" s="232">
        <f>'[1]09 Spotreba PHM'!AF20</f>
        <v>30662739.932827208</v>
      </c>
      <c r="AG20" s="232">
        <f>'[1]09 Spotreba PHM'!AG20</f>
        <v>30944643.633196007</v>
      </c>
    </row>
    <row r="21" spans="2:33" x14ac:dyDescent="0.2">
      <c r="B21" s="204" t="s">
        <v>237</v>
      </c>
      <c r="C21" s="222">
        <f t="shared" si="3"/>
        <v>4351537.2375448504</v>
      </c>
      <c r="D21" s="232">
        <f>'[1]09 Spotreba PHM'!D21</f>
        <v>117330.56765729998</v>
      </c>
      <c r="E21" s="232">
        <f>'[1]09 Spotreba PHM'!E21</f>
        <v>119324.38230350001</v>
      </c>
      <c r="F21" s="232">
        <f>'[1]09 Spotreba PHM'!F21</f>
        <v>121274.18728639999</v>
      </c>
      <c r="G21" s="232">
        <f>'[1]09 Spotreba PHM'!G21</f>
        <v>123291.23800050002</v>
      </c>
      <c r="H21" s="232">
        <f>'[1]09 Spotreba PHM'!H21</f>
        <v>128832.22441600006</v>
      </c>
      <c r="I21" s="232">
        <f>'[1]09 Spotreba PHM'!I21</f>
        <v>130516.81094905006</v>
      </c>
      <c r="J21" s="232">
        <f>'[1]09 Spotreba PHM'!J21</f>
        <v>132151.78237510004</v>
      </c>
      <c r="K21" s="232">
        <f>'[1]09 Spotreba PHM'!K21</f>
        <v>133782.39756265003</v>
      </c>
      <c r="L21" s="232">
        <f>'[1]09 Spotreba PHM'!L21</f>
        <v>135370.67126830004</v>
      </c>
      <c r="M21" s="232">
        <f>'[1]09 Spotreba PHM'!M21</f>
        <v>137004.98911075003</v>
      </c>
      <c r="N21" s="232">
        <f>'[1]09 Spotreba PHM'!N21</f>
        <v>138587.21148140001</v>
      </c>
      <c r="O21" s="232">
        <f>'[1]09 Spotreba PHM'!O21</f>
        <v>140219.71652580003</v>
      </c>
      <c r="P21" s="232">
        <f>'[1]09 Spotreba PHM'!P21</f>
        <v>141848.86364320002</v>
      </c>
      <c r="Q21" s="232">
        <f>'[1]09 Spotreba PHM'!Q21</f>
        <v>143482.56278509999</v>
      </c>
      <c r="R21" s="232">
        <f>'[1]09 Spotreba PHM'!R21</f>
        <v>145192.81392450008</v>
      </c>
      <c r="S21" s="232">
        <f>'[1]09 Spotreba PHM'!S21</f>
        <v>146731.93609139998</v>
      </c>
      <c r="T21" s="232">
        <f>'[1]09 Spotreba PHM'!T21</f>
        <v>148284.51077130003</v>
      </c>
      <c r="U21" s="232">
        <f>'[1]09 Spotreba PHM'!U21</f>
        <v>149837.08545119999</v>
      </c>
      <c r="V21" s="232">
        <f>'[1]09 Spotreba PHM'!V21</f>
        <v>151384.72632390005</v>
      </c>
      <c r="W21" s="232">
        <f>'[1]09 Spotreba PHM'!W21</f>
        <v>152937.24226800003</v>
      </c>
      <c r="X21" s="232">
        <f>'[1]09 Spotreba PHM'!X21</f>
        <v>154489.75821210002</v>
      </c>
      <c r="Y21" s="232">
        <f>'[1]09 Spotreba PHM'!Y21</f>
        <v>155990.58645145004</v>
      </c>
      <c r="Z21" s="232">
        <f>'[1]09 Spotreba PHM'!Z21</f>
        <v>157542.59345780005</v>
      </c>
      <c r="AA21" s="232">
        <f>'[1]09 Spotreba PHM'!AA21</f>
        <v>159094.60046415005</v>
      </c>
      <c r="AB21" s="232">
        <f>'[1]09 Spotreba PHM'!AB21</f>
        <v>160646.60747050005</v>
      </c>
      <c r="AC21" s="232">
        <f>'[1]09 Spotreba PHM'!AC21</f>
        <v>162126.50598205003</v>
      </c>
      <c r="AD21" s="232">
        <f>'[1]09 Spotreba PHM'!AD21</f>
        <v>163764.61607960003</v>
      </c>
      <c r="AE21" s="232">
        <f>'[1]09 Spotreba PHM'!AE21</f>
        <v>165316.8178244</v>
      </c>
      <c r="AF21" s="232">
        <f>'[1]09 Spotreba PHM'!AF21</f>
        <v>166813.76930019999</v>
      </c>
      <c r="AG21" s="232">
        <f>'[1]09 Spotreba PHM'!AG21</f>
        <v>168365.46210725003</v>
      </c>
    </row>
    <row r="24" spans="2:33" x14ac:dyDescent="0.2">
      <c r="B24" s="204"/>
      <c r="C24" s="204"/>
      <c r="D24" s="204" t="s">
        <v>10</v>
      </c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2:33" x14ac:dyDescent="0.2">
      <c r="B25" s="206" t="s">
        <v>382</v>
      </c>
      <c r="C25" s="206"/>
      <c r="D25" s="204">
        <v>1</v>
      </c>
      <c r="E25" s="204">
        <v>2</v>
      </c>
      <c r="F25" s="204">
        <v>3</v>
      </c>
      <c r="G25" s="204">
        <v>4</v>
      </c>
      <c r="H25" s="204">
        <v>5</v>
      </c>
      <c r="I25" s="204">
        <v>6</v>
      </c>
      <c r="J25" s="204">
        <v>7</v>
      </c>
      <c r="K25" s="204">
        <v>8</v>
      </c>
      <c r="L25" s="204">
        <v>9</v>
      </c>
      <c r="M25" s="204">
        <v>10</v>
      </c>
      <c r="N25" s="204">
        <v>11</v>
      </c>
      <c r="O25" s="204">
        <v>12</v>
      </c>
      <c r="P25" s="204">
        <v>13</v>
      </c>
      <c r="Q25" s="204">
        <v>14</v>
      </c>
      <c r="R25" s="204">
        <v>15</v>
      </c>
      <c r="S25" s="204">
        <v>16</v>
      </c>
      <c r="T25" s="204">
        <v>17</v>
      </c>
      <c r="U25" s="204">
        <v>18</v>
      </c>
      <c r="V25" s="204">
        <v>19</v>
      </c>
      <c r="W25" s="204">
        <v>20</v>
      </c>
      <c r="X25" s="204">
        <v>21</v>
      </c>
      <c r="Y25" s="204">
        <v>22</v>
      </c>
      <c r="Z25" s="204">
        <v>23</v>
      </c>
      <c r="AA25" s="204">
        <v>24</v>
      </c>
      <c r="AB25" s="204">
        <v>25</v>
      </c>
      <c r="AC25" s="204">
        <v>26</v>
      </c>
      <c r="AD25" s="204">
        <v>27</v>
      </c>
      <c r="AE25" s="204">
        <v>28</v>
      </c>
      <c r="AF25" s="204">
        <v>29</v>
      </c>
      <c r="AG25" s="204">
        <v>30</v>
      </c>
    </row>
    <row r="26" spans="2:33" x14ac:dyDescent="0.2">
      <c r="B26" s="207" t="s">
        <v>90</v>
      </c>
      <c r="C26" s="207" t="s">
        <v>9</v>
      </c>
      <c r="D26" s="208">
        <f>D4</f>
        <v>2026</v>
      </c>
      <c r="E26" s="208">
        <f t="shared" ref="E26:AG26" si="4">E4</f>
        <v>2027</v>
      </c>
      <c r="F26" s="208">
        <f t="shared" si="4"/>
        <v>2028</v>
      </c>
      <c r="G26" s="208">
        <f t="shared" si="4"/>
        <v>2029</v>
      </c>
      <c r="H26" s="208">
        <f t="shared" si="4"/>
        <v>2030</v>
      </c>
      <c r="I26" s="208">
        <f t="shared" si="4"/>
        <v>2031</v>
      </c>
      <c r="J26" s="208">
        <f t="shared" si="4"/>
        <v>2032</v>
      </c>
      <c r="K26" s="208">
        <f t="shared" si="4"/>
        <v>2033</v>
      </c>
      <c r="L26" s="208">
        <f t="shared" si="4"/>
        <v>2034</v>
      </c>
      <c r="M26" s="208">
        <f t="shared" si="4"/>
        <v>2035</v>
      </c>
      <c r="N26" s="208">
        <f t="shared" si="4"/>
        <v>2036</v>
      </c>
      <c r="O26" s="208">
        <f t="shared" si="4"/>
        <v>2037</v>
      </c>
      <c r="P26" s="208">
        <f t="shared" si="4"/>
        <v>2038</v>
      </c>
      <c r="Q26" s="208">
        <f t="shared" si="4"/>
        <v>2039</v>
      </c>
      <c r="R26" s="208">
        <f t="shared" si="4"/>
        <v>2040</v>
      </c>
      <c r="S26" s="208">
        <f t="shared" si="4"/>
        <v>2041</v>
      </c>
      <c r="T26" s="208">
        <f t="shared" si="4"/>
        <v>2042</v>
      </c>
      <c r="U26" s="208">
        <f t="shared" si="4"/>
        <v>2043</v>
      </c>
      <c r="V26" s="208">
        <f t="shared" si="4"/>
        <v>2044</v>
      </c>
      <c r="W26" s="208">
        <f t="shared" si="4"/>
        <v>2045</v>
      </c>
      <c r="X26" s="208">
        <f t="shared" si="4"/>
        <v>2046</v>
      </c>
      <c r="Y26" s="208">
        <f t="shared" si="4"/>
        <v>2047</v>
      </c>
      <c r="Z26" s="208">
        <f t="shared" si="4"/>
        <v>2048</v>
      </c>
      <c r="AA26" s="208">
        <f t="shared" si="4"/>
        <v>2049</v>
      </c>
      <c r="AB26" s="208">
        <f t="shared" si="4"/>
        <v>2050</v>
      </c>
      <c r="AC26" s="208">
        <f t="shared" si="4"/>
        <v>2051</v>
      </c>
      <c r="AD26" s="208">
        <f t="shared" si="4"/>
        <v>2052</v>
      </c>
      <c r="AE26" s="208">
        <f t="shared" si="4"/>
        <v>2053</v>
      </c>
      <c r="AF26" s="208">
        <f t="shared" si="4"/>
        <v>2054</v>
      </c>
      <c r="AG26" s="208">
        <f t="shared" si="4"/>
        <v>2055</v>
      </c>
    </row>
    <row r="27" spans="2:33" x14ac:dyDescent="0.2">
      <c r="B27" s="204" t="s">
        <v>364</v>
      </c>
      <c r="C27" s="222">
        <f t="shared" ref="C27:C34" si="5">SUM(D27:AG27)</f>
        <v>-20451896.001585238</v>
      </c>
      <c r="D27" s="225">
        <f t="shared" ref="D27:D32" si="6">D5-D16</f>
        <v>0</v>
      </c>
      <c r="E27" s="225">
        <f t="shared" ref="E27:AG27" si="7">E5-E16</f>
        <v>0</v>
      </c>
      <c r="F27" s="225">
        <f t="shared" si="7"/>
        <v>0</v>
      </c>
      <c r="G27" s="225">
        <f t="shared" si="7"/>
        <v>0</v>
      </c>
      <c r="H27" s="225">
        <f t="shared" si="7"/>
        <v>-838192.80488662235</v>
      </c>
      <c r="I27" s="225">
        <f t="shared" si="7"/>
        <v>-843939.54119257536</v>
      </c>
      <c r="J27" s="225">
        <f t="shared" si="7"/>
        <v>-831330.48613942601</v>
      </c>
      <c r="K27" s="225">
        <f t="shared" si="7"/>
        <v>-830947.38387683034</v>
      </c>
      <c r="L27" s="225">
        <f>L5-L16</f>
        <v>-830333.81617582869</v>
      </c>
      <c r="M27" s="225">
        <f t="shared" si="7"/>
        <v>-830715.30296850298</v>
      </c>
      <c r="N27" s="225">
        <f t="shared" si="7"/>
        <v>-800467.29435878154</v>
      </c>
      <c r="O27" s="225">
        <f t="shared" si="7"/>
        <v>-800785.28684553877</v>
      </c>
      <c r="P27" s="225">
        <f t="shared" si="7"/>
        <v>-800361.55740840454</v>
      </c>
      <c r="Q27" s="225">
        <f t="shared" si="7"/>
        <v>-787540.38863231242</v>
      </c>
      <c r="R27" s="225">
        <f t="shared" si="7"/>
        <v>-792086.25155362487</v>
      </c>
      <c r="S27" s="225">
        <f t="shared" si="7"/>
        <v>-797455.52818124928</v>
      </c>
      <c r="T27" s="225">
        <f t="shared" si="7"/>
        <v>-797642.30356312729</v>
      </c>
      <c r="U27" s="225">
        <f t="shared" si="7"/>
        <v>-783367.86941298749</v>
      </c>
      <c r="V27" s="225">
        <f t="shared" si="7"/>
        <v>-783423.09580642264</v>
      </c>
      <c r="W27" s="225">
        <f t="shared" si="7"/>
        <v>-783590.59568156023</v>
      </c>
      <c r="X27" s="225">
        <f t="shared" si="7"/>
        <v>-767927.94942300022</v>
      </c>
      <c r="Y27" s="225">
        <f t="shared" si="7"/>
        <v>-767551.41405607108</v>
      </c>
      <c r="Z27" s="225">
        <f t="shared" si="7"/>
        <v>-753148.00291371997</v>
      </c>
      <c r="AA27" s="225">
        <f t="shared" si="7"/>
        <v>-753282.72059673443</v>
      </c>
      <c r="AB27" s="225">
        <f t="shared" si="7"/>
        <v>-753417.43827975169</v>
      </c>
      <c r="AC27" s="225">
        <f t="shared" si="7"/>
        <v>-751090.59115297534</v>
      </c>
      <c r="AD27" s="225">
        <f t="shared" si="7"/>
        <v>-755470.77340477705</v>
      </c>
      <c r="AE27" s="225">
        <f t="shared" si="7"/>
        <v>-739519.00019261148</v>
      </c>
      <c r="AF27" s="225">
        <f t="shared" si="7"/>
        <v>-739098.10692592524</v>
      </c>
      <c r="AG27" s="225">
        <f t="shared" si="7"/>
        <v>-739210.49795587268</v>
      </c>
    </row>
    <row r="28" spans="2:33" x14ac:dyDescent="0.2">
      <c r="B28" s="204" t="s">
        <v>365</v>
      </c>
      <c r="C28" s="222">
        <f t="shared" si="5"/>
        <v>-6681130.297613807</v>
      </c>
      <c r="D28" s="225">
        <f t="shared" si="6"/>
        <v>0</v>
      </c>
      <c r="E28" s="225">
        <f t="shared" ref="E28:AG28" si="8">E6-E17</f>
        <v>0</v>
      </c>
      <c r="F28" s="225">
        <f t="shared" si="8"/>
        <v>0</v>
      </c>
      <c r="G28" s="225">
        <f t="shared" si="8"/>
        <v>0</v>
      </c>
      <c r="H28" s="225">
        <f t="shared" si="8"/>
        <v>-274064.74084137613</v>
      </c>
      <c r="I28" s="225">
        <f t="shared" si="8"/>
        <v>-275987.16618877603</v>
      </c>
      <c r="J28" s="225">
        <f t="shared" si="8"/>
        <v>-271790.9944164739</v>
      </c>
      <c r="K28" s="225">
        <f t="shared" si="8"/>
        <v>-271670.14024102408</v>
      </c>
      <c r="L28" s="225">
        <f t="shared" si="8"/>
        <v>-271472.46425277507</v>
      </c>
      <c r="M28" s="225">
        <f t="shared" si="8"/>
        <v>-271606.4730957495</v>
      </c>
      <c r="N28" s="225">
        <f t="shared" si="8"/>
        <v>-261530.65013792831</v>
      </c>
      <c r="O28" s="225">
        <f t="shared" si="8"/>
        <v>-261643.49421226373</v>
      </c>
      <c r="P28" s="225">
        <f t="shared" si="8"/>
        <v>-261509.09764529997</v>
      </c>
      <c r="Q28" s="225">
        <f t="shared" si="8"/>
        <v>-257242.22129868763</v>
      </c>
      <c r="R28" s="225">
        <f t="shared" si="8"/>
        <v>-258764.35551787494</v>
      </c>
      <c r="S28" s="225">
        <f t="shared" si="8"/>
        <v>-260563.13491249923</v>
      </c>
      <c r="T28" s="225">
        <f t="shared" si="8"/>
        <v>-260634.41389187332</v>
      </c>
      <c r="U28" s="225">
        <f t="shared" si="8"/>
        <v>-255885.28969391063</v>
      </c>
      <c r="V28" s="225">
        <f t="shared" si="8"/>
        <v>-255912.71901047416</v>
      </c>
      <c r="W28" s="225">
        <f t="shared" si="8"/>
        <v>-255977.57282093586</v>
      </c>
      <c r="X28" s="225">
        <f t="shared" si="8"/>
        <v>-250765.71125349961</v>
      </c>
      <c r="Y28" s="225">
        <f t="shared" si="8"/>
        <v>-250649.21998327365</v>
      </c>
      <c r="Z28" s="225">
        <f t="shared" si="8"/>
        <v>-245857.10345457401</v>
      </c>
      <c r="AA28" s="225">
        <f t="shared" si="8"/>
        <v>-245911.02986766072</v>
      </c>
      <c r="AB28" s="225">
        <f t="shared" si="8"/>
        <v>-245964.95628074696</v>
      </c>
      <c r="AC28" s="225">
        <f t="shared" si="8"/>
        <v>-245198.36109057255</v>
      </c>
      <c r="AD28" s="225">
        <f t="shared" si="8"/>
        <v>-246667.44235992339</v>
      </c>
      <c r="AE28" s="225">
        <f t="shared" si="8"/>
        <v>-241359.2051412859</v>
      </c>
      <c r="AF28" s="225">
        <f t="shared" si="8"/>
        <v>-241227.92790447408</v>
      </c>
      <c r="AG28" s="225">
        <f t="shared" si="8"/>
        <v>-241274.41209987225</v>
      </c>
    </row>
    <row r="29" spans="2:33" x14ac:dyDescent="0.2">
      <c r="B29" s="204" t="s">
        <v>234</v>
      </c>
      <c r="C29" s="222">
        <f t="shared" si="5"/>
        <v>-2509312.2392829536</v>
      </c>
      <c r="D29" s="225">
        <f t="shared" si="6"/>
        <v>0</v>
      </c>
      <c r="E29" s="225">
        <f t="shared" ref="E29:AG29" si="9">E7-E18</f>
        <v>0</v>
      </c>
      <c r="F29" s="225">
        <f t="shared" si="9"/>
        <v>0</v>
      </c>
      <c r="G29" s="225">
        <f t="shared" si="9"/>
        <v>0</v>
      </c>
      <c r="H29" s="225">
        <f t="shared" si="9"/>
        <v>-102621.44907500036</v>
      </c>
      <c r="I29" s="225">
        <f t="shared" si="9"/>
        <v>-103271.11403134977</v>
      </c>
      <c r="J29" s="225">
        <f t="shared" si="9"/>
        <v>-101788.79613919999</v>
      </c>
      <c r="K29" s="225">
        <f t="shared" si="9"/>
        <v>-101726.58230530028</v>
      </c>
      <c r="L29" s="225">
        <f t="shared" si="9"/>
        <v>-101637.56307580089</v>
      </c>
      <c r="M29" s="225">
        <f t="shared" si="9"/>
        <v>-101664.15368349967</v>
      </c>
      <c r="N29" s="225">
        <f t="shared" si="9"/>
        <v>-98133.427660800982</v>
      </c>
      <c r="O29" s="225">
        <f t="shared" si="9"/>
        <v>-98152.659967050189</v>
      </c>
      <c r="P29" s="225">
        <f t="shared" si="9"/>
        <v>-98085.743973199977</v>
      </c>
      <c r="Q29" s="225">
        <f t="shared" si="9"/>
        <v>-96578.720242100535</v>
      </c>
      <c r="R29" s="225">
        <f t="shared" si="9"/>
        <v>-97088.808712999802</v>
      </c>
      <c r="S29" s="225">
        <f t="shared" si="9"/>
        <v>-97717.067791750189</v>
      </c>
      <c r="T29" s="225">
        <f t="shared" si="9"/>
        <v>-97743.479684500955</v>
      </c>
      <c r="U29" s="225">
        <f t="shared" si="9"/>
        <v>-96090.144407650921</v>
      </c>
      <c r="V29" s="225">
        <f t="shared" si="9"/>
        <v>-96101.275298000313</v>
      </c>
      <c r="W29" s="225">
        <f t="shared" si="9"/>
        <v>-96125.449886749731</v>
      </c>
      <c r="X29" s="225">
        <f t="shared" si="9"/>
        <v>-94310.836542099249</v>
      </c>
      <c r="Y29" s="225">
        <f t="shared" si="9"/>
        <v>-94271.768270700006</v>
      </c>
      <c r="Z29" s="225">
        <f t="shared" si="9"/>
        <v>-92603.417145699728</v>
      </c>
      <c r="AA29" s="225">
        <f t="shared" si="9"/>
        <v>-92623.745003100252</v>
      </c>
      <c r="AB29" s="225">
        <f t="shared" si="9"/>
        <v>-92644.07286050031</v>
      </c>
      <c r="AC29" s="225">
        <f t="shared" si="9"/>
        <v>-92378.448110899655</v>
      </c>
      <c r="AD29" s="225">
        <f t="shared" si="9"/>
        <v>-92892.143329299986</v>
      </c>
      <c r="AE29" s="225">
        <f t="shared" si="9"/>
        <v>-91044.007165549789</v>
      </c>
      <c r="AF29" s="225">
        <f t="shared" si="9"/>
        <v>-90999.801318399841</v>
      </c>
      <c r="AG29" s="225">
        <f t="shared" si="9"/>
        <v>-91017.563601749949</v>
      </c>
    </row>
    <row r="30" spans="2:33" x14ac:dyDescent="0.2">
      <c r="B30" s="204" t="s">
        <v>235</v>
      </c>
      <c r="C30" s="222">
        <f t="shared" si="5"/>
        <v>1632873.7452919502</v>
      </c>
      <c r="D30" s="225">
        <f t="shared" si="6"/>
        <v>0</v>
      </c>
      <c r="E30" s="225">
        <f t="shared" ref="E30:AG30" si="10">E8-E19</f>
        <v>0</v>
      </c>
      <c r="F30" s="225">
        <f t="shared" si="10"/>
        <v>0</v>
      </c>
      <c r="G30" s="225">
        <f t="shared" si="10"/>
        <v>0</v>
      </c>
      <c r="H30" s="225">
        <f t="shared" si="10"/>
        <v>42509.183668501209</v>
      </c>
      <c r="I30" s="225">
        <f t="shared" si="10"/>
        <v>42025.34609980043</v>
      </c>
      <c r="J30" s="225">
        <f t="shared" si="10"/>
        <v>44904.952309000771</v>
      </c>
      <c r="K30" s="225">
        <f t="shared" si="10"/>
        <v>44449.52731119981</v>
      </c>
      <c r="L30" s="225">
        <f t="shared" si="10"/>
        <v>45736.051906999201</v>
      </c>
      <c r="M30" s="225">
        <f t="shared" si="10"/>
        <v>46224.065338500775</v>
      </c>
      <c r="N30" s="225">
        <f t="shared" si="10"/>
        <v>56026.104597701225</v>
      </c>
      <c r="O30" s="225">
        <f t="shared" si="10"/>
        <v>56644.214274751954</v>
      </c>
      <c r="P30" s="225">
        <f t="shared" si="10"/>
        <v>56235.36238269927</v>
      </c>
      <c r="Q30" s="225">
        <f t="shared" si="10"/>
        <v>59457.810080650263</v>
      </c>
      <c r="R30" s="225">
        <f t="shared" si="10"/>
        <v>58748.111668998841</v>
      </c>
      <c r="S30" s="225">
        <f t="shared" si="10"/>
        <v>59451.774736299645</v>
      </c>
      <c r="T30" s="225">
        <f t="shared" si="10"/>
        <v>60247.301076600794</v>
      </c>
      <c r="U30" s="225">
        <f t="shared" si="10"/>
        <v>63078.319091699552</v>
      </c>
      <c r="V30" s="225">
        <f t="shared" si="10"/>
        <v>63980.670770401135</v>
      </c>
      <c r="W30" s="225">
        <f t="shared" si="10"/>
        <v>64798.276478997432</v>
      </c>
      <c r="X30" s="225">
        <f t="shared" si="10"/>
        <v>69312.416183600668</v>
      </c>
      <c r="Y30" s="225">
        <f t="shared" si="10"/>
        <v>71058.170292650815</v>
      </c>
      <c r="Z30" s="225">
        <f t="shared" si="10"/>
        <v>74061.405275900848</v>
      </c>
      <c r="AA30" s="225">
        <f t="shared" si="10"/>
        <v>74944.316101949662</v>
      </c>
      <c r="AB30" s="225">
        <f t="shared" si="10"/>
        <v>75827.22692800127</v>
      </c>
      <c r="AC30" s="225">
        <f t="shared" si="10"/>
        <v>77861.517800251022</v>
      </c>
      <c r="AD30" s="225">
        <f t="shared" si="10"/>
        <v>77262.170159799047</v>
      </c>
      <c r="AE30" s="225">
        <f t="shared" si="10"/>
        <v>81130.485635148827</v>
      </c>
      <c r="AF30" s="225">
        <f t="shared" si="10"/>
        <v>82991.417925098445</v>
      </c>
      <c r="AG30" s="225">
        <f t="shared" si="10"/>
        <v>83907.547196747269</v>
      </c>
    </row>
    <row r="31" spans="2:33" x14ac:dyDescent="0.2">
      <c r="B31" s="204" t="s">
        <v>236</v>
      </c>
      <c r="C31" s="222">
        <f t="shared" si="5"/>
        <v>12246899.807009198</v>
      </c>
      <c r="D31" s="225">
        <f t="shared" si="6"/>
        <v>0</v>
      </c>
      <c r="E31" s="225">
        <f t="shared" ref="E31:AG31" si="11">E9-E20</f>
        <v>0</v>
      </c>
      <c r="F31" s="225">
        <f t="shared" si="11"/>
        <v>0</v>
      </c>
      <c r="G31" s="225">
        <f t="shared" si="11"/>
        <v>0</v>
      </c>
      <c r="H31" s="225">
        <f t="shared" si="11"/>
        <v>319964.89759700745</v>
      </c>
      <c r="I31" s="225">
        <f t="shared" si="11"/>
        <v>318281.36416194588</v>
      </c>
      <c r="J31" s="225">
        <f t="shared" si="11"/>
        <v>338971.04895637557</v>
      </c>
      <c r="K31" s="225">
        <f t="shared" si="11"/>
        <v>337477.54583268985</v>
      </c>
      <c r="L31" s="225">
        <f t="shared" si="11"/>
        <v>347572.85589050502</v>
      </c>
      <c r="M31" s="225">
        <f t="shared" si="11"/>
        <v>352356.78009274974</v>
      </c>
      <c r="N31" s="225">
        <f t="shared" si="11"/>
        <v>419106.2922195904</v>
      </c>
      <c r="O31" s="225">
        <f t="shared" si="11"/>
        <v>424756.19424453378</v>
      </c>
      <c r="P31" s="225">
        <f t="shared" si="11"/>
        <v>423572.86451829225</v>
      </c>
      <c r="Q31" s="225">
        <f t="shared" si="11"/>
        <v>446553.41027740017</v>
      </c>
      <c r="R31" s="225">
        <f t="shared" si="11"/>
        <v>443364.90275048837</v>
      </c>
      <c r="S31" s="225">
        <f t="shared" si="11"/>
        <v>448892.72145519778</v>
      </c>
      <c r="T31" s="225">
        <f t="shared" si="11"/>
        <v>455040.69727889448</v>
      </c>
      <c r="U31" s="225">
        <f t="shared" si="11"/>
        <v>474733.23867553845</v>
      </c>
      <c r="V31" s="225">
        <f t="shared" si="11"/>
        <v>481591.37857058644</v>
      </c>
      <c r="W31" s="225">
        <f t="shared" si="11"/>
        <v>487885.6254177466</v>
      </c>
      <c r="X31" s="225">
        <f t="shared" si="11"/>
        <v>518780.00780618191</v>
      </c>
      <c r="Y31" s="225">
        <f t="shared" si="11"/>
        <v>531249.95705965534</v>
      </c>
      <c r="Z31" s="225">
        <f t="shared" si="11"/>
        <v>552085.84861928597</v>
      </c>
      <c r="AA31" s="225">
        <f t="shared" si="11"/>
        <v>558815.23241740093</v>
      </c>
      <c r="AB31" s="225">
        <f t="shared" si="11"/>
        <v>565544.61621549726</v>
      </c>
      <c r="AC31" s="225">
        <f t="shared" si="11"/>
        <v>579931.33505739272</v>
      </c>
      <c r="AD31" s="225">
        <f t="shared" si="11"/>
        <v>576796.90336089954</v>
      </c>
      <c r="AE31" s="225">
        <f t="shared" si="11"/>
        <v>603384.68298614398</v>
      </c>
      <c r="AF31" s="225">
        <f t="shared" si="11"/>
        <v>616619.63714119047</v>
      </c>
      <c r="AG31" s="225">
        <f t="shared" si="11"/>
        <v>623569.76840600744</v>
      </c>
    </row>
    <row r="32" spans="2:33" ht="12" thickBot="1" x14ac:dyDescent="0.25">
      <c r="B32" s="221" t="s">
        <v>237</v>
      </c>
      <c r="C32" s="226">
        <f t="shared" si="5"/>
        <v>-52163.506705000444</v>
      </c>
      <c r="D32" s="227">
        <f t="shared" si="6"/>
        <v>0</v>
      </c>
      <c r="E32" s="227">
        <f t="shared" ref="E32:AG32" si="12">E10-E21</f>
        <v>0</v>
      </c>
      <c r="F32" s="227">
        <f t="shared" si="12"/>
        <v>0</v>
      </c>
      <c r="G32" s="227">
        <f t="shared" si="12"/>
        <v>0</v>
      </c>
      <c r="H32" s="227">
        <f t="shared" si="12"/>
        <v>-3492.9581660000549</v>
      </c>
      <c r="I32" s="227">
        <f t="shared" si="12"/>
        <v>-3413.6912620000512</v>
      </c>
      <c r="J32" s="227">
        <f t="shared" si="12"/>
        <v>-3145.2475079000433</v>
      </c>
      <c r="K32" s="227">
        <f t="shared" si="12"/>
        <v>-3068.6776363500394</v>
      </c>
      <c r="L32" s="227">
        <f t="shared" si="12"/>
        <v>-2891.9765628999739</v>
      </c>
      <c r="M32" s="227">
        <f t="shared" si="12"/>
        <v>-2761.319626249955</v>
      </c>
      <c r="N32" s="227">
        <f t="shared" si="12"/>
        <v>-2099.4066569000133</v>
      </c>
      <c r="O32" s="227">
        <f t="shared" si="12"/>
        <v>-1961.2611685500306</v>
      </c>
      <c r="P32" s="227">
        <f t="shared" si="12"/>
        <v>-1882.2883851999941</v>
      </c>
      <c r="Q32" s="227">
        <f t="shared" si="12"/>
        <v>-1593.1849448999565</v>
      </c>
      <c r="R32" s="227">
        <f t="shared" si="12"/>
        <v>-1531.6642095001298</v>
      </c>
      <c r="S32" s="227">
        <f t="shared" si="12"/>
        <v>-1579.4727490000369</v>
      </c>
      <c r="T32" s="227">
        <f t="shared" si="12"/>
        <v>-1640.7338015000278</v>
      </c>
      <c r="U32" s="227">
        <f t="shared" si="12"/>
        <v>-1584.4424429999781</v>
      </c>
      <c r="V32" s="227">
        <f t="shared" si="12"/>
        <v>-1639.7231603000255</v>
      </c>
      <c r="W32" s="227">
        <f t="shared" si="12"/>
        <v>-1699.8789490001218</v>
      </c>
      <c r="X32" s="227">
        <f t="shared" si="12"/>
        <v>-1567.7254941000137</v>
      </c>
      <c r="Y32" s="227">
        <f t="shared" si="12"/>
        <v>-1574.6298487000167</v>
      </c>
      <c r="Z32" s="227">
        <f t="shared" si="12"/>
        <v>-1509.9279193000402</v>
      </c>
      <c r="AA32" s="227">
        <f t="shared" si="12"/>
        <v>-1566.9645129000419</v>
      </c>
      <c r="AB32" s="227">
        <f t="shared" si="12"/>
        <v>-1624.0011065000435</v>
      </c>
      <c r="AC32" s="227">
        <f t="shared" si="12"/>
        <v>-1608.9292052999954</v>
      </c>
      <c r="AD32" s="227">
        <f t="shared" si="12"/>
        <v>-1752.0688900999667</v>
      </c>
      <c r="AE32" s="227">
        <f t="shared" si="12"/>
        <v>-1638.9576056499791</v>
      </c>
      <c r="AF32" s="227">
        <f t="shared" si="12"/>
        <v>-1639.5303891999356</v>
      </c>
      <c r="AG32" s="227">
        <f t="shared" si="12"/>
        <v>-1694.8445039999788</v>
      </c>
    </row>
    <row r="33" spans="2:33" ht="12" thickTop="1" x14ac:dyDescent="0.2">
      <c r="B33" s="211" t="s">
        <v>370</v>
      </c>
      <c r="C33" s="228">
        <f t="shared" si="5"/>
        <v>-20451896.001585238</v>
      </c>
      <c r="D33" s="229">
        <f>D27</f>
        <v>0</v>
      </c>
      <c r="E33" s="229">
        <f t="shared" ref="E33:AG33" si="13">E27</f>
        <v>0</v>
      </c>
      <c r="F33" s="229">
        <f t="shared" si="13"/>
        <v>0</v>
      </c>
      <c r="G33" s="229">
        <f t="shared" si="13"/>
        <v>0</v>
      </c>
      <c r="H33" s="229">
        <f t="shared" si="13"/>
        <v>-838192.80488662235</v>
      </c>
      <c r="I33" s="229">
        <f t="shared" si="13"/>
        <v>-843939.54119257536</v>
      </c>
      <c r="J33" s="229">
        <f t="shared" si="13"/>
        <v>-831330.48613942601</v>
      </c>
      <c r="K33" s="229">
        <f t="shared" si="13"/>
        <v>-830947.38387683034</v>
      </c>
      <c r="L33" s="229">
        <f t="shared" si="13"/>
        <v>-830333.81617582869</v>
      </c>
      <c r="M33" s="229">
        <f t="shared" si="13"/>
        <v>-830715.30296850298</v>
      </c>
      <c r="N33" s="229">
        <f t="shared" si="13"/>
        <v>-800467.29435878154</v>
      </c>
      <c r="O33" s="229">
        <f t="shared" si="13"/>
        <v>-800785.28684553877</v>
      </c>
      <c r="P33" s="229">
        <f t="shared" si="13"/>
        <v>-800361.55740840454</v>
      </c>
      <c r="Q33" s="229">
        <f t="shared" si="13"/>
        <v>-787540.38863231242</v>
      </c>
      <c r="R33" s="229">
        <f t="shared" si="13"/>
        <v>-792086.25155362487</v>
      </c>
      <c r="S33" s="229">
        <f t="shared" si="13"/>
        <v>-797455.52818124928</v>
      </c>
      <c r="T33" s="229">
        <f t="shared" si="13"/>
        <v>-797642.30356312729</v>
      </c>
      <c r="U33" s="229">
        <f t="shared" si="13"/>
        <v>-783367.86941298749</v>
      </c>
      <c r="V33" s="229">
        <f t="shared" si="13"/>
        <v>-783423.09580642264</v>
      </c>
      <c r="W33" s="229">
        <f t="shared" si="13"/>
        <v>-783590.59568156023</v>
      </c>
      <c r="X33" s="229">
        <f t="shared" si="13"/>
        <v>-767927.94942300022</v>
      </c>
      <c r="Y33" s="229">
        <f t="shared" si="13"/>
        <v>-767551.41405607108</v>
      </c>
      <c r="Z33" s="229">
        <f t="shared" si="13"/>
        <v>-753148.00291371997</v>
      </c>
      <c r="AA33" s="229">
        <f t="shared" si="13"/>
        <v>-753282.72059673443</v>
      </c>
      <c r="AB33" s="229">
        <f t="shared" si="13"/>
        <v>-753417.43827975169</v>
      </c>
      <c r="AC33" s="229">
        <f t="shared" si="13"/>
        <v>-751090.59115297534</v>
      </c>
      <c r="AD33" s="229">
        <f t="shared" si="13"/>
        <v>-755470.77340477705</v>
      </c>
      <c r="AE33" s="229">
        <f t="shared" si="13"/>
        <v>-739519.00019261148</v>
      </c>
      <c r="AF33" s="229">
        <f t="shared" si="13"/>
        <v>-739098.10692592524</v>
      </c>
      <c r="AG33" s="229">
        <f t="shared" si="13"/>
        <v>-739210.49795587268</v>
      </c>
    </row>
    <row r="34" spans="2:33" x14ac:dyDescent="0.2">
      <c r="B34" s="204" t="s">
        <v>371</v>
      </c>
      <c r="C34" s="222">
        <f t="shared" si="5"/>
        <v>4637167.5086993892</v>
      </c>
      <c r="D34" s="225">
        <f>SUM(D28:D32)</f>
        <v>0</v>
      </c>
      <c r="E34" s="225">
        <f t="shared" ref="E34:AG34" si="14">SUM(E28:E32)</f>
        <v>0</v>
      </c>
      <c r="F34" s="225">
        <f t="shared" si="14"/>
        <v>0</v>
      </c>
      <c r="G34" s="225">
        <f t="shared" si="14"/>
        <v>0</v>
      </c>
      <c r="H34" s="225">
        <f t="shared" si="14"/>
        <v>-17705.066816867882</v>
      </c>
      <c r="I34" s="225">
        <f t="shared" si="14"/>
        <v>-22365.261220379543</v>
      </c>
      <c r="J34" s="225">
        <f t="shared" si="14"/>
        <v>7150.9632018024131</v>
      </c>
      <c r="K34" s="225">
        <f t="shared" si="14"/>
        <v>5461.6729612152558</v>
      </c>
      <c r="L34" s="225">
        <f t="shared" si="14"/>
        <v>17306.903906028281</v>
      </c>
      <c r="M34" s="225">
        <f t="shared" si="14"/>
        <v>22548.899025751394</v>
      </c>
      <c r="N34" s="225">
        <f t="shared" si="14"/>
        <v>113368.91236166231</v>
      </c>
      <c r="O34" s="225">
        <f t="shared" si="14"/>
        <v>119642.99317142178</v>
      </c>
      <c r="P34" s="225">
        <f t="shared" si="14"/>
        <v>118331.09689729157</v>
      </c>
      <c r="Q34" s="225">
        <f t="shared" si="14"/>
        <v>150597.09387236231</v>
      </c>
      <c r="R34" s="225">
        <f t="shared" si="14"/>
        <v>144728.18597911234</v>
      </c>
      <c r="S34" s="225">
        <f t="shared" si="14"/>
        <v>148484.82073824797</v>
      </c>
      <c r="T34" s="225">
        <f t="shared" si="14"/>
        <v>155269.37097762097</v>
      </c>
      <c r="U34" s="225">
        <f t="shared" si="14"/>
        <v>184251.68122267647</v>
      </c>
      <c r="V34" s="225">
        <f t="shared" si="14"/>
        <v>191918.33187221308</v>
      </c>
      <c r="W34" s="225">
        <f t="shared" si="14"/>
        <v>198881.00024005832</v>
      </c>
      <c r="X34" s="225">
        <f t="shared" si="14"/>
        <v>241448.1507000837</v>
      </c>
      <c r="Y34" s="225">
        <f t="shared" si="14"/>
        <v>255812.50924963248</v>
      </c>
      <c r="Z34" s="225">
        <f t="shared" si="14"/>
        <v>286176.80537561304</v>
      </c>
      <c r="AA34" s="225">
        <f t="shared" si="14"/>
        <v>293657.80913568957</v>
      </c>
      <c r="AB34" s="225">
        <f t="shared" si="14"/>
        <v>301138.81289575121</v>
      </c>
      <c r="AC34" s="225">
        <f t="shared" si="14"/>
        <v>318607.11445087154</v>
      </c>
      <c r="AD34" s="225">
        <f t="shared" si="14"/>
        <v>312747.41894137522</v>
      </c>
      <c r="AE34" s="225">
        <f t="shared" si="14"/>
        <v>350472.99870880716</v>
      </c>
      <c r="AF34" s="225">
        <f t="shared" si="14"/>
        <v>365743.79545421503</v>
      </c>
      <c r="AG34" s="225">
        <f t="shared" si="14"/>
        <v>373490.49539713253</v>
      </c>
    </row>
    <row r="35" spans="2:33" x14ac:dyDescent="0.2">
      <c r="B35" s="218"/>
      <c r="C35" s="219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  <c r="AD35" s="220"/>
      <c r="AE35" s="220"/>
      <c r="AF35" s="220"/>
      <c r="AG35" s="220"/>
    </row>
    <row r="37" spans="2:33" x14ac:dyDescent="0.2">
      <c r="B37" s="206" t="s">
        <v>383</v>
      </c>
      <c r="C37" s="206" t="s">
        <v>9</v>
      </c>
    </row>
    <row r="38" spans="2:33" x14ac:dyDescent="0.2">
      <c r="B38" s="209" t="s">
        <v>190</v>
      </c>
      <c r="C38" s="222">
        <f>SUM(D38:AG38)</f>
        <v>-10696341.608829079</v>
      </c>
      <c r="D38" s="222">
        <f>D33*Parametre!$C$138</f>
        <v>0</v>
      </c>
      <c r="E38" s="222">
        <f>E33*Parametre!$C$138</f>
        <v>0</v>
      </c>
      <c r="F38" s="222">
        <f>F33*Parametre!$C$138</f>
        <v>0</v>
      </c>
      <c r="G38" s="222">
        <f>G33*Parametre!$C$138</f>
        <v>0</v>
      </c>
      <c r="H38" s="222">
        <f>H33*Parametre!$C$138</f>
        <v>-438374.8369557035</v>
      </c>
      <c r="I38" s="222">
        <f>I33*Parametre!$C$138</f>
        <v>-441380.38004371693</v>
      </c>
      <c r="J38" s="222">
        <f>J33*Parametre!$C$138</f>
        <v>-434785.84425091982</v>
      </c>
      <c r="K38" s="222">
        <f>K33*Parametre!$C$138</f>
        <v>-434585.4817675823</v>
      </c>
      <c r="L38" s="222">
        <f>L33*Parametre!$C$138</f>
        <v>-434264.58585995843</v>
      </c>
      <c r="M38" s="222">
        <f>M33*Parametre!$C$138</f>
        <v>-434464.10345252708</v>
      </c>
      <c r="N38" s="222">
        <f>N33*Parametre!$C$138</f>
        <v>-418644.39494964277</v>
      </c>
      <c r="O38" s="222">
        <f>O33*Parametre!$C$138</f>
        <v>-418810.70502021682</v>
      </c>
      <c r="P38" s="222">
        <f>P33*Parametre!$C$138</f>
        <v>-418589.0945245956</v>
      </c>
      <c r="Q38" s="222">
        <f>Q33*Parametre!$C$138</f>
        <v>-411883.6232546994</v>
      </c>
      <c r="R38" s="222">
        <f>R33*Parametre!$C$138</f>
        <v>-414261.10956254584</v>
      </c>
      <c r="S38" s="222">
        <f>S33*Parametre!$C$138</f>
        <v>-417069.24123879342</v>
      </c>
      <c r="T38" s="222">
        <f>T33*Parametre!$C$138</f>
        <v>-417166.92476351559</v>
      </c>
      <c r="U38" s="222">
        <f>U33*Parametre!$C$138</f>
        <v>-409701.39570299245</v>
      </c>
      <c r="V38" s="222">
        <f>V33*Parametre!$C$138</f>
        <v>-409730.27910675906</v>
      </c>
      <c r="W38" s="222">
        <f>W33*Parametre!$C$138</f>
        <v>-409817.88154145604</v>
      </c>
      <c r="X38" s="222">
        <f>X33*Parametre!$C$138</f>
        <v>-401626.31754822913</v>
      </c>
      <c r="Y38" s="222">
        <f>Y33*Parametre!$C$138</f>
        <v>-401429.38955132518</v>
      </c>
      <c r="Z38" s="222">
        <f>Z33*Parametre!$C$138</f>
        <v>-393896.40552387555</v>
      </c>
      <c r="AA38" s="222">
        <f>AA33*Parametre!$C$138</f>
        <v>-393966.86287209211</v>
      </c>
      <c r="AB38" s="222">
        <f>AB33*Parametre!$C$138</f>
        <v>-394037.32022031012</v>
      </c>
      <c r="AC38" s="222">
        <f>AC33*Parametre!$C$138</f>
        <v>-392820.37917300611</v>
      </c>
      <c r="AD38" s="222">
        <f>AD33*Parametre!$C$138</f>
        <v>-395111.21449069842</v>
      </c>
      <c r="AE38" s="222">
        <f>AE33*Parametre!$C$138</f>
        <v>-386768.43710073584</v>
      </c>
      <c r="AF38" s="222">
        <f>AF33*Parametre!$C$138</f>
        <v>-386548.30992225889</v>
      </c>
      <c r="AG38" s="222">
        <f>AG33*Parametre!$C$138</f>
        <v>-386607.09043092141</v>
      </c>
    </row>
    <row r="39" spans="2:33" x14ac:dyDescent="0.2">
      <c r="B39" s="209" t="s">
        <v>191</v>
      </c>
      <c r="C39" s="222">
        <f>SUM(D39:AG39)</f>
        <v>2643185.4799586511</v>
      </c>
      <c r="D39" s="222">
        <f>D34*Parametre!$C$139</f>
        <v>0</v>
      </c>
      <c r="E39" s="222">
        <f>E34*Parametre!$C$139</f>
        <v>0</v>
      </c>
      <c r="F39" s="222">
        <f>F34*Parametre!$C$139</f>
        <v>0</v>
      </c>
      <c r="G39" s="222">
        <f>G34*Parametre!$C$139</f>
        <v>0</v>
      </c>
      <c r="H39" s="222">
        <f>H34*Parametre!$C$139</f>
        <v>-10091.888085614692</v>
      </c>
      <c r="I39" s="222">
        <f>I34*Parametre!$C$139</f>
        <v>-12748.198895616339</v>
      </c>
      <c r="J39" s="222">
        <f>J34*Parametre!$C$139</f>
        <v>4076.0490250273751</v>
      </c>
      <c r="K39" s="222">
        <f>K34*Parametre!$C$139</f>
        <v>3113.1535878926957</v>
      </c>
      <c r="L39" s="222">
        <f>L34*Parametre!$C$139</f>
        <v>9864.9352264361187</v>
      </c>
      <c r="M39" s="222">
        <f>M34*Parametre!$C$139</f>
        <v>12852.872444678294</v>
      </c>
      <c r="N39" s="222">
        <f>N34*Parametre!$C$139</f>
        <v>64620.280046147513</v>
      </c>
      <c r="O39" s="222">
        <f>O34*Parametre!$C$139</f>
        <v>68196.506107710404</v>
      </c>
      <c r="P39" s="222">
        <f>P34*Parametre!$C$139</f>
        <v>67448.725231456192</v>
      </c>
      <c r="Q39" s="222">
        <f>Q34*Parametre!$C$139</f>
        <v>85840.343507246507</v>
      </c>
      <c r="R39" s="222">
        <f>R34*Parametre!$C$139</f>
        <v>82495.066008094029</v>
      </c>
      <c r="S39" s="222">
        <f>S34*Parametre!$C$139</f>
        <v>84636.34782080134</v>
      </c>
      <c r="T39" s="222">
        <f>T34*Parametre!$C$139</f>
        <v>88503.541457243948</v>
      </c>
      <c r="U39" s="222">
        <f>U34*Parametre!$C$139</f>
        <v>105023.45829692559</v>
      </c>
      <c r="V39" s="222">
        <f>V34*Parametre!$C$139</f>
        <v>109393.44916716145</v>
      </c>
      <c r="W39" s="222">
        <f>W34*Parametre!$C$139</f>
        <v>113362.17013683323</v>
      </c>
      <c r="X39" s="222">
        <f>X34*Parametre!$C$139</f>
        <v>137625.44589904769</v>
      </c>
      <c r="Y39" s="222">
        <f>Y34*Parametre!$C$139</f>
        <v>145813.13027229049</v>
      </c>
      <c r="Z39" s="222">
        <f>Z34*Parametre!$C$139</f>
        <v>163120.77906409942</v>
      </c>
      <c r="AA39" s="222">
        <f>AA34*Parametre!$C$139</f>
        <v>167384.95120734305</v>
      </c>
      <c r="AB39" s="222">
        <f>AB34*Parametre!$C$139</f>
        <v>171649.12335057819</v>
      </c>
      <c r="AC39" s="222">
        <f>AC34*Parametre!$C$139</f>
        <v>181606.05523699676</v>
      </c>
      <c r="AD39" s="222">
        <f>AD34*Parametre!$C$139</f>
        <v>178266.02879658385</v>
      </c>
      <c r="AE39" s="222">
        <f>AE34*Parametre!$C$139</f>
        <v>199769.60926402008</v>
      </c>
      <c r="AF39" s="222">
        <f>AF34*Parametre!$C$139</f>
        <v>208473.96340890255</v>
      </c>
      <c r="AG39" s="222">
        <f>AG34*Parametre!$C$139</f>
        <v>212889.58237636552</v>
      </c>
    </row>
    <row r="40" spans="2:33" x14ac:dyDescent="0.2">
      <c r="B40" s="216" t="s">
        <v>9</v>
      </c>
      <c r="C40" s="223">
        <f>SUM(D40:AG40)</f>
        <v>-8053156.1288704267</v>
      </c>
      <c r="D40" s="224">
        <f t="shared" ref="D40:AG40" si="15">SUM(D38:D39)</f>
        <v>0</v>
      </c>
      <c r="E40" s="223">
        <f t="shared" si="15"/>
        <v>0</v>
      </c>
      <c r="F40" s="223">
        <f t="shared" si="15"/>
        <v>0</v>
      </c>
      <c r="G40" s="223">
        <f t="shared" si="15"/>
        <v>0</v>
      </c>
      <c r="H40" s="223">
        <f t="shared" si="15"/>
        <v>-448466.72504131822</v>
      </c>
      <c r="I40" s="223">
        <f t="shared" si="15"/>
        <v>-454128.57893933327</v>
      </c>
      <c r="J40" s="223">
        <f t="shared" si="15"/>
        <v>-430709.79522589245</v>
      </c>
      <c r="K40" s="223">
        <f t="shared" si="15"/>
        <v>-431472.32817968959</v>
      </c>
      <c r="L40" s="223">
        <f t="shared" si="15"/>
        <v>-424399.65063352231</v>
      </c>
      <c r="M40" s="223">
        <f t="shared" si="15"/>
        <v>-421611.23100784881</v>
      </c>
      <c r="N40" s="223">
        <f t="shared" si="15"/>
        <v>-354024.11490349524</v>
      </c>
      <c r="O40" s="223">
        <f t="shared" si="15"/>
        <v>-350614.1989125064</v>
      </c>
      <c r="P40" s="223">
        <f t="shared" si="15"/>
        <v>-351140.36929313943</v>
      </c>
      <c r="Q40" s="223">
        <f t="shared" si="15"/>
        <v>-326043.27974745288</v>
      </c>
      <c r="R40" s="223">
        <f t="shared" si="15"/>
        <v>-331766.04355445178</v>
      </c>
      <c r="S40" s="223">
        <f t="shared" si="15"/>
        <v>-332432.89341799205</v>
      </c>
      <c r="T40" s="223">
        <f t="shared" si="15"/>
        <v>-328663.38330627163</v>
      </c>
      <c r="U40" s="223">
        <f t="shared" si="15"/>
        <v>-304677.93740606686</v>
      </c>
      <c r="V40" s="223">
        <f t="shared" si="15"/>
        <v>-300336.82993959764</v>
      </c>
      <c r="W40" s="223">
        <f t="shared" si="15"/>
        <v>-296455.71140462282</v>
      </c>
      <c r="X40" s="223">
        <f t="shared" si="15"/>
        <v>-264000.87164918147</v>
      </c>
      <c r="Y40" s="223">
        <f t="shared" si="15"/>
        <v>-255616.25927903468</v>
      </c>
      <c r="Z40" s="223">
        <f t="shared" si="15"/>
        <v>-230775.62645977613</v>
      </c>
      <c r="AA40" s="223">
        <f t="shared" si="15"/>
        <v>-226581.91166474906</v>
      </c>
      <c r="AB40" s="223">
        <f t="shared" si="15"/>
        <v>-222388.19686973194</v>
      </c>
      <c r="AC40" s="223">
        <f t="shared" si="15"/>
        <v>-211214.32393600934</v>
      </c>
      <c r="AD40" s="223">
        <f t="shared" si="15"/>
        <v>-216845.18569411457</v>
      </c>
      <c r="AE40" s="223">
        <f t="shared" si="15"/>
        <v>-186998.82783671576</v>
      </c>
      <c r="AF40" s="223">
        <f t="shared" si="15"/>
        <v>-178074.34651335634</v>
      </c>
      <c r="AG40" s="223">
        <f t="shared" si="15"/>
        <v>-173717.50805455589</v>
      </c>
    </row>
    <row r="43" spans="2:33" x14ac:dyDescent="0.2">
      <c r="B43" s="204"/>
      <c r="C43" s="204"/>
      <c r="D43" s="204" t="s">
        <v>10</v>
      </c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</row>
    <row r="44" spans="2:33" x14ac:dyDescent="0.2">
      <c r="B44" s="206" t="s">
        <v>384</v>
      </c>
      <c r="C44" s="206"/>
      <c r="D44" s="204">
        <v>1</v>
      </c>
      <c r="E44" s="204">
        <v>2</v>
      </c>
      <c r="F44" s="204">
        <v>3</v>
      </c>
      <c r="G44" s="204">
        <v>4</v>
      </c>
      <c r="H44" s="204">
        <v>5</v>
      </c>
      <c r="I44" s="204">
        <v>6</v>
      </c>
      <c r="J44" s="204">
        <v>7</v>
      </c>
      <c r="K44" s="204">
        <v>8</v>
      </c>
      <c r="L44" s="204">
        <v>9</v>
      </c>
      <c r="M44" s="204">
        <v>10</v>
      </c>
      <c r="N44" s="204">
        <v>11</v>
      </c>
      <c r="O44" s="204">
        <v>12</v>
      </c>
      <c r="P44" s="204">
        <v>13</v>
      </c>
      <c r="Q44" s="204">
        <v>14</v>
      </c>
      <c r="R44" s="204">
        <v>15</v>
      </c>
      <c r="S44" s="204">
        <v>16</v>
      </c>
      <c r="T44" s="204">
        <v>17</v>
      </c>
      <c r="U44" s="204">
        <v>18</v>
      </c>
      <c r="V44" s="204">
        <v>19</v>
      </c>
      <c r="W44" s="204">
        <v>20</v>
      </c>
      <c r="X44" s="204">
        <v>21</v>
      </c>
      <c r="Y44" s="204">
        <v>22</v>
      </c>
      <c r="Z44" s="204">
        <v>23</v>
      </c>
      <c r="AA44" s="204">
        <v>24</v>
      </c>
      <c r="AB44" s="204">
        <v>25</v>
      </c>
      <c r="AC44" s="204">
        <v>26</v>
      </c>
      <c r="AD44" s="204">
        <v>27</v>
      </c>
      <c r="AE44" s="204">
        <v>28</v>
      </c>
      <c r="AF44" s="204">
        <v>29</v>
      </c>
      <c r="AG44" s="204">
        <v>30</v>
      </c>
    </row>
    <row r="45" spans="2:33" x14ac:dyDescent="0.2">
      <c r="B45" s="207" t="s">
        <v>44</v>
      </c>
      <c r="C45" s="207" t="s">
        <v>9</v>
      </c>
      <c r="D45" s="208">
        <f>D4</f>
        <v>2026</v>
      </c>
      <c r="E45" s="208">
        <f t="shared" ref="E45:AG45" si="16">E4</f>
        <v>2027</v>
      </c>
      <c r="F45" s="208">
        <f t="shared" si="16"/>
        <v>2028</v>
      </c>
      <c r="G45" s="208">
        <f t="shared" si="16"/>
        <v>2029</v>
      </c>
      <c r="H45" s="208">
        <f t="shared" si="16"/>
        <v>2030</v>
      </c>
      <c r="I45" s="208">
        <f t="shared" si="16"/>
        <v>2031</v>
      </c>
      <c r="J45" s="208">
        <f t="shared" si="16"/>
        <v>2032</v>
      </c>
      <c r="K45" s="208">
        <f t="shared" si="16"/>
        <v>2033</v>
      </c>
      <c r="L45" s="208">
        <f t="shared" si="16"/>
        <v>2034</v>
      </c>
      <c r="M45" s="208">
        <f t="shared" si="16"/>
        <v>2035</v>
      </c>
      <c r="N45" s="208">
        <f t="shared" si="16"/>
        <v>2036</v>
      </c>
      <c r="O45" s="208">
        <f t="shared" si="16"/>
        <v>2037</v>
      </c>
      <c r="P45" s="208">
        <f t="shared" si="16"/>
        <v>2038</v>
      </c>
      <c r="Q45" s="208">
        <f t="shared" si="16"/>
        <v>2039</v>
      </c>
      <c r="R45" s="208">
        <f t="shared" si="16"/>
        <v>2040</v>
      </c>
      <c r="S45" s="208">
        <f t="shared" si="16"/>
        <v>2041</v>
      </c>
      <c r="T45" s="208">
        <f t="shared" si="16"/>
        <v>2042</v>
      </c>
      <c r="U45" s="208">
        <f t="shared" si="16"/>
        <v>2043</v>
      </c>
      <c r="V45" s="208">
        <f t="shared" si="16"/>
        <v>2044</v>
      </c>
      <c r="W45" s="208">
        <f t="shared" si="16"/>
        <v>2045</v>
      </c>
      <c r="X45" s="208">
        <f t="shared" si="16"/>
        <v>2046</v>
      </c>
      <c r="Y45" s="208">
        <f t="shared" si="16"/>
        <v>2047</v>
      </c>
      <c r="Z45" s="208">
        <f t="shared" si="16"/>
        <v>2048</v>
      </c>
      <c r="AA45" s="208">
        <f t="shared" si="16"/>
        <v>2049</v>
      </c>
      <c r="AB45" s="208">
        <f t="shared" si="16"/>
        <v>2050</v>
      </c>
      <c r="AC45" s="208">
        <f t="shared" si="16"/>
        <v>2051</v>
      </c>
      <c r="AD45" s="208">
        <f t="shared" si="16"/>
        <v>2052</v>
      </c>
      <c r="AE45" s="208">
        <f t="shared" si="16"/>
        <v>2053</v>
      </c>
      <c r="AF45" s="208">
        <f t="shared" si="16"/>
        <v>2054</v>
      </c>
      <c r="AG45" s="208">
        <f t="shared" si="16"/>
        <v>2055</v>
      </c>
    </row>
    <row r="46" spans="2:33" x14ac:dyDescent="0.2">
      <c r="B46" s="204" t="s">
        <v>364</v>
      </c>
      <c r="C46" s="222">
        <f t="shared" ref="C46:C51" si="17">SUM(D46:AG46)</f>
        <v>49314120.243750006</v>
      </c>
      <c r="D46" s="232">
        <f>'[1]09 Spotreba PHM'!D46</f>
        <v>1718463.4350000008</v>
      </c>
      <c r="E46" s="232">
        <f>'[1]09 Spotreba PHM'!E46</f>
        <v>1693238.7412500002</v>
      </c>
      <c r="F46" s="232">
        <f>'[1]09 Spotreba PHM'!F46</f>
        <v>1668014.0474999999</v>
      </c>
      <c r="G46" s="232">
        <f>'[1]09 Spotreba PHM'!G46</f>
        <v>1642789.3537499995</v>
      </c>
      <c r="H46" s="232">
        <f>'[1]09 Spotreba PHM'!H46</f>
        <v>1617564.66</v>
      </c>
      <c r="I46" s="232">
        <f>'[1]09 Spotreba PHM'!I46</f>
        <v>1619336.4247499998</v>
      </c>
      <c r="J46" s="232">
        <f>'[1]09 Spotreba PHM'!J46</f>
        <v>1621108.1895000003</v>
      </c>
      <c r="K46" s="232">
        <f>'[1]09 Spotreba PHM'!K46</f>
        <v>1622879.9542500002</v>
      </c>
      <c r="L46" s="232">
        <f>'[1]09 Spotreba PHM'!L46</f>
        <v>1624651.7190000007</v>
      </c>
      <c r="M46" s="232">
        <f>'[1]09 Spotreba PHM'!M46</f>
        <v>1626423.4837500004</v>
      </c>
      <c r="N46" s="232">
        <f>'[1]09 Spotreba PHM'!N46</f>
        <v>1628195.2485000009</v>
      </c>
      <c r="O46" s="232">
        <f>'[1]09 Spotreba PHM'!O46</f>
        <v>1629967.0132500005</v>
      </c>
      <c r="P46" s="232">
        <f>'[1]09 Spotreba PHM'!P46</f>
        <v>1631738.7779999999</v>
      </c>
      <c r="Q46" s="232">
        <f>'[1]09 Spotreba PHM'!Q46</f>
        <v>1633510.5427500005</v>
      </c>
      <c r="R46" s="232">
        <f>'[1]09 Spotreba PHM'!R46</f>
        <v>1635282.3074999999</v>
      </c>
      <c r="S46" s="232">
        <f>'[1]09 Spotreba PHM'!S46</f>
        <v>1636713.3219374998</v>
      </c>
      <c r="T46" s="232">
        <f>'[1]09 Spotreba PHM'!T46</f>
        <v>1638144.3363750009</v>
      </c>
      <c r="U46" s="232">
        <f>'[1]09 Spotreba PHM'!U46</f>
        <v>1639575.3508124999</v>
      </c>
      <c r="V46" s="232">
        <f>'[1]09 Spotreba PHM'!V46</f>
        <v>1641006.3652500005</v>
      </c>
      <c r="W46" s="232">
        <f>'[1]09 Spotreba PHM'!W46</f>
        <v>1642437.3796875009</v>
      </c>
      <c r="X46" s="232">
        <f>'[1]09 Spotreba PHM'!X46</f>
        <v>1643868.3941250008</v>
      </c>
      <c r="Y46" s="232">
        <f>'[1]09 Spotreba PHM'!Y46</f>
        <v>1645299.4085625</v>
      </c>
      <c r="Z46" s="232">
        <f>'[1]09 Spotreba PHM'!Z46</f>
        <v>1646730.4230000004</v>
      </c>
      <c r="AA46" s="232">
        <f>'[1]09 Spotreba PHM'!AA46</f>
        <v>1648161.4374375003</v>
      </c>
      <c r="AB46" s="232">
        <f>'[1]09 Spotreba PHM'!AB46</f>
        <v>1649592.451875</v>
      </c>
      <c r="AC46" s="232">
        <f>'[1]09 Spotreba PHM'!AC46</f>
        <v>1651023.4663124999</v>
      </c>
      <c r="AD46" s="232">
        <f>'[1]09 Spotreba PHM'!AD46</f>
        <v>1652454.4807500006</v>
      </c>
      <c r="AE46" s="232">
        <f>'[1]09 Spotreba PHM'!AE46</f>
        <v>1653885.4951875</v>
      </c>
      <c r="AF46" s="232">
        <f>'[1]09 Spotreba PHM'!AF46</f>
        <v>1655316.5096249999</v>
      </c>
      <c r="AG46" s="232">
        <f>'[1]09 Spotreba PHM'!AG46</f>
        <v>1656747.5240625001</v>
      </c>
    </row>
    <row r="47" spans="2:33" x14ac:dyDescent="0.2">
      <c r="B47" s="204" t="s">
        <v>365</v>
      </c>
      <c r="C47" s="222">
        <f t="shared" si="17"/>
        <v>14774836.414375007</v>
      </c>
      <c r="D47" s="232">
        <f>'[1]09 Spotreba PHM'!D47</f>
        <v>514790.43374999985</v>
      </c>
      <c r="E47" s="232">
        <f>'[1]09 Spotreba PHM'!E47</f>
        <v>507253.18375000003</v>
      </c>
      <c r="F47" s="232">
        <f>'[1]09 Spotreba PHM'!F47</f>
        <v>499715.93374999991</v>
      </c>
      <c r="G47" s="232">
        <f>'[1]09 Spotreba PHM'!G47</f>
        <v>492178.68375000003</v>
      </c>
      <c r="H47" s="232">
        <f>'[1]09 Spotreba PHM'!H47</f>
        <v>484641.43374999991</v>
      </c>
      <c r="I47" s="232">
        <f>'[1]09 Spotreba PHM'!I47</f>
        <v>485172.13462500001</v>
      </c>
      <c r="J47" s="232">
        <f>'[1]09 Spotreba PHM'!J47</f>
        <v>485702.83549999993</v>
      </c>
      <c r="K47" s="232">
        <f>'[1]09 Spotreba PHM'!K47</f>
        <v>486233.53637500008</v>
      </c>
      <c r="L47" s="232">
        <f>'[1]09 Spotreba PHM'!L47</f>
        <v>486764.23725000012</v>
      </c>
      <c r="M47" s="232">
        <f>'[1]09 Spotreba PHM'!M47</f>
        <v>487294.93812500004</v>
      </c>
      <c r="N47" s="232">
        <f>'[1]09 Spotreba PHM'!N47</f>
        <v>487825.63900000002</v>
      </c>
      <c r="O47" s="232">
        <f>'[1]09 Spotreba PHM'!O47</f>
        <v>488356.33987500006</v>
      </c>
      <c r="P47" s="232">
        <f>'[1]09 Spotreba PHM'!P47</f>
        <v>488887.04074999993</v>
      </c>
      <c r="Q47" s="232">
        <f>'[1]09 Spotreba PHM'!Q47</f>
        <v>489417.7416250002</v>
      </c>
      <c r="R47" s="232">
        <f>'[1]09 Spotreba PHM'!R47</f>
        <v>489948.44249999995</v>
      </c>
      <c r="S47" s="232">
        <f>'[1]09 Spotreba PHM'!S47</f>
        <v>490377.00268749997</v>
      </c>
      <c r="T47" s="232">
        <f>'[1]09 Spotreba PHM'!T47</f>
        <v>490805.56287499989</v>
      </c>
      <c r="U47" s="232">
        <f>'[1]09 Spotreba PHM'!U47</f>
        <v>491234.12306250009</v>
      </c>
      <c r="V47" s="232">
        <f>'[1]09 Spotreba PHM'!V47</f>
        <v>491662.68325</v>
      </c>
      <c r="W47" s="232">
        <f>'[1]09 Spotreba PHM'!W47</f>
        <v>492091.24343750026</v>
      </c>
      <c r="X47" s="232">
        <f>'[1]09 Spotreba PHM'!X47</f>
        <v>492519.80362499977</v>
      </c>
      <c r="Y47" s="232">
        <f>'[1]09 Spotreba PHM'!Y47</f>
        <v>492948.36381249997</v>
      </c>
      <c r="Z47" s="232">
        <f>'[1]09 Spotreba PHM'!Z47</f>
        <v>493376.92400000006</v>
      </c>
      <c r="AA47" s="232">
        <f>'[1]09 Spotreba PHM'!AA47</f>
        <v>493805.48418750003</v>
      </c>
      <c r="AB47" s="232">
        <f>'[1]09 Spotreba PHM'!AB47</f>
        <v>494234.04437499994</v>
      </c>
      <c r="AC47" s="232">
        <f>'[1]09 Spotreba PHM'!AC47</f>
        <v>494662.60456250014</v>
      </c>
      <c r="AD47" s="232">
        <f>'[1]09 Spotreba PHM'!AD47</f>
        <v>495091.16475000011</v>
      </c>
      <c r="AE47" s="232">
        <f>'[1]09 Spotreba PHM'!AE47</f>
        <v>495519.72493749979</v>
      </c>
      <c r="AF47" s="232">
        <f>'[1]09 Spotreba PHM'!AF47</f>
        <v>495948.28512499994</v>
      </c>
      <c r="AG47" s="232">
        <f>'[1]09 Spotreba PHM'!AG47</f>
        <v>496376.84531250002</v>
      </c>
    </row>
    <row r="48" spans="2:33" x14ac:dyDescent="0.2">
      <c r="B48" s="204" t="s">
        <v>234</v>
      </c>
      <c r="C48" s="222">
        <f t="shared" si="17"/>
        <v>7009408.3525</v>
      </c>
      <c r="D48" s="232">
        <f>'[1]09 Spotreba PHM'!D48</f>
        <v>244329.57649999997</v>
      </c>
      <c r="E48" s="232">
        <f>'[1]09 Spotreba PHM'!E48</f>
        <v>240728.88799999998</v>
      </c>
      <c r="F48" s="232">
        <f>'[1]09 Spotreba PHM'!F48</f>
        <v>237128.19949999999</v>
      </c>
      <c r="G48" s="232">
        <f>'[1]09 Spotreba PHM'!G48</f>
        <v>233527.511</v>
      </c>
      <c r="H48" s="232">
        <f>'[1]09 Spotreba PHM'!H48</f>
        <v>229926.82250000004</v>
      </c>
      <c r="I48" s="232">
        <f>'[1]09 Spotreba PHM'!I48</f>
        <v>230178.41700000002</v>
      </c>
      <c r="J48" s="232">
        <f>'[1]09 Spotreba PHM'!J48</f>
        <v>230430.01150000002</v>
      </c>
      <c r="K48" s="232">
        <f>'[1]09 Spotreba PHM'!K48</f>
        <v>230681.60599999997</v>
      </c>
      <c r="L48" s="232">
        <f>'[1]09 Spotreba PHM'!L48</f>
        <v>230933.20049999995</v>
      </c>
      <c r="M48" s="232">
        <f>'[1]09 Spotreba PHM'!M48</f>
        <v>231184.79500000001</v>
      </c>
      <c r="N48" s="232">
        <f>'[1]09 Spotreba PHM'!N48</f>
        <v>231436.38949999996</v>
      </c>
      <c r="O48" s="232">
        <f>'[1]09 Spotreba PHM'!O48</f>
        <v>231687.98399999997</v>
      </c>
      <c r="P48" s="232">
        <f>'[1]09 Spotreba PHM'!P48</f>
        <v>231939.5785</v>
      </c>
      <c r="Q48" s="232">
        <f>'[1]09 Spotreba PHM'!Q48</f>
        <v>232191.17300000001</v>
      </c>
      <c r="R48" s="232">
        <f>'[1]09 Spotreba PHM'!R48</f>
        <v>232442.76749999999</v>
      </c>
      <c r="S48" s="232">
        <f>'[1]09 Spotreba PHM'!S48</f>
        <v>232642.93350000007</v>
      </c>
      <c r="T48" s="232">
        <f>'[1]09 Spotreba PHM'!T48</f>
        <v>232843.09949999998</v>
      </c>
      <c r="U48" s="232">
        <f>'[1]09 Spotreba PHM'!U48</f>
        <v>233043.26549999989</v>
      </c>
      <c r="V48" s="232">
        <f>'[1]09 Spotreba PHM'!V48</f>
        <v>233243.43149999995</v>
      </c>
      <c r="W48" s="232">
        <f>'[1]09 Spotreba PHM'!W48</f>
        <v>233443.59749999997</v>
      </c>
      <c r="X48" s="232">
        <f>'[1]09 Spotreba PHM'!X48</f>
        <v>233643.76349999997</v>
      </c>
      <c r="Y48" s="232">
        <f>'[1]09 Spotreba PHM'!Y48</f>
        <v>233843.92949999997</v>
      </c>
      <c r="Z48" s="232">
        <f>'[1]09 Spotreba PHM'!Z48</f>
        <v>234044.0955</v>
      </c>
      <c r="AA48" s="232">
        <f>'[1]09 Spotreba PHM'!AA48</f>
        <v>234244.26150000002</v>
      </c>
      <c r="AB48" s="232">
        <f>'[1]09 Spotreba PHM'!AB48</f>
        <v>234444.42749999996</v>
      </c>
      <c r="AC48" s="232">
        <f>'[1]09 Spotreba PHM'!AC48</f>
        <v>234644.59349999993</v>
      </c>
      <c r="AD48" s="232">
        <f>'[1]09 Spotreba PHM'!AD48</f>
        <v>234844.75950000001</v>
      </c>
      <c r="AE48" s="232">
        <f>'[1]09 Spotreba PHM'!AE48</f>
        <v>235044.92550000001</v>
      </c>
      <c r="AF48" s="232">
        <f>'[1]09 Spotreba PHM'!AF48</f>
        <v>235245.09150000004</v>
      </c>
      <c r="AG48" s="232">
        <f>'[1]09 Spotreba PHM'!AG48</f>
        <v>235445.25750000004</v>
      </c>
    </row>
    <row r="49" spans="2:33" x14ac:dyDescent="0.2">
      <c r="B49" s="204" t="s">
        <v>235</v>
      </c>
      <c r="C49" s="222">
        <f t="shared" si="17"/>
        <v>11100018.376250001</v>
      </c>
      <c r="D49" s="232">
        <f>'[1]09 Spotreba PHM'!D49</f>
        <v>303439.83000000013</v>
      </c>
      <c r="E49" s="232">
        <f>'[1]09 Spotreba PHM'!E49</f>
        <v>309534.78250000009</v>
      </c>
      <c r="F49" s="232">
        <f>'[1]09 Spotreba PHM'!F49</f>
        <v>315629.73500000004</v>
      </c>
      <c r="G49" s="232">
        <f>'[1]09 Spotreba PHM'!G49</f>
        <v>321724.68750000012</v>
      </c>
      <c r="H49" s="232">
        <f>'[1]09 Spotreba PHM'!H49</f>
        <v>327819.64000000007</v>
      </c>
      <c r="I49" s="232">
        <f>'[1]09 Spotreba PHM'!I49</f>
        <v>332019.34824999992</v>
      </c>
      <c r="J49" s="232">
        <f>'[1]09 Spotreba PHM'!J49</f>
        <v>336219.05650000001</v>
      </c>
      <c r="K49" s="232">
        <f>'[1]09 Spotreba PHM'!K49</f>
        <v>340418.76474999991</v>
      </c>
      <c r="L49" s="232">
        <f>'[1]09 Spotreba PHM'!L49</f>
        <v>344618.47300000006</v>
      </c>
      <c r="M49" s="232">
        <f>'[1]09 Spotreba PHM'!M49</f>
        <v>348818.18124999997</v>
      </c>
      <c r="N49" s="232">
        <f>'[1]09 Spotreba PHM'!N49</f>
        <v>353017.88949999987</v>
      </c>
      <c r="O49" s="232">
        <f>'[1]09 Spotreba PHM'!O49</f>
        <v>357217.59775000007</v>
      </c>
      <c r="P49" s="232">
        <f>'[1]09 Spotreba PHM'!P49</f>
        <v>361417.3060000001</v>
      </c>
      <c r="Q49" s="232">
        <f>'[1]09 Spotreba PHM'!Q49</f>
        <v>365617.01424999995</v>
      </c>
      <c r="R49" s="232">
        <f>'[1]09 Spotreba PHM'!R49</f>
        <v>369816.72250000015</v>
      </c>
      <c r="S49" s="232">
        <f>'[1]09 Spotreba PHM'!S49</f>
        <v>373695.37675000011</v>
      </c>
      <c r="T49" s="232">
        <f>'[1]09 Spotreba PHM'!T49</f>
        <v>377574.0309999999</v>
      </c>
      <c r="U49" s="232">
        <f>'[1]09 Spotreba PHM'!U49</f>
        <v>381452.68524999992</v>
      </c>
      <c r="V49" s="232">
        <f>'[1]09 Spotreba PHM'!V49</f>
        <v>385331.3395</v>
      </c>
      <c r="W49" s="232">
        <f>'[1]09 Spotreba PHM'!W49</f>
        <v>389209.99374999997</v>
      </c>
      <c r="X49" s="232">
        <f>'[1]09 Spotreba PHM'!X49</f>
        <v>393088.64800000016</v>
      </c>
      <c r="Y49" s="232">
        <f>'[1]09 Spotreba PHM'!Y49</f>
        <v>396967.30224999995</v>
      </c>
      <c r="Z49" s="232">
        <f>'[1]09 Spotreba PHM'!Z49</f>
        <v>400845.95650000009</v>
      </c>
      <c r="AA49" s="232">
        <f>'[1]09 Spotreba PHM'!AA49</f>
        <v>404724.61074999993</v>
      </c>
      <c r="AB49" s="232">
        <f>'[1]09 Spotreba PHM'!AB49</f>
        <v>408603.2649999999</v>
      </c>
      <c r="AC49" s="232">
        <f>'[1]09 Spotreba PHM'!AC49</f>
        <v>412481.91925000004</v>
      </c>
      <c r="AD49" s="232">
        <f>'[1]09 Spotreba PHM'!AD49</f>
        <v>416360.57349999988</v>
      </c>
      <c r="AE49" s="232">
        <f>'[1]09 Spotreba PHM'!AE49</f>
        <v>420239.22775000008</v>
      </c>
      <c r="AF49" s="232">
        <f>'[1]09 Spotreba PHM'!AF49</f>
        <v>424117.88199999998</v>
      </c>
      <c r="AG49" s="232">
        <f>'[1]09 Spotreba PHM'!AG49</f>
        <v>427996.53625000006</v>
      </c>
    </row>
    <row r="50" spans="2:33" x14ac:dyDescent="0.2">
      <c r="B50" s="204" t="s">
        <v>236</v>
      </c>
      <c r="C50" s="222">
        <f t="shared" si="17"/>
        <v>102740690.92499998</v>
      </c>
      <c r="D50" s="232">
        <f>'[1]09 Spotreba PHM'!D50</f>
        <v>2810021.7404999994</v>
      </c>
      <c r="E50" s="232">
        <f>'[1]09 Spotreba PHM'!E50</f>
        <v>2865966.2759999996</v>
      </c>
      <c r="F50" s="232">
        <f>'[1]09 Spotreba PHM'!F50</f>
        <v>2921910.8114999998</v>
      </c>
      <c r="G50" s="232">
        <f>'[1]09 Spotreba PHM'!G50</f>
        <v>2977855.347000001</v>
      </c>
      <c r="H50" s="232">
        <f>'[1]09 Spotreba PHM'!H50</f>
        <v>3033799.8825000008</v>
      </c>
      <c r="I50" s="232">
        <f>'[1]09 Spotreba PHM'!I50</f>
        <v>3072554.3415000001</v>
      </c>
      <c r="J50" s="232">
        <f>'[1]09 Spotreba PHM'!J50</f>
        <v>3111308.800499999</v>
      </c>
      <c r="K50" s="232">
        <f>'[1]09 Spotreba PHM'!K50</f>
        <v>3150063.2594999992</v>
      </c>
      <c r="L50" s="232">
        <f>'[1]09 Spotreba PHM'!L50</f>
        <v>3188817.7185000009</v>
      </c>
      <c r="M50" s="232">
        <f>'[1]09 Spotreba PHM'!M50</f>
        <v>3227572.1775000007</v>
      </c>
      <c r="N50" s="232">
        <f>'[1]09 Spotreba PHM'!N50</f>
        <v>3266326.6365</v>
      </c>
      <c r="O50" s="232">
        <f>'[1]09 Spotreba PHM'!O50</f>
        <v>3305081.0954999994</v>
      </c>
      <c r="P50" s="232">
        <f>'[1]09 Spotreba PHM'!P50</f>
        <v>3343835.5544999996</v>
      </c>
      <c r="Q50" s="232">
        <f>'[1]09 Spotreba PHM'!Q50</f>
        <v>3382590.0134999999</v>
      </c>
      <c r="R50" s="232">
        <f>'[1]09 Spotreba PHM'!R50</f>
        <v>3421344.4725000015</v>
      </c>
      <c r="S50" s="232">
        <f>'[1]09 Spotreba PHM'!S50</f>
        <v>3457523.4367500003</v>
      </c>
      <c r="T50" s="232">
        <f>'[1]09 Spotreba PHM'!T50</f>
        <v>3493702.4009999991</v>
      </c>
      <c r="U50" s="232">
        <f>'[1]09 Spotreba PHM'!U50</f>
        <v>3529881.3652499993</v>
      </c>
      <c r="V50" s="232">
        <f>'[1]09 Spotreba PHM'!V50</f>
        <v>3566060.3295000005</v>
      </c>
      <c r="W50" s="232">
        <f>'[1]09 Spotreba PHM'!W50</f>
        <v>3602239.2937499988</v>
      </c>
      <c r="X50" s="232">
        <f>'[1]09 Spotreba PHM'!X50</f>
        <v>3638418.2580000008</v>
      </c>
      <c r="Y50" s="232">
        <f>'[1]09 Spotreba PHM'!Y50</f>
        <v>3674597.2222499987</v>
      </c>
      <c r="Z50" s="232">
        <f>'[1]09 Spotreba PHM'!Z50</f>
        <v>3710776.1864999998</v>
      </c>
      <c r="AA50" s="232">
        <f>'[1]09 Spotreba PHM'!AA50</f>
        <v>3746955.1507499991</v>
      </c>
      <c r="AB50" s="232">
        <f>'[1]09 Spotreba PHM'!AB50</f>
        <v>3783134.1150000007</v>
      </c>
      <c r="AC50" s="232">
        <f>'[1]09 Spotreba PHM'!AC50</f>
        <v>3819313.07925</v>
      </c>
      <c r="AD50" s="232">
        <f>'[1]09 Spotreba PHM'!AD50</f>
        <v>3855492.0435000001</v>
      </c>
      <c r="AE50" s="232">
        <f>'[1]09 Spotreba PHM'!AE50</f>
        <v>3891671.0077499989</v>
      </c>
      <c r="AF50" s="232">
        <f>'[1]09 Spotreba PHM'!AF50</f>
        <v>3927849.9720000001</v>
      </c>
      <c r="AG50" s="232">
        <f>'[1]09 Spotreba PHM'!AG50</f>
        <v>3964028.9362500007</v>
      </c>
    </row>
    <row r="51" spans="2:33" x14ac:dyDescent="0.2">
      <c r="B51" s="204" t="s">
        <v>237</v>
      </c>
      <c r="C51" s="222">
        <f t="shared" si="17"/>
        <v>593566.74124999996</v>
      </c>
      <c r="D51" s="232">
        <f>'[1]09 Spotreba PHM'!D51</f>
        <v>16332.618499999999</v>
      </c>
      <c r="E51" s="232">
        <f>'[1]09 Spotreba PHM'!E51</f>
        <v>16610.346999999998</v>
      </c>
      <c r="F51" s="232">
        <f>'[1]09 Spotreba PHM'!F51</f>
        <v>16888.075500000003</v>
      </c>
      <c r="G51" s="232">
        <f>'[1]09 Spotreba PHM'!G51</f>
        <v>17165.804</v>
      </c>
      <c r="H51" s="232">
        <f>'[1]09 Spotreba PHM'!H51</f>
        <v>17443.532500000008</v>
      </c>
      <c r="I51" s="232">
        <f>'[1]09 Spotreba PHM'!I51</f>
        <v>17676.128750000003</v>
      </c>
      <c r="J51" s="232">
        <f>'[1]09 Spotreba PHM'!J51</f>
        <v>17908.724999999999</v>
      </c>
      <c r="K51" s="232">
        <f>'[1]09 Spotreba PHM'!K51</f>
        <v>18141.321250000001</v>
      </c>
      <c r="L51" s="232">
        <f>'[1]09 Spotreba PHM'!L51</f>
        <v>18373.9175</v>
      </c>
      <c r="M51" s="232">
        <f>'[1]09 Spotreba PHM'!M51</f>
        <v>18606.513749999998</v>
      </c>
      <c r="N51" s="232">
        <f>'[1]09 Spotreba PHM'!N51</f>
        <v>18839.11</v>
      </c>
      <c r="O51" s="232">
        <f>'[1]09 Spotreba PHM'!O51</f>
        <v>19071.706250000003</v>
      </c>
      <c r="P51" s="232">
        <f>'[1]09 Spotreba PHM'!P51</f>
        <v>19304.302499999998</v>
      </c>
      <c r="Q51" s="232">
        <f>'[1]09 Spotreba PHM'!Q51</f>
        <v>19536.898750000004</v>
      </c>
      <c r="R51" s="232">
        <f>'[1]09 Spotreba PHM'!R51</f>
        <v>19769.494999999999</v>
      </c>
      <c r="S51" s="232">
        <f>'[1]09 Spotreba PHM'!S51</f>
        <v>19980.793500000003</v>
      </c>
      <c r="T51" s="232">
        <f>'[1]09 Spotreba PHM'!T51</f>
        <v>20192.092000000001</v>
      </c>
      <c r="U51" s="232">
        <f>'[1]09 Spotreba PHM'!U51</f>
        <v>20403.390499999998</v>
      </c>
      <c r="V51" s="232">
        <f>'[1]09 Spotreba PHM'!V51</f>
        <v>20614.689000000002</v>
      </c>
      <c r="W51" s="232">
        <f>'[1]09 Spotreba PHM'!W51</f>
        <v>20825.987499999999</v>
      </c>
      <c r="X51" s="232">
        <f>'[1]09 Spotreba PHM'!X51</f>
        <v>21037.286</v>
      </c>
      <c r="Y51" s="232">
        <f>'[1]09 Spotreba PHM'!Y51</f>
        <v>21248.584500000001</v>
      </c>
      <c r="Z51" s="232">
        <f>'[1]09 Spotreba PHM'!Z51</f>
        <v>21459.882999999994</v>
      </c>
      <c r="AA51" s="232">
        <f>'[1]09 Spotreba PHM'!AA51</f>
        <v>21671.181499999999</v>
      </c>
      <c r="AB51" s="232">
        <f>'[1]09 Spotreba PHM'!AB51</f>
        <v>21882.480000000003</v>
      </c>
      <c r="AC51" s="232">
        <f>'[1]09 Spotreba PHM'!AC51</f>
        <v>22093.778499999993</v>
      </c>
      <c r="AD51" s="232">
        <f>'[1]09 Spotreba PHM'!AD51</f>
        <v>22305.076999999997</v>
      </c>
      <c r="AE51" s="232">
        <f>'[1]09 Spotreba PHM'!AE51</f>
        <v>22516.375500000002</v>
      </c>
      <c r="AF51" s="232">
        <f>'[1]09 Spotreba PHM'!AF51</f>
        <v>22727.674000000003</v>
      </c>
      <c r="AG51" s="232">
        <f>'[1]09 Spotreba PHM'!AG51</f>
        <v>22938.972499999996</v>
      </c>
    </row>
    <row r="54" spans="2:33" x14ac:dyDescent="0.2">
      <c r="B54" s="204"/>
      <c r="C54" s="204"/>
      <c r="D54" s="204" t="s">
        <v>10</v>
      </c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2:33" x14ac:dyDescent="0.2">
      <c r="B55" s="206" t="s">
        <v>385</v>
      </c>
      <c r="C55" s="206"/>
      <c r="D55" s="204">
        <v>1</v>
      </c>
      <c r="E55" s="204">
        <v>2</v>
      </c>
      <c r="F55" s="204">
        <v>3</v>
      </c>
      <c r="G55" s="204">
        <v>4</v>
      </c>
      <c r="H55" s="204">
        <v>5</v>
      </c>
      <c r="I55" s="204">
        <v>6</v>
      </c>
      <c r="J55" s="204">
        <v>7</v>
      </c>
      <c r="K55" s="204">
        <v>8</v>
      </c>
      <c r="L55" s="204">
        <v>9</v>
      </c>
      <c r="M55" s="204">
        <v>10</v>
      </c>
      <c r="N55" s="204">
        <v>11</v>
      </c>
      <c r="O55" s="204">
        <v>12</v>
      </c>
      <c r="P55" s="204">
        <v>13</v>
      </c>
      <c r="Q55" s="204">
        <v>14</v>
      </c>
      <c r="R55" s="204">
        <v>15</v>
      </c>
      <c r="S55" s="204">
        <v>16</v>
      </c>
      <c r="T55" s="204">
        <v>17</v>
      </c>
      <c r="U55" s="204">
        <v>18</v>
      </c>
      <c r="V55" s="204">
        <v>19</v>
      </c>
      <c r="W55" s="204">
        <v>20</v>
      </c>
      <c r="X55" s="204">
        <v>21</v>
      </c>
      <c r="Y55" s="204">
        <v>22</v>
      </c>
      <c r="Z55" s="204">
        <v>23</v>
      </c>
      <c r="AA55" s="204">
        <v>24</v>
      </c>
      <c r="AB55" s="204">
        <v>25</v>
      </c>
      <c r="AC55" s="204">
        <v>26</v>
      </c>
      <c r="AD55" s="204">
        <v>27</v>
      </c>
      <c r="AE55" s="204">
        <v>28</v>
      </c>
      <c r="AF55" s="204">
        <v>29</v>
      </c>
      <c r="AG55" s="204">
        <v>30</v>
      </c>
    </row>
    <row r="56" spans="2:33" x14ac:dyDescent="0.2">
      <c r="B56" s="207" t="s">
        <v>46</v>
      </c>
      <c r="C56" s="207" t="s">
        <v>9</v>
      </c>
      <c r="D56" s="208">
        <f>D4</f>
        <v>2026</v>
      </c>
      <c r="E56" s="208">
        <f t="shared" ref="E56:AG56" si="18">E4</f>
        <v>2027</v>
      </c>
      <c r="F56" s="208">
        <f t="shared" si="18"/>
        <v>2028</v>
      </c>
      <c r="G56" s="208">
        <f t="shared" si="18"/>
        <v>2029</v>
      </c>
      <c r="H56" s="208">
        <f t="shared" si="18"/>
        <v>2030</v>
      </c>
      <c r="I56" s="208">
        <f t="shared" si="18"/>
        <v>2031</v>
      </c>
      <c r="J56" s="208">
        <f t="shared" si="18"/>
        <v>2032</v>
      </c>
      <c r="K56" s="208">
        <f t="shared" si="18"/>
        <v>2033</v>
      </c>
      <c r="L56" s="208">
        <f t="shared" si="18"/>
        <v>2034</v>
      </c>
      <c r="M56" s="208">
        <f t="shared" si="18"/>
        <v>2035</v>
      </c>
      <c r="N56" s="208">
        <f t="shared" si="18"/>
        <v>2036</v>
      </c>
      <c r="O56" s="208">
        <f t="shared" si="18"/>
        <v>2037</v>
      </c>
      <c r="P56" s="208">
        <f t="shared" si="18"/>
        <v>2038</v>
      </c>
      <c r="Q56" s="208">
        <f t="shared" si="18"/>
        <v>2039</v>
      </c>
      <c r="R56" s="208">
        <f t="shared" si="18"/>
        <v>2040</v>
      </c>
      <c r="S56" s="208">
        <f t="shared" si="18"/>
        <v>2041</v>
      </c>
      <c r="T56" s="208">
        <f t="shared" si="18"/>
        <v>2042</v>
      </c>
      <c r="U56" s="208">
        <f t="shared" si="18"/>
        <v>2043</v>
      </c>
      <c r="V56" s="208">
        <f t="shared" si="18"/>
        <v>2044</v>
      </c>
      <c r="W56" s="208">
        <f t="shared" si="18"/>
        <v>2045</v>
      </c>
      <c r="X56" s="208">
        <f t="shared" si="18"/>
        <v>2046</v>
      </c>
      <c r="Y56" s="208">
        <f t="shared" si="18"/>
        <v>2047</v>
      </c>
      <c r="Z56" s="208">
        <f t="shared" si="18"/>
        <v>2048</v>
      </c>
      <c r="AA56" s="208">
        <f t="shared" si="18"/>
        <v>2049</v>
      </c>
      <c r="AB56" s="208">
        <f t="shared" si="18"/>
        <v>2050</v>
      </c>
      <c r="AC56" s="208">
        <f t="shared" si="18"/>
        <v>2051</v>
      </c>
      <c r="AD56" s="208">
        <f t="shared" si="18"/>
        <v>2052</v>
      </c>
      <c r="AE56" s="208">
        <f t="shared" si="18"/>
        <v>2053</v>
      </c>
      <c r="AF56" s="208">
        <f t="shared" si="18"/>
        <v>2054</v>
      </c>
      <c r="AG56" s="208">
        <f t="shared" si="18"/>
        <v>2055</v>
      </c>
    </row>
    <row r="57" spans="2:33" x14ac:dyDescent="0.2">
      <c r="B57" s="204" t="s">
        <v>364</v>
      </c>
      <c r="C57" s="222">
        <f t="shared" ref="C57:C62" si="19">SUM(D57:AG57)</f>
        <v>36091617.947812505</v>
      </c>
      <c r="D57" s="232">
        <f>'[1]09 Spotreba PHM'!D57</f>
        <v>1718463.4350000008</v>
      </c>
      <c r="E57" s="232">
        <f>'[1]09 Spotreba PHM'!E57</f>
        <v>1693238.7412500002</v>
      </c>
      <c r="F57" s="232">
        <f>'[1]09 Spotreba PHM'!F57</f>
        <v>1668014.0474999999</v>
      </c>
      <c r="G57" s="232">
        <f>'[1]09 Spotreba PHM'!G57</f>
        <v>1642789.3537499995</v>
      </c>
      <c r="H57" s="232">
        <f>'[1]09 Spotreba PHM'!H57</f>
        <v>1113665.9175</v>
      </c>
      <c r="I57" s="232">
        <f>'[1]09 Spotreba PHM'!I57</f>
        <v>1115038.1030625</v>
      </c>
      <c r="J57" s="232">
        <f>'[1]09 Spotreba PHM'!J57</f>
        <v>1116410.2886249998</v>
      </c>
      <c r="K57" s="232">
        <f>'[1]09 Spotreba PHM'!K57</f>
        <v>1117782.4741875001</v>
      </c>
      <c r="L57" s="232">
        <f>'[1]09 Spotreba PHM'!L57</f>
        <v>1119154.6597500001</v>
      </c>
      <c r="M57" s="232">
        <f>'[1]09 Spotreba PHM'!M57</f>
        <v>1120526.8453125001</v>
      </c>
      <c r="N57" s="232">
        <f>'[1]09 Spotreba PHM'!N57</f>
        <v>1121899.0308749999</v>
      </c>
      <c r="O57" s="232">
        <f>'[1]09 Spotreba PHM'!O57</f>
        <v>1123271.2164374997</v>
      </c>
      <c r="P57" s="232">
        <f>'[1]09 Spotreba PHM'!P57</f>
        <v>1124643.402</v>
      </c>
      <c r="Q57" s="232">
        <f>'[1]09 Spotreba PHM'!Q57</f>
        <v>1126015.5875625</v>
      </c>
      <c r="R57" s="232">
        <f>'[1]09 Spotreba PHM'!R57</f>
        <v>1127387.7731250003</v>
      </c>
      <c r="S57" s="232">
        <f>'[1]09 Spotreba PHM'!S57</f>
        <v>1128491.9437500001</v>
      </c>
      <c r="T57" s="232">
        <f>'[1]09 Spotreba PHM'!T57</f>
        <v>1129596.1143749999</v>
      </c>
      <c r="U57" s="232">
        <f>'[1]09 Spotreba PHM'!U57</f>
        <v>1130700.2849999999</v>
      </c>
      <c r="V57" s="232">
        <f>'[1]09 Spotreba PHM'!V57</f>
        <v>1131804.4556249997</v>
      </c>
      <c r="W57" s="232">
        <f>'[1]09 Spotreba PHM'!W57</f>
        <v>1132908.62625</v>
      </c>
      <c r="X57" s="232">
        <f>'[1]09 Spotreba PHM'!X57</f>
        <v>1134012.7968749998</v>
      </c>
      <c r="Y57" s="232">
        <f>'[1]09 Spotreba PHM'!Y57</f>
        <v>1135116.9675</v>
      </c>
      <c r="Z57" s="232">
        <f>'[1]09 Spotreba PHM'!Z57</f>
        <v>1136221.1381250001</v>
      </c>
      <c r="AA57" s="232">
        <f>'[1]09 Spotreba PHM'!AA57</f>
        <v>1137325.3087499999</v>
      </c>
      <c r="AB57" s="232">
        <f>'[1]09 Spotreba PHM'!AB57</f>
        <v>1138429.4793750001</v>
      </c>
      <c r="AC57" s="232">
        <f>'[1]09 Spotreba PHM'!AC57</f>
        <v>1139533.6499999999</v>
      </c>
      <c r="AD57" s="232">
        <f>'[1]09 Spotreba PHM'!AD57</f>
        <v>1140637.8206249999</v>
      </c>
      <c r="AE57" s="232">
        <f>'[1]09 Spotreba PHM'!AE57</f>
        <v>1141741.9912500002</v>
      </c>
      <c r="AF57" s="232">
        <f>'[1]09 Spotreba PHM'!AF57</f>
        <v>1142846.161875</v>
      </c>
      <c r="AG57" s="232">
        <f>'[1]09 Spotreba PHM'!AG57</f>
        <v>1143950.3324999998</v>
      </c>
    </row>
    <row r="58" spans="2:33" x14ac:dyDescent="0.2">
      <c r="B58" s="204" t="s">
        <v>365</v>
      </c>
      <c r="C58" s="222">
        <f t="shared" si="19"/>
        <v>10826763.110937499</v>
      </c>
      <c r="D58" s="232">
        <f>'[1]09 Spotreba PHM'!D58</f>
        <v>514790.43374999985</v>
      </c>
      <c r="E58" s="232">
        <f>'[1]09 Spotreba PHM'!E58</f>
        <v>507253.18375000003</v>
      </c>
      <c r="F58" s="232">
        <f>'[1]09 Spotreba PHM'!F58</f>
        <v>499715.93374999991</v>
      </c>
      <c r="G58" s="232">
        <f>'[1]09 Spotreba PHM'!G58</f>
        <v>492178.68375000003</v>
      </c>
      <c r="H58" s="232">
        <f>'[1]09 Spotreba PHM'!H58</f>
        <v>334180.31249999994</v>
      </c>
      <c r="I58" s="232">
        <f>'[1]09 Spotreba PHM'!I58</f>
        <v>334591.97318749991</v>
      </c>
      <c r="J58" s="232">
        <f>'[1]09 Spotreba PHM'!J58</f>
        <v>335003.63387499994</v>
      </c>
      <c r="K58" s="232">
        <f>'[1]09 Spotreba PHM'!K58</f>
        <v>335415.29456249997</v>
      </c>
      <c r="L58" s="232">
        <f>'[1]09 Spotreba PHM'!L58</f>
        <v>335826.95524999982</v>
      </c>
      <c r="M58" s="232">
        <f>'[1]09 Spotreba PHM'!M58</f>
        <v>336238.61593749991</v>
      </c>
      <c r="N58" s="232">
        <f>'[1]09 Spotreba PHM'!N58</f>
        <v>336650.27662499994</v>
      </c>
      <c r="O58" s="232">
        <f>'[1]09 Spotreba PHM'!O58</f>
        <v>337061.93731249997</v>
      </c>
      <c r="P58" s="232">
        <f>'[1]09 Spotreba PHM'!P58</f>
        <v>337473.598</v>
      </c>
      <c r="Q58" s="232">
        <f>'[1]09 Spotreba PHM'!Q58</f>
        <v>337885.25868750003</v>
      </c>
      <c r="R58" s="232">
        <f>'[1]09 Spotreba PHM'!R58</f>
        <v>338296.919375</v>
      </c>
      <c r="S58" s="232">
        <f>'[1]09 Spotreba PHM'!S58</f>
        <v>338628.13862499996</v>
      </c>
      <c r="T58" s="232">
        <f>'[1]09 Spotreba PHM'!T58</f>
        <v>338959.35787500005</v>
      </c>
      <c r="U58" s="232">
        <f>'[1]09 Spotreba PHM'!U58</f>
        <v>339290.57712500001</v>
      </c>
      <c r="V58" s="232">
        <f>'[1]09 Spotreba PHM'!V58</f>
        <v>339621.79637500009</v>
      </c>
      <c r="W58" s="232">
        <f>'[1]09 Spotreba PHM'!W58</f>
        <v>339953.015625</v>
      </c>
      <c r="X58" s="232">
        <f>'[1]09 Spotreba PHM'!X58</f>
        <v>340284.23487499991</v>
      </c>
      <c r="Y58" s="232">
        <f>'[1]09 Spotreba PHM'!Y58</f>
        <v>340615.45412499993</v>
      </c>
      <c r="Z58" s="232">
        <f>'[1]09 Spotreba PHM'!Z58</f>
        <v>340946.67337500007</v>
      </c>
      <c r="AA58" s="232">
        <f>'[1]09 Spotreba PHM'!AA58</f>
        <v>341277.89262499992</v>
      </c>
      <c r="AB58" s="232">
        <f>'[1]09 Spotreba PHM'!AB58</f>
        <v>341609.111875</v>
      </c>
      <c r="AC58" s="232">
        <f>'[1]09 Spotreba PHM'!AC58</f>
        <v>341940.33112499991</v>
      </c>
      <c r="AD58" s="232">
        <f>'[1]09 Spotreba PHM'!AD58</f>
        <v>342271.55037499993</v>
      </c>
      <c r="AE58" s="232">
        <f>'[1]09 Spotreba PHM'!AE58</f>
        <v>342602.7696249999</v>
      </c>
      <c r="AF58" s="232">
        <f>'[1]09 Spotreba PHM'!AF58</f>
        <v>342933.98887499998</v>
      </c>
      <c r="AG58" s="232">
        <f>'[1]09 Spotreba PHM'!AG58</f>
        <v>343265.20812499995</v>
      </c>
    </row>
    <row r="59" spans="2:33" x14ac:dyDescent="0.2">
      <c r="B59" s="204" t="s">
        <v>234</v>
      </c>
      <c r="C59" s="222">
        <f t="shared" si="19"/>
        <v>5126858.8937500007</v>
      </c>
      <c r="D59" s="232">
        <f>'[1]09 Spotreba PHM'!D59</f>
        <v>244329.57649999997</v>
      </c>
      <c r="E59" s="232">
        <f>'[1]09 Spotreba PHM'!E59</f>
        <v>240728.88799999998</v>
      </c>
      <c r="F59" s="232">
        <f>'[1]09 Spotreba PHM'!F59</f>
        <v>237128.19949999999</v>
      </c>
      <c r="G59" s="232">
        <f>'[1]09 Spotreba PHM'!G59</f>
        <v>233527.511</v>
      </c>
      <c r="H59" s="232">
        <f>'[1]09 Spotreba PHM'!H59</f>
        <v>158168.37000000002</v>
      </c>
      <c r="I59" s="232">
        <f>'[1]09 Spotreba PHM'!I59</f>
        <v>158364.57574999999</v>
      </c>
      <c r="J59" s="232">
        <f>'[1]09 Spotreba PHM'!J59</f>
        <v>158560.78150000004</v>
      </c>
      <c r="K59" s="232">
        <f>'[1]09 Spotreba PHM'!K59</f>
        <v>158756.98725000001</v>
      </c>
      <c r="L59" s="232">
        <f>'[1]09 Spotreba PHM'!L59</f>
        <v>158953.193</v>
      </c>
      <c r="M59" s="232">
        <f>'[1]09 Spotreba PHM'!M59</f>
        <v>159149.39874999999</v>
      </c>
      <c r="N59" s="232">
        <f>'[1]09 Spotreba PHM'!N59</f>
        <v>159345.60450000002</v>
      </c>
      <c r="O59" s="232">
        <f>'[1]09 Spotreba PHM'!O59</f>
        <v>159541.81024999998</v>
      </c>
      <c r="P59" s="232">
        <f>'[1]09 Spotreba PHM'!P59</f>
        <v>159738.01600000003</v>
      </c>
      <c r="Q59" s="232">
        <f>'[1]09 Spotreba PHM'!Q59</f>
        <v>159934.22175</v>
      </c>
      <c r="R59" s="232">
        <f>'[1]09 Spotreba PHM'!R59</f>
        <v>160130.42750000002</v>
      </c>
      <c r="S59" s="232">
        <f>'[1]09 Spotreba PHM'!S59</f>
        <v>160284.96849999999</v>
      </c>
      <c r="T59" s="232">
        <f>'[1]09 Spotreba PHM'!T59</f>
        <v>160439.50950000004</v>
      </c>
      <c r="U59" s="232">
        <f>'[1]09 Spotreba PHM'!U59</f>
        <v>160594.05050000004</v>
      </c>
      <c r="V59" s="232">
        <f>'[1]09 Spotreba PHM'!V59</f>
        <v>160748.59150000001</v>
      </c>
      <c r="W59" s="232">
        <f>'[1]09 Spotreba PHM'!W59</f>
        <v>160903.13250000004</v>
      </c>
      <c r="X59" s="232">
        <f>'[1]09 Spotreba PHM'!X59</f>
        <v>161057.67350000003</v>
      </c>
      <c r="Y59" s="232">
        <f>'[1]09 Spotreba PHM'!Y59</f>
        <v>161212.21450000003</v>
      </c>
      <c r="Z59" s="232">
        <f>'[1]09 Spotreba PHM'!Z59</f>
        <v>161366.7555</v>
      </c>
      <c r="AA59" s="232">
        <f>'[1]09 Spotreba PHM'!AA59</f>
        <v>161521.29650000003</v>
      </c>
      <c r="AB59" s="232">
        <f>'[1]09 Spotreba PHM'!AB59</f>
        <v>161675.83750000005</v>
      </c>
      <c r="AC59" s="232">
        <f>'[1]09 Spotreba PHM'!AC59</f>
        <v>161830.37850000002</v>
      </c>
      <c r="AD59" s="232">
        <f>'[1]09 Spotreba PHM'!AD59</f>
        <v>161984.91949999999</v>
      </c>
      <c r="AE59" s="232">
        <f>'[1]09 Spotreba PHM'!AE59</f>
        <v>162139.46050000002</v>
      </c>
      <c r="AF59" s="232">
        <f>'[1]09 Spotreba PHM'!AF59</f>
        <v>162294.00150000004</v>
      </c>
      <c r="AG59" s="232">
        <f>'[1]09 Spotreba PHM'!AG59</f>
        <v>162448.54250000004</v>
      </c>
    </row>
    <row r="60" spans="2:33" x14ac:dyDescent="0.2">
      <c r="B60" s="204" t="s">
        <v>235</v>
      </c>
      <c r="C60" s="222">
        <f t="shared" si="19"/>
        <v>4635376.4474999998</v>
      </c>
      <c r="D60" s="232">
        <f>'[1]09 Spotreba PHM'!D60</f>
        <v>303439.83000000013</v>
      </c>
      <c r="E60" s="232">
        <f>'[1]09 Spotreba PHM'!E60</f>
        <v>309534.78250000009</v>
      </c>
      <c r="F60" s="232">
        <f>'[1]09 Spotreba PHM'!F60</f>
        <v>315629.73500000004</v>
      </c>
      <c r="G60" s="232">
        <f>'[1]09 Spotreba PHM'!G60</f>
        <v>321724.68750000012</v>
      </c>
      <c r="H60" s="232">
        <f>'[1]09 Spotreba PHM'!H60</f>
        <v>112647.75999999998</v>
      </c>
      <c r="I60" s="232">
        <f>'[1]09 Spotreba PHM'!I60</f>
        <v>114141.96049999999</v>
      </c>
      <c r="J60" s="232">
        <f>'[1]09 Spotreba PHM'!J60</f>
        <v>115636.16099999996</v>
      </c>
      <c r="K60" s="232">
        <f>'[1]09 Spotreba PHM'!K60</f>
        <v>117130.36149999998</v>
      </c>
      <c r="L60" s="232">
        <f>'[1]09 Spotreba PHM'!L60</f>
        <v>118624.56199999998</v>
      </c>
      <c r="M60" s="232">
        <f>'[1]09 Spotreba PHM'!M60</f>
        <v>120118.7625</v>
      </c>
      <c r="N60" s="232">
        <f>'[1]09 Spotreba PHM'!N60</f>
        <v>121612.96299999996</v>
      </c>
      <c r="O60" s="232">
        <f>'[1]09 Spotreba PHM'!O60</f>
        <v>123107.1635</v>
      </c>
      <c r="P60" s="232">
        <f>'[1]09 Spotreba PHM'!P60</f>
        <v>124601.36399999994</v>
      </c>
      <c r="Q60" s="232">
        <f>'[1]09 Spotreba PHM'!Q60</f>
        <v>126095.56449999999</v>
      </c>
      <c r="R60" s="232">
        <f>'[1]09 Spotreba PHM'!R60</f>
        <v>127589.76499999998</v>
      </c>
      <c r="S60" s="232">
        <f>'[1]09 Spotreba PHM'!S60</f>
        <v>128838.88625000001</v>
      </c>
      <c r="T60" s="232">
        <f>'[1]09 Spotreba PHM'!T60</f>
        <v>130088.00749999996</v>
      </c>
      <c r="U60" s="232">
        <f>'[1]09 Spotreba PHM'!U60</f>
        <v>131337.12875</v>
      </c>
      <c r="V60" s="232">
        <f>'[1]09 Spotreba PHM'!V60</f>
        <v>132586.24999999997</v>
      </c>
      <c r="W60" s="232">
        <f>'[1]09 Spotreba PHM'!W60</f>
        <v>133835.37125</v>
      </c>
      <c r="X60" s="232">
        <f>'[1]09 Spotreba PHM'!X60</f>
        <v>135084.49249999996</v>
      </c>
      <c r="Y60" s="232">
        <f>'[1]09 Spotreba PHM'!Y60</f>
        <v>136333.61374999996</v>
      </c>
      <c r="Z60" s="232">
        <f>'[1]09 Spotreba PHM'!Z60</f>
        <v>137582.73499999999</v>
      </c>
      <c r="AA60" s="232">
        <f>'[1]09 Spotreba PHM'!AA60</f>
        <v>138831.85624999992</v>
      </c>
      <c r="AB60" s="232">
        <f>'[1]09 Spotreba PHM'!AB60</f>
        <v>140080.97750000001</v>
      </c>
      <c r="AC60" s="232">
        <f>'[1]09 Spotreba PHM'!AC60</f>
        <v>141330.09874999995</v>
      </c>
      <c r="AD60" s="232">
        <f>'[1]09 Spotreba PHM'!AD60</f>
        <v>142579.22</v>
      </c>
      <c r="AE60" s="232">
        <f>'[1]09 Spotreba PHM'!AE60</f>
        <v>143828.34124999997</v>
      </c>
      <c r="AF60" s="232">
        <f>'[1]09 Spotreba PHM'!AF60</f>
        <v>145077.46249999999</v>
      </c>
      <c r="AG60" s="232">
        <f>'[1]09 Spotreba PHM'!AG60</f>
        <v>146326.58374999996</v>
      </c>
    </row>
    <row r="61" spans="2:33" x14ac:dyDescent="0.2">
      <c r="B61" s="204" t="s">
        <v>236</v>
      </c>
      <c r="C61" s="222">
        <f t="shared" si="19"/>
        <v>42241626.660000019</v>
      </c>
      <c r="D61" s="232">
        <f>'[1]09 Spotreba PHM'!D61</f>
        <v>2810021.7404999994</v>
      </c>
      <c r="E61" s="232">
        <f>'[1]09 Spotreba PHM'!E61</f>
        <v>2865966.2759999996</v>
      </c>
      <c r="F61" s="232">
        <f>'[1]09 Spotreba PHM'!F61</f>
        <v>2921910.8114999998</v>
      </c>
      <c r="G61" s="232">
        <f>'[1]09 Spotreba PHM'!G61</f>
        <v>2977855.347000001</v>
      </c>
      <c r="H61" s="232">
        <f>'[1]09 Spotreba PHM'!H61</f>
        <v>1021431.3300000003</v>
      </c>
      <c r="I61" s="232">
        <f>'[1]09 Spotreba PHM'!I61</f>
        <v>1034784.8549999999</v>
      </c>
      <c r="J61" s="232">
        <f>'[1]09 Spotreba PHM'!J61</f>
        <v>1048138.3799999998</v>
      </c>
      <c r="K61" s="232">
        <f>'[1]09 Spotreba PHM'!K61</f>
        <v>1061491.9049999998</v>
      </c>
      <c r="L61" s="232">
        <f>'[1]09 Spotreba PHM'!L61</f>
        <v>1074845.43</v>
      </c>
      <c r="M61" s="232">
        <f>'[1]09 Spotreba PHM'!M61</f>
        <v>1088198.9549999998</v>
      </c>
      <c r="N61" s="232">
        <f>'[1]09 Spotreba PHM'!N61</f>
        <v>1101552.48</v>
      </c>
      <c r="O61" s="232">
        <f>'[1]09 Spotreba PHM'!O61</f>
        <v>1114906.0049999997</v>
      </c>
      <c r="P61" s="232">
        <f>'[1]09 Spotreba PHM'!P61</f>
        <v>1128259.5299999998</v>
      </c>
      <c r="Q61" s="232">
        <f>'[1]09 Spotreba PHM'!Q61</f>
        <v>1141613.0549999997</v>
      </c>
      <c r="R61" s="232">
        <f>'[1]09 Spotreba PHM'!R61</f>
        <v>1154966.58</v>
      </c>
      <c r="S61" s="232">
        <f>'[1]09 Spotreba PHM'!S61</f>
        <v>1166393.1240000001</v>
      </c>
      <c r="T61" s="232">
        <f>'[1]09 Spotreba PHM'!T61</f>
        <v>1177819.6680000003</v>
      </c>
      <c r="U61" s="232">
        <f>'[1]09 Spotreba PHM'!U61</f>
        <v>1189246.2120000003</v>
      </c>
      <c r="V61" s="232">
        <f>'[1]09 Spotreba PHM'!V61</f>
        <v>1200672.7560000001</v>
      </c>
      <c r="W61" s="232">
        <f>'[1]09 Spotreba PHM'!W61</f>
        <v>1212099.3</v>
      </c>
      <c r="X61" s="232">
        <f>'[1]09 Spotreba PHM'!X61</f>
        <v>1223525.8439999998</v>
      </c>
      <c r="Y61" s="232">
        <f>'[1]09 Spotreba PHM'!Y61</f>
        <v>1234952.388</v>
      </c>
      <c r="Z61" s="232">
        <f>'[1]09 Spotreba PHM'!Z61</f>
        <v>1246378.932</v>
      </c>
      <c r="AA61" s="232">
        <f>'[1]09 Spotreba PHM'!AA61</f>
        <v>1257805.4760000003</v>
      </c>
      <c r="AB61" s="232">
        <f>'[1]09 Spotreba PHM'!AB61</f>
        <v>1269232.0199999996</v>
      </c>
      <c r="AC61" s="232">
        <f>'[1]09 Spotreba PHM'!AC61</f>
        <v>1280658.5640000002</v>
      </c>
      <c r="AD61" s="232">
        <f>'[1]09 Spotreba PHM'!AD61</f>
        <v>1292085.1080000002</v>
      </c>
      <c r="AE61" s="232">
        <f>'[1]09 Spotreba PHM'!AE61</f>
        <v>1303511.652</v>
      </c>
      <c r="AF61" s="232">
        <f>'[1]09 Spotreba PHM'!AF61</f>
        <v>1314938.1959999998</v>
      </c>
      <c r="AG61" s="232">
        <f>'[1]09 Spotreba PHM'!AG61</f>
        <v>1326364.74</v>
      </c>
    </row>
    <row r="62" spans="2:33" x14ac:dyDescent="0.2">
      <c r="B62" s="204" t="s">
        <v>237</v>
      </c>
      <c r="C62" s="222">
        <f t="shared" si="19"/>
        <v>247673.57874999993</v>
      </c>
      <c r="D62" s="232">
        <f>'[1]09 Spotreba PHM'!D62</f>
        <v>16332.618499999999</v>
      </c>
      <c r="E62" s="232">
        <f>'[1]09 Spotreba PHM'!E62</f>
        <v>16610.346999999998</v>
      </c>
      <c r="F62" s="232">
        <f>'[1]09 Spotreba PHM'!F62</f>
        <v>16888.075500000003</v>
      </c>
      <c r="G62" s="232">
        <f>'[1]09 Spotreba PHM'!G62</f>
        <v>17165.804</v>
      </c>
      <c r="H62" s="232">
        <f>'[1]09 Spotreba PHM'!H62</f>
        <v>5975.0500000000011</v>
      </c>
      <c r="I62" s="232">
        <f>'[1]09 Spotreba PHM'!I62</f>
        <v>6064.0187499999993</v>
      </c>
      <c r="J62" s="232">
        <f>'[1]09 Spotreba PHM'!J62</f>
        <v>6152.9875000000011</v>
      </c>
      <c r="K62" s="232">
        <f>'[1]09 Spotreba PHM'!K62</f>
        <v>6241.9562500000002</v>
      </c>
      <c r="L62" s="232">
        <f>'[1]09 Spotreba PHM'!L62</f>
        <v>6330.9250000000002</v>
      </c>
      <c r="M62" s="232">
        <f>'[1]09 Spotreba PHM'!M62</f>
        <v>6419.8937499999993</v>
      </c>
      <c r="N62" s="232">
        <f>'[1]09 Spotreba PHM'!N62</f>
        <v>6508.8625000000002</v>
      </c>
      <c r="O62" s="232">
        <f>'[1]09 Spotreba PHM'!O62</f>
        <v>6597.8312500000011</v>
      </c>
      <c r="P62" s="232">
        <f>'[1]09 Spotreba PHM'!P62</f>
        <v>6686.8</v>
      </c>
      <c r="Q62" s="232">
        <f>'[1]09 Spotreba PHM'!Q62</f>
        <v>6775.768750000002</v>
      </c>
      <c r="R62" s="232">
        <f>'[1]09 Spotreba PHM'!R62</f>
        <v>6864.737500000002</v>
      </c>
      <c r="S62" s="232">
        <f>'[1]09 Spotreba PHM'!S62</f>
        <v>6923.7945000000009</v>
      </c>
      <c r="T62" s="232">
        <f>'[1]09 Spotreba PHM'!T62</f>
        <v>6982.8514999999989</v>
      </c>
      <c r="U62" s="232">
        <f>'[1]09 Spotreba PHM'!U62</f>
        <v>7041.9085000000014</v>
      </c>
      <c r="V62" s="232">
        <f>'[1]09 Spotreba PHM'!V62</f>
        <v>7100.9655000000012</v>
      </c>
      <c r="W62" s="232">
        <f>'[1]09 Spotreba PHM'!W62</f>
        <v>7160.0224999999991</v>
      </c>
      <c r="X62" s="232">
        <f>'[1]09 Spotreba PHM'!X62</f>
        <v>7219.0794999999998</v>
      </c>
      <c r="Y62" s="232">
        <f>'[1]09 Spotreba PHM'!Y62</f>
        <v>7278.1365000000005</v>
      </c>
      <c r="Z62" s="232">
        <f>'[1]09 Spotreba PHM'!Z62</f>
        <v>7337.1934999999994</v>
      </c>
      <c r="AA62" s="232">
        <f>'[1]09 Spotreba PHM'!AA62</f>
        <v>7396.2504999999983</v>
      </c>
      <c r="AB62" s="232">
        <f>'[1]09 Spotreba PHM'!AB62</f>
        <v>7455.3075000000017</v>
      </c>
      <c r="AC62" s="232">
        <f>'[1]09 Spotreba PHM'!AC62</f>
        <v>7514.3645000000006</v>
      </c>
      <c r="AD62" s="232">
        <f>'[1]09 Spotreba PHM'!AD62</f>
        <v>7573.4214999999986</v>
      </c>
      <c r="AE62" s="232">
        <f>'[1]09 Spotreba PHM'!AE62</f>
        <v>7632.4784999999993</v>
      </c>
      <c r="AF62" s="232">
        <f>'[1]09 Spotreba PHM'!AF62</f>
        <v>7691.5355000000018</v>
      </c>
      <c r="AG62" s="232">
        <f>'[1]09 Spotreba PHM'!AG62</f>
        <v>7750.5924999999979</v>
      </c>
    </row>
    <row r="65" spans="2:33" x14ac:dyDescent="0.2">
      <c r="B65" s="204"/>
      <c r="C65" s="204"/>
      <c r="D65" s="204" t="s">
        <v>10</v>
      </c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</row>
    <row r="66" spans="2:33" x14ac:dyDescent="0.2">
      <c r="B66" s="206" t="s">
        <v>386</v>
      </c>
      <c r="C66" s="206"/>
      <c r="D66" s="204">
        <v>1</v>
      </c>
      <c r="E66" s="204">
        <v>2</v>
      </c>
      <c r="F66" s="204">
        <v>3</v>
      </c>
      <c r="G66" s="204">
        <v>4</v>
      </c>
      <c r="H66" s="204">
        <v>5</v>
      </c>
      <c r="I66" s="204">
        <v>6</v>
      </c>
      <c r="J66" s="204">
        <v>7</v>
      </c>
      <c r="K66" s="204">
        <v>8</v>
      </c>
      <c r="L66" s="204">
        <v>9</v>
      </c>
      <c r="M66" s="204">
        <v>10</v>
      </c>
      <c r="N66" s="204">
        <v>11</v>
      </c>
      <c r="O66" s="204">
        <v>12</v>
      </c>
      <c r="P66" s="204">
        <v>13</v>
      </c>
      <c r="Q66" s="204">
        <v>14</v>
      </c>
      <c r="R66" s="204">
        <v>15</v>
      </c>
      <c r="S66" s="204">
        <v>16</v>
      </c>
      <c r="T66" s="204">
        <v>17</v>
      </c>
      <c r="U66" s="204">
        <v>18</v>
      </c>
      <c r="V66" s="204">
        <v>19</v>
      </c>
      <c r="W66" s="204">
        <v>20</v>
      </c>
      <c r="X66" s="204">
        <v>21</v>
      </c>
      <c r="Y66" s="204">
        <v>22</v>
      </c>
      <c r="Z66" s="204">
        <v>23</v>
      </c>
      <c r="AA66" s="204">
        <v>24</v>
      </c>
      <c r="AB66" s="204">
        <v>25</v>
      </c>
      <c r="AC66" s="204">
        <v>26</v>
      </c>
      <c r="AD66" s="204">
        <v>27</v>
      </c>
      <c r="AE66" s="204">
        <v>28</v>
      </c>
      <c r="AF66" s="204">
        <v>29</v>
      </c>
      <c r="AG66" s="204">
        <v>30</v>
      </c>
    </row>
    <row r="67" spans="2:33" x14ac:dyDescent="0.2">
      <c r="B67" s="207" t="s">
        <v>90</v>
      </c>
      <c r="C67" s="207" t="s">
        <v>9</v>
      </c>
      <c r="D67" s="208">
        <f>D4</f>
        <v>2026</v>
      </c>
      <c r="E67" s="208">
        <f t="shared" ref="E67:AG67" si="20">E4</f>
        <v>2027</v>
      </c>
      <c r="F67" s="208">
        <f t="shared" si="20"/>
        <v>2028</v>
      </c>
      <c r="G67" s="208">
        <f t="shared" si="20"/>
        <v>2029</v>
      </c>
      <c r="H67" s="208">
        <f t="shared" si="20"/>
        <v>2030</v>
      </c>
      <c r="I67" s="208">
        <f t="shared" si="20"/>
        <v>2031</v>
      </c>
      <c r="J67" s="208">
        <f t="shared" si="20"/>
        <v>2032</v>
      </c>
      <c r="K67" s="208">
        <f t="shared" si="20"/>
        <v>2033</v>
      </c>
      <c r="L67" s="208">
        <f t="shared" si="20"/>
        <v>2034</v>
      </c>
      <c r="M67" s="208">
        <f t="shared" si="20"/>
        <v>2035</v>
      </c>
      <c r="N67" s="208">
        <f t="shared" si="20"/>
        <v>2036</v>
      </c>
      <c r="O67" s="208">
        <f t="shared" si="20"/>
        <v>2037</v>
      </c>
      <c r="P67" s="208">
        <f t="shared" si="20"/>
        <v>2038</v>
      </c>
      <c r="Q67" s="208">
        <f t="shared" si="20"/>
        <v>2039</v>
      </c>
      <c r="R67" s="208">
        <f t="shared" si="20"/>
        <v>2040</v>
      </c>
      <c r="S67" s="208">
        <f t="shared" si="20"/>
        <v>2041</v>
      </c>
      <c r="T67" s="208">
        <f t="shared" si="20"/>
        <v>2042</v>
      </c>
      <c r="U67" s="208">
        <f t="shared" si="20"/>
        <v>2043</v>
      </c>
      <c r="V67" s="208">
        <f t="shared" si="20"/>
        <v>2044</v>
      </c>
      <c r="W67" s="208">
        <f t="shared" si="20"/>
        <v>2045</v>
      </c>
      <c r="X67" s="208">
        <f t="shared" si="20"/>
        <v>2046</v>
      </c>
      <c r="Y67" s="208">
        <f t="shared" si="20"/>
        <v>2047</v>
      </c>
      <c r="Z67" s="208">
        <f t="shared" si="20"/>
        <v>2048</v>
      </c>
      <c r="AA67" s="208">
        <f t="shared" si="20"/>
        <v>2049</v>
      </c>
      <c r="AB67" s="208">
        <f t="shared" si="20"/>
        <v>2050</v>
      </c>
      <c r="AC67" s="208">
        <f t="shared" si="20"/>
        <v>2051</v>
      </c>
      <c r="AD67" s="208">
        <f t="shared" si="20"/>
        <v>2052</v>
      </c>
      <c r="AE67" s="208">
        <f t="shared" si="20"/>
        <v>2053</v>
      </c>
      <c r="AF67" s="208">
        <f t="shared" si="20"/>
        <v>2054</v>
      </c>
      <c r="AG67" s="208">
        <f t="shared" si="20"/>
        <v>2055</v>
      </c>
    </row>
    <row r="68" spans="2:33" x14ac:dyDescent="0.2">
      <c r="B68" s="204" t="s">
        <v>364</v>
      </c>
      <c r="C68" s="222">
        <f t="shared" ref="C68:C75" si="21">SUM(D68:AG68)</f>
        <v>13222502.295937508</v>
      </c>
      <c r="D68" s="225">
        <f t="shared" ref="D68:D73" si="22">D46-D57</f>
        <v>0</v>
      </c>
      <c r="E68" s="225">
        <f t="shared" ref="E68:AG68" si="23">E46-E57</f>
        <v>0</v>
      </c>
      <c r="F68" s="225">
        <f t="shared" si="23"/>
        <v>0</v>
      </c>
      <c r="G68" s="225">
        <f t="shared" si="23"/>
        <v>0</v>
      </c>
      <c r="H68" s="225">
        <f t="shared" si="23"/>
        <v>503898.74249999993</v>
      </c>
      <c r="I68" s="225">
        <f t="shared" si="23"/>
        <v>504298.32168749976</v>
      </c>
      <c r="J68" s="225">
        <f t="shared" si="23"/>
        <v>504697.90087500052</v>
      </c>
      <c r="K68" s="225">
        <f t="shared" si="23"/>
        <v>505097.48006250011</v>
      </c>
      <c r="L68" s="225">
        <f t="shared" si="23"/>
        <v>505497.05925000063</v>
      </c>
      <c r="M68" s="225">
        <f t="shared" si="23"/>
        <v>505896.63843750022</v>
      </c>
      <c r="N68" s="225">
        <f t="shared" si="23"/>
        <v>506296.21762500098</v>
      </c>
      <c r="O68" s="225">
        <f t="shared" si="23"/>
        <v>506695.7968125008</v>
      </c>
      <c r="P68" s="225">
        <f t="shared" si="23"/>
        <v>507095.37599999993</v>
      </c>
      <c r="Q68" s="225">
        <f t="shared" si="23"/>
        <v>507494.95518750045</v>
      </c>
      <c r="R68" s="225">
        <f t="shared" si="23"/>
        <v>507894.53437499958</v>
      </c>
      <c r="S68" s="225">
        <f t="shared" si="23"/>
        <v>508221.37818749971</v>
      </c>
      <c r="T68" s="225">
        <f t="shared" si="23"/>
        <v>508548.222000001</v>
      </c>
      <c r="U68" s="225">
        <f t="shared" si="23"/>
        <v>508875.06581249996</v>
      </c>
      <c r="V68" s="225">
        <f t="shared" si="23"/>
        <v>509201.90962500079</v>
      </c>
      <c r="W68" s="225">
        <f t="shared" si="23"/>
        <v>509528.75343750091</v>
      </c>
      <c r="X68" s="225">
        <f t="shared" si="23"/>
        <v>509855.59725000104</v>
      </c>
      <c r="Y68" s="225">
        <f t="shared" si="23"/>
        <v>510182.4410625</v>
      </c>
      <c r="Z68" s="225">
        <f t="shared" si="23"/>
        <v>510509.28487500036</v>
      </c>
      <c r="AA68" s="225">
        <f t="shared" si="23"/>
        <v>510836.12868750049</v>
      </c>
      <c r="AB68" s="225">
        <f t="shared" si="23"/>
        <v>511162.97249999992</v>
      </c>
      <c r="AC68" s="225">
        <f t="shared" si="23"/>
        <v>511489.81631250004</v>
      </c>
      <c r="AD68" s="225">
        <f t="shared" si="23"/>
        <v>511816.66012500064</v>
      </c>
      <c r="AE68" s="225">
        <f t="shared" si="23"/>
        <v>512143.50393749983</v>
      </c>
      <c r="AF68" s="225">
        <f t="shared" si="23"/>
        <v>512470.34774999996</v>
      </c>
      <c r="AG68" s="225">
        <f t="shared" si="23"/>
        <v>512797.19156250032</v>
      </c>
    </row>
    <row r="69" spans="2:33" x14ac:dyDescent="0.2">
      <c r="B69" s="204" t="s">
        <v>365</v>
      </c>
      <c r="C69" s="222">
        <f t="shared" si="21"/>
        <v>3948073.3034375007</v>
      </c>
      <c r="D69" s="225">
        <f t="shared" si="22"/>
        <v>0</v>
      </c>
      <c r="E69" s="225">
        <f t="shared" ref="E69:AG69" si="24">E47-E58</f>
        <v>0</v>
      </c>
      <c r="F69" s="225">
        <f t="shared" si="24"/>
        <v>0</v>
      </c>
      <c r="G69" s="225">
        <f t="shared" si="24"/>
        <v>0</v>
      </c>
      <c r="H69" s="225">
        <f t="shared" si="24"/>
        <v>150461.12124999997</v>
      </c>
      <c r="I69" s="225">
        <f t="shared" si="24"/>
        <v>150580.16143750009</v>
      </c>
      <c r="J69" s="225">
        <f t="shared" si="24"/>
        <v>150699.20162499999</v>
      </c>
      <c r="K69" s="225">
        <f t="shared" si="24"/>
        <v>150818.24181250011</v>
      </c>
      <c r="L69" s="225">
        <f t="shared" si="24"/>
        <v>150937.2820000003</v>
      </c>
      <c r="M69" s="225">
        <f t="shared" si="24"/>
        <v>151056.32218750013</v>
      </c>
      <c r="N69" s="225">
        <f t="shared" si="24"/>
        <v>151175.36237500008</v>
      </c>
      <c r="O69" s="225">
        <f t="shared" si="24"/>
        <v>151294.40256250009</v>
      </c>
      <c r="P69" s="225">
        <f t="shared" si="24"/>
        <v>151413.44274999993</v>
      </c>
      <c r="Q69" s="225">
        <f t="shared" si="24"/>
        <v>151532.48293750017</v>
      </c>
      <c r="R69" s="225">
        <f t="shared" si="24"/>
        <v>151651.52312499995</v>
      </c>
      <c r="S69" s="225">
        <f t="shared" si="24"/>
        <v>151748.86406250001</v>
      </c>
      <c r="T69" s="225">
        <f t="shared" si="24"/>
        <v>151846.20499999984</v>
      </c>
      <c r="U69" s="225">
        <f t="shared" si="24"/>
        <v>151943.54593750008</v>
      </c>
      <c r="V69" s="225">
        <f t="shared" si="24"/>
        <v>152040.88687499991</v>
      </c>
      <c r="W69" s="225">
        <f t="shared" si="24"/>
        <v>152138.22781250026</v>
      </c>
      <c r="X69" s="225">
        <f t="shared" si="24"/>
        <v>152235.56874999986</v>
      </c>
      <c r="Y69" s="225">
        <f t="shared" si="24"/>
        <v>152332.90968750004</v>
      </c>
      <c r="Z69" s="225">
        <f t="shared" si="24"/>
        <v>152430.25062499999</v>
      </c>
      <c r="AA69" s="225">
        <f t="shared" si="24"/>
        <v>152527.59156250011</v>
      </c>
      <c r="AB69" s="225">
        <f t="shared" si="24"/>
        <v>152624.93249999994</v>
      </c>
      <c r="AC69" s="225">
        <f t="shared" si="24"/>
        <v>152722.27343750023</v>
      </c>
      <c r="AD69" s="225">
        <f t="shared" si="24"/>
        <v>152819.61437500018</v>
      </c>
      <c r="AE69" s="225">
        <f t="shared" si="24"/>
        <v>152916.95531249989</v>
      </c>
      <c r="AF69" s="225">
        <f t="shared" si="24"/>
        <v>153014.29624999996</v>
      </c>
      <c r="AG69" s="225">
        <f t="shared" si="24"/>
        <v>153111.63718750008</v>
      </c>
    </row>
    <row r="70" spans="2:33" x14ac:dyDescent="0.2">
      <c r="B70" s="204" t="s">
        <v>234</v>
      </c>
      <c r="C70" s="222">
        <f t="shared" si="21"/>
        <v>1882549.4587499993</v>
      </c>
      <c r="D70" s="225">
        <f t="shared" si="22"/>
        <v>0</v>
      </c>
      <c r="E70" s="225">
        <f t="shared" ref="E70:AG70" si="25">E48-E59</f>
        <v>0</v>
      </c>
      <c r="F70" s="225">
        <f t="shared" si="25"/>
        <v>0</v>
      </c>
      <c r="G70" s="225">
        <f t="shared" si="25"/>
        <v>0</v>
      </c>
      <c r="H70" s="225">
        <f t="shared" si="25"/>
        <v>71758.452500000014</v>
      </c>
      <c r="I70" s="225">
        <f t="shared" si="25"/>
        <v>71813.841250000027</v>
      </c>
      <c r="J70" s="225">
        <f t="shared" si="25"/>
        <v>71869.229999999981</v>
      </c>
      <c r="K70" s="225">
        <f t="shared" si="25"/>
        <v>71924.618749999965</v>
      </c>
      <c r="L70" s="225">
        <f t="shared" si="25"/>
        <v>71980.007499999949</v>
      </c>
      <c r="M70" s="225">
        <f t="shared" si="25"/>
        <v>72035.39625000002</v>
      </c>
      <c r="N70" s="225">
        <f t="shared" si="25"/>
        <v>72090.784999999945</v>
      </c>
      <c r="O70" s="225">
        <f t="shared" si="25"/>
        <v>72146.173749999987</v>
      </c>
      <c r="P70" s="225">
        <f t="shared" si="25"/>
        <v>72201.562499999971</v>
      </c>
      <c r="Q70" s="225">
        <f t="shared" si="25"/>
        <v>72256.951250000013</v>
      </c>
      <c r="R70" s="225">
        <f t="shared" si="25"/>
        <v>72312.339999999967</v>
      </c>
      <c r="S70" s="225">
        <f t="shared" si="25"/>
        <v>72357.965000000084</v>
      </c>
      <c r="T70" s="225">
        <f t="shared" si="25"/>
        <v>72403.589999999938</v>
      </c>
      <c r="U70" s="225">
        <f t="shared" si="25"/>
        <v>72449.214999999851</v>
      </c>
      <c r="V70" s="225">
        <f t="shared" si="25"/>
        <v>72494.839999999938</v>
      </c>
      <c r="W70" s="225">
        <f t="shared" si="25"/>
        <v>72540.464999999938</v>
      </c>
      <c r="X70" s="225">
        <f t="shared" si="25"/>
        <v>72586.089999999938</v>
      </c>
      <c r="Y70" s="225">
        <f t="shared" si="25"/>
        <v>72631.714999999938</v>
      </c>
      <c r="Z70" s="225">
        <f t="shared" si="25"/>
        <v>72677.34</v>
      </c>
      <c r="AA70" s="225">
        <f t="shared" si="25"/>
        <v>72722.964999999997</v>
      </c>
      <c r="AB70" s="225">
        <f t="shared" si="25"/>
        <v>72768.589999999909</v>
      </c>
      <c r="AC70" s="225">
        <f t="shared" si="25"/>
        <v>72814.214999999909</v>
      </c>
      <c r="AD70" s="225">
        <f t="shared" si="25"/>
        <v>72859.840000000026</v>
      </c>
      <c r="AE70" s="225">
        <f t="shared" si="25"/>
        <v>72905.464999999997</v>
      </c>
      <c r="AF70" s="225">
        <f t="shared" si="25"/>
        <v>72951.09</v>
      </c>
      <c r="AG70" s="225">
        <f t="shared" si="25"/>
        <v>72996.714999999997</v>
      </c>
    </row>
    <row r="71" spans="2:33" x14ac:dyDescent="0.2">
      <c r="B71" s="204" t="s">
        <v>235</v>
      </c>
      <c r="C71" s="222">
        <f t="shared" si="21"/>
        <v>6464641.9287500009</v>
      </c>
      <c r="D71" s="225">
        <f t="shared" si="22"/>
        <v>0</v>
      </c>
      <c r="E71" s="225">
        <f t="shared" ref="E71:AG71" si="26">E49-E60</f>
        <v>0</v>
      </c>
      <c r="F71" s="225">
        <f t="shared" si="26"/>
        <v>0</v>
      </c>
      <c r="G71" s="225">
        <f t="shared" si="26"/>
        <v>0</v>
      </c>
      <c r="H71" s="225">
        <f t="shared" si="26"/>
        <v>215171.88000000009</v>
      </c>
      <c r="I71" s="225">
        <f t="shared" si="26"/>
        <v>217877.38774999994</v>
      </c>
      <c r="J71" s="225">
        <f t="shared" si="26"/>
        <v>220582.89550000004</v>
      </c>
      <c r="K71" s="225">
        <f t="shared" si="26"/>
        <v>223288.40324999992</v>
      </c>
      <c r="L71" s="225">
        <f t="shared" si="26"/>
        <v>225993.91100000008</v>
      </c>
      <c r="M71" s="225">
        <f t="shared" si="26"/>
        <v>228699.41874999995</v>
      </c>
      <c r="N71" s="225">
        <f t="shared" si="26"/>
        <v>231404.92649999991</v>
      </c>
      <c r="O71" s="225">
        <f t="shared" si="26"/>
        <v>234110.43425000008</v>
      </c>
      <c r="P71" s="225">
        <f t="shared" si="26"/>
        <v>236815.94200000016</v>
      </c>
      <c r="Q71" s="225">
        <f t="shared" si="26"/>
        <v>239521.44974999997</v>
      </c>
      <c r="R71" s="225">
        <f t="shared" si="26"/>
        <v>242226.95750000016</v>
      </c>
      <c r="S71" s="225">
        <f t="shared" si="26"/>
        <v>244856.4905000001</v>
      </c>
      <c r="T71" s="225">
        <f t="shared" si="26"/>
        <v>247486.02349999995</v>
      </c>
      <c r="U71" s="225">
        <f t="shared" si="26"/>
        <v>250115.55649999992</v>
      </c>
      <c r="V71" s="225">
        <f t="shared" si="26"/>
        <v>252745.08950000003</v>
      </c>
      <c r="W71" s="225">
        <f t="shared" si="26"/>
        <v>255374.62249999997</v>
      </c>
      <c r="X71" s="225">
        <f t="shared" si="26"/>
        <v>258004.1555000002</v>
      </c>
      <c r="Y71" s="225">
        <f t="shared" si="26"/>
        <v>260633.68849999999</v>
      </c>
      <c r="Z71" s="225">
        <f t="shared" si="26"/>
        <v>263263.2215000001</v>
      </c>
      <c r="AA71" s="225">
        <f t="shared" si="26"/>
        <v>265892.75450000004</v>
      </c>
      <c r="AB71" s="225">
        <f t="shared" si="26"/>
        <v>268522.28749999986</v>
      </c>
      <c r="AC71" s="225">
        <f t="shared" si="26"/>
        <v>271151.82050000009</v>
      </c>
      <c r="AD71" s="225">
        <f t="shared" si="26"/>
        <v>273781.35349999985</v>
      </c>
      <c r="AE71" s="225">
        <f t="shared" si="26"/>
        <v>276410.88650000014</v>
      </c>
      <c r="AF71" s="225">
        <f t="shared" si="26"/>
        <v>279040.41949999996</v>
      </c>
      <c r="AG71" s="225">
        <f t="shared" si="26"/>
        <v>281669.95250000013</v>
      </c>
    </row>
    <row r="72" spans="2:33" x14ac:dyDescent="0.2">
      <c r="B72" s="204" t="s">
        <v>236</v>
      </c>
      <c r="C72" s="222">
        <f t="shared" si="21"/>
        <v>60499064.265000008</v>
      </c>
      <c r="D72" s="225">
        <f t="shared" si="22"/>
        <v>0</v>
      </c>
      <c r="E72" s="225">
        <f t="shared" ref="E72:AG72" si="27">E50-E61</f>
        <v>0</v>
      </c>
      <c r="F72" s="225">
        <f t="shared" si="27"/>
        <v>0</v>
      </c>
      <c r="G72" s="225">
        <f t="shared" si="27"/>
        <v>0</v>
      </c>
      <c r="H72" s="225">
        <f t="shared" si="27"/>
        <v>2012368.5525000005</v>
      </c>
      <c r="I72" s="225">
        <f t="shared" si="27"/>
        <v>2037769.4865000001</v>
      </c>
      <c r="J72" s="225">
        <f t="shared" si="27"/>
        <v>2063170.4204999991</v>
      </c>
      <c r="K72" s="225">
        <f t="shared" si="27"/>
        <v>2088571.3544999994</v>
      </c>
      <c r="L72" s="225">
        <f t="shared" si="27"/>
        <v>2113972.2885000007</v>
      </c>
      <c r="M72" s="225">
        <f t="shared" si="27"/>
        <v>2139373.2225000011</v>
      </c>
      <c r="N72" s="225">
        <f t="shared" si="27"/>
        <v>2164774.1565</v>
      </c>
      <c r="O72" s="225">
        <f t="shared" si="27"/>
        <v>2190175.0904999999</v>
      </c>
      <c r="P72" s="225">
        <f t="shared" si="27"/>
        <v>2215576.0244999998</v>
      </c>
      <c r="Q72" s="225">
        <f t="shared" si="27"/>
        <v>2240976.9585000002</v>
      </c>
      <c r="R72" s="225">
        <f t="shared" si="27"/>
        <v>2266377.8925000015</v>
      </c>
      <c r="S72" s="225">
        <f t="shared" si="27"/>
        <v>2291130.3127500005</v>
      </c>
      <c r="T72" s="225">
        <f t="shared" si="27"/>
        <v>2315882.7329999991</v>
      </c>
      <c r="U72" s="225">
        <f t="shared" si="27"/>
        <v>2340635.153249999</v>
      </c>
      <c r="V72" s="225">
        <f t="shared" si="27"/>
        <v>2365387.5735000004</v>
      </c>
      <c r="W72" s="225">
        <f t="shared" si="27"/>
        <v>2390139.9937499985</v>
      </c>
      <c r="X72" s="225">
        <f t="shared" si="27"/>
        <v>2414892.4140000008</v>
      </c>
      <c r="Y72" s="225">
        <f t="shared" si="27"/>
        <v>2439644.8342499984</v>
      </c>
      <c r="Z72" s="225">
        <f t="shared" si="27"/>
        <v>2464397.2544999998</v>
      </c>
      <c r="AA72" s="225">
        <f t="shared" si="27"/>
        <v>2489149.6747499988</v>
      </c>
      <c r="AB72" s="225">
        <f t="shared" si="27"/>
        <v>2513902.0950000011</v>
      </c>
      <c r="AC72" s="225">
        <f t="shared" si="27"/>
        <v>2538654.5152499997</v>
      </c>
      <c r="AD72" s="225">
        <f t="shared" si="27"/>
        <v>2563406.9354999997</v>
      </c>
      <c r="AE72" s="225">
        <f t="shared" si="27"/>
        <v>2588159.3557499992</v>
      </c>
      <c r="AF72" s="225">
        <f t="shared" si="27"/>
        <v>2612911.7760000005</v>
      </c>
      <c r="AG72" s="225">
        <f t="shared" si="27"/>
        <v>2637664.196250001</v>
      </c>
    </row>
    <row r="73" spans="2:33" ht="12" thickBot="1" x14ac:dyDescent="0.25">
      <c r="B73" s="221" t="s">
        <v>237</v>
      </c>
      <c r="C73" s="226">
        <f t="shared" si="21"/>
        <v>345893.16250000003</v>
      </c>
      <c r="D73" s="227">
        <f t="shared" si="22"/>
        <v>0</v>
      </c>
      <c r="E73" s="227">
        <f t="shared" ref="E73:AG73" si="28">E51-E62</f>
        <v>0</v>
      </c>
      <c r="F73" s="227">
        <f t="shared" si="28"/>
        <v>0</v>
      </c>
      <c r="G73" s="227">
        <f t="shared" si="28"/>
        <v>0</v>
      </c>
      <c r="H73" s="227">
        <f t="shared" si="28"/>
        <v>11468.482500000007</v>
      </c>
      <c r="I73" s="227">
        <f t="shared" si="28"/>
        <v>11612.110000000004</v>
      </c>
      <c r="J73" s="227">
        <f t="shared" si="28"/>
        <v>11755.737499999997</v>
      </c>
      <c r="K73" s="227">
        <f t="shared" si="28"/>
        <v>11899.365000000002</v>
      </c>
      <c r="L73" s="227">
        <f t="shared" si="28"/>
        <v>12042.9925</v>
      </c>
      <c r="M73" s="227">
        <f t="shared" si="28"/>
        <v>12186.619999999999</v>
      </c>
      <c r="N73" s="227">
        <f t="shared" si="28"/>
        <v>12330.247500000001</v>
      </c>
      <c r="O73" s="227">
        <f t="shared" si="28"/>
        <v>12473.875000000002</v>
      </c>
      <c r="P73" s="227">
        <f t="shared" si="28"/>
        <v>12617.502499999999</v>
      </c>
      <c r="Q73" s="227">
        <f t="shared" si="28"/>
        <v>12761.130000000001</v>
      </c>
      <c r="R73" s="227">
        <f t="shared" si="28"/>
        <v>12904.757499999996</v>
      </c>
      <c r="S73" s="227">
        <f t="shared" si="28"/>
        <v>13056.999000000003</v>
      </c>
      <c r="T73" s="227">
        <f t="shared" si="28"/>
        <v>13209.240500000002</v>
      </c>
      <c r="U73" s="227">
        <f t="shared" si="28"/>
        <v>13361.481999999996</v>
      </c>
      <c r="V73" s="227">
        <f t="shared" si="28"/>
        <v>13513.7235</v>
      </c>
      <c r="W73" s="227">
        <f t="shared" si="28"/>
        <v>13665.965</v>
      </c>
      <c r="X73" s="227">
        <f t="shared" si="28"/>
        <v>13818.2065</v>
      </c>
      <c r="Y73" s="227">
        <f t="shared" si="28"/>
        <v>13970.448</v>
      </c>
      <c r="Z73" s="227">
        <f t="shared" si="28"/>
        <v>14122.689499999995</v>
      </c>
      <c r="AA73" s="227">
        <f t="shared" si="28"/>
        <v>14274.931</v>
      </c>
      <c r="AB73" s="227">
        <f t="shared" si="28"/>
        <v>14427.172500000001</v>
      </c>
      <c r="AC73" s="227">
        <f t="shared" si="28"/>
        <v>14579.413999999993</v>
      </c>
      <c r="AD73" s="227">
        <f t="shared" si="28"/>
        <v>14731.655499999999</v>
      </c>
      <c r="AE73" s="227">
        <f t="shared" si="28"/>
        <v>14883.897000000003</v>
      </c>
      <c r="AF73" s="227">
        <f t="shared" si="28"/>
        <v>15036.138500000001</v>
      </c>
      <c r="AG73" s="227">
        <f t="shared" si="28"/>
        <v>15188.379999999997</v>
      </c>
    </row>
    <row r="74" spans="2:33" ht="12" thickTop="1" x14ac:dyDescent="0.2">
      <c r="B74" s="211" t="s">
        <v>370</v>
      </c>
      <c r="C74" s="228">
        <f t="shared" si="21"/>
        <v>13222502.295937508</v>
      </c>
      <c r="D74" s="229">
        <f>D68</f>
        <v>0</v>
      </c>
      <c r="E74" s="229">
        <f t="shared" ref="E74:AG74" si="29">E68</f>
        <v>0</v>
      </c>
      <c r="F74" s="229">
        <f t="shared" si="29"/>
        <v>0</v>
      </c>
      <c r="G74" s="229">
        <f t="shared" si="29"/>
        <v>0</v>
      </c>
      <c r="H74" s="229">
        <f t="shared" si="29"/>
        <v>503898.74249999993</v>
      </c>
      <c r="I74" s="229">
        <f t="shared" si="29"/>
        <v>504298.32168749976</v>
      </c>
      <c r="J74" s="229">
        <f t="shared" si="29"/>
        <v>504697.90087500052</v>
      </c>
      <c r="K74" s="229">
        <f t="shared" si="29"/>
        <v>505097.48006250011</v>
      </c>
      <c r="L74" s="229">
        <f t="shared" si="29"/>
        <v>505497.05925000063</v>
      </c>
      <c r="M74" s="229">
        <f t="shared" si="29"/>
        <v>505896.63843750022</v>
      </c>
      <c r="N74" s="229">
        <f t="shared" si="29"/>
        <v>506296.21762500098</v>
      </c>
      <c r="O74" s="229">
        <f t="shared" si="29"/>
        <v>506695.7968125008</v>
      </c>
      <c r="P74" s="229">
        <f t="shared" si="29"/>
        <v>507095.37599999993</v>
      </c>
      <c r="Q74" s="229">
        <f t="shared" si="29"/>
        <v>507494.95518750045</v>
      </c>
      <c r="R74" s="229">
        <f t="shared" si="29"/>
        <v>507894.53437499958</v>
      </c>
      <c r="S74" s="229">
        <f t="shared" si="29"/>
        <v>508221.37818749971</v>
      </c>
      <c r="T74" s="229">
        <f t="shared" si="29"/>
        <v>508548.222000001</v>
      </c>
      <c r="U74" s="229">
        <f t="shared" si="29"/>
        <v>508875.06581249996</v>
      </c>
      <c r="V74" s="229">
        <f t="shared" si="29"/>
        <v>509201.90962500079</v>
      </c>
      <c r="W74" s="229">
        <f t="shared" si="29"/>
        <v>509528.75343750091</v>
      </c>
      <c r="X74" s="229">
        <f t="shared" si="29"/>
        <v>509855.59725000104</v>
      </c>
      <c r="Y74" s="229">
        <f t="shared" si="29"/>
        <v>510182.4410625</v>
      </c>
      <c r="Z74" s="229">
        <f t="shared" si="29"/>
        <v>510509.28487500036</v>
      </c>
      <c r="AA74" s="229">
        <f t="shared" si="29"/>
        <v>510836.12868750049</v>
      </c>
      <c r="AB74" s="229">
        <f t="shared" si="29"/>
        <v>511162.97249999992</v>
      </c>
      <c r="AC74" s="229">
        <f t="shared" si="29"/>
        <v>511489.81631250004</v>
      </c>
      <c r="AD74" s="229">
        <f t="shared" si="29"/>
        <v>511816.66012500064</v>
      </c>
      <c r="AE74" s="229">
        <f t="shared" si="29"/>
        <v>512143.50393749983</v>
      </c>
      <c r="AF74" s="229">
        <f t="shared" si="29"/>
        <v>512470.34774999996</v>
      </c>
      <c r="AG74" s="229">
        <f t="shared" si="29"/>
        <v>512797.19156250032</v>
      </c>
    </row>
    <row r="75" spans="2:33" x14ac:dyDescent="0.2">
      <c r="B75" s="204" t="s">
        <v>371</v>
      </c>
      <c r="C75" s="222">
        <f t="shared" si="21"/>
        <v>73140222.118437499</v>
      </c>
      <c r="D75" s="225">
        <f>SUM(D69:D73)</f>
        <v>0</v>
      </c>
      <c r="E75" s="225">
        <f t="shared" ref="E75:AG75" si="30">SUM(E69:E73)</f>
        <v>0</v>
      </c>
      <c r="F75" s="225">
        <f t="shared" si="30"/>
        <v>0</v>
      </c>
      <c r="G75" s="225">
        <f t="shared" si="30"/>
        <v>0</v>
      </c>
      <c r="H75" s="225">
        <f t="shared" si="30"/>
        <v>2461228.4887500005</v>
      </c>
      <c r="I75" s="225">
        <f t="shared" si="30"/>
        <v>2489652.9869375001</v>
      </c>
      <c r="J75" s="225">
        <f t="shared" si="30"/>
        <v>2518077.4851249987</v>
      </c>
      <c r="K75" s="225">
        <f t="shared" si="30"/>
        <v>2546501.9833124997</v>
      </c>
      <c r="L75" s="225">
        <f t="shared" si="30"/>
        <v>2574926.4815000012</v>
      </c>
      <c r="M75" s="225">
        <f t="shared" si="30"/>
        <v>2603350.9796875012</v>
      </c>
      <c r="N75" s="225">
        <f t="shared" si="30"/>
        <v>2631775.4778749999</v>
      </c>
      <c r="O75" s="225">
        <f t="shared" si="30"/>
        <v>2660199.9760624999</v>
      </c>
      <c r="P75" s="225">
        <f t="shared" si="30"/>
        <v>2688624.47425</v>
      </c>
      <c r="Q75" s="225">
        <f t="shared" si="30"/>
        <v>2717048.9724375</v>
      </c>
      <c r="R75" s="225">
        <f t="shared" si="30"/>
        <v>2745473.4706250015</v>
      </c>
      <c r="S75" s="225">
        <f t="shared" si="30"/>
        <v>2773150.6313125007</v>
      </c>
      <c r="T75" s="225">
        <f t="shared" si="30"/>
        <v>2800827.7919999985</v>
      </c>
      <c r="U75" s="225">
        <f t="shared" si="30"/>
        <v>2828504.9526874986</v>
      </c>
      <c r="V75" s="225">
        <f t="shared" si="30"/>
        <v>2856182.1133750002</v>
      </c>
      <c r="W75" s="225">
        <f t="shared" si="30"/>
        <v>2883859.2740624985</v>
      </c>
      <c r="X75" s="225">
        <f t="shared" si="30"/>
        <v>2911536.4347500005</v>
      </c>
      <c r="Y75" s="225">
        <f t="shared" si="30"/>
        <v>2939213.5954374983</v>
      </c>
      <c r="Z75" s="225">
        <f t="shared" si="30"/>
        <v>2966890.7561249998</v>
      </c>
      <c r="AA75" s="225">
        <f t="shared" si="30"/>
        <v>2994567.9168124991</v>
      </c>
      <c r="AB75" s="225">
        <f t="shared" si="30"/>
        <v>3022245.0775000006</v>
      </c>
      <c r="AC75" s="225">
        <f t="shared" si="30"/>
        <v>3049922.2381874998</v>
      </c>
      <c r="AD75" s="225">
        <f t="shared" si="30"/>
        <v>3077599.3988749995</v>
      </c>
      <c r="AE75" s="225">
        <f t="shared" si="30"/>
        <v>3105276.5595624992</v>
      </c>
      <c r="AF75" s="225">
        <f t="shared" si="30"/>
        <v>3132953.7202500002</v>
      </c>
      <c r="AG75" s="225">
        <f t="shared" si="30"/>
        <v>3160630.8809375009</v>
      </c>
    </row>
    <row r="76" spans="2:33" x14ac:dyDescent="0.2">
      <c r="B76" s="218"/>
      <c r="C76" s="219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</row>
    <row r="78" spans="2:33" x14ac:dyDescent="0.2">
      <c r="B78" s="206" t="s">
        <v>387</v>
      </c>
      <c r="C78" s="206" t="s">
        <v>9</v>
      </c>
    </row>
    <row r="79" spans="2:33" x14ac:dyDescent="0.2">
      <c r="B79" s="209" t="s">
        <v>190</v>
      </c>
      <c r="C79" s="222">
        <f>SUM(D79:AG79)</f>
        <v>6915368.7007753169</v>
      </c>
      <c r="D79" s="222">
        <f>D74*Parametre!$C$138</f>
        <v>0</v>
      </c>
      <c r="E79" s="222">
        <f>E74*Parametre!$C$138</f>
        <v>0</v>
      </c>
      <c r="F79" s="222">
        <f>F74*Parametre!$C$138</f>
        <v>0</v>
      </c>
      <c r="G79" s="222">
        <f>G74*Parametre!$C$138</f>
        <v>0</v>
      </c>
      <c r="H79" s="222">
        <f>H74*Parametre!$C$138</f>
        <v>263539.04232749995</v>
      </c>
      <c r="I79" s="222">
        <f>I74*Parametre!$C$138</f>
        <v>263748.02224256238</v>
      </c>
      <c r="J79" s="222">
        <f>J74*Parametre!$C$138</f>
        <v>263957.00215762528</v>
      </c>
      <c r="K79" s="222">
        <f>K74*Parametre!$C$138</f>
        <v>264165.98207268759</v>
      </c>
      <c r="L79" s="222">
        <f>L74*Parametre!$C$138</f>
        <v>264374.96198775031</v>
      </c>
      <c r="M79" s="222">
        <f>M74*Parametre!$C$138</f>
        <v>264583.94190281263</v>
      </c>
      <c r="N79" s="222">
        <f>N74*Parametre!$C$138</f>
        <v>264792.92181787553</v>
      </c>
      <c r="O79" s="222">
        <f>O74*Parametre!$C$138</f>
        <v>265001.90173293796</v>
      </c>
      <c r="P79" s="222">
        <f>P74*Parametre!$C$138</f>
        <v>265210.88164799998</v>
      </c>
      <c r="Q79" s="222">
        <f>Q74*Parametre!$C$138</f>
        <v>265419.86156306276</v>
      </c>
      <c r="R79" s="222">
        <f>R74*Parametre!$C$138</f>
        <v>265628.84147812478</v>
      </c>
      <c r="S79" s="222">
        <f>S74*Parametre!$C$138</f>
        <v>265799.78079206235</v>
      </c>
      <c r="T79" s="222">
        <f>T74*Parametre!$C$138</f>
        <v>265970.72010600055</v>
      </c>
      <c r="U79" s="222">
        <f>U74*Parametre!$C$138</f>
        <v>266141.65941993747</v>
      </c>
      <c r="V79" s="222">
        <f>V74*Parametre!$C$138</f>
        <v>266312.59873387543</v>
      </c>
      <c r="W79" s="222">
        <f>W74*Parametre!$C$138</f>
        <v>266483.538047813</v>
      </c>
      <c r="X79" s="222">
        <f>X74*Parametre!$C$138</f>
        <v>266654.47736175056</v>
      </c>
      <c r="Y79" s="222">
        <f>Y74*Parametre!$C$138</f>
        <v>266825.41667568753</v>
      </c>
      <c r="Z79" s="222">
        <f>Z74*Parametre!$C$138</f>
        <v>266996.35598962521</v>
      </c>
      <c r="AA79" s="222">
        <f>AA74*Parametre!$C$138</f>
        <v>267167.29530356277</v>
      </c>
      <c r="AB79" s="222">
        <f>AB74*Parametre!$C$138</f>
        <v>267338.23461749998</v>
      </c>
      <c r="AC79" s="222">
        <f>AC74*Parametre!$C$138</f>
        <v>267509.17393143754</v>
      </c>
      <c r="AD79" s="222">
        <f>AD74*Parametre!$C$138</f>
        <v>267680.11324537534</v>
      </c>
      <c r="AE79" s="222">
        <f>AE74*Parametre!$C$138</f>
        <v>267851.05255931243</v>
      </c>
      <c r="AF79" s="222">
        <f>AF74*Parametre!$C$138</f>
        <v>268021.99187324999</v>
      </c>
      <c r="AG79" s="222">
        <f>AG74*Parametre!$C$138</f>
        <v>268192.93118718767</v>
      </c>
    </row>
    <row r="80" spans="2:33" x14ac:dyDescent="0.2">
      <c r="B80" s="209" t="s">
        <v>191</v>
      </c>
      <c r="C80" s="222">
        <f>SUM(D80:AG80)</f>
        <v>41689926.607509367</v>
      </c>
      <c r="D80" s="222">
        <f>D75*Parametre!$C$139</f>
        <v>0</v>
      </c>
      <c r="E80" s="222">
        <f>E75*Parametre!$C$139</f>
        <v>0</v>
      </c>
      <c r="F80" s="222">
        <f>F75*Parametre!$C$139</f>
        <v>0</v>
      </c>
      <c r="G80" s="222">
        <f>G75*Parametre!$C$139</f>
        <v>0</v>
      </c>
      <c r="H80" s="222">
        <f>H75*Parametre!$C$139</f>
        <v>1402900.2385875001</v>
      </c>
      <c r="I80" s="222">
        <f>I75*Parametre!$C$139</f>
        <v>1419102.2025543749</v>
      </c>
      <c r="J80" s="222">
        <f>J75*Parametre!$C$139</f>
        <v>1435304.1665212491</v>
      </c>
      <c r="K80" s="222">
        <f>K75*Parametre!$C$139</f>
        <v>1451506.1304881247</v>
      </c>
      <c r="L80" s="222">
        <f>L75*Parametre!$C$139</f>
        <v>1467708.0944550005</v>
      </c>
      <c r="M80" s="222">
        <f>M75*Parametre!$C$139</f>
        <v>1483910.0584218756</v>
      </c>
      <c r="N80" s="222">
        <f>N75*Parametre!$C$139</f>
        <v>1500112.0223887498</v>
      </c>
      <c r="O80" s="222">
        <f>O75*Parametre!$C$139</f>
        <v>1516313.9863556249</v>
      </c>
      <c r="P80" s="222">
        <f>P75*Parametre!$C$139</f>
        <v>1532515.9503225</v>
      </c>
      <c r="Q80" s="222">
        <f>Q75*Parametre!$C$139</f>
        <v>1548717.9142893748</v>
      </c>
      <c r="R80" s="222">
        <f>R75*Parametre!$C$139</f>
        <v>1564919.8782562506</v>
      </c>
      <c r="S80" s="222">
        <f>S75*Parametre!$C$139</f>
        <v>1580695.8598481251</v>
      </c>
      <c r="T80" s="222">
        <f>T75*Parametre!$C$139</f>
        <v>1596471.8414399989</v>
      </c>
      <c r="U80" s="222">
        <f>U75*Parametre!$C$139</f>
        <v>1612247.8230318741</v>
      </c>
      <c r="V80" s="222">
        <f>V75*Parametre!$C$139</f>
        <v>1628023.80462375</v>
      </c>
      <c r="W80" s="222">
        <f>W75*Parametre!$C$139</f>
        <v>1643799.7862156241</v>
      </c>
      <c r="X80" s="222">
        <f>X75*Parametre!$C$139</f>
        <v>1659575.7678075002</v>
      </c>
      <c r="Y80" s="222">
        <f>Y75*Parametre!$C$139</f>
        <v>1675351.7493993738</v>
      </c>
      <c r="Z80" s="222">
        <f>Z75*Parametre!$C$139</f>
        <v>1691127.7309912497</v>
      </c>
      <c r="AA80" s="222">
        <f>AA75*Parametre!$C$139</f>
        <v>1706903.7125831244</v>
      </c>
      <c r="AB80" s="222">
        <f>AB75*Parametre!$C$139</f>
        <v>1722679.6941750003</v>
      </c>
      <c r="AC80" s="222">
        <f>AC75*Parametre!$C$139</f>
        <v>1738455.6757668748</v>
      </c>
      <c r="AD80" s="222">
        <f>AD75*Parametre!$C$139</f>
        <v>1754231.6573587495</v>
      </c>
      <c r="AE80" s="222">
        <f>AE75*Parametre!$C$139</f>
        <v>1770007.6389506243</v>
      </c>
      <c r="AF80" s="222">
        <f>AF75*Parametre!$C$139</f>
        <v>1785783.6205424999</v>
      </c>
      <c r="AG80" s="222">
        <f>AG75*Parametre!$C$139</f>
        <v>1801559.6021343754</v>
      </c>
    </row>
    <row r="81" spans="2:33" x14ac:dyDescent="0.2">
      <c r="B81" s="216" t="s">
        <v>9</v>
      </c>
      <c r="C81" s="223">
        <f>SUM(D81:AG81)</f>
        <v>48605295.308284685</v>
      </c>
      <c r="D81" s="224">
        <f t="shared" ref="D81:AG81" si="31">SUM(D79:D80)</f>
        <v>0</v>
      </c>
      <c r="E81" s="223">
        <f t="shared" si="31"/>
        <v>0</v>
      </c>
      <c r="F81" s="223">
        <f t="shared" si="31"/>
        <v>0</v>
      </c>
      <c r="G81" s="223">
        <f t="shared" si="31"/>
        <v>0</v>
      </c>
      <c r="H81" s="223">
        <f t="shared" si="31"/>
        <v>1666439.280915</v>
      </c>
      <c r="I81" s="223">
        <f t="shared" si="31"/>
        <v>1682850.2247969373</v>
      </c>
      <c r="J81" s="223">
        <f t="shared" si="31"/>
        <v>1699261.1686788744</v>
      </c>
      <c r="K81" s="223">
        <f t="shared" si="31"/>
        <v>1715672.1125608124</v>
      </c>
      <c r="L81" s="223">
        <f t="shared" si="31"/>
        <v>1732083.0564427509</v>
      </c>
      <c r="M81" s="223">
        <f t="shared" si="31"/>
        <v>1748494.0003246882</v>
      </c>
      <c r="N81" s="223">
        <f t="shared" si="31"/>
        <v>1764904.9442066252</v>
      </c>
      <c r="O81" s="223">
        <f t="shared" si="31"/>
        <v>1781315.8880885628</v>
      </c>
      <c r="P81" s="223">
        <f t="shared" si="31"/>
        <v>1797726.8319704998</v>
      </c>
      <c r="Q81" s="223">
        <f t="shared" si="31"/>
        <v>1814137.7758524376</v>
      </c>
      <c r="R81" s="223">
        <f t="shared" si="31"/>
        <v>1830548.7197343754</v>
      </c>
      <c r="S81" s="223">
        <f t="shared" si="31"/>
        <v>1846495.6406401875</v>
      </c>
      <c r="T81" s="223">
        <f t="shared" si="31"/>
        <v>1862442.5615459995</v>
      </c>
      <c r="U81" s="223">
        <f t="shared" si="31"/>
        <v>1878389.4824518117</v>
      </c>
      <c r="V81" s="223">
        <f t="shared" si="31"/>
        <v>1894336.4033576255</v>
      </c>
      <c r="W81" s="223">
        <f t="shared" si="31"/>
        <v>1910283.3242634372</v>
      </c>
      <c r="X81" s="223">
        <f t="shared" si="31"/>
        <v>1926230.2451692508</v>
      </c>
      <c r="Y81" s="223">
        <f t="shared" si="31"/>
        <v>1942177.1660750613</v>
      </c>
      <c r="Z81" s="223">
        <f t="shared" si="31"/>
        <v>1958124.0869808749</v>
      </c>
      <c r="AA81" s="223">
        <f t="shared" si="31"/>
        <v>1974071.0078866873</v>
      </c>
      <c r="AB81" s="223">
        <f t="shared" si="31"/>
        <v>1990017.9287925004</v>
      </c>
      <c r="AC81" s="223">
        <f t="shared" si="31"/>
        <v>2005964.8496983123</v>
      </c>
      <c r="AD81" s="223">
        <f t="shared" si="31"/>
        <v>2021911.7706041248</v>
      </c>
      <c r="AE81" s="223">
        <f t="shared" si="31"/>
        <v>2037858.6915099367</v>
      </c>
      <c r="AF81" s="223">
        <f t="shared" si="31"/>
        <v>2053805.61241575</v>
      </c>
      <c r="AG81" s="223">
        <f t="shared" si="31"/>
        <v>2069752.5333215632</v>
      </c>
    </row>
    <row r="84" spans="2:33" x14ac:dyDescent="0.2">
      <c r="B84" s="206" t="s">
        <v>388</v>
      </c>
      <c r="C84" s="206" t="s">
        <v>9</v>
      </c>
    </row>
    <row r="85" spans="2:33" x14ac:dyDescent="0.2">
      <c r="B85" s="209" t="s">
        <v>190</v>
      </c>
      <c r="C85" s="222">
        <f>SUM(D85:AG85)</f>
        <v>-3780972.9080537609</v>
      </c>
      <c r="D85" s="222">
        <f>D38+D79</f>
        <v>0</v>
      </c>
      <c r="E85" s="222">
        <f t="shared" ref="E85:AG85" si="32">E38+E79</f>
        <v>0</v>
      </c>
      <c r="F85" s="222">
        <f t="shared" si="32"/>
        <v>0</v>
      </c>
      <c r="G85" s="222">
        <f t="shared" si="32"/>
        <v>0</v>
      </c>
      <c r="H85" s="222">
        <f t="shared" si="32"/>
        <v>-174835.79462820356</v>
      </c>
      <c r="I85" s="222">
        <f t="shared" si="32"/>
        <v>-177632.35780115455</v>
      </c>
      <c r="J85" s="222">
        <f t="shared" si="32"/>
        <v>-170828.84209329454</v>
      </c>
      <c r="K85" s="222">
        <f t="shared" si="32"/>
        <v>-170419.49969489471</v>
      </c>
      <c r="L85" s="222">
        <f t="shared" si="32"/>
        <v>-169889.62387220812</v>
      </c>
      <c r="M85" s="222">
        <f t="shared" si="32"/>
        <v>-169880.16154971445</v>
      </c>
      <c r="N85" s="222">
        <f t="shared" si="32"/>
        <v>-153851.47313176724</v>
      </c>
      <c r="O85" s="222">
        <f t="shared" si="32"/>
        <v>-153808.80328727886</v>
      </c>
      <c r="P85" s="222">
        <f t="shared" si="32"/>
        <v>-153378.21287659561</v>
      </c>
      <c r="Q85" s="222">
        <f t="shared" si="32"/>
        <v>-146463.76169163664</v>
      </c>
      <c r="R85" s="222">
        <f t="shared" si="32"/>
        <v>-148632.26808442106</v>
      </c>
      <c r="S85" s="222">
        <f t="shared" si="32"/>
        <v>-151269.46044673107</v>
      </c>
      <c r="T85" s="222">
        <f t="shared" si="32"/>
        <v>-151196.20465751505</v>
      </c>
      <c r="U85" s="222">
        <f t="shared" si="32"/>
        <v>-143559.73628305498</v>
      </c>
      <c r="V85" s="222">
        <f t="shared" si="32"/>
        <v>-143417.68037288362</v>
      </c>
      <c r="W85" s="222">
        <f t="shared" si="32"/>
        <v>-143334.34349364304</v>
      </c>
      <c r="X85" s="222">
        <f t="shared" si="32"/>
        <v>-134971.84018647857</v>
      </c>
      <c r="Y85" s="222">
        <f t="shared" si="32"/>
        <v>-134603.97287563764</v>
      </c>
      <c r="Z85" s="222">
        <f t="shared" si="32"/>
        <v>-126900.04953425034</v>
      </c>
      <c r="AA85" s="222">
        <f t="shared" si="32"/>
        <v>-126799.56756852934</v>
      </c>
      <c r="AB85" s="222">
        <f t="shared" si="32"/>
        <v>-126699.08560281014</v>
      </c>
      <c r="AC85" s="222">
        <f t="shared" si="32"/>
        <v>-125311.20524156856</v>
      </c>
      <c r="AD85" s="222">
        <f t="shared" si="32"/>
        <v>-127431.10124532308</v>
      </c>
      <c r="AE85" s="222">
        <f t="shared" si="32"/>
        <v>-118917.38454142341</v>
      </c>
      <c r="AF85" s="222">
        <f t="shared" si="32"/>
        <v>-118526.3180490089</v>
      </c>
      <c r="AG85" s="222">
        <f t="shared" si="32"/>
        <v>-118414.15924373374</v>
      </c>
    </row>
    <row r="86" spans="2:33" x14ac:dyDescent="0.2">
      <c r="B86" s="209" t="s">
        <v>191</v>
      </c>
      <c r="C86" s="222">
        <f>SUM(D86:AG86)</f>
        <v>44333112.087468028</v>
      </c>
      <c r="D86" s="222">
        <f>D39+D80</f>
        <v>0</v>
      </c>
      <c r="E86" s="222">
        <f t="shared" ref="E86:AG86" si="33">E39+E80</f>
        <v>0</v>
      </c>
      <c r="F86" s="222">
        <f t="shared" si="33"/>
        <v>0</v>
      </c>
      <c r="G86" s="222">
        <f t="shared" si="33"/>
        <v>0</v>
      </c>
      <c r="H86" s="222">
        <f t="shared" si="33"/>
        <v>1392808.3505018854</v>
      </c>
      <c r="I86" s="222">
        <f t="shared" si="33"/>
        <v>1406354.0036587587</v>
      </c>
      <c r="J86" s="222">
        <f t="shared" si="33"/>
        <v>1439380.2155462764</v>
      </c>
      <c r="K86" s="222">
        <f t="shared" si="33"/>
        <v>1454619.2840760173</v>
      </c>
      <c r="L86" s="222">
        <f t="shared" si="33"/>
        <v>1477573.0296814365</v>
      </c>
      <c r="M86" s="222">
        <f t="shared" si="33"/>
        <v>1496762.9308665539</v>
      </c>
      <c r="N86" s="222">
        <f t="shared" si="33"/>
        <v>1564732.3024348973</v>
      </c>
      <c r="O86" s="222">
        <f t="shared" si="33"/>
        <v>1584510.4924633352</v>
      </c>
      <c r="P86" s="222">
        <f t="shared" si="33"/>
        <v>1599964.6755539561</v>
      </c>
      <c r="Q86" s="222">
        <f t="shared" si="33"/>
        <v>1634558.2577966214</v>
      </c>
      <c r="R86" s="222">
        <f t="shared" si="33"/>
        <v>1647414.9442643446</v>
      </c>
      <c r="S86" s="222">
        <f t="shared" si="33"/>
        <v>1665332.2076689266</v>
      </c>
      <c r="T86" s="222">
        <f t="shared" si="33"/>
        <v>1684975.3828972429</v>
      </c>
      <c r="U86" s="222">
        <f t="shared" si="33"/>
        <v>1717271.2813287997</v>
      </c>
      <c r="V86" s="222">
        <f t="shared" si="33"/>
        <v>1737417.2537909115</v>
      </c>
      <c r="W86" s="222">
        <f t="shared" si="33"/>
        <v>1757161.9563524574</v>
      </c>
      <c r="X86" s="222">
        <f t="shared" si="33"/>
        <v>1797201.2137065479</v>
      </c>
      <c r="Y86" s="222">
        <f t="shared" si="33"/>
        <v>1821164.8796716642</v>
      </c>
      <c r="Z86" s="222">
        <f t="shared" si="33"/>
        <v>1854248.5100553492</v>
      </c>
      <c r="AA86" s="222">
        <f t="shared" si="33"/>
        <v>1874288.6637904674</v>
      </c>
      <c r="AB86" s="222">
        <f t="shared" si="33"/>
        <v>1894328.8175255784</v>
      </c>
      <c r="AC86" s="222">
        <f t="shared" si="33"/>
        <v>1920061.7310038717</v>
      </c>
      <c r="AD86" s="222">
        <f t="shared" si="33"/>
        <v>1932497.6861553334</v>
      </c>
      <c r="AE86" s="222">
        <f t="shared" si="33"/>
        <v>1969777.2482146444</v>
      </c>
      <c r="AF86" s="222">
        <f t="shared" si="33"/>
        <v>1994257.5839514025</v>
      </c>
      <c r="AG86" s="222">
        <f t="shared" si="33"/>
        <v>2014449.1845107409</v>
      </c>
    </row>
    <row r="87" spans="2:33" x14ac:dyDescent="0.2">
      <c r="B87" s="233" t="s">
        <v>9</v>
      </c>
      <c r="C87" s="234">
        <f>SUM(D87:AG87)</f>
        <v>40552139.179414257</v>
      </c>
      <c r="D87" s="235">
        <f t="shared" ref="D87:AG87" si="34">SUM(D85:D86)</f>
        <v>0</v>
      </c>
      <c r="E87" s="234">
        <f t="shared" si="34"/>
        <v>0</v>
      </c>
      <c r="F87" s="234">
        <f t="shared" si="34"/>
        <v>0</v>
      </c>
      <c r="G87" s="234">
        <f t="shared" si="34"/>
        <v>0</v>
      </c>
      <c r="H87" s="234">
        <f t="shared" si="34"/>
        <v>1217972.5558736818</v>
      </c>
      <c r="I87" s="234">
        <f t="shared" si="34"/>
        <v>1228721.6458576042</v>
      </c>
      <c r="J87" s="234">
        <f t="shared" si="34"/>
        <v>1268551.3734529819</v>
      </c>
      <c r="K87" s="234">
        <f t="shared" si="34"/>
        <v>1284199.7843811226</v>
      </c>
      <c r="L87" s="234">
        <f t="shared" si="34"/>
        <v>1307683.4058092283</v>
      </c>
      <c r="M87" s="234">
        <f t="shared" si="34"/>
        <v>1326882.7693168395</v>
      </c>
      <c r="N87" s="234">
        <f t="shared" si="34"/>
        <v>1410880.82930313</v>
      </c>
      <c r="O87" s="234">
        <f t="shared" si="34"/>
        <v>1430701.6891760563</v>
      </c>
      <c r="P87" s="234">
        <f t="shared" si="34"/>
        <v>1446586.4626773605</v>
      </c>
      <c r="Q87" s="234">
        <f t="shared" si="34"/>
        <v>1488094.4961049848</v>
      </c>
      <c r="R87" s="234">
        <f t="shared" si="34"/>
        <v>1498782.6761799236</v>
      </c>
      <c r="S87" s="234">
        <f t="shared" si="34"/>
        <v>1514062.7472221954</v>
      </c>
      <c r="T87" s="234">
        <f t="shared" si="34"/>
        <v>1533779.1782397279</v>
      </c>
      <c r="U87" s="234">
        <f t="shared" si="34"/>
        <v>1573711.5450457446</v>
      </c>
      <c r="V87" s="234">
        <f t="shared" si="34"/>
        <v>1593999.573418028</v>
      </c>
      <c r="W87" s="234">
        <f t="shared" si="34"/>
        <v>1613827.6128588144</v>
      </c>
      <c r="X87" s="234">
        <f t="shared" si="34"/>
        <v>1662229.3735200693</v>
      </c>
      <c r="Y87" s="234">
        <f t="shared" si="34"/>
        <v>1686560.9067960265</v>
      </c>
      <c r="Z87" s="234">
        <f t="shared" si="34"/>
        <v>1727348.4605210989</v>
      </c>
      <c r="AA87" s="234">
        <f t="shared" si="34"/>
        <v>1747489.096221938</v>
      </c>
      <c r="AB87" s="234">
        <f t="shared" si="34"/>
        <v>1767629.7319227683</v>
      </c>
      <c r="AC87" s="234">
        <f t="shared" si="34"/>
        <v>1794750.525762303</v>
      </c>
      <c r="AD87" s="234">
        <f t="shared" si="34"/>
        <v>1805066.5849100105</v>
      </c>
      <c r="AE87" s="234">
        <f t="shared" si="34"/>
        <v>1850859.8636732209</v>
      </c>
      <c r="AF87" s="234">
        <f t="shared" si="34"/>
        <v>1875731.2659023935</v>
      </c>
      <c r="AG87" s="234">
        <f t="shared" si="34"/>
        <v>1896035.0252670073</v>
      </c>
    </row>
    <row r="90" spans="2:33" x14ac:dyDescent="0.2">
      <c r="B90" s="206" t="s">
        <v>389</v>
      </c>
      <c r="C90" s="206" t="s">
        <v>9</v>
      </c>
    </row>
    <row r="91" spans="2:33" x14ac:dyDescent="0.2">
      <c r="B91" s="204" t="s">
        <v>364</v>
      </c>
      <c r="C91" s="222">
        <f t="shared" ref="C91:C96" si="35">SUM(D91:AG91)</f>
        <v>-5205163.4680663608</v>
      </c>
      <c r="D91" s="225">
        <f>(D27+D68)*Parametre!$C$170</f>
        <v>0</v>
      </c>
      <c r="E91" s="225">
        <f>(E27+E68)*Parametre!$C$170</f>
        <v>0</v>
      </c>
      <c r="F91" s="225">
        <f>(F27+F68)*Parametre!$C$170</f>
        <v>0</v>
      </c>
      <c r="G91" s="225">
        <f>(G27+G68)*Parametre!$C$170</f>
        <v>0</v>
      </c>
      <c r="H91" s="225">
        <f>(H27+H68)*Parametre!$C$170</f>
        <v>-240691.72491836813</v>
      </c>
      <c r="I91" s="225">
        <f>(I27+I68)*Parametre!$C$170</f>
        <v>-244541.67804365442</v>
      </c>
      <c r="J91" s="225">
        <f>(J27+J68)*Parametre!$C$170</f>
        <v>-235175.46139038634</v>
      </c>
      <c r="K91" s="225">
        <f>(K27+K68)*Parametre!$C$170</f>
        <v>-234611.93074631775</v>
      </c>
      <c r="L91" s="225">
        <f>(L27+L68)*Parametre!$C$170</f>
        <v>-233882.4649865962</v>
      </c>
      <c r="M91" s="225">
        <f>(M27+M68)*Parametre!$C$170</f>
        <v>-233869.43846232197</v>
      </c>
      <c r="N91" s="225">
        <f>(N27+N68)*Parametre!$C$170</f>
        <v>-211803.17524832199</v>
      </c>
      <c r="O91" s="225">
        <f>(O27+O68)*Parametre!$C$170</f>
        <v>-211744.43282378733</v>
      </c>
      <c r="P91" s="225">
        <f>(P27+P68)*Parametre!$C$170</f>
        <v>-211151.65061405129</v>
      </c>
      <c r="Q91" s="225">
        <f>(Q27+Q68)*Parametre!$C$170</f>
        <v>-201632.71208026461</v>
      </c>
      <c r="R91" s="225">
        <f>(R27+R68)*Parametre!$C$170</f>
        <v>-204618.03636861019</v>
      </c>
      <c r="S91" s="225">
        <f>(S27+S68)*Parametre!$C$170</f>
        <v>-208248.58799549969</v>
      </c>
      <c r="T91" s="225">
        <f>(T27+T68)*Parametre!$C$170</f>
        <v>-208147.73872545094</v>
      </c>
      <c r="U91" s="225">
        <f>(U27+U68)*Parametre!$C$170</f>
        <v>-197634.81859235102</v>
      </c>
      <c r="V91" s="225">
        <f>(V27+V68)*Parametre!$C$170</f>
        <v>-197439.25405062374</v>
      </c>
      <c r="W91" s="225">
        <f>(W27+W68)*Parametre!$C$170</f>
        <v>-197324.52641572271</v>
      </c>
      <c r="X91" s="225">
        <f>(X27+X68)*Parametre!$C$170</f>
        <v>-185812.09356455941</v>
      </c>
      <c r="Y91" s="225">
        <f>(Y27+Y68)*Parametre!$C$170</f>
        <v>-185305.66055537117</v>
      </c>
      <c r="Z91" s="225">
        <f>(Z27+Z68)*Parametre!$C$170</f>
        <v>-174699.87698787812</v>
      </c>
      <c r="AA91" s="225">
        <f>(AA27+AA68)*Parametre!$C$170</f>
        <v>-174561.54617464842</v>
      </c>
      <c r="AB91" s="225">
        <f>(AB27+AB68)*Parametre!$C$170</f>
        <v>-174423.21536142126</v>
      </c>
      <c r="AC91" s="225">
        <f>(AC27+AC68)*Parametre!$C$170</f>
        <v>-172512.55788514222</v>
      </c>
      <c r="AD91" s="225">
        <f>(AD27+AD68)*Parametre!$C$170</f>
        <v>-175430.96156143901</v>
      </c>
      <c r="AE91" s="225">
        <f>(AE27+AE68)*Parametre!$C$170</f>
        <v>-163710.35730368039</v>
      </c>
      <c r="AF91" s="225">
        <f>(AF27+AF68)*Parametre!$C$170</f>
        <v>-163171.98660666621</v>
      </c>
      <c r="AG91" s="225">
        <f>(AG27+AG68)*Parametre!$C$170</f>
        <v>-163017.5806032281</v>
      </c>
    </row>
    <row r="92" spans="2:33" x14ac:dyDescent="0.2">
      <c r="B92" s="204" t="s">
        <v>365</v>
      </c>
      <c r="C92" s="222">
        <f t="shared" si="35"/>
        <v>-2241106.7352245697</v>
      </c>
      <c r="D92" s="225">
        <f>(D28+D69)*Parametre!$C$171</f>
        <v>0</v>
      </c>
      <c r="E92" s="225">
        <f>(E28+E69)*Parametre!$C$171</f>
        <v>0</v>
      </c>
      <c r="F92" s="225">
        <f>(F28+F69)*Parametre!$C$171</f>
        <v>0</v>
      </c>
      <c r="G92" s="225">
        <f>(G28+G69)*Parametre!$C$171</f>
        <v>0</v>
      </c>
      <c r="H92" s="225">
        <f>(H28+H69)*Parametre!$C$171</f>
        <v>-101354.96806492844</v>
      </c>
      <c r="I92" s="225">
        <f>(I28+I69)*Parametre!$C$171</f>
        <v>-102833.74389604626</v>
      </c>
      <c r="J92" s="225">
        <f>(J28+J69)*Parametre!$C$171</f>
        <v>-99295.270089008598</v>
      </c>
      <c r="K92" s="225">
        <f>(K28+K69)*Parametre!$C$171</f>
        <v>-99098.556711389654</v>
      </c>
      <c r="L92" s="225">
        <f>(L28+L69)*Parametre!$C$171</f>
        <v>-98838.849447275308</v>
      </c>
      <c r="M92" s="225">
        <f>(M28+M69)*Parametre!$C$171</f>
        <v>-98851.123744764482</v>
      </c>
      <c r="N92" s="225">
        <f>(N28+N69)*Parametre!$C$171</f>
        <v>-90491.335965601145</v>
      </c>
      <c r="O92" s="225">
        <f>(O28+O69)*Parametre!$C$171</f>
        <v>-90486.255152806174</v>
      </c>
      <c r="P92" s="225">
        <f>(P28+P69)*Parametre!$C$171</f>
        <v>-90278.437014146039</v>
      </c>
      <c r="Q92" s="225">
        <f>(Q28+Q69)*Parametre!$C$171</f>
        <v>-86681.985456173701</v>
      </c>
      <c r="R92" s="225">
        <f>(R28+R69)*Parametre!$C$171</f>
        <v>-87832.522562157479</v>
      </c>
      <c r="S92" s="225">
        <f>(S28+S69)*Parametre!$C$171</f>
        <v>-89227.702096999346</v>
      </c>
      <c r="T92" s="225">
        <f>(T28+T69)*Parametre!$C$171</f>
        <v>-89206.331291336246</v>
      </c>
      <c r="U92" s="225">
        <f>(U28+U69)*Parametre!$C$171</f>
        <v>-85232.229880256651</v>
      </c>
      <c r="V92" s="225">
        <f>(V28+V69)*Parametre!$C$171</f>
        <v>-85174.90235108888</v>
      </c>
      <c r="W92" s="225">
        <f>(W28+W69)*Parametre!$C$171</f>
        <v>-85148.262906917182</v>
      </c>
      <c r="X92" s="225">
        <f>(X28+X69)*Parametre!$C$171</f>
        <v>-80794.716852869795</v>
      </c>
      <c r="Y92" s="225">
        <f>(Y28+Y69)*Parametre!$C$171</f>
        <v>-80619.374442534361</v>
      </c>
      <c r="Z92" s="225">
        <f>(Z28+Z69)*Parametre!$C$171</f>
        <v>-76610.019320250693</v>
      </c>
      <c r="AA92" s="225">
        <f>(AA28+AA69)*Parametre!$C$171</f>
        <v>-76574.419410231698</v>
      </c>
      <c r="AB92" s="225">
        <f>(AB28+AB69)*Parametre!$C$171</f>
        <v>-76538.819500212558</v>
      </c>
      <c r="AC92" s="225">
        <f>(AC28+AC69)*Parametre!$C$171</f>
        <v>-75830.391875519301</v>
      </c>
      <c r="AD92" s="225">
        <f>(AD28+AD69)*Parametre!$C$171</f>
        <v>-76955.218947637026</v>
      </c>
      <c r="AE92" s="225">
        <f>(AE28+AE69)*Parametre!$C$171</f>
        <v>-72522.644859604523</v>
      </c>
      <c r="AF92" s="225">
        <f>(AF28+AF69)*Parametre!$C$171</f>
        <v>-72335.177956668776</v>
      </c>
      <c r="AG92" s="225">
        <f>(AG28+AG69)*Parametre!$C$171</f>
        <v>-72293.475428145175</v>
      </c>
    </row>
    <row r="93" spans="2:33" x14ac:dyDescent="0.2">
      <c r="B93" s="204" t="s">
        <v>234</v>
      </c>
      <c r="C93" s="222">
        <f t="shared" si="35"/>
        <v>-513945.48003702215</v>
      </c>
      <c r="D93" s="225">
        <f>(D29+D70)*Parametre!$C$171</f>
        <v>0</v>
      </c>
      <c r="E93" s="225">
        <f>(E29+E70)*Parametre!$C$171</f>
        <v>0</v>
      </c>
      <c r="F93" s="225">
        <f>(F29+F70)*Parametre!$C$171</f>
        <v>0</v>
      </c>
      <c r="G93" s="225">
        <f>(G29+G70)*Parametre!$C$171</f>
        <v>0</v>
      </c>
      <c r="H93" s="225">
        <f>(H29+H70)*Parametre!$C$171</f>
        <v>-25307.657191500282</v>
      </c>
      <c r="I93" s="225">
        <f>(I29+I70)*Parametre!$C$171</f>
        <v>-25794.963680706791</v>
      </c>
      <c r="J93" s="225">
        <f>(J29+J70)*Parametre!$C$171</f>
        <v>-24534.044234144003</v>
      </c>
      <c r="K93" s="225">
        <f>(K29+K70)*Parametre!$C$171</f>
        <v>-24437.610115346259</v>
      </c>
      <c r="L93" s="225">
        <f>(L29+L70)*Parametre!$C$171</f>
        <v>-24319.195572156772</v>
      </c>
      <c r="M93" s="225">
        <f>(M29+M70)*Parametre!$C$171</f>
        <v>-24295.581095469708</v>
      </c>
      <c r="N93" s="225">
        <f>(N29+N70)*Parametre!$C$171</f>
        <v>-21354.966981856847</v>
      </c>
      <c r="O93" s="225">
        <f>(O29+O70)*Parametre!$C$171</f>
        <v>-21325.318697981165</v>
      </c>
      <c r="P93" s="225">
        <f>(P29+P70)*Parametre!$C$171</f>
        <v>-21225.028808024003</v>
      </c>
      <c r="Q93" s="225">
        <f>(Q29+Q70)*Parametre!$C$171</f>
        <v>-19943.850573522428</v>
      </c>
      <c r="R93" s="225">
        <f>(R29+R70)*Parametre!$C$171</f>
        <v>-20316.704344659862</v>
      </c>
      <c r="S93" s="225">
        <f>(S29+S70)*Parametre!$C$171</f>
        <v>-20794.464289235086</v>
      </c>
      <c r="T93" s="225">
        <f>(T29+T70)*Parametre!$C$171</f>
        <v>-20778.709541290831</v>
      </c>
      <c r="U93" s="225">
        <f>(U29+U70)*Parametre!$C$171</f>
        <v>-19385.562114273878</v>
      </c>
      <c r="V93" s="225">
        <f>(V29+V70)*Parametre!$C$171</f>
        <v>-19357.276944360307</v>
      </c>
      <c r="W93" s="225">
        <f>(W29+W70)*Parametre!$C$171</f>
        <v>-19339.687607134831</v>
      </c>
      <c r="X93" s="225">
        <f>(X29+X70)*Parametre!$C$171</f>
        <v>-17814.292164521434</v>
      </c>
      <c r="Y93" s="225">
        <f>(Y29+Y70)*Parametre!$C$171</f>
        <v>-17744.843681974053</v>
      </c>
      <c r="Z93" s="225">
        <f>(Z29+Z70)*Parametre!$C$171</f>
        <v>-16339.38325947378</v>
      </c>
      <c r="AA93" s="225">
        <f>(AA29+AA70)*Parametre!$C$171</f>
        <v>-16318.639602542209</v>
      </c>
      <c r="AB93" s="225">
        <f>(AB29+AB70)*Parametre!$C$171</f>
        <v>-16297.895945610328</v>
      </c>
      <c r="AC93" s="225">
        <f>(AC29+AC70)*Parametre!$C$171</f>
        <v>-16042.671150937791</v>
      </c>
      <c r="AD93" s="225">
        <f>(AD29+AD70)*Parametre!$C$171</f>
        <v>-16426.488730025965</v>
      </c>
      <c r="AE93" s="225">
        <f>(AE29+AE70)*Parametre!$C$171</f>
        <v>-14873.604575750829</v>
      </c>
      <c r="AF93" s="225">
        <f>(AF29+AF70)*Parametre!$C$171</f>
        <v>-14799.943281087872</v>
      </c>
      <c r="AG93" s="225">
        <f>(AG29+AG70)*Parametre!$C$171</f>
        <v>-14777.095853434961</v>
      </c>
    </row>
    <row r="94" spans="2:33" x14ac:dyDescent="0.2">
      <c r="B94" s="204" t="s">
        <v>235</v>
      </c>
      <c r="C94" s="222">
        <f t="shared" si="35"/>
        <v>6639962.8527143979</v>
      </c>
      <c r="D94" s="225">
        <f>(D30+D71)*Parametre!$C$171</f>
        <v>0</v>
      </c>
      <c r="E94" s="225">
        <f>(E30+E71)*Parametre!$C$171</f>
        <v>0</v>
      </c>
      <c r="F94" s="225">
        <f>(F30+F71)*Parametre!$C$171</f>
        <v>0</v>
      </c>
      <c r="G94" s="225">
        <f>(G30+G71)*Parametre!$C$171</f>
        <v>0</v>
      </c>
      <c r="H94" s="225">
        <f>(H30+H71)*Parametre!$C$171</f>
        <v>211298.47220817106</v>
      </c>
      <c r="I94" s="225">
        <f>(I30+I71)*Parametre!$C$171</f>
        <v>213120.2417568363</v>
      </c>
      <c r="J94" s="225">
        <f>(J30+J71)*Parametre!$C$171</f>
        <v>217700.03520338066</v>
      </c>
      <c r="K94" s="225">
        <f>(K30+K71)*Parametre!$C$171</f>
        <v>219545.10306018376</v>
      </c>
      <c r="L94" s="225">
        <f>(L30+L71)*Parametre!$C$171</f>
        <v>222818.56958373939</v>
      </c>
      <c r="M94" s="225">
        <f>(M30+M71)*Parametre!$C$171</f>
        <v>225437.25695257058</v>
      </c>
      <c r="N94" s="225">
        <f>(N30+N71)*Parametre!$C$171</f>
        <v>235693.44550011493</v>
      </c>
      <c r="O94" s="225">
        <f>(O30+O71)*Parametre!$C$171</f>
        <v>238418.81179029663</v>
      </c>
      <c r="P94" s="225">
        <f>(P30+P71)*Parametre!$C$171</f>
        <v>240302.0695938135</v>
      </c>
      <c r="Q94" s="225">
        <f>(Q30+Q71)*Parametre!$C$171</f>
        <v>245162.99306113317</v>
      </c>
      <c r="R94" s="225">
        <f>(R30+R71)*Parametre!$C$171</f>
        <v>246799.55671857914</v>
      </c>
      <c r="S94" s="225">
        <f>(S30+S71)*Parametre!$C$171</f>
        <v>249532.77749376575</v>
      </c>
      <c r="T94" s="225">
        <f>(T30+T71)*Parametre!$C$171</f>
        <v>252341.3261528126</v>
      </c>
      <c r="U94" s="225">
        <f>(U30+U71)*Parametre!$C$171</f>
        <v>256818.97798519357</v>
      </c>
      <c r="V94" s="225">
        <f>(V30+V71)*Parametre!$C$171</f>
        <v>259715.12342172893</v>
      </c>
      <c r="W94" s="225">
        <f>(W30+W71)*Parametre!$C$171</f>
        <v>262541.77716277784</v>
      </c>
      <c r="X94" s="225">
        <f>(X30+X71)*Parametre!$C$171</f>
        <v>268399.58878055273</v>
      </c>
      <c r="Y94" s="225">
        <f>(Y30+Y71)*Parametre!$C$171</f>
        <v>271987.32420997362</v>
      </c>
      <c r="Z94" s="225">
        <f>(Z30+Z71)*Parametre!$C$171</f>
        <v>276606.19395623874</v>
      </c>
      <c r="AA94" s="225">
        <f>(AA30+AA71)*Parametre!$C$171</f>
        <v>279486.39789359871</v>
      </c>
      <c r="AB94" s="225">
        <f>(AB30+AB71)*Parametre!$C$171</f>
        <v>282366.60183096089</v>
      </c>
      <c r="AC94" s="225">
        <f>(AC30+AC71)*Parametre!$C$171</f>
        <v>286190.93740620592</v>
      </c>
      <c r="AD94" s="225">
        <f>(AD30+AD71)*Parametre!$C$171</f>
        <v>287855.68940103508</v>
      </c>
      <c r="AE94" s="225">
        <f>(AE30+AE71)*Parametre!$C$171</f>
        <v>293183.92515082215</v>
      </c>
      <c r="AF94" s="225">
        <f>(AF30+AF71)*Parametre!$C$171</f>
        <v>296866.10668858065</v>
      </c>
      <c r="AG94" s="225">
        <f>(AG30+AG71)*Parametre!$C$171</f>
        <v>299773.54975133284</v>
      </c>
    </row>
    <row r="95" spans="2:33" x14ac:dyDescent="0.2">
      <c r="B95" s="204" t="s">
        <v>236</v>
      </c>
      <c r="C95" s="222">
        <f t="shared" si="35"/>
        <v>59651690.539047524</v>
      </c>
      <c r="D95" s="225">
        <f>(D31+D72)*Parametre!$C$171</f>
        <v>0</v>
      </c>
      <c r="E95" s="225">
        <f>(E31+E72)*Parametre!$C$171</f>
        <v>0</v>
      </c>
      <c r="F95" s="225">
        <f>(F31+F72)*Parametre!$C$171</f>
        <v>0</v>
      </c>
      <c r="G95" s="225">
        <f>(G31+G72)*Parametre!$C$171</f>
        <v>0</v>
      </c>
      <c r="H95" s="225">
        <f>(H31+H72)*Parametre!$C$171</f>
        <v>1912513.4290795461</v>
      </c>
      <c r="I95" s="225">
        <f>(I31+I72)*Parametre!$C$171</f>
        <v>1931961.6975427957</v>
      </c>
      <c r="J95" s="225">
        <f>(J31+J72)*Parametre!$C$171</f>
        <v>1969756.004954227</v>
      </c>
      <c r="K95" s="225">
        <f>(K31+K72)*Parametre!$C$171</f>
        <v>1989360.0982728051</v>
      </c>
      <c r="L95" s="225">
        <f>(L31+L72)*Parametre!$C$171</f>
        <v>2018467.0184002146</v>
      </c>
      <c r="M95" s="225">
        <f>(M31+M72)*Parametre!$C$171</f>
        <v>2043218.6021260556</v>
      </c>
      <c r="N95" s="225">
        <f>(N31+N72)*Parametre!$C$171</f>
        <v>2118781.9679500642</v>
      </c>
      <c r="O95" s="225">
        <f>(O31+O72)*Parametre!$C$171</f>
        <v>2144243.6534905173</v>
      </c>
      <c r="P95" s="225">
        <f>(P31+P72)*Parametre!$C$171</f>
        <v>2164102.0889949994</v>
      </c>
      <c r="Q95" s="225">
        <f>(Q31+Q72)*Parametre!$C$171</f>
        <v>2203774.9023974682</v>
      </c>
      <c r="R95" s="225">
        <f>(R31+R72)*Parametre!$C$171</f>
        <v>2221989.0921054017</v>
      </c>
      <c r="S95" s="225">
        <f>(S31+S72)*Parametre!$C$171</f>
        <v>2246818.8880482623</v>
      </c>
      <c r="T95" s="225">
        <f>(T31+T72)*Parametre!$C$171</f>
        <v>2272157.2128286925</v>
      </c>
      <c r="U95" s="225">
        <f>(U31+U72)*Parametre!$C$171</f>
        <v>2308602.0813789405</v>
      </c>
      <c r="V95" s="225">
        <f>(V31+V72)*Parametre!$C$171</f>
        <v>2334522.7406978812</v>
      </c>
      <c r="W95" s="225">
        <f>(W31+W72)*Parametre!$C$171</f>
        <v>2359981.0077175507</v>
      </c>
      <c r="X95" s="225">
        <f>(X31+X72)*Parametre!$C$171</f>
        <v>2405611.3858810696</v>
      </c>
      <c r="Y95" s="225">
        <f>(Y31+Y72)*Parametre!$C$171</f>
        <v>2436133.728873916</v>
      </c>
      <c r="Z95" s="225">
        <f>(Z31+Z72)*Parametre!$C$171</f>
        <v>2473516.1445578141</v>
      </c>
      <c r="AA95" s="225">
        <f>(AA31+AA72)*Parametre!$C$171</f>
        <v>2499331.2238772674</v>
      </c>
      <c r="AB95" s="225">
        <f>(AB31+AB72)*Parametre!$C$171</f>
        <v>2525146.3031967087</v>
      </c>
      <c r="AC95" s="225">
        <f>(AC31+AC72)*Parametre!$C$171</f>
        <v>2557240.3972520614</v>
      </c>
      <c r="AD95" s="225">
        <f>(AD31+AD72)*Parametre!$C$171</f>
        <v>2574967.1478659371</v>
      </c>
      <c r="AE95" s="225">
        <f>(AE31+AE72)*Parametre!$C$171</f>
        <v>2617066.111763637</v>
      </c>
      <c r="AF95" s="225">
        <f>(AF31+AF72)*Parametre!$C$171</f>
        <v>2648215.7587757763</v>
      </c>
      <c r="AG95" s="225">
        <f>(AG31+AG72)*Parametre!$C$171</f>
        <v>2674211.8510179268</v>
      </c>
    </row>
    <row r="96" spans="2:33" x14ac:dyDescent="0.2">
      <c r="B96" s="204" t="s">
        <v>237</v>
      </c>
      <c r="C96" s="222">
        <f t="shared" si="35"/>
        <v>240858.31775189965</v>
      </c>
      <c r="D96" s="225">
        <f>(D32+D73)*Parametre!$C$171</f>
        <v>0</v>
      </c>
      <c r="E96" s="225">
        <f>(E32+E73)*Parametre!$C$171</f>
        <v>0</v>
      </c>
      <c r="F96" s="225">
        <f>(F32+F73)*Parametre!$C$171</f>
        <v>0</v>
      </c>
      <c r="G96" s="225">
        <f>(G32+G73)*Parametre!$C$171</f>
        <v>0</v>
      </c>
      <c r="H96" s="225">
        <f>(H32+H73)*Parametre!$C$171</f>
        <v>6539.9299538799605</v>
      </c>
      <c r="I96" s="225">
        <f>(I32+I73)*Parametre!$C$171</f>
        <v>6722.7033651599613</v>
      </c>
      <c r="J96" s="225">
        <f>(J32+J73)*Parametre!$C$171</f>
        <v>7060.6017935219616</v>
      </c>
      <c r="K96" s="225">
        <f>(K32+K73)*Parametre!$C$171</f>
        <v>7241.1636381929684</v>
      </c>
      <c r="L96" s="225">
        <f>(L32+L73)*Parametre!$C$171</f>
        <v>7503.8330684220209</v>
      </c>
      <c r="M96" s="225">
        <f>(M32+M73)*Parametre!$C$171</f>
        <v>7728.7463064750355</v>
      </c>
      <c r="N96" s="225">
        <f>(N32+N73)*Parametre!$C$171</f>
        <v>8389.2894913419896</v>
      </c>
      <c r="O96" s="225">
        <f>(O32+O73)*Parametre!$C$171</f>
        <v>8620.3433417889755</v>
      </c>
      <c r="P96" s="225">
        <f>(P32+P73)*Parametre!$C$171</f>
        <v>8802.8755741360037</v>
      </c>
      <c r="Q96" s="225">
        <f>(Q32+Q73)*Parametre!$C$171</f>
        <v>9157.7149451820369</v>
      </c>
      <c r="R96" s="225">
        <f>(R32+R73)*Parametre!$C$171</f>
        <v>9325.9364982098905</v>
      </c>
      <c r="S96" s="225">
        <f>(S32+S73)*Parametre!$C$171</f>
        <v>9411.5715258199725</v>
      </c>
      <c r="T96" s="225">
        <f>(T32+T73)*Parametre!$C$171</f>
        <v>9486.1754927699785</v>
      </c>
      <c r="U96" s="225">
        <f>(U32+U73)*Parametre!$C$171</f>
        <v>9657.1724367400147</v>
      </c>
      <c r="V96" s="225">
        <f>(V32+V73)*Parametre!$C$171</f>
        <v>9736.6802785539785</v>
      </c>
      <c r="W96" s="225">
        <f>(W32+W73)*Parametre!$C$171</f>
        <v>9812.1905618198998</v>
      </c>
      <c r="X96" s="225">
        <f>(X32+X73)*Parametre!$C$171</f>
        <v>10045.394424837988</v>
      </c>
      <c r="Y96" s="225">
        <f>(Y32+Y73)*Parametre!$C$171</f>
        <v>10164.570884065986</v>
      </c>
      <c r="Z96" s="225">
        <f>(Z32+Z73)*Parametre!$C$171</f>
        <v>10342.464496173961</v>
      </c>
      <c r="AA96" s="225">
        <f>(AA32+AA73)*Parametre!$C$171</f>
        <v>10420.532519421966</v>
      </c>
      <c r="AB96" s="225">
        <f>(AB32+AB73)*Parametre!$C$171</f>
        <v>10498.600542669965</v>
      </c>
      <c r="AC96" s="225">
        <f>(AC32+AC73)*Parametre!$C$171</f>
        <v>10635.797531653998</v>
      </c>
      <c r="AD96" s="225">
        <f>(AD32+AD73)*Parametre!$C$171</f>
        <v>10643.261020118025</v>
      </c>
      <c r="AE96" s="225">
        <f>(AE32+AE73)*Parametre!$C$171</f>
        <v>10860.850303367019</v>
      </c>
      <c r="AF96" s="225">
        <f>(AF32+AF73)*Parametre!$C$171</f>
        <v>10985.218650856054</v>
      </c>
      <c r="AG96" s="225">
        <f>(AG32+AG73)*Parametre!$C$171</f>
        <v>11064.699106720014</v>
      </c>
    </row>
    <row r="99" spans="2:34" x14ac:dyDescent="0.2">
      <c r="B99" s="206" t="s">
        <v>477</v>
      </c>
      <c r="C99" s="206"/>
      <c r="D99" s="204">
        <v>1</v>
      </c>
      <c r="E99" s="204">
        <v>2</v>
      </c>
      <c r="F99" s="204">
        <v>3</v>
      </c>
      <c r="G99" s="204">
        <v>4</v>
      </c>
      <c r="H99" s="204">
        <v>5</v>
      </c>
      <c r="I99" s="204">
        <v>6</v>
      </c>
      <c r="J99" s="204">
        <v>7</v>
      </c>
      <c r="K99" s="204">
        <v>8</v>
      </c>
      <c r="L99" s="204">
        <v>9</v>
      </c>
      <c r="M99" s="204">
        <v>10</v>
      </c>
      <c r="N99" s="204">
        <v>11</v>
      </c>
      <c r="O99" s="204">
        <v>12</v>
      </c>
      <c r="P99" s="204">
        <v>13</v>
      </c>
      <c r="Q99" s="204">
        <v>14</v>
      </c>
      <c r="R99" s="204">
        <v>15</v>
      </c>
      <c r="S99" s="204">
        <v>16</v>
      </c>
      <c r="T99" s="204">
        <v>17</v>
      </c>
      <c r="U99" s="204">
        <v>18</v>
      </c>
      <c r="V99" s="204">
        <v>19</v>
      </c>
      <c r="W99" s="204">
        <v>20</v>
      </c>
      <c r="X99" s="204">
        <v>21</v>
      </c>
      <c r="Y99" s="204">
        <v>22</v>
      </c>
      <c r="Z99" s="204">
        <v>23</v>
      </c>
      <c r="AA99" s="204">
        <v>24</v>
      </c>
      <c r="AB99" s="204">
        <v>25</v>
      </c>
      <c r="AC99" s="204">
        <v>26</v>
      </c>
      <c r="AD99" s="204">
        <v>27</v>
      </c>
      <c r="AE99" s="204">
        <v>28</v>
      </c>
      <c r="AF99" s="204">
        <v>29</v>
      </c>
      <c r="AG99" s="204">
        <v>30</v>
      </c>
    </row>
    <row r="100" spans="2:34" x14ac:dyDescent="0.2">
      <c r="B100" s="207" t="s">
        <v>44</v>
      </c>
      <c r="C100" s="207" t="s">
        <v>9</v>
      </c>
      <c r="D100" s="208">
        <f t="shared" ref="D100:AG100" si="36">D4</f>
        <v>2026</v>
      </c>
      <c r="E100" s="208">
        <f t="shared" si="36"/>
        <v>2027</v>
      </c>
      <c r="F100" s="208">
        <f t="shared" si="36"/>
        <v>2028</v>
      </c>
      <c r="G100" s="208">
        <f t="shared" si="36"/>
        <v>2029</v>
      </c>
      <c r="H100" s="208">
        <f t="shared" si="36"/>
        <v>2030</v>
      </c>
      <c r="I100" s="208">
        <f t="shared" si="36"/>
        <v>2031</v>
      </c>
      <c r="J100" s="208">
        <f t="shared" si="36"/>
        <v>2032</v>
      </c>
      <c r="K100" s="208">
        <f t="shared" si="36"/>
        <v>2033</v>
      </c>
      <c r="L100" s="208">
        <f t="shared" si="36"/>
        <v>2034</v>
      </c>
      <c r="M100" s="208">
        <f t="shared" si="36"/>
        <v>2035</v>
      </c>
      <c r="N100" s="208">
        <f t="shared" si="36"/>
        <v>2036</v>
      </c>
      <c r="O100" s="208">
        <f t="shared" si="36"/>
        <v>2037</v>
      </c>
      <c r="P100" s="208">
        <f t="shared" si="36"/>
        <v>2038</v>
      </c>
      <c r="Q100" s="208">
        <f t="shared" si="36"/>
        <v>2039</v>
      </c>
      <c r="R100" s="208">
        <f t="shared" si="36"/>
        <v>2040</v>
      </c>
      <c r="S100" s="208">
        <f t="shared" si="36"/>
        <v>2041</v>
      </c>
      <c r="T100" s="208">
        <f t="shared" si="36"/>
        <v>2042</v>
      </c>
      <c r="U100" s="208">
        <f t="shared" si="36"/>
        <v>2043</v>
      </c>
      <c r="V100" s="208">
        <f t="shared" si="36"/>
        <v>2044</v>
      </c>
      <c r="W100" s="208">
        <f t="shared" si="36"/>
        <v>2045</v>
      </c>
      <c r="X100" s="208">
        <f t="shared" si="36"/>
        <v>2046</v>
      </c>
      <c r="Y100" s="208">
        <f t="shared" si="36"/>
        <v>2047</v>
      </c>
      <c r="Z100" s="208">
        <f t="shared" si="36"/>
        <v>2048</v>
      </c>
      <c r="AA100" s="208">
        <f t="shared" si="36"/>
        <v>2049</v>
      </c>
      <c r="AB100" s="208">
        <f t="shared" si="36"/>
        <v>2050</v>
      </c>
      <c r="AC100" s="208">
        <f t="shared" si="36"/>
        <v>2051</v>
      </c>
      <c r="AD100" s="208">
        <f t="shared" si="36"/>
        <v>2052</v>
      </c>
      <c r="AE100" s="208">
        <f t="shared" si="36"/>
        <v>2053</v>
      </c>
      <c r="AF100" s="208">
        <f t="shared" si="36"/>
        <v>2054</v>
      </c>
      <c r="AG100" s="208">
        <f t="shared" si="36"/>
        <v>2055</v>
      </c>
    </row>
    <row r="101" spans="2:34" x14ac:dyDescent="0.2">
      <c r="B101" s="204" t="s">
        <v>364</v>
      </c>
      <c r="C101" s="222">
        <f t="shared" ref="C101:C106" si="37">SUM(D101:AG101)</f>
        <v>153603504.83263397</v>
      </c>
      <c r="D101" s="232">
        <f>(D5+D46)*Parametre!$C$138</f>
        <v>5211547.9389219675</v>
      </c>
      <c r="E101" s="232">
        <f>(E5+E46)*Parametre!$C$138</f>
        <v>5162598.3101449916</v>
      </c>
      <c r="F101" s="232">
        <f>(F5+F46)*Parametre!$C$138</f>
        <v>5114116.9631178593</v>
      </c>
      <c r="G101" s="232">
        <f>(G5+G46)*Parametre!$C$138</f>
        <v>5066251.5185065456</v>
      </c>
      <c r="H101" s="232">
        <f>(H5+H46)*Parametre!$C$138</f>
        <v>5021332.5427902546</v>
      </c>
      <c r="I101" s="232">
        <f>(I5+I46)*Parametre!$C$138</f>
        <v>5026673.6705040596</v>
      </c>
      <c r="J101" s="232">
        <f>(J5+J46)*Parametre!$C$138</f>
        <v>5038820.6832724717</v>
      </c>
      <c r="K101" s="232">
        <f>(K5+K46)*Parametre!$C$138</f>
        <v>5044515.1172884833</v>
      </c>
      <c r="L101" s="232">
        <f>(L5+L46)*Parametre!$C$138</f>
        <v>5049867.6281446358</v>
      </c>
      <c r="M101" s="232">
        <f>(M5+M46)*Parametre!$C$138</f>
        <v>5055220.1390007846</v>
      </c>
      <c r="N101" s="232">
        <f>(N5+N46)*Parametre!$C$138</f>
        <v>5076493.9244311349</v>
      </c>
      <c r="O101" s="232">
        <f>(O5+O46)*Parametre!$C$138</f>
        <v>5081865.9760611597</v>
      </c>
      <c r="P101" s="232">
        <f>(P5+P46)*Parametre!$C$138</f>
        <v>5087580.5705706608</v>
      </c>
      <c r="Q101" s="232">
        <f>(Q5+Q46)*Parametre!$C$138</f>
        <v>5099837.5695320815</v>
      </c>
      <c r="R101" s="232">
        <f>(R5+R46)*Parametre!$C$138</f>
        <v>5105221.0043044472</v>
      </c>
      <c r="S101" s="232">
        <f>(S5+S46)*Parametre!$C$138</f>
        <v>5109521.8900886159</v>
      </c>
      <c r="T101" s="232">
        <f>(T5+T46)*Parametre!$C$138</f>
        <v>5113822.7758727828</v>
      </c>
      <c r="U101" s="232">
        <f>(U5+U46)*Parametre!$C$138</f>
        <v>5125686.8742421931</v>
      </c>
      <c r="V101" s="232">
        <f>(V5+V46)*Parametre!$C$138</f>
        <v>5129997.8172239661</v>
      </c>
      <c r="W101" s="232">
        <f>(W5+W46)*Parametre!$C$138</f>
        <v>5134308.760205741</v>
      </c>
      <c r="X101" s="232">
        <f>(X5+X46)*Parametre!$C$138</f>
        <v>5146746.9236028288</v>
      </c>
      <c r="Y101" s="232">
        <f>(Y5+Y46)*Parametre!$C$138</f>
        <v>5151064.533927978</v>
      </c>
      <c r="Z101" s="232">
        <f>(Z5+Z46)*Parametre!$C$138</f>
        <v>5162995.6428263923</v>
      </c>
      <c r="AA101" s="232">
        <f>(AA5+AA46)*Parametre!$C$138</f>
        <v>5167323.310349145</v>
      </c>
      <c r="AB101" s="232">
        <f>(AB5+AB46)*Parametre!$C$138</f>
        <v>5171650.9778718948</v>
      </c>
      <c r="AC101" s="232">
        <f>(AC5+AC46)*Parametre!$C$138</f>
        <v>5175978.6453946475</v>
      </c>
      <c r="AD101" s="232">
        <f>(AD5+AD46)*Parametre!$C$138</f>
        <v>5180306.3129173992</v>
      </c>
      <c r="AE101" s="232">
        <f>(AE5+AE46)*Parametre!$C$138</f>
        <v>5193046.8419809891</v>
      </c>
      <c r="AF101" s="232">
        <f>(AF5+AF46)*Parametre!$C$138</f>
        <v>5197385.603839607</v>
      </c>
      <c r="AG101" s="232">
        <f>(AG5+AG46)*Parametre!$C$138</f>
        <v>5201724.3656982267</v>
      </c>
    </row>
    <row r="102" spans="2:34" x14ac:dyDescent="0.2">
      <c r="B102" s="204" t="s">
        <v>365</v>
      </c>
      <c r="C102" s="222">
        <f t="shared" si="37"/>
        <v>47468236.655287676</v>
      </c>
      <c r="D102" s="232">
        <f>(D6+D47)*Parametre!$C$139</f>
        <v>1608445.5607841066</v>
      </c>
      <c r="E102" s="232">
        <f>(E6+E47)*Parametre!$C$139</f>
        <v>1593373.9023852823</v>
      </c>
      <c r="F102" s="232">
        <f>(F6+F47)*Parametre!$C$139</f>
        <v>1578472.3654634561</v>
      </c>
      <c r="G102" s="232">
        <f>(G6+G47)*Parametre!$C$139</f>
        <v>1563794.5789412567</v>
      </c>
      <c r="H102" s="232">
        <f>(H6+H47)*Parametre!$C$139</f>
        <v>1550187.2113292955</v>
      </c>
      <c r="I102" s="232">
        <f>(I6+I47)*Parametre!$C$139</f>
        <v>1551838.5766181443</v>
      </c>
      <c r="J102" s="232">
        <f>(J6+J47)*Parametre!$C$139</f>
        <v>1555962.4431696611</v>
      </c>
      <c r="K102" s="232">
        <f>(K6+K47)*Parametre!$C$139</f>
        <v>1557742.1606524282</v>
      </c>
      <c r="L102" s="232">
        <f>(L6+L47)*Parametre!$C$139</f>
        <v>1559397.6613084767</v>
      </c>
      <c r="M102" s="232">
        <f>(M6+M47)*Parametre!$C$139</f>
        <v>1561053.161964525</v>
      </c>
      <c r="N102" s="232">
        <f>(N6+N47)*Parametre!$C$139</f>
        <v>1568492.6820643544</v>
      </c>
      <c r="O102" s="232">
        <f>(O6+O47)*Parametre!$C$139</f>
        <v>1570155.2816631102</v>
      </c>
      <c r="P102" s="232">
        <f>(P6+P47)*Parametre!$C$139</f>
        <v>1571942.3232257303</v>
      </c>
      <c r="Q102" s="232">
        <f>(Q6+Q47)*Parametre!$C$139</f>
        <v>1576106.1465204039</v>
      </c>
      <c r="R102" s="232">
        <f>(R6+R47)*Parametre!$C$139</f>
        <v>1577772.8814863584</v>
      </c>
      <c r="S102" s="232">
        <f>(S6+S47)*Parametre!$C$139</f>
        <v>1579105.0279618374</v>
      </c>
      <c r="T102" s="232">
        <f>(T6+T47)*Parametre!$C$139</f>
        <v>1580437.1744373168</v>
      </c>
      <c r="U102" s="232">
        <f>(U6+U47)*Parametre!$C$139</f>
        <v>1584516.9507238783</v>
      </c>
      <c r="V102" s="232">
        <f>(V6+V47)*Parametre!$C$139</f>
        <v>1585852.750865791</v>
      </c>
      <c r="W102" s="232">
        <f>(W6+W47)*Parametre!$C$139</f>
        <v>1587188.5510077043</v>
      </c>
      <c r="X102" s="232">
        <f>(X6+X47)*Parametre!$C$139</f>
        <v>1591476.8786427523</v>
      </c>
      <c r="Y102" s="232">
        <f>(Y6+Y47)*Parametre!$C$139</f>
        <v>1592815.1009552986</v>
      </c>
      <c r="Z102" s="232">
        <f>(Z6+Z47)*Parametre!$C$139</f>
        <v>1596919.2214110969</v>
      </c>
      <c r="AA102" s="232">
        <f>(AA6+AA47)*Parametre!$C$139</f>
        <v>1598261.0973900771</v>
      </c>
      <c r="AB102" s="232">
        <f>(AB6+AB47)*Parametre!$C$139</f>
        <v>1599602.9733690573</v>
      </c>
      <c r="AC102" s="232">
        <f>(AC6+AC47)*Parametre!$C$139</f>
        <v>1600944.8493480366</v>
      </c>
      <c r="AD102" s="232">
        <f>(AD6+AD47)*Parametre!$C$139</f>
        <v>1602286.7253270161</v>
      </c>
      <c r="AE102" s="232">
        <f>(AE6+AE47)*Parametre!$C$139</f>
        <v>1606684.8989976957</v>
      </c>
      <c r="AF102" s="232">
        <f>(AF6+AF47)*Parametre!$C$139</f>
        <v>1608030.8054237405</v>
      </c>
      <c r="AG102" s="232">
        <f>(AG6+AG47)*Parametre!$C$139</f>
        <v>1609376.7118497847</v>
      </c>
    </row>
    <row r="103" spans="2:34" x14ac:dyDescent="0.2">
      <c r="B103" s="204" t="s">
        <v>234</v>
      </c>
      <c r="C103" s="222">
        <f t="shared" si="37"/>
        <v>27385017.88152035</v>
      </c>
      <c r="D103" s="232">
        <f>(D7+D48)*Parametre!$C$139</f>
        <v>931080.73561069148</v>
      </c>
      <c r="E103" s="232">
        <f>(E7+E48)*Parametre!$C$139</f>
        <v>922323.297766809</v>
      </c>
      <c r="F103" s="232">
        <f>(F7+F48)*Parametre!$C$139</f>
        <v>913624.60477529105</v>
      </c>
      <c r="G103" s="232">
        <f>(G7+G48)*Parametre!$C$139</f>
        <v>905004.27213938977</v>
      </c>
      <c r="H103" s="232">
        <f>(H7+H48)*Parametre!$C$139</f>
        <v>896756.71082740487</v>
      </c>
      <c r="I103" s="232">
        <f>(I7+I48)*Parametre!$C$139</f>
        <v>897696.59541442187</v>
      </c>
      <c r="J103" s="232">
        <f>(J7+J48)*Parametre!$C$139</f>
        <v>899498.06140497897</v>
      </c>
      <c r="K103" s="232">
        <f>(K7+K48)*Parametre!$C$139</f>
        <v>900482.67099357443</v>
      </c>
      <c r="L103" s="232">
        <f>(L7+L48)*Parametre!$C$139</f>
        <v>901424.00304477545</v>
      </c>
      <c r="M103" s="232">
        <f>(M7+M48)*Parametre!$C$139</f>
        <v>902365.33509597741</v>
      </c>
      <c r="N103" s="232">
        <f>(N7+N48)*Parametre!$C$139</f>
        <v>905321.99316284037</v>
      </c>
      <c r="O103" s="232">
        <f>(O7+O48)*Parametre!$C$139</f>
        <v>906265.79540001415</v>
      </c>
      <c r="P103" s="232">
        <f>(P7+P48)*Parametre!$C$139</f>
        <v>907252.95530295896</v>
      </c>
      <c r="Q103" s="232">
        <f>(Q7+Q48)*Parametre!$C$139</f>
        <v>909068.3910645867</v>
      </c>
      <c r="R103" s="232">
        <f>(R7+R48)*Parametre!$C$139</f>
        <v>910013.64076594485</v>
      </c>
      <c r="S103" s="232">
        <f>(S7+S48)*Parametre!$C$139</f>
        <v>910787.09839769697</v>
      </c>
      <c r="T103" s="232">
        <f>(T7+T48)*Parametre!$C$139</f>
        <v>911560.55602944852</v>
      </c>
      <c r="U103" s="232">
        <f>(U7+U48)*Parametre!$C$139</f>
        <v>913291.46954787232</v>
      </c>
      <c r="V103" s="232">
        <f>(V7+V48)*Parametre!$C$139</f>
        <v>914066.19996294857</v>
      </c>
      <c r="W103" s="232">
        <f>(W7+W48)*Parametre!$C$139</f>
        <v>914840.93037802493</v>
      </c>
      <c r="X103" s="232">
        <f>(X7+X48)*Parametre!$C$139</f>
        <v>916644.53744441993</v>
      </c>
      <c r="Y103" s="232">
        <f>(Y7+Y48)*Parametre!$C$139</f>
        <v>917420.13326011447</v>
      </c>
      <c r="Z103" s="232">
        <f>(Z7+Z48)*Parametre!$C$139</f>
        <v>919159.54887910199</v>
      </c>
      <c r="AA103" s="232">
        <f>(AA7+AA48)*Parametre!$C$139</f>
        <v>919936.417478121</v>
      </c>
      <c r="AB103" s="232">
        <f>(AB7+AB48)*Parametre!$C$139</f>
        <v>920713.28607714002</v>
      </c>
      <c r="AC103" s="232">
        <f>(AC7+AC48)*Parametre!$C$139</f>
        <v>921490.15467615903</v>
      </c>
      <c r="AD103" s="232">
        <f>(AD7+AD48)*Parametre!$C$139</f>
        <v>922267.02327517781</v>
      </c>
      <c r="AE103" s="232">
        <f>(AE7+AE48)*Parametre!$C$139</f>
        <v>924108.88372320763</v>
      </c>
      <c r="AF103" s="232">
        <f>(AF7+AF48)*Parametre!$C$139</f>
        <v>924887.15444815485</v>
      </c>
      <c r="AG103" s="232">
        <f>(AG7+AG48)*Parametre!$C$139</f>
        <v>925665.42517310218</v>
      </c>
    </row>
    <row r="104" spans="2:34" x14ac:dyDescent="0.2">
      <c r="B104" s="204" t="s">
        <v>235</v>
      </c>
      <c r="C104" s="222">
        <f t="shared" si="37"/>
        <v>54918586.907782815</v>
      </c>
      <c r="D104" s="232">
        <f>(D8+D49)*Parametre!$C$139</f>
        <v>1493943.7530136346</v>
      </c>
      <c r="E104" s="232">
        <f>(E8+E49)*Parametre!$C$139</f>
        <v>1523391.8832109624</v>
      </c>
      <c r="F104" s="232">
        <f>(F8+F49)*Parametre!$C$139</f>
        <v>1552286.1013504325</v>
      </c>
      <c r="G104" s="232">
        <f>(G8+G49)*Parametre!$C$139</f>
        <v>1581965.4082650908</v>
      </c>
      <c r="H104" s="232">
        <f>(H8+H49)*Parametre!$C$139</f>
        <v>1611944.3284715859</v>
      </c>
      <c r="I104" s="232">
        <f>(I8+I49)*Parametre!$C$139</f>
        <v>1633138.3377921679</v>
      </c>
      <c r="J104" s="232">
        <f>(J8+J49)*Parametre!$C$139</f>
        <v>1655712.172694358</v>
      </c>
      <c r="K104" s="232">
        <f>(K8+K49)*Parametre!$C$139</f>
        <v>1676342.0522512547</v>
      </c>
      <c r="L104" s="232">
        <f>(L8+L49)*Parametre!$C$139</f>
        <v>1697546.3633090605</v>
      </c>
      <c r="M104" s="232">
        <f>(M8+M49)*Parametre!$C$139</f>
        <v>1718750.6743668674</v>
      </c>
      <c r="N104" s="232">
        <f>(N8+N49)*Parametre!$C$139</f>
        <v>1744700.7104448334</v>
      </c>
      <c r="O104" s="232">
        <f>(O8+O49)*Parametre!$C$139</f>
        <v>1765959.7754109139</v>
      </c>
      <c r="P104" s="232">
        <f>(P8+P49)*Parametre!$C$139</f>
        <v>1786600.0856752284</v>
      </c>
      <c r="Q104" s="232">
        <f>(Q8+Q49)*Parametre!$C$139</f>
        <v>1809355.4115843405</v>
      </c>
      <c r="R104" s="232">
        <f>(R8+R49)*Parametre!$C$139</f>
        <v>1830624.7782876447</v>
      </c>
      <c r="S104" s="232">
        <f>(S8+S49)*Parametre!$C$139</f>
        <v>1849993.6083262498</v>
      </c>
      <c r="T104" s="232">
        <f>(T8+T49)*Parametre!$C$139</f>
        <v>1869362.4383648552</v>
      </c>
      <c r="U104" s="232">
        <f>(U8+U49)*Parametre!$C$139</f>
        <v>1889891.4986580955</v>
      </c>
      <c r="V104" s="232">
        <f>(V8+V49)*Parametre!$C$139</f>
        <v>1909272.4173254438</v>
      </c>
      <c r="W104" s="232">
        <f>(W8+W49)*Parametre!$C$139</f>
        <v>1928653.3359927889</v>
      </c>
      <c r="X104" s="232">
        <f>(X8+X49)*Parametre!$C$139</f>
        <v>1950086.2357486773</v>
      </c>
      <c r="Y104" s="232">
        <f>(Y8+Y49)*Parametre!$C$139</f>
        <v>1969486.8175648067</v>
      </c>
      <c r="Z104" s="232">
        <f>(Z8+Z49)*Parametre!$C$139</f>
        <v>1990108.0727792822</v>
      </c>
      <c r="AA104" s="232">
        <f>(AA8+AA49)*Parametre!$C$139</f>
        <v>2009520.7432241528</v>
      </c>
      <c r="AB104" s="232">
        <f>(AB8+AB49)*Parametre!$C$139</f>
        <v>2028933.4136690253</v>
      </c>
      <c r="AC104" s="232">
        <f>(AC8+AC49)*Parametre!$C$139</f>
        <v>2048346.0841138971</v>
      </c>
      <c r="AD104" s="232">
        <f>(AD8+AD49)*Parametre!$C$139</f>
        <v>2067758.7545587679</v>
      </c>
      <c r="AE104" s="232">
        <f>(AE8+AE49)*Parametre!$C$139</f>
        <v>2088875.1656941033</v>
      </c>
      <c r="AF104" s="232">
        <f>(AF8+AF49)*Parametre!$C$139</f>
        <v>2108303.883776132</v>
      </c>
      <c r="AG104" s="232">
        <f>(AG8+AG49)*Parametre!$C$139</f>
        <v>2127732.6018581619</v>
      </c>
    </row>
    <row r="105" spans="2:34" x14ac:dyDescent="0.2">
      <c r="B105" s="204" t="s">
        <v>236</v>
      </c>
      <c r="C105" s="222">
        <f t="shared" si="37"/>
        <v>523154544.81097573</v>
      </c>
      <c r="D105" s="232">
        <f>(D9+D50)*Parametre!$C$139</f>
        <v>14251527.062897099</v>
      </c>
      <c r="E105" s="232">
        <f>(E9+E50)*Parametre!$C$139</f>
        <v>14530137.713779354</v>
      </c>
      <c r="F105" s="232">
        <f>(F9+F50)*Parametre!$C$139</f>
        <v>14805078.438911913</v>
      </c>
      <c r="G105" s="232">
        <f>(G9+G50)*Parametre!$C$139</f>
        <v>15085246.878924066</v>
      </c>
      <c r="H105" s="232">
        <f>(H9+H50)*Parametre!$C$139</f>
        <v>15367412.971645338</v>
      </c>
      <c r="I105" s="232">
        <f>(I9+I50)*Parametre!$C$139</f>
        <v>15569843.744672325</v>
      </c>
      <c r="J105" s="232">
        <f>(J9+J50)*Parametre!$C$139</f>
        <v>15781452.083690785</v>
      </c>
      <c r="K105" s="232">
        <f>(K9+K50)*Parametre!$C$139</f>
        <v>15980129.946391249</v>
      </c>
      <c r="L105" s="232">
        <f>(L9+L50)*Parametre!$C$139</f>
        <v>16182629.90569469</v>
      </c>
      <c r="M105" s="232">
        <f>(M9+M50)*Parametre!$C$139</f>
        <v>16385129.864998115</v>
      </c>
      <c r="N105" s="232">
        <f>(N9+N50)*Parametre!$C$139</f>
        <v>16619203.740226408</v>
      </c>
      <c r="O105" s="232">
        <f>(O9+O50)*Parametre!$C$139</f>
        <v>16822068.523424897</v>
      </c>
      <c r="P105" s="232">
        <f>(P9+P50)*Parametre!$C$139</f>
        <v>17020816.182978611</v>
      </c>
      <c r="Q105" s="232">
        <f>(Q9+Q50)*Parametre!$C$139</f>
        <v>17233637.863145452</v>
      </c>
      <c r="R105" s="232">
        <f>(R9+R50)*Parametre!$C$139</f>
        <v>17436571.832620375</v>
      </c>
      <c r="S105" s="232">
        <f>(S9+S50)*Parametre!$C$139</f>
        <v>17621442.369086489</v>
      </c>
      <c r="T105" s="232">
        <f>(T9+T50)*Parametre!$C$139</f>
        <v>17806312.905552603</v>
      </c>
      <c r="U105" s="232">
        <f>(U9+U50)*Parametre!$C$139</f>
        <v>17998903.844395291</v>
      </c>
      <c r="V105" s="232">
        <f>(V9+V50)*Parametre!$C$139</f>
        <v>18183854.457623277</v>
      </c>
      <c r="W105" s="232">
        <f>(W9+W50)*Parametre!$C$139</f>
        <v>18368805.070851263</v>
      </c>
      <c r="X105" s="232">
        <f>(X9+X50)*Parametre!$C$139</f>
        <v>18567411.492366966</v>
      </c>
      <c r="Y105" s="232">
        <f>(Y9+Y50)*Parametre!$C$139</f>
        <v>18752493.6803471</v>
      </c>
      <c r="Z105" s="232">
        <f>(Z9+Z50)*Parametre!$C$139</f>
        <v>18945696.654513188</v>
      </c>
      <c r="AA105" s="232">
        <f>(AA9+AA50)*Parametre!$C$139</f>
        <v>19130858.919255201</v>
      </c>
      <c r="AB105" s="232">
        <f>(AB9+AB50)*Parametre!$C$139</f>
        <v>19316021.18399721</v>
      </c>
      <c r="AC105" s="232">
        <f>(AC9+AC50)*Parametre!$C$139</f>
        <v>19501183.448739208</v>
      </c>
      <c r="AD105" s="232">
        <f>(AD9+AD50)*Parametre!$C$139</f>
        <v>19686345.713481225</v>
      </c>
      <c r="AE105" s="232">
        <f>(AE9+AE50)*Parametre!$C$139</f>
        <v>19882840.745268334</v>
      </c>
      <c r="AF105" s="232">
        <f>(AF9+AF50)*Parametre!$C$139</f>
        <v>20068109.438921984</v>
      </c>
      <c r="AG105" s="232">
        <f>(AG9+AG50)*Parametre!$C$139</f>
        <v>20253378.132575646</v>
      </c>
    </row>
    <row r="106" spans="2:34" x14ac:dyDescent="0.2">
      <c r="B106" s="204" t="s">
        <v>237</v>
      </c>
      <c r="C106" s="222">
        <f t="shared" si="37"/>
        <v>2788976.0690912148</v>
      </c>
      <c r="D106" s="232">
        <f>(D10+D51)*Parametre!$C$139</f>
        <v>76188.016109660995</v>
      </c>
      <c r="E106" s="232">
        <f>(E10+E51)*Parametre!$C$139</f>
        <v>77482.79570299499</v>
      </c>
      <c r="F106" s="232">
        <f>(F10+F51)*Parametre!$C$139</f>
        <v>78752.489788247985</v>
      </c>
      <c r="G106" s="232">
        <f>(G10+G51)*Parametre!$C$139</f>
        <v>80060.513940285004</v>
      </c>
      <c r="H106" s="232">
        <f>(H10+H51)*Parametre!$C$139</f>
        <v>81386.195287499999</v>
      </c>
      <c r="I106" s="232">
        <f>(I10+I51)*Parametre!$C$139</f>
        <v>82524.171609118508</v>
      </c>
      <c r="J106" s="232">
        <f>(J10+J51)*Parametre!$C$139</f>
        <v>83741.698124303992</v>
      </c>
      <c r="K106" s="232">
        <f>(K10+K51)*Parametre!$C$139</f>
        <v>84847.373470490988</v>
      </c>
      <c r="L106" s="232">
        <f>(L10+L51)*Parametre!$C$139</f>
        <v>85985.988957078036</v>
      </c>
      <c r="M106" s="232">
        <f>(M10+M51)*Parametre!$C$139</f>
        <v>87124.604443665026</v>
      </c>
      <c r="N106" s="232">
        <f>(N10+N51)*Parametre!$C$139</f>
        <v>88536.341449964981</v>
      </c>
      <c r="O106" s="232">
        <f>(O10+O51)*Parametre!$C$139</f>
        <v>89678.192116132486</v>
      </c>
      <c r="P106" s="232">
        <f>(P10+P51)*Parametre!$C$139</f>
        <v>90784.400322059999</v>
      </c>
      <c r="Q106" s="232">
        <f>(Q10+Q51)*Parametre!$C$139</f>
        <v>92012.977656414005</v>
      </c>
      <c r="R106" s="232">
        <f>(R10+R51)*Parametre!$C$139</f>
        <v>93155.467487549962</v>
      </c>
      <c r="S106" s="232">
        <f>(S10+S51)*Parametre!$C$139</f>
        <v>94125.956400167968</v>
      </c>
      <c r="T106" s="232">
        <f>(T10+T51)*Parametre!$C$139</f>
        <v>95096.445312786003</v>
      </c>
      <c r="U106" s="232">
        <f>(U10+U51)*Parametre!$C$139</f>
        <v>96133.939099674011</v>
      </c>
      <c r="V106" s="232">
        <f>(V10+V51)*Parametre!$C$139</f>
        <v>97105.024533252013</v>
      </c>
      <c r="W106" s="232">
        <f>(W10+W51)*Parametre!$C$139</f>
        <v>98076.109966829928</v>
      </c>
      <c r="X106" s="232">
        <f>(X10+X51)*Parametre!$C$139</f>
        <v>99156.811669259987</v>
      </c>
      <c r="Y106" s="232">
        <f>(Y10+Y51)*Parametre!$C$139</f>
        <v>100128.78842856751</v>
      </c>
      <c r="Z106" s="232">
        <f>(Z10+Z51)*Parametre!$C$139</f>
        <v>101170.752666945</v>
      </c>
      <c r="AA106" s="232">
        <f>(AA10+AA51)*Parametre!$C$139</f>
        <v>102143.32594721249</v>
      </c>
      <c r="AB106" s="232">
        <f>(AB10+AB51)*Parametre!$C$139</f>
        <v>103115.89922748</v>
      </c>
      <c r="AC106" s="232">
        <f>(AC10+AC51)*Parametre!$C$139</f>
        <v>104088.4725077475</v>
      </c>
      <c r="AD106" s="232">
        <f>(AD10+AD51)*Parametre!$C$139</f>
        <v>105061.04578801502</v>
      </c>
      <c r="AE106" s="232">
        <f>(AE10+AE51)*Parametre!$C$139</f>
        <v>106130.7143596875</v>
      </c>
      <c r="AF106" s="232">
        <f>(AF10+AF51)*Parametre!$C$139</f>
        <v>107104.09035927002</v>
      </c>
      <c r="AG106" s="232">
        <f>(AG10+AG51)*Parametre!$C$139</f>
        <v>108077.46635885253</v>
      </c>
    </row>
    <row r="107" spans="2:34" x14ac:dyDescent="0.2">
      <c r="B107" s="211" t="s">
        <v>370</v>
      </c>
      <c r="C107" s="228">
        <f t="shared" ref="C107:C108" si="38">SUM(D107:AG107)</f>
        <v>153603504.83263397</v>
      </c>
      <c r="D107" s="229">
        <f>D101</f>
        <v>5211547.9389219675</v>
      </c>
      <c r="E107" s="229">
        <f t="shared" ref="E107:AG107" si="39">E101</f>
        <v>5162598.3101449916</v>
      </c>
      <c r="F107" s="229">
        <f t="shared" si="39"/>
        <v>5114116.9631178593</v>
      </c>
      <c r="G107" s="229">
        <f t="shared" si="39"/>
        <v>5066251.5185065456</v>
      </c>
      <c r="H107" s="229">
        <f t="shared" si="39"/>
        <v>5021332.5427902546</v>
      </c>
      <c r="I107" s="229">
        <f t="shared" si="39"/>
        <v>5026673.6705040596</v>
      </c>
      <c r="J107" s="229">
        <f t="shared" si="39"/>
        <v>5038820.6832724717</v>
      </c>
      <c r="K107" s="229">
        <f t="shared" si="39"/>
        <v>5044515.1172884833</v>
      </c>
      <c r="L107" s="229">
        <f t="shared" si="39"/>
        <v>5049867.6281446358</v>
      </c>
      <c r="M107" s="229">
        <f t="shared" si="39"/>
        <v>5055220.1390007846</v>
      </c>
      <c r="N107" s="229">
        <f t="shared" si="39"/>
        <v>5076493.9244311349</v>
      </c>
      <c r="O107" s="229">
        <f t="shared" si="39"/>
        <v>5081865.9760611597</v>
      </c>
      <c r="P107" s="229">
        <f t="shared" si="39"/>
        <v>5087580.5705706608</v>
      </c>
      <c r="Q107" s="229">
        <f t="shared" si="39"/>
        <v>5099837.5695320815</v>
      </c>
      <c r="R107" s="229">
        <f t="shared" si="39"/>
        <v>5105221.0043044472</v>
      </c>
      <c r="S107" s="229">
        <f t="shared" si="39"/>
        <v>5109521.8900886159</v>
      </c>
      <c r="T107" s="229">
        <f t="shared" si="39"/>
        <v>5113822.7758727828</v>
      </c>
      <c r="U107" s="229">
        <f t="shared" si="39"/>
        <v>5125686.8742421931</v>
      </c>
      <c r="V107" s="229">
        <f t="shared" si="39"/>
        <v>5129997.8172239661</v>
      </c>
      <c r="W107" s="229">
        <f t="shared" si="39"/>
        <v>5134308.760205741</v>
      </c>
      <c r="X107" s="229">
        <f t="shared" si="39"/>
        <v>5146746.9236028288</v>
      </c>
      <c r="Y107" s="229">
        <f t="shared" si="39"/>
        <v>5151064.533927978</v>
      </c>
      <c r="Z107" s="229">
        <f t="shared" si="39"/>
        <v>5162995.6428263923</v>
      </c>
      <c r="AA107" s="229">
        <f t="shared" si="39"/>
        <v>5167323.310349145</v>
      </c>
      <c r="AB107" s="229">
        <f t="shared" si="39"/>
        <v>5171650.9778718948</v>
      </c>
      <c r="AC107" s="229">
        <f t="shared" si="39"/>
        <v>5175978.6453946475</v>
      </c>
      <c r="AD107" s="229">
        <f t="shared" si="39"/>
        <v>5180306.3129173992</v>
      </c>
      <c r="AE107" s="229">
        <f t="shared" si="39"/>
        <v>5193046.8419809891</v>
      </c>
      <c r="AF107" s="229">
        <f t="shared" si="39"/>
        <v>5197385.603839607</v>
      </c>
      <c r="AG107" s="229">
        <f t="shared" si="39"/>
        <v>5201724.3656982267</v>
      </c>
    </row>
    <row r="108" spans="2:34" x14ac:dyDescent="0.2">
      <c r="B108" s="204" t="s">
        <v>371</v>
      </c>
      <c r="C108" s="222">
        <f t="shared" si="38"/>
        <v>655715362.3246578</v>
      </c>
      <c r="D108" s="225">
        <f>SUM(D102:D106)</f>
        <v>18361185.128415193</v>
      </c>
      <c r="E108" s="225">
        <f t="shared" ref="E108:AG108" si="40">SUM(E102:E106)</f>
        <v>18646709.592845403</v>
      </c>
      <c r="F108" s="225">
        <f t="shared" si="40"/>
        <v>18928214.000289343</v>
      </c>
      <c r="G108" s="225">
        <f t="shared" si="40"/>
        <v>19216071.65221009</v>
      </c>
      <c r="H108" s="225">
        <f t="shared" si="40"/>
        <v>19507687.417561125</v>
      </c>
      <c r="I108" s="225">
        <f t="shared" si="40"/>
        <v>19735041.426106177</v>
      </c>
      <c r="J108" s="225">
        <f t="shared" si="40"/>
        <v>19976366.459084086</v>
      </c>
      <c r="K108" s="225">
        <f t="shared" si="40"/>
        <v>20199544.203759</v>
      </c>
      <c r="L108" s="225">
        <f t="shared" si="40"/>
        <v>20426983.922314078</v>
      </c>
      <c r="M108" s="225">
        <f t="shared" si="40"/>
        <v>20654423.640869152</v>
      </c>
      <c r="N108" s="225">
        <f t="shared" si="40"/>
        <v>20926255.467348401</v>
      </c>
      <c r="O108" s="225">
        <f t="shared" si="40"/>
        <v>21154127.568015069</v>
      </c>
      <c r="P108" s="225">
        <f t="shared" si="40"/>
        <v>21377395.947504591</v>
      </c>
      <c r="Q108" s="225">
        <f t="shared" si="40"/>
        <v>21620180.789971195</v>
      </c>
      <c r="R108" s="225">
        <f t="shared" si="40"/>
        <v>21848138.600647874</v>
      </c>
      <c r="S108" s="225">
        <f t="shared" si="40"/>
        <v>22055454.060172442</v>
      </c>
      <c r="T108" s="225">
        <f t="shared" si="40"/>
        <v>22262769.519697011</v>
      </c>
      <c r="U108" s="225">
        <f t="shared" si="40"/>
        <v>22482737.702424809</v>
      </c>
      <c r="V108" s="225">
        <f t="shared" si="40"/>
        <v>22690150.850310713</v>
      </c>
      <c r="W108" s="225">
        <f t="shared" si="40"/>
        <v>22897563.998196609</v>
      </c>
      <c r="X108" s="225">
        <f t="shared" si="40"/>
        <v>23124775.955872074</v>
      </c>
      <c r="Y108" s="225">
        <f t="shared" si="40"/>
        <v>23332344.520555887</v>
      </c>
      <c r="Z108" s="225">
        <f t="shared" si="40"/>
        <v>23553054.250249613</v>
      </c>
      <c r="AA108" s="225">
        <f t="shared" si="40"/>
        <v>23760720.503294766</v>
      </c>
      <c r="AB108" s="225">
        <f t="shared" si="40"/>
        <v>23968386.756339915</v>
      </c>
      <c r="AC108" s="225">
        <f t="shared" si="40"/>
        <v>24176053.009385049</v>
      </c>
      <c r="AD108" s="225">
        <f t="shared" si="40"/>
        <v>24383719.262430202</v>
      </c>
      <c r="AE108" s="225">
        <f t="shared" si="40"/>
        <v>24608640.408043027</v>
      </c>
      <c r="AF108" s="225">
        <f t="shared" si="40"/>
        <v>24816435.372929282</v>
      </c>
      <c r="AG108" s="225">
        <f t="shared" si="40"/>
        <v>25024230.337815545</v>
      </c>
    </row>
    <row r="109" spans="2:34" x14ac:dyDescent="0.2">
      <c r="B109" s="216" t="s">
        <v>9</v>
      </c>
      <c r="C109" s="287">
        <f>SUM(D109:AG109)</f>
        <v>809318867.15729153</v>
      </c>
      <c r="D109" s="224">
        <f t="shared" ref="D109:AG109" si="41">SUM(D107:D108)</f>
        <v>23572733.067337163</v>
      </c>
      <c r="E109" s="223">
        <f t="shared" si="41"/>
        <v>23809307.902990393</v>
      </c>
      <c r="F109" s="223">
        <f t="shared" si="41"/>
        <v>24042330.963407204</v>
      </c>
      <c r="G109" s="223">
        <f t="shared" si="41"/>
        <v>24282323.170716636</v>
      </c>
      <c r="H109" s="223">
        <f t="shared" si="41"/>
        <v>24529019.960351378</v>
      </c>
      <c r="I109" s="223">
        <f t="shared" si="41"/>
        <v>24761715.096610237</v>
      </c>
      <c r="J109" s="223">
        <f t="shared" si="41"/>
        <v>25015187.14235656</v>
      </c>
      <c r="K109" s="223">
        <f t="shared" si="41"/>
        <v>25244059.321047485</v>
      </c>
      <c r="L109" s="223">
        <f t="shared" si="41"/>
        <v>25476851.550458714</v>
      </c>
      <c r="M109" s="223">
        <f t="shared" si="41"/>
        <v>25709643.779869936</v>
      </c>
      <c r="N109" s="223">
        <f t="shared" si="41"/>
        <v>26002749.391779535</v>
      </c>
      <c r="O109" s="223">
        <f t="shared" si="41"/>
        <v>26235993.544076227</v>
      </c>
      <c r="P109" s="223">
        <f t="shared" si="41"/>
        <v>26464976.51807525</v>
      </c>
      <c r="Q109" s="223">
        <f t="shared" si="41"/>
        <v>26720018.359503277</v>
      </c>
      <c r="R109" s="223">
        <f t="shared" si="41"/>
        <v>26953359.60495232</v>
      </c>
      <c r="S109" s="223">
        <f t="shared" si="41"/>
        <v>27164975.950261056</v>
      </c>
      <c r="T109" s="223">
        <f t="shared" si="41"/>
        <v>27376592.295569792</v>
      </c>
      <c r="U109" s="223">
        <f t="shared" si="41"/>
        <v>27608424.576667003</v>
      </c>
      <c r="V109" s="223">
        <f t="shared" si="41"/>
        <v>27820148.667534679</v>
      </c>
      <c r="W109" s="223">
        <f t="shared" si="41"/>
        <v>28031872.758402351</v>
      </c>
      <c r="X109" s="223">
        <f t="shared" si="41"/>
        <v>28271522.879474901</v>
      </c>
      <c r="Y109" s="223">
        <f t="shared" si="41"/>
        <v>28483409.054483864</v>
      </c>
      <c r="Z109" s="223">
        <f t="shared" si="41"/>
        <v>28716049.893076006</v>
      </c>
      <c r="AA109" s="223">
        <f t="shared" si="41"/>
        <v>28928043.81364391</v>
      </c>
      <c r="AB109" s="223">
        <f t="shared" si="41"/>
        <v>29140037.73421181</v>
      </c>
      <c r="AC109" s="223">
        <f t="shared" si="41"/>
        <v>29352031.654779695</v>
      </c>
      <c r="AD109" s="223">
        <f t="shared" si="41"/>
        <v>29564025.575347602</v>
      </c>
      <c r="AE109" s="223">
        <f t="shared" si="41"/>
        <v>29801687.250024017</v>
      </c>
      <c r="AF109" s="223">
        <f t="shared" si="41"/>
        <v>30013820.976768889</v>
      </c>
      <c r="AG109" s="223">
        <f t="shared" si="41"/>
        <v>30225954.703513771</v>
      </c>
      <c r="AH109" s="16"/>
    </row>
    <row r="112" spans="2:34" x14ac:dyDescent="0.2">
      <c r="B112" s="206" t="s">
        <v>477</v>
      </c>
      <c r="C112" s="206"/>
      <c r="D112" s="204">
        <v>1</v>
      </c>
      <c r="E112" s="204">
        <v>2</v>
      </c>
      <c r="F112" s="204">
        <v>3</v>
      </c>
      <c r="G112" s="204">
        <v>4</v>
      </c>
      <c r="H112" s="204">
        <v>5</v>
      </c>
      <c r="I112" s="204">
        <v>6</v>
      </c>
      <c r="J112" s="204">
        <v>7</v>
      </c>
      <c r="K112" s="204">
        <v>8</v>
      </c>
      <c r="L112" s="204">
        <v>9</v>
      </c>
      <c r="M112" s="204">
        <v>10</v>
      </c>
      <c r="N112" s="204">
        <v>11</v>
      </c>
      <c r="O112" s="204">
        <v>12</v>
      </c>
      <c r="P112" s="204">
        <v>13</v>
      </c>
      <c r="Q112" s="204">
        <v>14</v>
      </c>
      <c r="R112" s="204">
        <v>15</v>
      </c>
      <c r="S112" s="204">
        <v>16</v>
      </c>
      <c r="T112" s="204">
        <v>17</v>
      </c>
      <c r="U112" s="204">
        <v>18</v>
      </c>
      <c r="V112" s="204">
        <v>19</v>
      </c>
      <c r="W112" s="204">
        <v>20</v>
      </c>
      <c r="X112" s="204">
        <v>21</v>
      </c>
      <c r="Y112" s="204">
        <v>22</v>
      </c>
      <c r="Z112" s="204">
        <v>23</v>
      </c>
      <c r="AA112" s="204">
        <v>24</v>
      </c>
      <c r="AB112" s="204">
        <v>25</v>
      </c>
      <c r="AC112" s="204">
        <v>26</v>
      </c>
      <c r="AD112" s="204">
        <v>27</v>
      </c>
      <c r="AE112" s="204">
        <v>28</v>
      </c>
      <c r="AF112" s="204">
        <v>29</v>
      </c>
      <c r="AG112" s="204">
        <v>30</v>
      </c>
    </row>
    <row r="113" spans="2:34" x14ac:dyDescent="0.2">
      <c r="B113" s="207" t="s">
        <v>46</v>
      </c>
      <c r="C113" s="207" t="s">
        <v>9</v>
      </c>
      <c r="D113" s="208">
        <f t="shared" ref="D113:AG113" si="42">D100</f>
        <v>2026</v>
      </c>
      <c r="E113" s="208">
        <f t="shared" si="42"/>
        <v>2027</v>
      </c>
      <c r="F113" s="208">
        <f t="shared" si="42"/>
        <v>2028</v>
      </c>
      <c r="G113" s="208">
        <f t="shared" si="42"/>
        <v>2029</v>
      </c>
      <c r="H113" s="208">
        <f t="shared" si="42"/>
        <v>2030</v>
      </c>
      <c r="I113" s="208">
        <f t="shared" si="42"/>
        <v>2031</v>
      </c>
      <c r="J113" s="208">
        <f t="shared" si="42"/>
        <v>2032</v>
      </c>
      <c r="K113" s="208">
        <f t="shared" si="42"/>
        <v>2033</v>
      </c>
      <c r="L113" s="208">
        <f t="shared" si="42"/>
        <v>2034</v>
      </c>
      <c r="M113" s="208">
        <f t="shared" si="42"/>
        <v>2035</v>
      </c>
      <c r="N113" s="208">
        <f t="shared" si="42"/>
        <v>2036</v>
      </c>
      <c r="O113" s="208">
        <f t="shared" si="42"/>
        <v>2037</v>
      </c>
      <c r="P113" s="208">
        <f t="shared" si="42"/>
        <v>2038</v>
      </c>
      <c r="Q113" s="208">
        <f t="shared" si="42"/>
        <v>2039</v>
      </c>
      <c r="R113" s="208">
        <f t="shared" si="42"/>
        <v>2040</v>
      </c>
      <c r="S113" s="208">
        <f t="shared" si="42"/>
        <v>2041</v>
      </c>
      <c r="T113" s="208">
        <f t="shared" si="42"/>
        <v>2042</v>
      </c>
      <c r="U113" s="208">
        <f t="shared" si="42"/>
        <v>2043</v>
      </c>
      <c r="V113" s="208">
        <f t="shared" si="42"/>
        <v>2044</v>
      </c>
      <c r="W113" s="208">
        <f t="shared" si="42"/>
        <v>2045</v>
      </c>
      <c r="X113" s="208">
        <f t="shared" si="42"/>
        <v>2046</v>
      </c>
      <c r="Y113" s="208">
        <f t="shared" si="42"/>
        <v>2047</v>
      </c>
      <c r="Z113" s="208">
        <f t="shared" si="42"/>
        <v>2048</v>
      </c>
      <c r="AA113" s="208">
        <f t="shared" si="42"/>
        <v>2049</v>
      </c>
      <c r="AB113" s="208">
        <f t="shared" si="42"/>
        <v>2050</v>
      </c>
      <c r="AC113" s="208">
        <f t="shared" si="42"/>
        <v>2051</v>
      </c>
      <c r="AD113" s="208">
        <f t="shared" si="42"/>
        <v>2052</v>
      </c>
      <c r="AE113" s="208">
        <f t="shared" si="42"/>
        <v>2053</v>
      </c>
      <c r="AF113" s="208">
        <f t="shared" si="42"/>
        <v>2054</v>
      </c>
      <c r="AG113" s="208">
        <f t="shared" si="42"/>
        <v>2055</v>
      </c>
    </row>
    <row r="114" spans="2:34" x14ac:dyDescent="0.2">
      <c r="B114" s="204" t="s">
        <v>364</v>
      </c>
      <c r="C114" s="222">
        <f t="shared" ref="C114:C119" si="43">SUM(D114:AG114)</f>
        <v>157384477.7406877</v>
      </c>
      <c r="D114" s="232">
        <f>(D16+D57)*Parametre!$C$138</f>
        <v>5211547.9389219675</v>
      </c>
      <c r="E114" s="232">
        <f>(E16+E57)*Parametre!$C$138</f>
        <v>5162598.3101449916</v>
      </c>
      <c r="F114" s="232">
        <f>(F16+F57)*Parametre!$C$138</f>
        <v>5114116.9631178593</v>
      </c>
      <c r="G114" s="232">
        <f>(G16+G57)*Parametre!$C$138</f>
        <v>5066251.5185065456</v>
      </c>
      <c r="H114" s="232">
        <f>(H16+H57)*Parametre!$C$138</f>
        <v>5196168.3374184575</v>
      </c>
      <c r="I114" s="232">
        <f>(I16+I57)*Parametre!$C$138</f>
        <v>5204306.0283052139</v>
      </c>
      <c r="J114" s="232">
        <f>(J16+J57)*Parametre!$C$138</f>
        <v>5209649.5253657661</v>
      </c>
      <c r="K114" s="232">
        <f>(K16+K57)*Parametre!$C$138</f>
        <v>5214934.6169833783</v>
      </c>
      <c r="L114" s="232">
        <f>(L16+L57)*Parametre!$C$138</f>
        <v>5219757.2520168433</v>
      </c>
      <c r="M114" s="232">
        <f>(M16+M57)*Parametre!$C$138</f>
        <v>5225100.3005504999</v>
      </c>
      <c r="N114" s="232">
        <f>(N16+N57)*Parametre!$C$138</f>
        <v>5230345.3975629015</v>
      </c>
      <c r="O114" s="232">
        <f>(O16+O57)*Parametre!$C$138</f>
        <v>5235674.7793484386</v>
      </c>
      <c r="P114" s="232">
        <f>(P16+P57)*Parametre!$C$138</f>
        <v>5240958.7834472563</v>
      </c>
      <c r="Q114" s="232">
        <f>(Q16+Q57)*Parametre!$C$138</f>
        <v>5246301.3312237179</v>
      </c>
      <c r="R114" s="232">
        <f>(R16+R57)*Parametre!$C$138</f>
        <v>5253853.272388868</v>
      </c>
      <c r="S114" s="232">
        <f>(S16+S57)*Parametre!$C$138</f>
        <v>5260791.3505353462</v>
      </c>
      <c r="T114" s="232">
        <f>(T16+T57)*Parametre!$C$138</f>
        <v>5265018.9805302983</v>
      </c>
      <c r="U114" s="232">
        <f>(U16+U57)*Parametre!$C$138</f>
        <v>5269246.6105252486</v>
      </c>
      <c r="V114" s="232">
        <f>(V16+V57)*Parametre!$C$138</f>
        <v>5273415.4975968506</v>
      </c>
      <c r="W114" s="232">
        <f>(W16+W57)*Parametre!$C$138</f>
        <v>5277643.1036993843</v>
      </c>
      <c r="X114" s="232">
        <f>(X16+X57)*Parametre!$C$138</f>
        <v>5281718.7637893073</v>
      </c>
      <c r="Y114" s="232">
        <f>(Y16+Y57)*Parametre!$C$138</f>
        <v>5285668.506803615</v>
      </c>
      <c r="Z114" s="232">
        <f>(Z16+Z57)*Parametre!$C$138</f>
        <v>5289895.6923606433</v>
      </c>
      <c r="AA114" s="232">
        <f>(AA16+AA57)*Parametre!$C$138</f>
        <v>5294122.8779176734</v>
      </c>
      <c r="AB114" s="232">
        <f>(AB16+AB57)*Parametre!$C$138</f>
        <v>5298350.0634747054</v>
      </c>
      <c r="AC114" s="232">
        <f>(AC16+AC57)*Parametre!$C$138</f>
        <v>5301289.8506362159</v>
      </c>
      <c r="AD114" s="232">
        <f>(AD16+AD57)*Parametre!$C$138</f>
        <v>5307737.4141627224</v>
      </c>
      <c r="AE114" s="232">
        <f>(AE16+AE57)*Parametre!$C$138</f>
        <v>5311964.2265224131</v>
      </c>
      <c r="AF114" s="232">
        <f>(AF16+AF57)*Parametre!$C$138</f>
        <v>5315911.9218886169</v>
      </c>
      <c r="AG114" s="232">
        <f>(AG16+AG57)*Parametre!$C$138</f>
        <v>5320138.5249419603</v>
      </c>
    </row>
    <row r="115" spans="2:34" x14ac:dyDescent="0.2">
      <c r="B115" s="204" t="s">
        <v>365</v>
      </c>
      <c r="C115" s="222">
        <f t="shared" si="43"/>
        <v>49026079.141968176</v>
      </c>
      <c r="D115" s="232">
        <f>(D17+D58)*Parametre!$C$139</f>
        <v>1608445.5607841066</v>
      </c>
      <c r="E115" s="232">
        <f>(E17+E58)*Parametre!$C$139</f>
        <v>1593373.9023852823</v>
      </c>
      <c r="F115" s="232">
        <f>(F17+F58)*Parametre!$C$139</f>
        <v>1578472.3654634561</v>
      </c>
      <c r="G115" s="232">
        <f>(G17+G58)*Parametre!$C$139</f>
        <v>1563794.5789412567</v>
      </c>
      <c r="H115" s="232">
        <f>(H17+H58)*Parametre!$C$139</f>
        <v>1620641.27449638</v>
      </c>
      <c r="I115" s="232">
        <f>(I17+I58)*Parametre!$C$139</f>
        <v>1623320.5693263717</v>
      </c>
      <c r="J115" s="232">
        <f>(J17+J58)*Parametre!$C$139</f>
        <v>1624984.7650608011</v>
      </c>
      <c r="K115" s="232">
        <f>(K17+K58)*Parametre!$C$139</f>
        <v>1626627.7427566869</v>
      </c>
      <c r="L115" s="232">
        <f>(L17+L58)*Parametre!$C$139</f>
        <v>1628102.715192558</v>
      </c>
      <c r="M115" s="232">
        <f>(M17+M58)*Parametre!$C$139</f>
        <v>1629766.747982227</v>
      </c>
      <c r="N115" s="232">
        <f>(N17+N58)*Parametre!$C$139</f>
        <v>1631395.1960892235</v>
      </c>
      <c r="O115" s="232">
        <f>(O17+O58)*Parametre!$C$139</f>
        <v>1633054.2639034754</v>
      </c>
      <c r="P115" s="232">
        <f>(P17+P58)*Parametre!$C$139</f>
        <v>1634696.8465160513</v>
      </c>
      <c r="Q115" s="232">
        <f>(Q17+Q58)*Parametre!$C$139</f>
        <v>1636360.6973862806</v>
      </c>
      <c r="R115" s="232">
        <f>(R17+R58)*Parametre!$C$139</f>
        <v>1638827.1959502972</v>
      </c>
      <c r="S115" s="232">
        <f>(S17+S58)*Parametre!$C$139</f>
        <v>1641129.1623463372</v>
      </c>
      <c r="T115" s="232">
        <f>(T17+T58)*Parametre!$C$139</f>
        <v>1642446.4535056849</v>
      </c>
      <c r="U115" s="232">
        <f>(U17+U58)*Parametre!$C$139</f>
        <v>1643763.744665032</v>
      </c>
      <c r="V115" s="232">
        <f>(V17+V58)*Parametre!$C$139</f>
        <v>1645059.695183011</v>
      </c>
      <c r="W115" s="232">
        <f>(W17+W58)*Parametre!$C$139</f>
        <v>1646376.9776625128</v>
      </c>
      <c r="X115" s="232">
        <f>(X17+X58)*Parametre!$C$139</f>
        <v>1647639.0598697474</v>
      </c>
      <c r="Y115" s="232">
        <f>(Y17+Y58)*Parametre!$C$139</f>
        <v>1648855.3978238893</v>
      </c>
      <c r="Z115" s="232">
        <f>(Z17+Z58)*Parametre!$C$139</f>
        <v>1650172.5275239542</v>
      </c>
      <c r="AA115" s="232">
        <f>(AA17+AA58)*Parametre!$C$139</f>
        <v>1651489.6572240186</v>
      </c>
      <c r="AB115" s="232">
        <f>(AB17+AB58)*Parametre!$C$139</f>
        <v>1652806.786924083</v>
      </c>
      <c r="AC115" s="232">
        <f>(AC17+AC58)*Parametre!$C$139</f>
        <v>1653656.2193102881</v>
      </c>
      <c r="AD115" s="232">
        <f>(AD17+AD58)*Parametre!$C$139</f>
        <v>1655779.9872784223</v>
      </c>
      <c r="AE115" s="232">
        <f>(AE17+AE58)*Parametre!$C$139</f>
        <v>1657096.9814001035</v>
      </c>
      <c r="AF115" s="232">
        <f>(AF17+AF58)*Parametre!$C$139</f>
        <v>1658312.5754667907</v>
      </c>
      <c r="AG115" s="232">
        <f>(AG17+AG58)*Parametre!$C$139</f>
        <v>1659629.4935498368</v>
      </c>
    </row>
    <row r="116" spans="2:34" x14ac:dyDescent="0.2">
      <c r="B116" s="204" t="s">
        <v>234</v>
      </c>
      <c r="C116" s="222">
        <f t="shared" si="43"/>
        <v>27742272.666424129</v>
      </c>
      <c r="D116" s="232">
        <f>(D18+D59)*Parametre!$C$139</f>
        <v>931080.73561069148</v>
      </c>
      <c r="E116" s="232">
        <f>(E18+E59)*Parametre!$C$139</f>
        <v>922323.297766809</v>
      </c>
      <c r="F116" s="232">
        <f>(F18+F59)*Parametre!$C$139</f>
        <v>913624.60477529105</v>
      </c>
      <c r="G116" s="232">
        <f>(G18+G59)*Parametre!$C$139</f>
        <v>905004.27213938977</v>
      </c>
      <c r="H116" s="232">
        <f>(H18+H59)*Parametre!$C$139</f>
        <v>914348.61887515511</v>
      </c>
      <c r="I116" s="232">
        <f>(I18+I59)*Parametre!$C$139</f>
        <v>915627.24089979136</v>
      </c>
      <c r="J116" s="232">
        <f>(J18+J59)*Parametre!$C$139</f>
        <v>916552.21410432295</v>
      </c>
      <c r="K116" s="232">
        <f>(K18+K59)*Parametre!$C$139</f>
        <v>917469.79022009566</v>
      </c>
      <c r="L116" s="232">
        <f>(L18+L59)*Parametre!$C$139</f>
        <v>918328.80972298188</v>
      </c>
      <c r="M116" s="232">
        <f>(M18+M59)*Parametre!$C$139</f>
        <v>919253.72683307226</v>
      </c>
      <c r="N116" s="232">
        <f>(N18+N59)*Parametre!$C$139</f>
        <v>920166.29947949701</v>
      </c>
      <c r="O116" s="232">
        <f>(O18+O59)*Parametre!$C$139</f>
        <v>921089.49254373286</v>
      </c>
      <c r="P116" s="232">
        <f>(P18+P59)*Parametre!$C$139</f>
        <v>922006.93874268292</v>
      </c>
      <c r="Q116" s="232">
        <f>(Q18+Q59)*Parametre!$C$139</f>
        <v>922931.79939008399</v>
      </c>
      <c r="R116" s="232">
        <f>(R18+R59)*Parametre!$C$139</f>
        <v>924136.22793235467</v>
      </c>
      <c r="S116" s="232">
        <f>(S18+S59)*Parametre!$C$139</f>
        <v>925241.78698899446</v>
      </c>
      <c r="T116" s="232">
        <f>(T18+T59)*Parametre!$C$139</f>
        <v>926004.29314961401</v>
      </c>
      <c r="U116" s="232">
        <f>(U18+U59)*Parametre!$C$139</f>
        <v>926766.79931023344</v>
      </c>
      <c r="V116" s="232">
        <f>(V18+V59)*Parametre!$C$139</f>
        <v>927521.86808280891</v>
      </c>
      <c r="W116" s="232">
        <f>(W18+W59)*Parametre!$C$139</f>
        <v>928284.37176347233</v>
      </c>
      <c r="X116" s="232">
        <f>(X18+X59)*Parametre!$C$139</f>
        <v>929027.6429734166</v>
      </c>
      <c r="Y116" s="232">
        <f>(Y18+Y59)*Parametre!$C$139</f>
        <v>929754.96362441359</v>
      </c>
      <c r="Z116" s="232">
        <f>(Z18+Z59)*Parametre!$C$139</f>
        <v>930517.41285215074</v>
      </c>
      <c r="AA116" s="232">
        <f>(AA18+AA59)*Parametre!$C$139</f>
        <v>931279.862079888</v>
      </c>
      <c r="AB116" s="232">
        <f>(AB18+AB59)*Parametre!$C$139</f>
        <v>932042.31130762526</v>
      </c>
      <c r="AC116" s="232">
        <f>(AC18+AC59)*Parametre!$C$139</f>
        <v>932641.76754937181</v>
      </c>
      <c r="AD116" s="232">
        <f>(AD18+AD59)*Parametre!$C$139</f>
        <v>933685.43617287895</v>
      </c>
      <c r="AE116" s="232">
        <f>(AE18+AE59)*Parametre!$C$139</f>
        <v>934447.85275757092</v>
      </c>
      <c r="AF116" s="232">
        <f>(AF18+AF59)*Parametre!$C$139</f>
        <v>935174.9198996427</v>
      </c>
      <c r="AG116" s="232">
        <f>(AG18+AG59)*Parametre!$C$139</f>
        <v>935937.30887609965</v>
      </c>
    </row>
    <row r="117" spans="2:34" x14ac:dyDescent="0.2">
      <c r="B117" s="204" t="s">
        <v>235</v>
      </c>
      <c r="C117" s="222">
        <f t="shared" si="43"/>
        <v>50303002.973578908</v>
      </c>
      <c r="D117" s="232">
        <f>(D19+D60)*Parametre!$C$139</f>
        <v>1493943.7530136346</v>
      </c>
      <c r="E117" s="232">
        <f>(E19+E60)*Parametre!$C$139</f>
        <v>1523391.8832109624</v>
      </c>
      <c r="F117" s="232">
        <f>(F19+F60)*Parametre!$C$139</f>
        <v>1552286.1013504325</v>
      </c>
      <c r="G117" s="232">
        <f>(G19+G60)*Parametre!$C$139</f>
        <v>1581965.4082650908</v>
      </c>
      <c r="H117" s="232">
        <f>(H19+H60)*Parametre!$C$139</f>
        <v>1465066.1221805401</v>
      </c>
      <c r="I117" s="232">
        <f>(I19+I60)*Parametre!$C$139</f>
        <v>1484993.7794977818</v>
      </c>
      <c r="J117" s="232">
        <f>(J19+J60)*Parametre!$C$139</f>
        <v>1504384.0994432275</v>
      </c>
      <c r="K117" s="232">
        <f>(K19+K60)*Parametre!$C$139</f>
        <v>1523731.4318313708</v>
      </c>
      <c r="L117" s="232">
        <f>(L19+L60)*Parametre!$C$139</f>
        <v>1542660.2844520707</v>
      </c>
      <c r="M117" s="232">
        <f>(M19+M60)*Parametre!$C$139</f>
        <v>1562044.2884364221</v>
      </c>
      <c r="N117" s="232">
        <f>(N19+N60)*Parametre!$C$139</f>
        <v>1580865.0227191437</v>
      </c>
      <c r="O117" s="232">
        <f>(O19+O60)*Parametre!$C$139</f>
        <v>1600229.625751805</v>
      </c>
      <c r="P117" s="232">
        <f>(P19+P60)*Parametre!$C$139</f>
        <v>1619560.84217709</v>
      </c>
      <c r="Q117" s="232">
        <f>(Q19+Q60)*Parametre!$C$139</f>
        <v>1638937.2334808698</v>
      </c>
      <c r="R117" s="232">
        <f>(R19+R60)*Parametre!$C$139</f>
        <v>1659068.9888613152</v>
      </c>
      <c r="S117" s="232">
        <f>(S19+S60)*Parametre!$C$139</f>
        <v>1676537.8971415588</v>
      </c>
      <c r="T117" s="232">
        <f>(T19+T60)*Parametre!$C$139</f>
        <v>1693954.4433561927</v>
      </c>
      <c r="U117" s="232">
        <f>(U19+U60)*Parametre!$C$139</f>
        <v>1711370.9895708268</v>
      </c>
      <c r="V117" s="232">
        <f>(V19+V60)*Parametre!$C$139</f>
        <v>1728738.7339713154</v>
      </c>
      <c r="W117" s="232">
        <f>(W19+W60)*Parametre!$C$139</f>
        <v>1746154.7835747602</v>
      </c>
      <c r="X117" s="232">
        <f>(X19+X60)*Parametre!$C$139</f>
        <v>1763515.789889025</v>
      </c>
      <c r="Y117" s="232">
        <f>(Y19+Y60)*Parametre!$C$139</f>
        <v>1780422.4580529958</v>
      </c>
      <c r="Z117" s="232">
        <f>(Z19+Z60)*Parametre!$C$139</f>
        <v>1797833.0355170188</v>
      </c>
      <c r="AA117" s="232">
        <f>(AA19+AA60)*Parametre!$C$139</f>
        <v>1815243.6129810414</v>
      </c>
      <c r="AB117" s="232">
        <f>(AB19+AB60)*Parametre!$C$139</f>
        <v>1832654.1904450648</v>
      </c>
      <c r="AC117" s="232">
        <f>(AC19+AC60)*Parametre!$C$139</f>
        <v>1849408.4812827536</v>
      </c>
      <c r="AD117" s="232">
        <f>(AD19+AD60)*Parametre!$C$139</f>
        <v>1867663.9460726825</v>
      </c>
      <c r="AE117" s="232">
        <f>(AE19+AE60)*Parametre!$C$139</f>
        <v>1885076.5835770685</v>
      </c>
      <c r="AF117" s="232">
        <f>(AF19+AF60)*Parametre!$C$139</f>
        <v>1901945.7364438262</v>
      </c>
      <c r="AG117" s="232">
        <f>(AG19+AG60)*Parametre!$C$139</f>
        <v>1919353.4270310157</v>
      </c>
    </row>
    <row r="118" spans="2:34" x14ac:dyDescent="0.2">
      <c r="B118" s="204" t="s">
        <v>236</v>
      </c>
      <c r="C118" s="222">
        <f t="shared" si="43"/>
        <v>481689345.2899304</v>
      </c>
      <c r="D118" s="232">
        <f>(D20+D61)*Parametre!$C$139</f>
        <v>14251527.062897099</v>
      </c>
      <c r="E118" s="232">
        <f>(E20+E61)*Parametre!$C$139</f>
        <v>14530137.713779354</v>
      </c>
      <c r="F118" s="232">
        <f>(F20+F61)*Parametre!$C$139</f>
        <v>14805078.438911913</v>
      </c>
      <c r="G118" s="232">
        <f>(G20+G61)*Parametre!$C$139</f>
        <v>15085246.878924066</v>
      </c>
      <c r="H118" s="232">
        <f>(H20+H61)*Parametre!$C$139</f>
        <v>14037982.905090045</v>
      </c>
      <c r="I118" s="232">
        <f>(I20+I61)*Parametre!$C$139</f>
        <v>14226894.759795018</v>
      </c>
      <c r="J118" s="232">
        <f>(J20+J61)*Parametre!$C$139</f>
        <v>14412231.446100652</v>
      </c>
      <c r="K118" s="232">
        <f>(K20+K61)*Parametre!$C$139</f>
        <v>14597282.073201615</v>
      </c>
      <c r="L118" s="232">
        <f>(L20+L61)*Parametre!$C$139</f>
        <v>14779549.173392102</v>
      </c>
      <c r="M118" s="232">
        <f>(M20+M61)*Parametre!$C$139</f>
        <v>14964843.763520245</v>
      </c>
      <c r="N118" s="232">
        <f>(N20+N61)*Parametre!$C$139</f>
        <v>15146391.884456242</v>
      </c>
      <c r="O118" s="232">
        <f>(O20+O61)*Parametre!$C$139</f>
        <v>15331557.691120513</v>
      </c>
      <c r="P118" s="232">
        <f>(P20+P61)*Parametre!$C$139</f>
        <v>15516501.316238189</v>
      </c>
      <c r="Q118" s="232">
        <f>(Q20+Q61)*Parametre!$C$139</f>
        <v>15701745.552942332</v>
      </c>
      <c r="R118" s="232">
        <f>(R20+R61)*Parametre!$C$139</f>
        <v>15892018.439327594</v>
      </c>
      <c r="S118" s="232">
        <f>(S20+S61)*Parametre!$C$139</f>
        <v>16059629.239589527</v>
      </c>
      <c r="T118" s="232">
        <f>(T20+T61)*Parametre!$C$139</f>
        <v>16226886.550293636</v>
      </c>
      <c r="U118" s="232">
        <f>(U20+U61)*Parametre!$C$139</f>
        <v>16394143.860997736</v>
      </c>
      <c r="V118" s="232">
        <f>(V20+V61)*Parametre!$C$139</f>
        <v>16561076.454943042</v>
      </c>
      <c r="W118" s="232">
        <f>(W20+W61)*Parametre!$C$139</f>
        <v>16728330.467925649</v>
      </c>
      <c r="X118" s="232">
        <f>(X20+X61)*Parametre!$C$139</f>
        <v>16895218.211937442</v>
      </c>
      <c r="Y118" s="232">
        <f>(Y20+Y61)*Parametre!$C$139</f>
        <v>17059083.649300598</v>
      </c>
      <c r="Z118" s="232">
        <f>(Z20+Z61)*Parametre!$C$139</f>
        <v>17226301.285735194</v>
      </c>
      <c r="AA118" s="232">
        <f>(AA20+AA61)*Parametre!$C$139</f>
        <v>17393518.922169782</v>
      </c>
      <c r="AB118" s="232">
        <f>(AB20+AB61)*Parametre!$C$139</f>
        <v>17560736.558604378</v>
      </c>
      <c r="AC118" s="232">
        <f>(AC20+AC61)*Parametre!$C$139</f>
        <v>17723589.514063995</v>
      </c>
      <c r="AD118" s="232">
        <f>(AD20+AD61)*Parametre!$C$139</f>
        <v>17896429.52533051</v>
      </c>
      <c r="AE118" s="232">
        <f>(AE20+AE61)*Parametre!$C$139</f>
        <v>18063660.643188734</v>
      </c>
      <c r="AF118" s="232">
        <f>(AF20+AF61)*Parametre!$C$139</f>
        <v>18227276.533431508</v>
      </c>
      <c r="AG118" s="232">
        <f>(AG20+AG61)*Parametre!$C$139</f>
        <v>18394474.772721723</v>
      </c>
    </row>
    <row r="119" spans="2:34" x14ac:dyDescent="0.2">
      <c r="B119" s="204" t="s">
        <v>237</v>
      </c>
      <c r="C119" s="222">
        <f t="shared" si="43"/>
        <v>2621550.1652880646</v>
      </c>
      <c r="D119" s="232">
        <f>(D21+D62)*Parametre!$C$139</f>
        <v>76188.016109660995</v>
      </c>
      <c r="E119" s="232">
        <f>(E21+E62)*Parametre!$C$139</f>
        <v>77482.79570299499</v>
      </c>
      <c r="F119" s="232">
        <f>(F21+F62)*Parametre!$C$139</f>
        <v>78752.489788247985</v>
      </c>
      <c r="G119" s="232">
        <f>(G21+G62)*Parametre!$C$139</f>
        <v>80060.513940285004</v>
      </c>
      <c r="H119" s="232">
        <f>(H21+H62)*Parametre!$C$139</f>
        <v>76840.14641712002</v>
      </c>
      <c r="I119" s="232">
        <f>(I21+I62)*Parametre!$C$139</f>
        <v>77851.072928458525</v>
      </c>
      <c r="J119" s="232">
        <f>(J21+J62)*Parametre!$C$139</f>
        <v>78833.718828807003</v>
      </c>
      <c r="K119" s="232">
        <f>(K21+K62)*Parametre!$C$139</f>
        <v>79813.881673210504</v>
      </c>
      <c r="L119" s="232">
        <f>(L21+L62)*Parametre!$C$139</f>
        <v>80769.909872931006</v>
      </c>
      <c r="M119" s="232">
        <f>(M21+M62)*Parametre!$C$139</f>
        <v>81752.183230627503</v>
      </c>
      <c r="N119" s="232">
        <f>(N21+N62)*Parametre!$C$139</f>
        <v>82704.762169397989</v>
      </c>
      <c r="O119" s="232">
        <f>(O21+O62)*Parametre!$C$139</f>
        <v>83686.00223220601</v>
      </c>
      <c r="P119" s="232">
        <f>(P21+P62)*Parametre!$C$139</f>
        <v>84665.328276624001</v>
      </c>
      <c r="Q119" s="232">
        <f>(Q21+Q62)*Parametre!$C$139</f>
        <v>85647.24897500698</v>
      </c>
      <c r="R119" s="232">
        <f>(R21+R62)*Parametre!$C$139</f>
        <v>86672.804311965025</v>
      </c>
      <c r="S119" s="232">
        <f>(S21+S62)*Parametre!$C$139</f>
        <v>87583.766437097976</v>
      </c>
      <c r="T119" s="232">
        <f>(T21+T62)*Parametre!$C$139</f>
        <v>88502.396494640998</v>
      </c>
      <c r="U119" s="232">
        <f>(U21+U62)*Parametre!$C$139</f>
        <v>89421.02655218399</v>
      </c>
      <c r="V119" s="232">
        <f>(V21+V62)*Parametre!$C$139</f>
        <v>90336.844339623014</v>
      </c>
      <c r="W119" s="232">
        <f>(W21+W62)*Parametre!$C$139</f>
        <v>91255.440917760003</v>
      </c>
      <c r="X119" s="232">
        <f>(X21+X62)*Parametre!$C$139</f>
        <v>92174.037495896991</v>
      </c>
      <c r="Y119" s="232">
        <f>(Y21+Y62)*Parametre!$C$139</f>
        <v>93063.172082326506</v>
      </c>
      <c r="Z119" s="232">
        <f>(Z21+Z62)*Parametre!$C$139</f>
        <v>93981.478565946018</v>
      </c>
      <c r="AA119" s="232">
        <f>(AA21+AA62)*Parametre!$C$139</f>
        <v>94899.785049565515</v>
      </c>
      <c r="AB119" s="232">
        <f>(AB21+AB62)*Parametre!$C$139</f>
        <v>95818.091533185012</v>
      </c>
      <c r="AC119" s="232">
        <f>(AC21+AC62)*Parametre!$C$139</f>
        <v>96695.296174768504</v>
      </c>
      <c r="AD119" s="232">
        <f>(AD21+AD62)*Parametre!$C$139</f>
        <v>97662.681420372013</v>
      </c>
      <c r="AE119" s="232">
        <f>(AE21+AE62)*Parametre!$C$139</f>
        <v>98581.098904907994</v>
      </c>
      <c r="AF119" s="232">
        <f>(AF21+AF62)*Parametre!$C$139</f>
        <v>99468.023736113988</v>
      </c>
      <c r="AG119" s="232">
        <f>(AG21+AG62)*Parametre!$C$139</f>
        <v>100386.15112613251</v>
      </c>
    </row>
    <row r="120" spans="2:34" x14ac:dyDescent="0.2">
      <c r="B120" s="211" t="s">
        <v>370</v>
      </c>
      <c r="C120" s="228">
        <f t="shared" ref="C120:C121" si="44">SUM(D120:AG120)</f>
        <v>157384477.7406877</v>
      </c>
      <c r="D120" s="229">
        <f>D114</f>
        <v>5211547.9389219675</v>
      </c>
      <c r="E120" s="229">
        <f t="shared" ref="E120:AG120" si="45">E114</f>
        <v>5162598.3101449916</v>
      </c>
      <c r="F120" s="229">
        <f t="shared" si="45"/>
        <v>5114116.9631178593</v>
      </c>
      <c r="G120" s="229">
        <f t="shared" si="45"/>
        <v>5066251.5185065456</v>
      </c>
      <c r="H120" s="229">
        <f t="shared" si="45"/>
        <v>5196168.3374184575</v>
      </c>
      <c r="I120" s="229">
        <f t="shared" si="45"/>
        <v>5204306.0283052139</v>
      </c>
      <c r="J120" s="229">
        <f t="shared" si="45"/>
        <v>5209649.5253657661</v>
      </c>
      <c r="K120" s="229">
        <f t="shared" si="45"/>
        <v>5214934.6169833783</v>
      </c>
      <c r="L120" s="229">
        <f t="shared" si="45"/>
        <v>5219757.2520168433</v>
      </c>
      <c r="M120" s="229">
        <f t="shared" si="45"/>
        <v>5225100.3005504999</v>
      </c>
      <c r="N120" s="229">
        <f t="shared" si="45"/>
        <v>5230345.3975629015</v>
      </c>
      <c r="O120" s="229">
        <f t="shared" si="45"/>
        <v>5235674.7793484386</v>
      </c>
      <c r="P120" s="229">
        <f t="shared" si="45"/>
        <v>5240958.7834472563</v>
      </c>
      <c r="Q120" s="229">
        <f t="shared" si="45"/>
        <v>5246301.3312237179</v>
      </c>
      <c r="R120" s="229">
        <f t="shared" si="45"/>
        <v>5253853.272388868</v>
      </c>
      <c r="S120" s="229">
        <f t="shared" si="45"/>
        <v>5260791.3505353462</v>
      </c>
      <c r="T120" s="229">
        <f t="shared" si="45"/>
        <v>5265018.9805302983</v>
      </c>
      <c r="U120" s="229">
        <f t="shared" si="45"/>
        <v>5269246.6105252486</v>
      </c>
      <c r="V120" s="229">
        <f t="shared" si="45"/>
        <v>5273415.4975968506</v>
      </c>
      <c r="W120" s="229">
        <f t="shared" si="45"/>
        <v>5277643.1036993843</v>
      </c>
      <c r="X120" s="229">
        <f t="shared" si="45"/>
        <v>5281718.7637893073</v>
      </c>
      <c r="Y120" s="229">
        <f t="shared" si="45"/>
        <v>5285668.506803615</v>
      </c>
      <c r="Z120" s="229">
        <f t="shared" si="45"/>
        <v>5289895.6923606433</v>
      </c>
      <c r="AA120" s="229">
        <f t="shared" si="45"/>
        <v>5294122.8779176734</v>
      </c>
      <c r="AB120" s="229">
        <f t="shared" si="45"/>
        <v>5298350.0634747054</v>
      </c>
      <c r="AC120" s="229">
        <f t="shared" si="45"/>
        <v>5301289.8506362159</v>
      </c>
      <c r="AD120" s="229">
        <f t="shared" si="45"/>
        <v>5307737.4141627224</v>
      </c>
      <c r="AE120" s="229">
        <f t="shared" si="45"/>
        <v>5311964.2265224131</v>
      </c>
      <c r="AF120" s="229">
        <f t="shared" si="45"/>
        <v>5315911.9218886169</v>
      </c>
      <c r="AG120" s="229">
        <f t="shared" si="45"/>
        <v>5320138.5249419603</v>
      </c>
    </row>
    <row r="121" spans="2:34" x14ac:dyDescent="0.2">
      <c r="B121" s="204" t="s">
        <v>371</v>
      </c>
      <c r="C121" s="222">
        <f t="shared" si="44"/>
        <v>611382250.23718965</v>
      </c>
      <c r="D121" s="225">
        <f>SUM(D115:D119)</f>
        <v>18361185.128415193</v>
      </c>
      <c r="E121" s="225">
        <f t="shared" ref="E121:AG121" si="46">SUM(E115:E119)</f>
        <v>18646709.592845403</v>
      </c>
      <c r="F121" s="225">
        <f t="shared" si="46"/>
        <v>18928214.000289343</v>
      </c>
      <c r="G121" s="225">
        <f t="shared" si="46"/>
        <v>19216071.65221009</v>
      </c>
      <c r="H121" s="225">
        <f t="shared" si="46"/>
        <v>18114879.067059238</v>
      </c>
      <c r="I121" s="225">
        <f t="shared" si="46"/>
        <v>18328687.422447421</v>
      </c>
      <c r="J121" s="225">
        <f t="shared" si="46"/>
        <v>18536986.243537813</v>
      </c>
      <c r="K121" s="225">
        <f t="shared" si="46"/>
        <v>18744924.91968298</v>
      </c>
      <c r="L121" s="225">
        <f t="shared" si="46"/>
        <v>18949410.892632645</v>
      </c>
      <c r="M121" s="225">
        <f t="shared" si="46"/>
        <v>19157660.710002594</v>
      </c>
      <c r="N121" s="225">
        <f t="shared" si="46"/>
        <v>19361523.164913505</v>
      </c>
      <c r="O121" s="225">
        <f t="shared" si="46"/>
        <v>19569617.07555173</v>
      </c>
      <c r="P121" s="225">
        <f t="shared" si="46"/>
        <v>19777431.271950636</v>
      </c>
      <c r="Q121" s="225">
        <f t="shared" si="46"/>
        <v>19985622.532174576</v>
      </c>
      <c r="R121" s="225">
        <f t="shared" si="46"/>
        <v>20200723.656383526</v>
      </c>
      <c r="S121" s="225">
        <f t="shared" si="46"/>
        <v>20390121.852503516</v>
      </c>
      <c r="T121" s="225">
        <f t="shared" si="46"/>
        <v>20577794.136799768</v>
      </c>
      <c r="U121" s="225">
        <f t="shared" si="46"/>
        <v>20765466.421096012</v>
      </c>
      <c r="V121" s="225">
        <f t="shared" si="46"/>
        <v>20952733.596519802</v>
      </c>
      <c r="W121" s="225">
        <f t="shared" si="46"/>
        <v>21140402.041844156</v>
      </c>
      <c r="X121" s="225">
        <f t="shared" si="46"/>
        <v>21327574.742165528</v>
      </c>
      <c r="Y121" s="225">
        <f t="shared" si="46"/>
        <v>21511179.640884224</v>
      </c>
      <c r="Z121" s="225">
        <f t="shared" si="46"/>
        <v>21698805.740194261</v>
      </c>
      <c r="AA121" s="225">
        <f t="shared" si="46"/>
        <v>21886431.839504294</v>
      </c>
      <c r="AB121" s="225">
        <f t="shared" si="46"/>
        <v>22074057.938814335</v>
      </c>
      <c r="AC121" s="225">
        <f t="shared" si="46"/>
        <v>22255991.278381176</v>
      </c>
      <c r="AD121" s="225">
        <f t="shared" si="46"/>
        <v>22451221.576274864</v>
      </c>
      <c r="AE121" s="225">
        <f t="shared" si="46"/>
        <v>22638863.159828383</v>
      </c>
      <c r="AF121" s="225">
        <f t="shared" si="46"/>
        <v>22822177.788977884</v>
      </c>
      <c r="AG121" s="225">
        <f t="shared" si="46"/>
        <v>23009781.153304808</v>
      </c>
    </row>
    <row r="122" spans="2:34" x14ac:dyDescent="0.2">
      <c r="B122" s="216" t="s">
        <v>9</v>
      </c>
      <c r="C122" s="287">
        <f>SUM(D122:AG122)</f>
        <v>768766727.97787738</v>
      </c>
      <c r="D122" s="224">
        <f t="shared" ref="D122:AG122" si="47">SUM(D120:D121)</f>
        <v>23572733.067337163</v>
      </c>
      <c r="E122" s="223">
        <f t="shared" si="47"/>
        <v>23809307.902990393</v>
      </c>
      <c r="F122" s="223">
        <f t="shared" si="47"/>
        <v>24042330.963407204</v>
      </c>
      <c r="G122" s="223">
        <f t="shared" si="47"/>
        <v>24282323.170716636</v>
      </c>
      <c r="H122" s="223">
        <f t="shared" si="47"/>
        <v>23311047.404477693</v>
      </c>
      <c r="I122" s="223">
        <f t="shared" si="47"/>
        <v>23532993.450752635</v>
      </c>
      <c r="J122" s="223">
        <f t="shared" si="47"/>
        <v>23746635.76890358</v>
      </c>
      <c r="K122" s="223">
        <f t="shared" si="47"/>
        <v>23959859.536666356</v>
      </c>
      <c r="L122" s="223">
        <f t="shared" si="47"/>
        <v>24169168.144649487</v>
      </c>
      <c r="M122" s="223">
        <f t="shared" si="47"/>
        <v>24382761.010553092</v>
      </c>
      <c r="N122" s="223">
        <f t="shared" si="47"/>
        <v>24591868.562476408</v>
      </c>
      <c r="O122" s="223">
        <f t="shared" si="47"/>
        <v>24805291.854900166</v>
      </c>
      <c r="P122" s="223">
        <f t="shared" si="47"/>
        <v>25018390.055397891</v>
      </c>
      <c r="Q122" s="223">
        <f t="shared" si="47"/>
        <v>25231923.863398295</v>
      </c>
      <c r="R122" s="223">
        <f t="shared" si="47"/>
        <v>25454576.928772394</v>
      </c>
      <c r="S122" s="223">
        <f t="shared" si="47"/>
        <v>25650913.203038864</v>
      </c>
      <c r="T122" s="223">
        <f t="shared" si="47"/>
        <v>25842813.117330067</v>
      </c>
      <c r="U122" s="223">
        <f t="shared" si="47"/>
        <v>26034713.031621262</v>
      </c>
      <c r="V122" s="223">
        <f t="shared" si="47"/>
        <v>26226149.094116651</v>
      </c>
      <c r="W122" s="223">
        <f t="shared" si="47"/>
        <v>26418045.145543538</v>
      </c>
      <c r="X122" s="223">
        <f t="shared" si="47"/>
        <v>26609293.505954836</v>
      </c>
      <c r="Y122" s="223">
        <f t="shared" si="47"/>
        <v>26796848.147687837</v>
      </c>
      <c r="Z122" s="223">
        <f t="shared" si="47"/>
        <v>26988701.432554904</v>
      </c>
      <c r="AA122" s="223">
        <f t="shared" si="47"/>
        <v>27180554.717421968</v>
      </c>
      <c r="AB122" s="223">
        <f t="shared" si="47"/>
        <v>27372408.002289042</v>
      </c>
      <c r="AC122" s="223">
        <f t="shared" si="47"/>
        <v>27557281.12901739</v>
      </c>
      <c r="AD122" s="223">
        <f t="shared" si="47"/>
        <v>27758958.990437586</v>
      </c>
      <c r="AE122" s="223">
        <f t="shared" si="47"/>
        <v>27950827.386350796</v>
      </c>
      <c r="AF122" s="223">
        <f t="shared" si="47"/>
        <v>28138089.7108665</v>
      </c>
      <c r="AG122" s="223">
        <f t="shared" si="47"/>
        <v>28329919.678246766</v>
      </c>
      <c r="AH122" s="16"/>
    </row>
    <row r="124" spans="2:34" x14ac:dyDescent="0.2">
      <c r="B124" s="212" t="s">
        <v>486</v>
      </c>
      <c r="C124" s="289">
        <f>C109-C122</f>
        <v>40552139.179414153</v>
      </c>
      <c r="AH124" s="213"/>
    </row>
    <row r="126" spans="2:34" x14ac:dyDescent="0.2">
      <c r="B126" s="21" t="s">
        <v>496</v>
      </c>
      <c r="C126" s="3"/>
    </row>
    <row r="127" spans="2:34" x14ac:dyDescent="0.2">
      <c r="B127" s="3" t="s">
        <v>489</v>
      </c>
      <c r="C127" s="16">
        <f>AG109*(1/(1+Parametre!$C$10))*(((1/(1+Parametre!$C$10))^'01 Investičné výdavky'!$M$20-1)/((1/(1+Parametre!$C$10))-1))</f>
        <v>556703839.62229729</v>
      </c>
    </row>
    <row r="128" spans="2:34" x14ac:dyDescent="0.2">
      <c r="B128" s="3" t="s">
        <v>490</v>
      </c>
      <c r="C128" s="16">
        <f>AG122*(1/(1+Parametre!$C$10))*(((1/(1+Parametre!$C$10))^'01 Investičné výdavky'!$M$20-1)/((1/(1+Parametre!$C$10))-1))</f>
        <v>521782528.15411747</v>
      </c>
    </row>
    <row r="129" spans="2:3" x14ac:dyDescent="0.2">
      <c r="B129" s="21" t="s">
        <v>497</v>
      </c>
      <c r="C129" s="292">
        <f>C127-C128</f>
        <v>34921311.468179822</v>
      </c>
    </row>
  </sheetData>
  <pageMargins left="0.18229166666666666" right="0.24791666666666667" top="1" bottom="1" header="0.5" footer="0.5"/>
  <pageSetup paperSize="9" scale="75" orientation="landscape" r:id="rId1"/>
  <headerFooter alignWithMargins="0">
    <oddHeader xml:space="preserve">&amp;LPríloha 7: Štandardné tabuľky - Cesty
&amp;"Arial,Tučné"&amp;12 08 Prevádzkové náklady vozidla </oddHeader>
    <oddFooter>Strana &amp;P z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List18">
    <tabColor rgb="FF92D050"/>
  </sheetPr>
  <dimension ref="B2:AH147"/>
  <sheetViews>
    <sheetView topLeftCell="A92" zoomScale="70" zoomScaleNormal="70" workbookViewId="0">
      <selection activeCell="C146" sqref="C146"/>
    </sheetView>
  </sheetViews>
  <sheetFormatPr defaultRowHeight="11.25" x14ac:dyDescent="0.2"/>
  <cols>
    <col min="1" max="1" width="2.7109375" style="205" customWidth="1"/>
    <col min="2" max="2" width="50.7109375" style="205" customWidth="1"/>
    <col min="3" max="3" width="10.7109375" style="205" customWidth="1"/>
    <col min="4" max="33" width="8.7109375" style="205" customWidth="1"/>
    <col min="34" max="16384" width="9.140625" style="205"/>
  </cols>
  <sheetData>
    <row r="2" spans="2:33" x14ac:dyDescent="0.2">
      <c r="B2" s="204"/>
      <c r="C2" s="204"/>
      <c r="D2" s="204" t="s">
        <v>10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</row>
    <row r="3" spans="2:33" x14ac:dyDescent="0.2">
      <c r="B3" s="206" t="s">
        <v>372</v>
      </c>
      <c r="C3" s="206"/>
      <c r="D3" s="204">
        <v>1</v>
      </c>
      <c r="E3" s="204">
        <v>2</v>
      </c>
      <c r="F3" s="204">
        <v>3</v>
      </c>
      <c r="G3" s="204">
        <v>4</v>
      </c>
      <c r="H3" s="204">
        <v>5</v>
      </c>
      <c r="I3" s="204">
        <v>6</v>
      </c>
      <c r="J3" s="204">
        <v>7</v>
      </c>
      <c r="K3" s="204">
        <v>8</v>
      </c>
      <c r="L3" s="204">
        <v>9</v>
      </c>
      <c r="M3" s="204">
        <v>10</v>
      </c>
      <c r="N3" s="204">
        <v>11</v>
      </c>
      <c r="O3" s="204">
        <v>12</v>
      </c>
      <c r="P3" s="204">
        <v>13</v>
      </c>
      <c r="Q3" s="204">
        <v>14</v>
      </c>
      <c r="R3" s="204">
        <v>15</v>
      </c>
      <c r="S3" s="204">
        <v>16</v>
      </c>
      <c r="T3" s="204">
        <v>17</v>
      </c>
      <c r="U3" s="204">
        <v>18</v>
      </c>
      <c r="V3" s="204">
        <v>19</v>
      </c>
      <c r="W3" s="204">
        <v>20</v>
      </c>
      <c r="X3" s="204">
        <v>21</v>
      </c>
      <c r="Y3" s="204">
        <v>22</v>
      </c>
      <c r="Z3" s="204">
        <v>23</v>
      </c>
      <c r="AA3" s="204">
        <v>24</v>
      </c>
      <c r="AB3" s="204">
        <v>25</v>
      </c>
      <c r="AC3" s="204">
        <v>26</v>
      </c>
      <c r="AD3" s="204">
        <v>27</v>
      </c>
      <c r="AE3" s="204">
        <v>28</v>
      </c>
      <c r="AF3" s="204">
        <v>29</v>
      </c>
      <c r="AG3" s="204">
        <v>30</v>
      </c>
    </row>
    <row r="4" spans="2:33" x14ac:dyDescent="0.2">
      <c r="B4" s="207" t="s">
        <v>44</v>
      </c>
      <c r="C4" s="207" t="s">
        <v>9</v>
      </c>
      <c r="D4" s="208">
        <f>Parametre!C13</f>
        <v>2026</v>
      </c>
      <c r="E4" s="208">
        <f>$D$4+D3</f>
        <v>2027</v>
      </c>
      <c r="F4" s="208">
        <f>$D$4+E3</f>
        <v>2028</v>
      </c>
      <c r="G4" s="208">
        <f t="shared" ref="G4:AG4" si="0">$D$4+F3</f>
        <v>2029</v>
      </c>
      <c r="H4" s="208">
        <f t="shared" si="0"/>
        <v>2030</v>
      </c>
      <c r="I4" s="208">
        <f t="shared" si="0"/>
        <v>2031</v>
      </c>
      <c r="J4" s="208">
        <f t="shared" si="0"/>
        <v>2032</v>
      </c>
      <c r="K4" s="208">
        <f t="shared" si="0"/>
        <v>2033</v>
      </c>
      <c r="L4" s="208">
        <f t="shared" si="0"/>
        <v>2034</v>
      </c>
      <c r="M4" s="208">
        <f t="shared" si="0"/>
        <v>2035</v>
      </c>
      <c r="N4" s="208">
        <f t="shared" si="0"/>
        <v>2036</v>
      </c>
      <c r="O4" s="208">
        <f t="shared" si="0"/>
        <v>2037</v>
      </c>
      <c r="P4" s="208">
        <f t="shared" si="0"/>
        <v>2038</v>
      </c>
      <c r="Q4" s="208">
        <f t="shared" si="0"/>
        <v>2039</v>
      </c>
      <c r="R4" s="208">
        <f t="shared" si="0"/>
        <v>2040</v>
      </c>
      <c r="S4" s="208">
        <f t="shared" si="0"/>
        <v>2041</v>
      </c>
      <c r="T4" s="208">
        <f t="shared" si="0"/>
        <v>2042</v>
      </c>
      <c r="U4" s="208">
        <f t="shared" si="0"/>
        <v>2043</v>
      </c>
      <c r="V4" s="208">
        <f t="shared" si="0"/>
        <v>2044</v>
      </c>
      <c r="W4" s="208">
        <f t="shared" si="0"/>
        <v>2045</v>
      </c>
      <c r="X4" s="208">
        <f t="shared" si="0"/>
        <v>2046</v>
      </c>
      <c r="Y4" s="208">
        <f t="shared" si="0"/>
        <v>2047</v>
      </c>
      <c r="Z4" s="208">
        <f t="shared" si="0"/>
        <v>2048</v>
      </c>
      <c r="AA4" s="208">
        <f t="shared" si="0"/>
        <v>2049</v>
      </c>
      <c r="AB4" s="208">
        <f t="shared" si="0"/>
        <v>2050</v>
      </c>
      <c r="AC4" s="208">
        <f t="shared" si="0"/>
        <v>2051</v>
      </c>
      <c r="AD4" s="208">
        <f t="shared" si="0"/>
        <v>2052</v>
      </c>
      <c r="AE4" s="208">
        <f t="shared" si="0"/>
        <v>2053</v>
      </c>
      <c r="AF4" s="208">
        <f t="shared" si="0"/>
        <v>2054</v>
      </c>
      <c r="AG4" s="208">
        <f t="shared" si="0"/>
        <v>2055</v>
      </c>
    </row>
    <row r="5" spans="2:33" x14ac:dyDescent="0.2">
      <c r="B5" s="204" t="s">
        <v>364</v>
      </c>
      <c r="C5" s="222">
        <f t="shared" ref="C5:C10" si="1">SUM(D5:AG5)</f>
        <v>66547789.547086634</v>
      </c>
      <c r="D5" s="232">
        <f>'[1]10 Ostatné náklady'!D5</f>
        <v>2202626.7877445566</v>
      </c>
      <c r="E5" s="232">
        <f>'[1]10 Ostatné náklady'!E5</f>
        <v>2185736.0651533674</v>
      </c>
      <c r="F5" s="232">
        <f>'[1]10 Ostatné náklady'!F5</f>
        <v>2169596.1904731896</v>
      </c>
      <c r="G5" s="232">
        <f>'[1]10 Ostatné náklady'!G5</f>
        <v>2154166.8170777503</v>
      </c>
      <c r="H5" s="232">
        <f>'[1]10 Ostatné náklady'!H5</f>
        <v>2139419.175475637</v>
      </c>
      <c r="I5" s="232">
        <f>'[1]10 Ostatné náklady'!I5</f>
        <v>2146482.0023020315</v>
      </c>
      <c r="J5" s="232">
        <f>'[1]10 Ostatné náklady'!J5</f>
        <v>2153591.8312183772</v>
      </c>
      <c r="K5" s="232">
        <f>'[1]10 Ostatné náklady'!K5</f>
        <v>2160749.2655460835</v>
      </c>
      <c r="L5" s="232">
        <f>'[1]10 Ostatné náklady'!L5</f>
        <v>2167954.9201873029</v>
      </c>
      <c r="M5" s="232">
        <f>'[1]10 Ostatné náklady'!M5</f>
        <v>2175209.4219209929</v>
      </c>
      <c r="N5" s="232">
        <f>'[1]10 Ostatné náklady'!N5</f>
        <v>2182513.4097084012</v>
      </c>
      <c r="O5" s="232">
        <f>'[1]10 Ostatné náklady'!O5</f>
        <v>2189867.5350083169</v>
      </c>
      <c r="P5" s="232">
        <f>'[1]10 Ostatné náklady'!P5</f>
        <v>2197272.4621024681</v>
      </c>
      <c r="Q5" s="232">
        <f>'[1]10 Ostatné náklady'!Q5</f>
        <v>2204728.8684314466</v>
      </c>
      <c r="R5" s="232">
        <f>'[1]10 Ostatné náklady'!R5</f>
        <v>2212237.4449415854</v>
      </c>
      <c r="S5" s="232">
        <f>'[1]10 Ostatné náklady'!S5</f>
        <v>2218105.2672237069</v>
      </c>
      <c r="T5" s="232">
        <f>'[1]10 Ostatné náklady'!T5</f>
        <v>2224004.1293702428</v>
      </c>
      <c r="U5" s="232">
        <f>'[1]10 Ostatné náklady'!U5</f>
        <v>2229934.326240412</v>
      </c>
      <c r="V5" s="232">
        <f>'[1]10 Ostatné náklady'!V5</f>
        <v>2235896.1566886082</v>
      </c>
      <c r="W5" s="232">
        <f>'[1]10 Ostatné náklady'!W5</f>
        <v>2241889.9236349529</v>
      </c>
      <c r="X5" s="232">
        <f>'[1]10 Ostatné náklady'!X5</f>
        <v>2247915.9341373765</v>
      </c>
      <c r="Y5" s="232">
        <f>'[1]10 Ostatné náklady'!Y5</f>
        <v>2253974.4994652751</v>
      </c>
      <c r="Z5" s="232">
        <f>'[1]10 Ostatné náklady'!Z5</f>
        <v>2260065.93517478</v>
      </c>
      <c r="AA5" s="232">
        <f>'[1]10 Ostatné náklady'!AA5</f>
        <v>2266190.561185699</v>
      </c>
      <c r="AB5" s="232">
        <f>'[1]10 Ostatné náklady'!AB5</f>
        <v>2272348.7018601326</v>
      </c>
      <c r="AC5" s="232">
        <f>'[1]10 Ostatné náklady'!AC5</f>
        <v>2278540.6860828651</v>
      </c>
      <c r="AD5" s="232">
        <f>'[1]10 Ostatné náklady'!AD5</f>
        <v>2284766.8473435277</v>
      </c>
      <c r="AE5" s="232">
        <f>'[1]10 Ostatné náklady'!AE5</f>
        <v>2291027.5238206084</v>
      </c>
      <c r="AF5" s="232">
        <f>'[1]10 Ostatné náklady'!AF5</f>
        <v>2297323.0584673546</v>
      </c>
      <c r="AG5" s="232">
        <f>'[1]10 Ostatné náklady'!AG5</f>
        <v>2303653.7990996037</v>
      </c>
    </row>
    <row r="6" spans="2:33" x14ac:dyDescent="0.2">
      <c r="B6" s="204" t="s">
        <v>365</v>
      </c>
      <c r="C6" s="222">
        <f t="shared" si="1"/>
        <v>22182596.51569555</v>
      </c>
      <c r="D6" s="232">
        <f>'[1]10 Ostatné náklady'!D6</f>
        <v>734208.92924818548</v>
      </c>
      <c r="E6" s="232">
        <f>'[1]10 Ostatné náklady'!E6</f>
        <v>728578.68838445586</v>
      </c>
      <c r="F6" s="232">
        <f>'[1]10 Ostatné náklady'!F6</f>
        <v>723198.7301577304</v>
      </c>
      <c r="G6" s="232">
        <f>'[1]10 Ostatné náklady'!G6</f>
        <v>718055.60569258349</v>
      </c>
      <c r="H6" s="232">
        <f>'[1]10 Ostatné náklady'!H6</f>
        <v>713139.72515854624</v>
      </c>
      <c r="I6" s="232">
        <f>'[1]10 Ostatné náklady'!I6</f>
        <v>715494.00076734403</v>
      </c>
      <c r="J6" s="232">
        <f>'[1]10 Ostatné náklady'!J6</f>
        <v>717863.94373945869</v>
      </c>
      <c r="K6" s="232">
        <f>'[1]10 Ostatné náklady'!K6</f>
        <v>720249.75518202805</v>
      </c>
      <c r="L6" s="232">
        <f>'[1]10 Ostatné náklady'!L6</f>
        <v>722651.6400624346</v>
      </c>
      <c r="M6" s="232">
        <f>'[1]10 Ostatné náklady'!M6</f>
        <v>725069.80730699771</v>
      </c>
      <c r="N6" s="232">
        <f>'[1]10 Ostatné náklady'!N6</f>
        <v>727504.46990280016</v>
      </c>
      <c r="O6" s="232">
        <f>'[1]10 Ostatné náklady'!O6</f>
        <v>729955.84500277217</v>
      </c>
      <c r="P6" s="232">
        <f>'[1]10 Ostatné náklady'!P6</f>
        <v>732424.15403415612</v>
      </c>
      <c r="Q6" s="232">
        <f>'[1]10 Ostatné náklady'!Q6</f>
        <v>734909.62281048321</v>
      </c>
      <c r="R6" s="232">
        <f>'[1]10 Ostatné náklady'!R6</f>
        <v>737412.4816471946</v>
      </c>
      <c r="S6" s="232">
        <f>'[1]10 Ostatné náklady'!S6</f>
        <v>739368.42240790185</v>
      </c>
      <c r="T6" s="232">
        <f>'[1]10 Ostatné náklady'!T6</f>
        <v>741334.70979008079</v>
      </c>
      <c r="U6" s="232">
        <f>'[1]10 Ostatné náklady'!U6</f>
        <v>743311.4420801372</v>
      </c>
      <c r="V6" s="232">
        <f>'[1]10 Ostatné náklady'!V6</f>
        <v>745298.71889620286</v>
      </c>
      <c r="W6" s="232">
        <f>'[1]10 Ostatné náklady'!W6</f>
        <v>747296.64121165115</v>
      </c>
      <c r="X6" s="232">
        <f>'[1]10 Ostatné náklady'!X6</f>
        <v>749305.31137912546</v>
      </c>
      <c r="Y6" s="232">
        <f>'[1]10 Ostatné náklady'!Y6</f>
        <v>751324.83315509115</v>
      </c>
      <c r="Z6" s="232">
        <f>'[1]10 Ostatné náklady'!Z6</f>
        <v>753355.31172492704</v>
      </c>
      <c r="AA6" s="232">
        <f>'[1]10 Ostatné náklady'!AA6</f>
        <v>755396.85372856667</v>
      </c>
      <c r="AB6" s="232">
        <f>'[1]10 Ostatné náklady'!AB6</f>
        <v>757449.5672867113</v>
      </c>
      <c r="AC6" s="232">
        <f>'[1]10 Ostatné náklady'!AC6</f>
        <v>759513.56202762201</v>
      </c>
      <c r="AD6" s="232">
        <f>'[1]10 Ostatné náklady'!AD6</f>
        <v>761588.94911450893</v>
      </c>
      <c r="AE6" s="232">
        <f>'[1]10 Ostatné náklady'!AE6</f>
        <v>763675.84127353632</v>
      </c>
      <c r="AF6" s="232">
        <f>'[1]10 Ostatné náklady'!AF6</f>
        <v>765774.35282245115</v>
      </c>
      <c r="AG6" s="232">
        <f>'[1]10 Ostatné náklady'!AG6</f>
        <v>767884.59969986766</v>
      </c>
    </row>
    <row r="7" spans="2:33" x14ac:dyDescent="0.2">
      <c r="B7" s="204" t="s">
        <v>234</v>
      </c>
      <c r="C7" s="222">
        <f t="shared" si="1"/>
        <v>7730831.5298575163</v>
      </c>
      <c r="D7" s="232">
        <f>'[1]10 Ostatné náklady'!D7</f>
        <v>255905.51263960762</v>
      </c>
      <c r="E7" s="232">
        <f>'[1]10 Ostatné náklady'!E7</f>
        <v>253938.01506514411</v>
      </c>
      <c r="F7" s="232">
        <f>'[1]10 Ostatné náklady'!F7</f>
        <v>252057.6884896766</v>
      </c>
      <c r="G7" s="232">
        <f>'[1]10 Ostatné náklady'!G7</f>
        <v>250259.84902292085</v>
      </c>
      <c r="H7" s="232">
        <f>'[1]10 Ostatné náklady'!H7</f>
        <v>248541.15692624761</v>
      </c>
      <c r="I7" s="232">
        <f>'[1]10 Ostatné náklady'!I7</f>
        <v>249358.25151448642</v>
      </c>
      <c r="J7" s="232">
        <f>'[1]10 Ostatné náklady'!J7</f>
        <v>250180.79514920301</v>
      </c>
      <c r="K7" s="232">
        <f>'[1]10 Ostatné náklady'!K7</f>
        <v>251008.85785346222</v>
      </c>
      <c r="L7" s="232">
        <f>'[1]10 Ostatné náklady'!L7</f>
        <v>251842.51099544557</v>
      </c>
      <c r="M7" s="232">
        <f>'[1]10 Ostatné náklady'!M7</f>
        <v>252681.82732285463</v>
      </c>
      <c r="N7" s="232">
        <f>'[1]10 Ostatné náklady'!N7</f>
        <v>253526.88099841049</v>
      </c>
      <c r="O7" s="232">
        <f>'[1]10 Ostatné náklady'!O7</f>
        <v>254377.74763648657</v>
      </c>
      <c r="P7" s="232">
        <f>'[1]10 Ostatné náklady'!P7</f>
        <v>255234.5043409229</v>
      </c>
      <c r="Q7" s="232">
        <f>'[1]10 Ostatné náklady'!Q7</f>
        <v>256097.22974406209</v>
      </c>
      <c r="R7" s="232">
        <f>'[1]10 Ostatné náklady'!R7</f>
        <v>256966.00404705867</v>
      </c>
      <c r="S7" s="232">
        <f>'[1]10 Ostatné náklady'!S7</f>
        <v>257651.6180843343</v>
      </c>
      <c r="T7" s="232">
        <f>'[1]10 Ostatné náklady'!T7</f>
        <v>258340.85063004363</v>
      </c>
      <c r="U7" s="232">
        <f>'[1]10 Ostatné náklady'!U7</f>
        <v>259033.73601935984</v>
      </c>
      <c r="V7" s="232">
        <f>'[1]10 Ostatné náklady'!V7</f>
        <v>259730.30905229211</v>
      </c>
      <c r="W7" s="232">
        <f>'[1]10 Ostatné náklady'!W7</f>
        <v>260430.60500188763</v>
      </c>
      <c r="X7" s="232">
        <f>'[1]10 Ostatné náklady'!X7</f>
        <v>261134.65962261436</v>
      </c>
      <c r="Y7" s="232">
        <f>'[1]10 Ostatné náklady'!Y7</f>
        <v>261842.50915892448</v>
      </c>
      <c r="Z7" s="232">
        <f>'[1]10 Ostatné náklady'!Z7</f>
        <v>262554.19035400782</v>
      </c>
      <c r="AA7" s="232">
        <f>'[1]10 Ostatné náklady'!AA7</f>
        <v>263269.74045873567</v>
      </c>
      <c r="AB7" s="232">
        <f>'[1]10 Ostatné náklady'!AB7</f>
        <v>263989.19724080473</v>
      </c>
      <c r="AC7" s="232">
        <f>'[1]10 Ostatné náklady'!AC7</f>
        <v>264712.59899408184</v>
      </c>
      <c r="AD7" s="232">
        <f>'[1]10 Ostatné náklady'!AD7</f>
        <v>265439.98454815848</v>
      </c>
      <c r="AE7" s="232">
        <f>'[1]10 Ostatné náklady'!AE7</f>
        <v>266171.39327811904</v>
      </c>
      <c r="AF7" s="232">
        <f>'[1]10 Ostatné náklady'!AF7</f>
        <v>266906.86511452642</v>
      </c>
      <c r="AG7" s="232">
        <f>'[1]10 Ostatné náklady'!AG7</f>
        <v>267646.44055363623</v>
      </c>
    </row>
    <row r="8" spans="2:33" x14ac:dyDescent="0.2">
      <c r="B8" s="204" t="s">
        <v>235</v>
      </c>
      <c r="C8" s="222">
        <f t="shared" si="1"/>
        <v>4452176.604532945</v>
      </c>
      <c r="D8" s="232">
        <f>'[1]10 Ostatné náklady'!D8</f>
        <v>118044.60617535692</v>
      </c>
      <c r="E8" s="232">
        <f>'[1]10 Ostatné náklady'!E8</f>
        <v>120450.23343802849</v>
      </c>
      <c r="F8" s="232">
        <f>'[1]10 Ostatné náklady'!F8</f>
        <v>122878.94129164536</v>
      </c>
      <c r="G8" s="232">
        <f>'[1]10 Ostatné náklady'!G8</f>
        <v>125330.5536575454</v>
      </c>
      <c r="H8" s="232">
        <f>'[1]10 Ostatné náklady'!H8</f>
        <v>127805.13138005813</v>
      </c>
      <c r="I8" s="232">
        <f>'[1]10 Ostatné náklady'!I8</f>
        <v>129788.56168124714</v>
      </c>
      <c r="J8" s="232">
        <f>'[1]10 Ostatné náklady'!J8</f>
        <v>131781.80723170663</v>
      </c>
      <c r="K8" s="232">
        <f>'[1]10 Ostatné náklady'!K8</f>
        <v>133784.97797534734</v>
      </c>
      <c r="L8" s="232">
        <f>'[1]10 Ostatné náklady'!L8</f>
        <v>135798.1857904022</v>
      </c>
      <c r="M8" s="232">
        <f>'[1]10 Ostatné náklady'!M8</f>
        <v>137821.54453658679</v>
      </c>
      <c r="N8" s="232">
        <f>'[1]10 Ostatné náklady'!N8</f>
        <v>139855.1701037242</v>
      </c>
      <c r="O8" s="232">
        <f>'[1]10 Ostatné náklady'!O8</f>
        <v>141899.18046188937</v>
      </c>
      <c r="P8" s="232">
        <f>'[1]10 Ostatné náklady'!P8</f>
        <v>143953.69571312857</v>
      </c>
      <c r="Q8" s="232">
        <f>'[1]10 Ostatné náklady'!Q8</f>
        <v>146018.8381448146</v>
      </c>
      <c r="R8" s="232">
        <f>'[1]10 Ostatné náklady'!R8</f>
        <v>148094.73228470111</v>
      </c>
      <c r="S8" s="232">
        <f>'[1]10 Ostatné náklady'!S8</f>
        <v>149953.15355479397</v>
      </c>
      <c r="T8" s="232">
        <f>'[1]10 Ostatné náklady'!T8</f>
        <v>151819.27764584197</v>
      </c>
      <c r="U8" s="232">
        <f>'[1]10 Ostatné náklady'!U8</f>
        <v>153693.17132174675</v>
      </c>
      <c r="V8" s="232">
        <f>'[1]10 Ostatné náklady'!V8</f>
        <v>155574.90219346801</v>
      </c>
      <c r="W8" s="232">
        <f>'[1]10 Ostatné náklady'!W8</f>
        <v>157464.53873331507</v>
      </c>
      <c r="X8" s="232">
        <f>'[1]10 Ostatné náklady'!X8</f>
        <v>159362.15028954161</v>
      </c>
      <c r="Y8" s="232">
        <f>'[1]10 Ostatné náklady'!Y8</f>
        <v>161267.80710124693</v>
      </c>
      <c r="Z8" s="232">
        <f>'[1]10 Ostatné náklady'!Z8</f>
        <v>163181.58031359682</v>
      </c>
      <c r="AA8" s="232">
        <f>'[1]10 Ostatné náklady'!AA8</f>
        <v>165103.54199336653</v>
      </c>
      <c r="AB8" s="232">
        <f>'[1]10 Ostatné náklady'!AB8</f>
        <v>167033.76514481872</v>
      </c>
      <c r="AC8" s="232">
        <f>'[1]10 Ostatné náklady'!AC8</f>
        <v>168972.32372592209</v>
      </c>
      <c r="AD8" s="232">
        <f>'[1]10 Ostatné náklady'!AD8</f>
        <v>170919.29266492187</v>
      </c>
      <c r="AE8" s="232">
        <f>'[1]10 Ostatné náklady'!AE8</f>
        <v>172874.74787726847</v>
      </c>
      <c r="AF8" s="232">
        <f>'[1]10 Ostatné náklady'!AF8</f>
        <v>174838.7662829156</v>
      </c>
      <c r="AG8" s="232">
        <f>'[1]10 Ostatné náklady'!AG8</f>
        <v>176811.42582399774</v>
      </c>
    </row>
    <row r="9" spans="2:33" x14ac:dyDescent="0.2">
      <c r="B9" s="204" t="s">
        <v>236</v>
      </c>
      <c r="C9" s="222">
        <f t="shared" si="1"/>
        <v>29624061.730561543</v>
      </c>
      <c r="D9" s="232">
        <f>'[1]10 Ostatné náklady'!D9</f>
        <v>785350.58967114601</v>
      </c>
      <c r="E9" s="232">
        <f>'[1]10 Ostatné náklady'!E9</f>
        <v>801335.25619163003</v>
      </c>
      <c r="F9" s="232">
        <f>'[1]10 Ostatné náklady'!F9</f>
        <v>817474.85498715809</v>
      </c>
      <c r="G9" s="232">
        <f>'[1]10 Ostatné náklady'!G9</f>
        <v>833767.90147436142</v>
      </c>
      <c r="H9" s="232">
        <f>'[1]10 Ostatné náklady'!H9</f>
        <v>850214.55101555272</v>
      </c>
      <c r="I9" s="232">
        <f>'[1]10 Ostatné náklady'!I9</f>
        <v>863429.81942850852</v>
      </c>
      <c r="J9" s="232">
        <f>'[1]10 Ostatné náklady'!J9</f>
        <v>876710.55006172322</v>
      </c>
      <c r="K9" s="232">
        <f>'[1]10 Ostatné náklady'!K9</f>
        <v>890057.47648781515</v>
      </c>
      <c r="L9" s="232">
        <f>'[1]10 Ostatné náklady'!L9</f>
        <v>903471.34519026545</v>
      </c>
      <c r="M9" s="232">
        <f>'[1]10 Ostatné náklady'!M9</f>
        <v>916952.91587827366</v>
      </c>
      <c r="N9" s="232">
        <f>'[1]10 Ostatné náklady'!N9</f>
        <v>930502.96181138209</v>
      </c>
      <c r="O9" s="232">
        <f>'[1]10 Ostatné náklady'!O9</f>
        <v>944122.27013424342</v>
      </c>
      <c r="P9" s="232">
        <f>'[1]10 Ostatné náklady'!P9</f>
        <v>957811.64222191391</v>
      </c>
      <c r="Q9" s="232">
        <f>'[1]10 Ostatné náklady'!Q9</f>
        <v>971571.89403605973</v>
      </c>
      <c r="R9" s="232">
        <f>'[1]10 Ostatné náklady'!R9</f>
        <v>985403.85649251589</v>
      </c>
      <c r="S9" s="232">
        <f>'[1]10 Ostatné náklady'!S9</f>
        <v>997781.25674573181</v>
      </c>
      <c r="T9" s="232">
        <f>'[1]10 Ostatné náklady'!T9</f>
        <v>1010209.914746902</v>
      </c>
      <c r="U9" s="232">
        <f>'[1]10 Ostatné náklady'!U9</f>
        <v>1022690.2745855653</v>
      </c>
      <c r="V9" s="232">
        <f>'[1]10 Ostatné náklady'!V9</f>
        <v>1035222.7859834832</v>
      </c>
      <c r="W9" s="232">
        <f>'[1]10 Ostatné náklady'!W9</f>
        <v>1047807.9043896361</v>
      </c>
      <c r="X9" s="232">
        <f>'[1]10 Ostatné náklady'!X9</f>
        <v>1060446.0910772318</v>
      </c>
      <c r="Y9" s="232">
        <f>'[1]10 Ostatné náklady'!Y9</f>
        <v>1073137.8132427605</v>
      </c>
      <c r="Z9" s="232">
        <f>'[1]10 Ostatné náklady'!Z9</f>
        <v>1085883.5441071617</v>
      </c>
      <c r="AA9" s="232">
        <f>'[1]10 Ostatné náklady'!AA9</f>
        <v>1098683.7630191378</v>
      </c>
      <c r="AB9" s="232">
        <f>'[1]10 Ostatné náklady'!AB9</f>
        <v>1111538.9555606989</v>
      </c>
      <c r="AC9" s="232">
        <f>'[1]10 Ostatné náklady'!AC9</f>
        <v>1124449.6136549637</v>
      </c>
      <c r="AD9" s="232">
        <f>'[1]10 Ostatné náklady'!AD9</f>
        <v>1137416.2356762895</v>
      </c>
      <c r="AE9" s="232">
        <f>'[1]10 Ostatné náklady'!AE9</f>
        <v>1150439.3265628133</v>
      </c>
      <c r="AF9" s="232">
        <f>'[1]10 Ostatné náklady'!AF9</f>
        <v>1163519.397931413</v>
      </c>
      <c r="AG9" s="232">
        <f>'[1]10 Ostatné náklady'!AG9</f>
        <v>1176656.9681952095</v>
      </c>
    </row>
    <row r="10" spans="2:33" x14ac:dyDescent="0.2">
      <c r="B10" s="204" t="s">
        <v>237</v>
      </c>
      <c r="C10" s="222">
        <f t="shared" si="1"/>
        <v>255663.2627471303</v>
      </c>
      <c r="D10" s="232">
        <f>'[1]10 Ostatné náklady'!D10</f>
        <v>6807.3138988125584</v>
      </c>
      <c r="E10" s="232">
        <f>'[1]10 Ostatné náklady'!E10</f>
        <v>6927.9888157503565</v>
      </c>
      <c r="F10" s="232">
        <f>'[1]10 Ostatné náklady'!F10</f>
        <v>7049.9960567762937</v>
      </c>
      <c r="G10" s="232">
        <f>'[1]10 Ostatné náklady'!G10</f>
        <v>7173.3249373800218</v>
      </c>
      <c r="H10" s="232">
        <f>'[1]10 Ostatné náklady'!H10</f>
        <v>7297.9783043672869</v>
      </c>
      <c r="I10" s="232">
        <f>'[1]10 Ostatné náklady'!I10</f>
        <v>7418.0043923631383</v>
      </c>
      <c r="J10" s="232">
        <f>'[1]10 Ostatné náklady'!J10</f>
        <v>7538.6182377312389</v>
      </c>
      <c r="K10" s="232">
        <f>'[1]10 Ostatné náklady'!K10</f>
        <v>7659.8264568068025</v>
      </c>
      <c r="L10" s="232">
        <f>'[1]10 Ostatné náklady'!L10</f>
        <v>7781.6357826666308</v>
      </c>
      <c r="M10" s="232">
        <f>'[1]10 Ostatné náklady'!M10</f>
        <v>7904.0530679788508</v>
      </c>
      <c r="N10" s="232">
        <f>'[1]10 Ostatné náklady'!N10</f>
        <v>8027.085287941105</v>
      </c>
      <c r="O10" s="232">
        <f>'[1]10 Ostatné náklady'!O10</f>
        <v>8150.7395433105712</v>
      </c>
      <c r="P10" s="232">
        <f>'[1]10 Ostatné náklady'!P10</f>
        <v>8275.0230635292519</v>
      </c>
      <c r="Q10" s="232">
        <f>'[1]10 Ostatné náklady'!Q10</f>
        <v>8399.9432099481182</v>
      </c>
      <c r="R10" s="232">
        <f>'[1]10 Ostatné náklady'!R10</f>
        <v>8525.5074791539355</v>
      </c>
      <c r="S10" s="232">
        <f>'[1]10 Ostatné náklady'!S10</f>
        <v>8630.4856255278828</v>
      </c>
      <c r="T10" s="232">
        <f>'[1]10 Ostatné náklady'!T10</f>
        <v>8735.8912109113535</v>
      </c>
      <c r="U10" s="232">
        <f>'[1]10 Ostatné náklady'!U10</f>
        <v>8841.7278951927983</v>
      </c>
      <c r="V10" s="232">
        <f>'[1]10 Ostatné náklady'!V10</f>
        <v>8947.999384330762</v>
      </c>
      <c r="W10" s="232">
        <f>'[1]10 Ostatné náklady'!W10</f>
        <v>9054.7094311271994</v>
      </c>
      <c r="X10" s="232">
        <f>'[1]10 Ostatné náklady'!X10</f>
        <v>9161.8618360170221</v>
      </c>
      <c r="Y10" s="232">
        <f>'[1]10 Ostatné náklady'!Y10</f>
        <v>9269.4604478743058</v>
      </c>
      <c r="Z10" s="232">
        <f>'[1]10 Ostatné náklady'!Z10</f>
        <v>9377.509164835612</v>
      </c>
      <c r="AA10" s="232">
        <f>'[1]10 Ostatné náklady'!AA10</f>
        <v>9486.011935140783</v>
      </c>
      <c r="AB10" s="232">
        <f>'[1]10 Ostatné náklady'!AB10</f>
        <v>9594.9727579916707</v>
      </c>
      <c r="AC10" s="232">
        <f>'[1]10 Ostatné náklady'!AC10</f>
        <v>9704.3956844293571</v>
      </c>
      <c r="AD10" s="232">
        <f>'[1]10 Ostatné náklady'!AD10</f>
        <v>9814.2848182301914</v>
      </c>
      <c r="AE10" s="232">
        <f>'[1]10 Ostatné náklady'!AE10</f>
        <v>9924.6443168212445</v>
      </c>
      <c r="AF10" s="232">
        <f>'[1]10 Ostatné náklady'!AF10</f>
        <v>10035.478392215635</v>
      </c>
      <c r="AG10" s="232">
        <f>'[1]10 Ostatné náklady'!AG10</f>
        <v>10146.791311968278</v>
      </c>
    </row>
    <row r="13" spans="2:33" x14ac:dyDescent="0.2">
      <c r="B13" s="204"/>
      <c r="C13" s="204"/>
      <c r="D13" s="204" t="s">
        <v>10</v>
      </c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</row>
    <row r="14" spans="2:33" x14ac:dyDescent="0.2">
      <c r="B14" s="206" t="s">
        <v>373</v>
      </c>
      <c r="C14" s="206"/>
      <c r="D14" s="204">
        <v>1</v>
      </c>
      <c r="E14" s="204">
        <v>2</v>
      </c>
      <c r="F14" s="204">
        <v>3</v>
      </c>
      <c r="G14" s="204">
        <v>4</v>
      </c>
      <c r="H14" s="204">
        <v>5</v>
      </c>
      <c r="I14" s="204">
        <v>6</v>
      </c>
      <c r="J14" s="204">
        <v>7</v>
      </c>
      <c r="K14" s="204">
        <v>8</v>
      </c>
      <c r="L14" s="204">
        <v>9</v>
      </c>
      <c r="M14" s="204">
        <v>10</v>
      </c>
      <c r="N14" s="204">
        <v>11</v>
      </c>
      <c r="O14" s="204">
        <v>12</v>
      </c>
      <c r="P14" s="204">
        <v>13</v>
      </c>
      <c r="Q14" s="204">
        <v>14</v>
      </c>
      <c r="R14" s="204">
        <v>15</v>
      </c>
      <c r="S14" s="204">
        <v>16</v>
      </c>
      <c r="T14" s="204">
        <v>17</v>
      </c>
      <c r="U14" s="204">
        <v>18</v>
      </c>
      <c r="V14" s="204">
        <v>19</v>
      </c>
      <c r="W14" s="204">
        <v>20</v>
      </c>
      <c r="X14" s="204">
        <v>21</v>
      </c>
      <c r="Y14" s="204">
        <v>22</v>
      </c>
      <c r="Z14" s="204">
        <v>23</v>
      </c>
      <c r="AA14" s="204">
        <v>24</v>
      </c>
      <c r="AB14" s="204">
        <v>25</v>
      </c>
      <c r="AC14" s="204">
        <v>26</v>
      </c>
      <c r="AD14" s="204">
        <v>27</v>
      </c>
      <c r="AE14" s="204">
        <v>28</v>
      </c>
      <c r="AF14" s="204">
        <v>29</v>
      </c>
      <c r="AG14" s="204">
        <v>30</v>
      </c>
    </row>
    <row r="15" spans="2:33" x14ac:dyDescent="0.2">
      <c r="B15" s="207" t="s">
        <v>46</v>
      </c>
      <c r="C15" s="207" t="s">
        <v>9</v>
      </c>
      <c r="D15" s="208">
        <f>D4</f>
        <v>2026</v>
      </c>
      <c r="E15" s="208">
        <f t="shared" ref="E15:AG15" si="2">E4</f>
        <v>2027</v>
      </c>
      <c r="F15" s="208">
        <f t="shared" si="2"/>
        <v>2028</v>
      </c>
      <c r="G15" s="208">
        <f t="shared" si="2"/>
        <v>2029</v>
      </c>
      <c r="H15" s="208">
        <f t="shared" si="2"/>
        <v>2030</v>
      </c>
      <c r="I15" s="208">
        <f t="shared" si="2"/>
        <v>2031</v>
      </c>
      <c r="J15" s="208">
        <f t="shared" si="2"/>
        <v>2032</v>
      </c>
      <c r="K15" s="208">
        <f t="shared" si="2"/>
        <v>2033</v>
      </c>
      <c r="L15" s="208">
        <f t="shared" si="2"/>
        <v>2034</v>
      </c>
      <c r="M15" s="208">
        <f t="shared" si="2"/>
        <v>2035</v>
      </c>
      <c r="N15" s="208">
        <f t="shared" si="2"/>
        <v>2036</v>
      </c>
      <c r="O15" s="208">
        <f t="shared" si="2"/>
        <v>2037</v>
      </c>
      <c r="P15" s="208">
        <f t="shared" si="2"/>
        <v>2038</v>
      </c>
      <c r="Q15" s="208">
        <f t="shared" si="2"/>
        <v>2039</v>
      </c>
      <c r="R15" s="208">
        <f t="shared" si="2"/>
        <v>2040</v>
      </c>
      <c r="S15" s="208">
        <f t="shared" si="2"/>
        <v>2041</v>
      </c>
      <c r="T15" s="208">
        <f t="shared" si="2"/>
        <v>2042</v>
      </c>
      <c r="U15" s="208">
        <f t="shared" si="2"/>
        <v>2043</v>
      </c>
      <c r="V15" s="208">
        <f t="shared" si="2"/>
        <v>2044</v>
      </c>
      <c r="W15" s="208">
        <f t="shared" si="2"/>
        <v>2045</v>
      </c>
      <c r="X15" s="208">
        <f t="shared" si="2"/>
        <v>2046</v>
      </c>
      <c r="Y15" s="208">
        <f t="shared" si="2"/>
        <v>2047</v>
      </c>
      <c r="Z15" s="208">
        <f t="shared" si="2"/>
        <v>2048</v>
      </c>
      <c r="AA15" s="208">
        <f t="shared" si="2"/>
        <v>2049</v>
      </c>
      <c r="AB15" s="208">
        <f t="shared" si="2"/>
        <v>2050</v>
      </c>
      <c r="AC15" s="208">
        <f t="shared" si="2"/>
        <v>2051</v>
      </c>
      <c r="AD15" s="208">
        <f t="shared" si="2"/>
        <v>2052</v>
      </c>
      <c r="AE15" s="208">
        <f t="shared" si="2"/>
        <v>2053</v>
      </c>
      <c r="AF15" s="208">
        <f t="shared" si="2"/>
        <v>2054</v>
      </c>
      <c r="AG15" s="208">
        <f t="shared" si="2"/>
        <v>2055</v>
      </c>
    </row>
    <row r="16" spans="2:33" x14ac:dyDescent="0.2">
      <c r="B16" s="204" t="s">
        <v>364</v>
      </c>
      <c r="C16" s="222">
        <f t="shared" ref="C16:C21" si="3">SUM(D16:AG16)</f>
        <v>56966897.223696046</v>
      </c>
      <c r="D16" s="232">
        <f>'[1]10 Ostatné náklady'!D16</f>
        <v>2202626.7877445566</v>
      </c>
      <c r="E16" s="232">
        <f>'[1]10 Ostatné náklady'!E16</f>
        <v>2185736.0651533674</v>
      </c>
      <c r="F16" s="232">
        <f>'[1]10 Ostatné náklady'!F16</f>
        <v>2169596.1904731896</v>
      </c>
      <c r="G16" s="232">
        <f>'[1]10 Ostatné náklady'!G16</f>
        <v>2154166.8170777503</v>
      </c>
      <c r="H16" s="232">
        <f>'[1]10 Ostatné náklady'!H16</f>
        <v>1816025.0150558578</v>
      </c>
      <c r="I16" s="232">
        <f>'[1]10 Ostatné náklady'!I16</f>
        <v>1819526.7312634466</v>
      </c>
      <c r="J16" s="232">
        <f>'[1]10 Ostatné náklady'!J16</f>
        <v>1823038.3428555103</v>
      </c>
      <c r="K16" s="232">
        <f>'[1]10 Ostatné náklady'!K16</f>
        <v>1826559.9166662996</v>
      </c>
      <c r="L16" s="232">
        <f>'[1]10 Ostatné náklady'!L16</f>
        <v>1830091.5201778801</v>
      </c>
      <c r="M16" s="232">
        <f>'[1]10 Ostatné náklady'!M16</f>
        <v>1833633.2215284316</v>
      </c>
      <c r="N16" s="232">
        <f>'[1]10 Ostatné náklady'!N16</f>
        <v>1837185.0895206882</v>
      </c>
      <c r="O16" s="232">
        <f>'[1]10 Ostatné náklady'!O16</f>
        <v>1840747.1936305056</v>
      </c>
      <c r="P16" s="232">
        <f>'[1]10 Ostatné náklady'!P16</f>
        <v>1844319.6040155704</v>
      </c>
      <c r="Q16" s="232">
        <f>'[1]10 Ostatné náklady'!Q16</f>
        <v>1847902.3915242511</v>
      </c>
      <c r="R16" s="232">
        <f>'[1]10 Ostatné náklady'!R16</f>
        <v>1851495.6277046036</v>
      </c>
      <c r="S16" s="232">
        <f>'[1]10 Ostatné náklady'!S16</f>
        <v>1854071.3682422023</v>
      </c>
      <c r="T16" s="232">
        <f>'[1]10 Ostatné náklady'!T16</f>
        <v>1856651.8991086762</v>
      </c>
      <c r="U16" s="232">
        <f>'[1]10 Ostatné náklady'!U16</f>
        <v>1859237.2423809979</v>
      </c>
      <c r="V16" s="232">
        <f>'[1]10 Ostatné náklady'!V16</f>
        <v>1861827.4202858419</v>
      </c>
      <c r="W16" s="232">
        <f>'[1]10 Ostatné náklady'!W16</f>
        <v>1864422.4552009427</v>
      </c>
      <c r="X16" s="232">
        <f>'[1]10 Ostatné náklady'!X16</f>
        <v>1867022.3696564727</v>
      </c>
      <c r="Y16" s="232">
        <f>'[1]10 Ostatné náklady'!Y16</f>
        <v>1869627.1863364242</v>
      </c>
      <c r="Z16" s="232">
        <f>'[1]10 Ostatné náklady'!Z16</f>
        <v>1872236.9280800286</v>
      </c>
      <c r="AA16" s="232">
        <f>'[1]10 Ostatné náklady'!AA16</f>
        <v>1874851.6178831726</v>
      </c>
      <c r="AB16" s="232">
        <f>'[1]10 Ostatné náklady'!AB16</f>
        <v>1877471.2788998401</v>
      </c>
      <c r="AC16" s="232">
        <f>'[1]10 Ostatné náklady'!AC16</f>
        <v>1880095.9344435686</v>
      </c>
      <c r="AD16" s="232">
        <f>'[1]10 Ostatné náklady'!AD16</f>
        <v>1882725.6079889229</v>
      </c>
      <c r="AE16" s="232">
        <f>'[1]10 Ostatné náklady'!AE16</f>
        <v>1885360.3231729828</v>
      </c>
      <c r="AF16" s="232">
        <f>'[1]10 Ostatné náklady'!AF16</f>
        <v>1888000.1037968576</v>
      </c>
      <c r="AG16" s="232">
        <f>'[1]10 Ostatné náklady'!AG16</f>
        <v>1890644.9738272065</v>
      </c>
    </row>
    <row r="17" spans="2:33" x14ac:dyDescent="0.2">
      <c r="B17" s="204" t="s">
        <v>365</v>
      </c>
      <c r="C17" s="222">
        <f t="shared" si="3"/>
        <v>18988965.741232011</v>
      </c>
      <c r="D17" s="232">
        <f>'[1]10 Ostatné náklady'!D17</f>
        <v>734208.92924818548</v>
      </c>
      <c r="E17" s="232">
        <f>'[1]10 Ostatné náklady'!E17</f>
        <v>728578.68838445586</v>
      </c>
      <c r="F17" s="232">
        <f>'[1]10 Ostatné náklady'!F17</f>
        <v>723198.7301577304</v>
      </c>
      <c r="G17" s="232">
        <f>'[1]10 Ostatné náklady'!G17</f>
        <v>718055.60569258349</v>
      </c>
      <c r="H17" s="232">
        <f>'[1]10 Ostatné náklady'!H17</f>
        <v>605341.6716852861</v>
      </c>
      <c r="I17" s="232">
        <f>'[1]10 Ostatné náklady'!I17</f>
        <v>606508.91042114899</v>
      </c>
      <c r="J17" s="232">
        <f>'[1]10 Ostatné náklady'!J17</f>
        <v>607679.44761850394</v>
      </c>
      <c r="K17" s="232">
        <f>'[1]10 Ostatné náklady'!K17</f>
        <v>608853.3055554335</v>
      </c>
      <c r="L17" s="232">
        <f>'[1]10 Ostatné náklady'!L17</f>
        <v>610030.50672595983</v>
      </c>
      <c r="M17" s="232">
        <f>'[1]10 Ostatné náklady'!M17</f>
        <v>611211.07384281047</v>
      </c>
      <c r="N17" s="232">
        <f>'[1]10 Ostatné náklady'!N17</f>
        <v>612395.02984022954</v>
      </c>
      <c r="O17" s="232">
        <f>'[1]10 Ostatné náklady'!O17</f>
        <v>613582.39787683531</v>
      </c>
      <c r="P17" s="232">
        <f>'[1]10 Ostatné náklady'!P17</f>
        <v>614773.20133852342</v>
      </c>
      <c r="Q17" s="232">
        <f>'[1]10 Ostatné náklady'!Q17</f>
        <v>615967.46384141734</v>
      </c>
      <c r="R17" s="232">
        <f>'[1]10 Ostatné náklady'!R17</f>
        <v>617165.20923486759</v>
      </c>
      <c r="S17" s="232">
        <f>'[1]10 Ostatné náklady'!S17</f>
        <v>618023.78941406764</v>
      </c>
      <c r="T17" s="232">
        <f>'[1]10 Ostatné náklady'!T17</f>
        <v>618883.96636955871</v>
      </c>
      <c r="U17" s="232">
        <f>'[1]10 Ostatné náklady'!U17</f>
        <v>619745.74746033258</v>
      </c>
      <c r="V17" s="232">
        <f>'[1]10 Ostatné náklady'!V17</f>
        <v>620609.14009528095</v>
      </c>
      <c r="W17" s="232">
        <f>'[1]10 Ostatné náklady'!W17</f>
        <v>621474.15173364792</v>
      </c>
      <c r="X17" s="232">
        <f>'[1]10 Ostatné náklady'!X17</f>
        <v>622340.7898854909</v>
      </c>
      <c r="Y17" s="232">
        <f>'[1]10 Ostatné náklady'!Y17</f>
        <v>623209.0621121414</v>
      </c>
      <c r="Z17" s="232">
        <f>'[1]10 Ostatné náklady'!Z17</f>
        <v>624078.97602667625</v>
      </c>
      <c r="AA17" s="232">
        <f>'[1]10 Ostatné náklady'!AA17</f>
        <v>624950.53929439094</v>
      </c>
      <c r="AB17" s="232">
        <f>'[1]10 Ostatné náklady'!AB17</f>
        <v>625823.7596332801</v>
      </c>
      <c r="AC17" s="232">
        <f>'[1]10 Ostatné náklady'!AC17</f>
        <v>626698.64481452282</v>
      </c>
      <c r="AD17" s="232">
        <f>'[1]10 Ostatné náklady'!AD17</f>
        <v>627575.20266297436</v>
      </c>
      <c r="AE17" s="232">
        <f>'[1]10 Ostatné náklady'!AE17</f>
        <v>628453.44105766097</v>
      </c>
      <c r="AF17" s="232">
        <f>'[1]10 Ostatné náklady'!AF17</f>
        <v>629333.36793228588</v>
      </c>
      <c r="AG17" s="232">
        <f>'[1]10 Ostatné náklady'!AG17</f>
        <v>630214.99127573543</v>
      </c>
    </row>
    <row r="18" spans="2:33" x14ac:dyDescent="0.2">
      <c r="B18" s="204" t="s">
        <v>234</v>
      </c>
      <c r="C18" s="222">
        <f t="shared" si="3"/>
        <v>6618022.7765394533</v>
      </c>
      <c r="D18" s="232">
        <f>'[1]10 Ostatné náklady'!D18</f>
        <v>255905.51263960762</v>
      </c>
      <c r="E18" s="232">
        <f>'[1]10 Ostatné náklady'!E18</f>
        <v>253938.01506514411</v>
      </c>
      <c r="F18" s="232">
        <f>'[1]10 Ostatné náklady'!F18</f>
        <v>252057.6884896766</v>
      </c>
      <c r="G18" s="232">
        <f>'[1]10 Ostatné náklady'!G18</f>
        <v>250259.84902292085</v>
      </c>
      <c r="H18" s="232">
        <f>'[1]10 Ostatné náklady'!H18</f>
        <v>210979.84090365158</v>
      </c>
      <c r="I18" s="232">
        <f>'[1]10 Ostatné náklady'!I18</f>
        <v>211382.67396214153</v>
      </c>
      <c r="J18" s="232">
        <f>'[1]10 Ostatné náklady'!J18</f>
        <v>211786.64842742324</v>
      </c>
      <c r="K18" s="232">
        <f>'[1]10 Ostatné náklady'!K18</f>
        <v>212191.77199997366</v>
      </c>
      <c r="L18" s="232">
        <f>'[1]10 Ostatné náklady'!L18</f>
        <v>212598.05245485759</v>
      </c>
      <c r="M18" s="232">
        <f>'[1]10 Ostatné náklady'!M18</f>
        <v>213005.4976426833</v>
      </c>
      <c r="N18" s="232">
        <f>'[1]10 Ostatné náklady'!N18</f>
        <v>213414.11549057264</v>
      </c>
      <c r="O18" s="232">
        <f>'[1]10 Ostatné náklady'!O18</f>
        <v>213823.91400314835</v>
      </c>
      <c r="P18" s="232">
        <f>'[1]10 Ostatné náklady'!P18</f>
        <v>214234.90126353581</v>
      </c>
      <c r="Q18" s="232">
        <f>'[1]10 Ostatné náklady'!Q18</f>
        <v>214647.08543438261</v>
      </c>
      <c r="R18" s="232">
        <f>'[1]10 Ostatné náklady'!R18</f>
        <v>215060.47475889351</v>
      </c>
      <c r="S18" s="232">
        <f>'[1]10 Ostatné náklady'!S18</f>
        <v>215364.70729754271</v>
      </c>
      <c r="T18" s="232">
        <f>'[1]10 Ostatné náklady'!T18</f>
        <v>215669.50571682074</v>
      </c>
      <c r="U18" s="232">
        <f>'[1]10 Ostatné náklady'!U18</f>
        <v>215974.87261980024</v>
      </c>
      <c r="V18" s="232">
        <f>'[1]10 Ostatné náklady'!V18</f>
        <v>216280.81062716225</v>
      </c>
      <c r="W18" s="232">
        <f>'[1]10 Ostatné náklady'!W18</f>
        <v>216587.32237735728</v>
      </c>
      <c r="X18" s="232">
        <f>'[1]10 Ostatné náklady'!X18</f>
        <v>216894.41052676522</v>
      </c>
      <c r="Y18" s="232">
        <f>'[1]10 Ostatné náklady'!Y18</f>
        <v>217202.07774985966</v>
      </c>
      <c r="Z18" s="232">
        <f>'[1]10 Ostatné náklady'!Z18</f>
        <v>217510.32673937245</v>
      </c>
      <c r="AA18" s="232">
        <f>'[1]10 Ostatné náklady'!AA18</f>
        <v>217819.16020646115</v>
      </c>
      <c r="AB18" s="232">
        <f>'[1]10 Ostatné náklady'!AB18</f>
        <v>218128.58088087803</v>
      </c>
      <c r="AC18" s="232">
        <f>'[1]10 Ostatné náklady'!AC18</f>
        <v>218438.59151114026</v>
      </c>
      <c r="AD18" s="232">
        <f>'[1]10 Ostatné náklady'!AD18</f>
        <v>218749.19486470427</v>
      </c>
      <c r="AE18" s="232">
        <f>'[1]10 Ostatné náklady'!AE18</f>
        <v>219060.39372813932</v>
      </c>
      <c r="AF18" s="232">
        <f>'[1]10 Ostatné náklady'!AF18</f>
        <v>219372.19090730496</v>
      </c>
      <c r="AG18" s="232">
        <f>'[1]10 Ostatné náklady'!AG18</f>
        <v>219684.58922753052</v>
      </c>
    </row>
    <row r="19" spans="2:33" x14ac:dyDescent="0.2">
      <c r="B19" s="204" t="s">
        <v>235</v>
      </c>
      <c r="C19" s="222">
        <f t="shared" si="3"/>
        <v>3874922.0665027942</v>
      </c>
      <c r="D19" s="232">
        <f>'[1]10 Ostatné náklady'!D19</f>
        <v>118044.60617535692</v>
      </c>
      <c r="E19" s="232">
        <f>'[1]10 Ostatné náklady'!E19</f>
        <v>120450.23343802849</v>
      </c>
      <c r="F19" s="232">
        <f>'[1]10 Ostatné náklady'!F19</f>
        <v>122878.94129164536</v>
      </c>
      <c r="G19" s="232">
        <f>'[1]10 Ostatné náklady'!G19</f>
        <v>125330.5536575454</v>
      </c>
      <c r="H19" s="232">
        <f>'[1]10 Ostatné náklady'!H19</f>
        <v>110872.93164321108</v>
      </c>
      <c r="I19" s="232">
        <f>'[1]10 Ostatné náklady'!I19</f>
        <v>112472.55685231661</v>
      </c>
      <c r="J19" s="232">
        <f>'[1]10 Ostatné náklady'!J19</f>
        <v>114076.21223581105</v>
      </c>
      <c r="K19" s="232">
        <f>'[1]10 Ostatné náklady'!K19</f>
        <v>115683.92483353704</v>
      </c>
      <c r="L19" s="232">
        <f>'[1]10 Ostatné náklady'!L19</f>
        <v>117295.72194039651</v>
      </c>
      <c r="M19" s="232">
        <f>'[1]10 Ostatné náklady'!M19</f>
        <v>118911.63110951215</v>
      </c>
      <c r="N19" s="232">
        <f>'[1]10 Ostatné náklady'!N19</f>
        <v>120531.68015543821</v>
      </c>
      <c r="O19" s="232">
        <f>'[1]10 Ostatné náklady'!O19</f>
        <v>122155.897157421</v>
      </c>
      <c r="P19" s="232">
        <f>'[1]10 Ostatné náklady'!P19</f>
        <v>123784.31046271161</v>
      </c>
      <c r="Q19" s="232">
        <f>'[1]10 Ostatné náklady'!Q19</f>
        <v>125416.94868992922</v>
      </c>
      <c r="R19" s="232">
        <f>'[1]10 Ostatné náklady'!R19</f>
        <v>127053.84073247973</v>
      </c>
      <c r="S19" s="232">
        <f>'[1]10 Ostatné náklady'!S19</f>
        <v>128494.10597131094</v>
      </c>
      <c r="T19" s="232">
        <f>'[1]10 Ostatné náklady'!T19</f>
        <v>129936.69767786186</v>
      </c>
      <c r="U19" s="232">
        <f>'[1]10 Ostatné náklady'!U19</f>
        <v>131381.62656584856</v>
      </c>
      <c r="V19" s="232">
        <f>'[1]10 Ostatné náklady'!V19</f>
        <v>132828.90342006623</v>
      </c>
      <c r="W19" s="232">
        <f>'[1]10 Ostatné náklady'!W19</f>
        <v>134278.53909701799</v>
      </c>
      <c r="X19" s="232">
        <f>'[1]10 Ostatné náklady'!X19</f>
        <v>135730.54452555193</v>
      </c>
      <c r="Y19" s="232">
        <f>'[1]10 Ostatné náklady'!Y19</f>
        <v>137184.9307075039</v>
      </c>
      <c r="Z19" s="232">
        <f>'[1]10 Ostatné náklady'!Z19</f>
        <v>138641.70871834882</v>
      </c>
      <c r="AA19" s="232">
        <f>'[1]10 Ostatné náklady'!AA19</f>
        <v>140100.88970785856</v>
      </c>
      <c r="AB19" s="232">
        <f>'[1]10 Ostatné náklady'!AB19</f>
        <v>141562.48490076687</v>
      </c>
      <c r="AC19" s="232">
        <f>'[1]10 Ostatné náklady'!AC19</f>
        <v>143026.50559744329</v>
      </c>
      <c r="AD19" s="232">
        <f>'[1]10 Ostatné náklady'!AD19</f>
        <v>144492.96317457367</v>
      </c>
      <c r="AE19" s="232">
        <f>'[1]10 Ostatné náklady'!AE19</f>
        <v>145961.86908584781</v>
      </c>
      <c r="AF19" s="232">
        <f>'[1]10 Ostatné náklady'!AF19</f>
        <v>147433.23486265671</v>
      </c>
      <c r="AG19" s="232">
        <f>'[1]10 Ostatné náklady'!AG19</f>
        <v>148907.07211479597</v>
      </c>
    </row>
    <row r="20" spans="2:33" x14ac:dyDescent="0.2">
      <c r="B20" s="204" t="s">
        <v>236</v>
      </c>
      <c r="C20" s="222">
        <f t="shared" si="3"/>
        <v>25782985.016087402</v>
      </c>
      <c r="D20" s="232">
        <f>'[1]10 Ostatné náklady'!D20</f>
        <v>785350.58967114601</v>
      </c>
      <c r="E20" s="232">
        <f>'[1]10 Ostatné náklady'!E20</f>
        <v>801335.25619163003</v>
      </c>
      <c r="F20" s="232">
        <f>'[1]10 Ostatné náklady'!F20</f>
        <v>817474.85498715809</v>
      </c>
      <c r="G20" s="232">
        <f>'[1]10 Ostatné náklady'!G20</f>
        <v>833767.90147436142</v>
      </c>
      <c r="H20" s="232">
        <f>'[1]10 Ostatné náklady'!H20</f>
        <v>737824.51823775296</v>
      </c>
      <c r="I20" s="232">
        <f>'[1]10 Ostatné náklady'!I20</f>
        <v>748443.91063427913</v>
      </c>
      <c r="J20" s="232">
        <f>'[1]10 Ostatné náklady'!J20</f>
        <v>759090.0882820714</v>
      </c>
      <c r="K20" s="232">
        <f>'[1]10 Ostatné náklady'!K20</f>
        <v>769763.23083848006</v>
      </c>
      <c r="L20" s="232">
        <f>'[1]10 Ostatné náklady'!L20</f>
        <v>780463.51965526771</v>
      </c>
      <c r="M20" s="232">
        <f>'[1]10 Ostatné náklady'!M20</f>
        <v>791191.13779961143</v>
      </c>
      <c r="N20" s="232">
        <f>'[1]10 Ostatné náklady'!N20</f>
        <v>801946.27007542911</v>
      </c>
      <c r="O20" s="232">
        <f>'[1]10 Ostatné náklady'!O20</f>
        <v>812729.10304504458</v>
      </c>
      <c r="P20" s="232">
        <f>'[1]10 Ostatné náklady'!P20</f>
        <v>823539.82505118893</v>
      </c>
      <c r="Q20" s="232">
        <f>'[1]10 Ostatné náklady'!Q20</f>
        <v>834378.62623935204</v>
      </c>
      <c r="R20" s="232">
        <f>'[1]10 Ostatné náklady'!R20</f>
        <v>845245.69858048309</v>
      </c>
      <c r="S20" s="232">
        <f>'[1]10 Ostatné náklady'!S20</f>
        <v>854853.64697933395</v>
      </c>
      <c r="T20" s="232">
        <f>'[1]10 Ostatné náklady'!T20</f>
        <v>864477.07632631564</v>
      </c>
      <c r="U20" s="232">
        <f>'[1]10 Ostatné náklady'!U20</f>
        <v>874116.05792213441</v>
      </c>
      <c r="V20" s="232">
        <f>'[1]10 Ostatné náklady'!V20</f>
        <v>883770.66354057833</v>
      </c>
      <c r="W20" s="232">
        <f>'[1]10 Ostatné náklady'!W20</f>
        <v>893440.96543270897</v>
      </c>
      <c r="X20" s="232">
        <f>'[1]10 Ostatné náklady'!X20</f>
        <v>903127.0363310941</v>
      </c>
      <c r="Y20" s="232">
        <f>'[1]10 Ostatné náklady'!Y20</f>
        <v>912828.94945409452</v>
      </c>
      <c r="Z20" s="232">
        <f>'[1]10 Ostatné náklady'!Z20</f>
        <v>922546.77851019427</v>
      </c>
      <c r="AA20" s="232">
        <f>'[1]10 Ostatné náklady'!AA20</f>
        <v>932280.59770237922</v>
      </c>
      <c r="AB20" s="232">
        <f>'[1]10 Ostatné náklady'!AB20</f>
        <v>942030.48173256905</v>
      </c>
      <c r="AC20" s="232">
        <f>'[1]10 Ostatné náklady'!AC20</f>
        <v>951796.50580609625</v>
      </c>
      <c r="AD20" s="232">
        <f>'[1]10 Ostatné náklady'!AD20</f>
        <v>961578.74563623674</v>
      </c>
      <c r="AE20" s="232">
        <f>'[1]10 Ostatné náklady'!AE20</f>
        <v>971377.27744879667</v>
      </c>
      <c r="AF20" s="232">
        <f>'[1]10 Ostatné náklady'!AF20</f>
        <v>981192.17798673932</v>
      </c>
      <c r="AG20" s="232">
        <f>'[1]10 Ostatné náklady'!AG20</f>
        <v>991023.52451487805</v>
      </c>
    </row>
    <row r="21" spans="2:33" x14ac:dyDescent="0.2">
      <c r="B21" s="204" t="s">
        <v>237</v>
      </c>
      <c r="C21" s="222">
        <f t="shared" si="3"/>
        <v>210355.54546905842</v>
      </c>
      <c r="D21" s="232">
        <f>'[1]10 Ostatné náklady'!D21</f>
        <v>6807.3138988125584</v>
      </c>
      <c r="E21" s="232">
        <f>'[1]10 Ostatné náklady'!E21</f>
        <v>6927.9888157503565</v>
      </c>
      <c r="F21" s="232">
        <f>'[1]10 Ostatné náklady'!F21</f>
        <v>7049.9960567762937</v>
      </c>
      <c r="G21" s="232">
        <f>'[1]10 Ostatné náklady'!G21</f>
        <v>7173.3249373800218</v>
      </c>
      <c r="H21" s="232">
        <f>'[1]10 Ostatné náklady'!H21</f>
        <v>5975.1976513196132</v>
      </c>
      <c r="I21" s="232">
        <f>'[1]10 Ostatné náklady'!I21</f>
        <v>6059.7089564476764</v>
      </c>
      <c r="J21" s="232">
        <f>'[1]10 Ostatné náklady'!J21</f>
        <v>6144.4441983416154</v>
      </c>
      <c r="K21" s="232">
        <f>'[1]10 Ostatné náklady'!K21</f>
        <v>6229.4048687975919</v>
      </c>
      <c r="L21" s="232">
        <f>'[1]10 Ostatné náklady'!L21</f>
        <v>6314.5924736731986</v>
      </c>
      <c r="M21" s="232">
        <f>'[1]10 Ostatné náklady'!M21</f>
        <v>6400.0085330621587</v>
      </c>
      <c r="N21" s="232">
        <f>'[1]10 Ostatné náklady'!N21</f>
        <v>6485.6545814717683</v>
      </c>
      <c r="O21" s="232">
        <f>'[1]10 Ostatné náklady'!O21</f>
        <v>6571.5321680030938</v>
      </c>
      <c r="P21" s="232">
        <f>'[1]10 Ostatné náklady'!P21</f>
        <v>6657.642856534073</v>
      </c>
      <c r="Q21" s="232">
        <f>'[1]10 Ostatné náklady'!Q21</f>
        <v>6743.9882259054566</v>
      </c>
      <c r="R21" s="232">
        <f>'[1]10 Ostatné náklady'!R21</f>
        <v>6830.5698701097444</v>
      </c>
      <c r="S21" s="232">
        <f>'[1]10 Ostatné náklady'!S21</f>
        <v>6909.3116138664491</v>
      </c>
      <c r="T21" s="232">
        <f>'[1]10 Ostatné náklady'!T21</f>
        <v>6988.1881282481354</v>
      </c>
      <c r="U21" s="232">
        <f>'[1]10 Ostatné náklady'!U21</f>
        <v>7067.2000342237197</v>
      </c>
      <c r="V21" s="232">
        <f>'[1]10 Ostatné náklady'!V21</f>
        <v>7146.3479568971734</v>
      </c>
      <c r="W21" s="232">
        <f>'[1]10 Ostatné náklady'!W21</f>
        <v>7225.6325255442689</v>
      </c>
      <c r="X21" s="232">
        <f>'[1]10 Ostatné náklady'!X21</f>
        <v>7305.0543736496729</v>
      </c>
      <c r="Y21" s="232">
        <f>'[1]10 Ostatné náklady'!Y21</f>
        <v>7384.6141389445484</v>
      </c>
      <c r="Z21" s="232">
        <f>'[1]10 Ostatné náklady'!Z21</f>
        <v>7464.3124634444866</v>
      </c>
      <c r="AA21" s="232">
        <f>'[1]10 Ostatné náklady'!AA21</f>
        <v>7544.1499934879266</v>
      </c>
      <c r="AB21" s="232">
        <f>'[1]10 Ostatné náklady'!AB21</f>
        <v>7624.127379775</v>
      </c>
      <c r="AC21" s="232">
        <f>'[1]10 Ostatné náklady'!AC21</f>
        <v>7704.245277406797</v>
      </c>
      <c r="AD21" s="232">
        <f>'[1]10 Ostatné náklady'!AD21</f>
        <v>7784.5043459250919</v>
      </c>
      <c r="AE21" s="232">
        <f>'[1]10 Ostatné náklady'!AE21</f>
        <v>7864.9052493525387</v>
      </c>
      <c r="AF21" s="232">
        <f>'[1]10 Ostatné náklady'!AF21</f>
        <v>7945.4486562332959</v>
      </c>
      <c r="AG21" s="232">
        <f>'[1]10 Ostatné náklady'!AG21</f>
        <v>8026.135239674114</v>
      </c>
    </row>
    <row r="24" spans="2:33" x14ac:dyDescent="0.2">
      <c r="B24" s="204"/>
      <c r="C24" s="204"/>
      <c r="D24" s="204" t="s">
        <v>10</v>
      </c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2:33" x14ac:dyDescent="0.2">
      <c r="B25" s="206" t="s">
        <v>373</v>
      </c>
      <c r="C25" s="206"/>
      <c r="D25" s="204">
        <v>1</v>
      </c>
      <c r="E25" s="204">
        <v>2</v>
      </c>
      <c r="F25" s="204">
        <v>3</v>
      </c>
      <c r="G25" s="204">
        <v>4</v>
      </c>
      <c r="H25" s="204">
        <v>5</v>
      </c>
      <c r="I25" s="204">
        <v>6</v>
      </c>
      <c r="J25" s="204">
        <v>7</v>
      </c>
      <c r="K25" s="204">
        <v>8</v>
      </c>
      <c r="L25" s="204">
        <v>9</v>
      </c>
      <c r="M25" s="204">
        <v>10</v>
      </c>
      <c r="N25" s="204">
        <v>11</v>
      </c>
      <c r="O25" s="204">
        <v>12</v>
      </c>
      <c r="P25" s="204">
        <v>13</v>
      </c>
      <c r="Q25" s="204">
        <v>14</v>
      </c>
      <c r="R25" s="204">
        <v>15</v>
      </c>
      <c r="S25" s="204">
        <v>16</v>
      </c>
      <c r="T25" s="204">
        <v>17</v>
      </c>
      <c r="U25" s="204">
        <v>18</v>
      </c>
      <c r="V25" s="204">
        <v>19</v>
      </c>
      <c r="W25" s="204">
        <v>20</v>
      </c>
      <c r="X25" s="204">
        <v>21</v>
      </c>
      <c r="Y25" s="204">
        <v>22</v>
      </c>
      <c r="Z25" s="204">
        <v>23</v>
      </c>
      <c r="AA25" s="204">
        <v>24</v>
      </c>
      <c r="AB25" s="204">
        <v>25</v>
      </c>
      <c r="AC25" s="204">
        <v>26</v>
      </c>
      <c r="AD25" s="204">
        <v>27</v>
      </c>
      <c r="AE25" s="204">
        <v>28</v>
      </c>
      <c r="AF25" s="204">
        <v>29</v>
      </c>
      <c r="AG25" s="204">
        <v>30</v>
      </c>
    </row>
    <row r="26" spans="2:33" x14ac:dyDescent="0.2">
      <c r="B26" s="207" t="s">
        <v>90</v>
      </c>
      <c r="C26" s="207" t="s">
        <v>9</v>
      </c>
      <c r="D26" s="208">
        <f>D4</f>
        <v>2026</v>
      </c>
      <c r="E26" s="208">
        <f t="shared" ref="E26:AG26" si="4">E4</f>
        <v>2027</v>
      </c>
      <c r="F26" s="208">
        <f t="shared" si="4"/>
        <v>2028</v>
      </c>
      <c r="G26" s="208">
        <f t="shared" si="4"/>
        <v>2029</v>
      </c>
      <c r="H26" s="208">
        <f t="shared" si="4"/>
        <v>2030</v>
      </c>
      <c r="I26" s="208">
        <f t="shared" si="4"/>
        <v>2031</v>
      </c>
      <c r="J26" s="208">
        <f t="shared" si="4"/>
        <v>2032</v>
      </c>
      <c r="K26" s="208">
        <f t="shared" si="4"/>
        <v>2033</v>
      </c>
      <c r="L26" s="208">
        <f t="shared" si="4"/>
        <v>2034</v>
      </c>
      <c r="M26" s="208">
        <f t="shared" si="4"/>
        <v>2035</v>
      </c>
      <c r="N26" s="208">
        <f t="shared" si="4"/>
        <v>2036</v>
      </c>
      <c r="O26" s="208">
        <f t="shared" si="4"/>
        <v>2037</v>
      </c>
      <c r="P26" s="208">
        <f t="shared" si="4"/>
        <v>2038</v>
      </c>
      <c r="Q26" s="208">
        <f t="shared" si="4"/>
        <v>2039</v>
      </c>
      <c r="R26" s="208">
        <f t="shared" si="4"/>
        <v>2040</v>
      </c>
      <c r="S26" s="208">
        <f t="shared" si="4"/>
        <v>2041</v>
      </c>
      <c r="T26" s="208">
        <f t="shared" si="4"/>
        <v>2042</v>
      </c>
      <c r="U26" s="208">
        <f t="shared" si="4"/>
        <v>2043</v>
      </c>
      <c r="V26" s="208">
        <f t="shared" si="4"/>
        <v>2044</v>
      </c>
      <c r="W26" s="208">
        <f t="shared" si="4"/>
        <v>2045</v>
      </c>
      <c r="X26" s="208">
        <f t="shared" si="4"/>
        <v>2046</v>
      </c>
      <c r="Y26" s="208">
        <f t="shared" si="4"/>
        <v>2047</v>
      </c>
      <c r="Z26" s="208">
        <f t="shared" si="4"/>
        <v>2048</v>
      </c>
      <c r="AA26" s="208">
        <f t="shared" si="4"/>
        <v>2049</v>
      </c>
      <c r="AB26" s="208">
        <f t="shared" si="4"/>
        <v>2050</v>
      </c>
      <c r="AC26" s="208">
        <f t="shared" si="4"/>
        <v>2051</v>
      </c>
      <c r="AD26" s="208">
        <f t="shared" si="4"/>
        <v>2052</v>
      </c>
      <c r="AE26" s="208">
        <f t="shared" si="4"/>
        <v>2053</v>
      </c>
      <c r="AF26" s="208">
        <f t="shared" si="4"/>
        <v>2054</v>
      </c>
      <c r="AG26" s="208">
        <f t="shared" si="4"/>
        <v>2055</v>
      </c>
    </row>
    <row r="27" spans="2:33" x14ac:dyDescent="0.2">
      <c r="B27" s="204" t="s">
        <v>364</v>
      </c>
      <c r="C27" s="222">
        <f t="shared" ref="C27:C32" si="5">SUM(D27:AG27)</f>
        <v>9580892.3233906031</v>
      </c>
      <c r="D27" s="225">
        <f t="shared" ref="D27:D32" si="6">D5-D16</f>
        <v>0</v>
      </c>
      <c r="E27" s="225">
        <f t="shared" ref="E27:AG32" si="7">E5-E16</f>
        <v>0</v>
      </c>
      <c r="F27" s="225">
        <f t="shared" si="7"/>
        <v>0</v>
      </c>
      <c r="G27" s="225">
        <f t="shared" si="7"/>
        <v>0</v>
      </c>
      <c r="H27" s="225">
        <f t="shared" si="7"/>
        <v>323394.16041977913</v>
      </c>
      <c r="I27" s="225">
        <f t="shared" si="7"/>
        <v>326955.27103858488</v>
      </c>
      <c r="J27" s="225">
        <f t="shared" si="7"/>
        <v>330553.48836286692</v>
      </c>
      <c r="K27" s="225">
        <f t="shared" si="7"/>
        <v>334189.34887978388</v>
      </c>
      <c r="L27" s="225">
        <f t="shared" si="7"/>
        <v>337863.4000094228</v>
      </c>
      <c r="M27" s="225">
        <f t="shared" si="7"/>
        <v>341576.20039256127</v>
      </c>
      <c r="N27" s="225">
        <f t="shared" si="7"/>
        <v>345328.32018771302</v>
      </c>
      <c r="O27" s="225">
        <f t="shared" si="7"/>
        <v>349120.34137781127</v>
      </c>
      <c r="P27" s="225">
        <f t="shared" si="7"/>
        <v>352952.85808689776</v>
      </c>
      <c r="Q27" s="225">
        <f t="shared" si="7"/>
        <v>356826.47690719552</v>
      </c>
      <c r="R27" s="225">
        <f t="shared" si="7"/>
        <v>360741.81723698182</v>
      </c>
      <c r="S27" s="225">
        <f t="shared" si="7"/>
        <v>364033.89898150461</v>
      </c>
      <c r="T27" s="225">
        <f t="shared" si="7"/>
        <v>367352.23026156658</v>
      </c>
      <c r="U27" s="225">
        <f t="shared" si="7"/>
        <v>370697.0838594141</v>
      </c>
      <c r="V27" s="225">
        <f t="shared" si="7"/>
        <v>374068.73640276631</v>
      </c>
      <c r="W27" s="225">
        <f t="shared" si="7"/>
        <v>377467.46843401017</v>
      </c>
      <c r="X27" s="225">
        <f t="shared" si="7"/>
        <v>380893.56448090379</v>
      </c>
      <c r="Y27" s="225">
        <f t="shared" si="7"/>
        <v>384347.31312885089</v>
      </c>
      <c r="Z27" s="225">
        <f t="shared" si="7"/>
        <v>387829.00709475134</v>
      </c>
      <c r="AA27" s="225">
        <f t="shared" si="7"/>
        <v>391338.94330252637</v>
      </c>
      <c r="AB27" s="225">
        <f t="shared" si="7"/>
        <v>394877.42296029255</v>
      </c>
      <c r="AC27" s="225">
        <f t="shared" si="7"/>
        <v>398444.75163929653</v>
      </c>
      <c r="AD27" s="225">
        <f t="shared" si="7"/>
        <v>402041.23935460486</v>
      </c>
      <c r="AE27" s="225">
        <f t="shared" si="7"/>
        <v>405667.20064762561</v>
      </c>
      <c r="AF27" s="225">
        <f t="shared" si="7"/>
        <v>409322.95467049698</v>
      </c>
      <c r="AG27" s="225">
        <f t="shared" si="7"/>
        <v>413008.82527239714</v>
      </c>
    </row>
    <row r="28" spans="2:33" x14ac:dyDescent="0.2">
      <c r="B28" s="204" t="s">
        <v>365</v>
      </c>
      <c r="C28" s="222">
        <f t="shared" si="5"/>
        <v>3193630.7744635344</v>
      </c>
      <c r="D28" s="225">
        <f t="shared" si="6"/>
        <v>0</v>
      </c>
      <c r="E28" s="225">
        <f t="shared" si="7"/>
        <v>0</v>
      </c>
      <c r="F28" s="225">
        <f t="shared" si="7"/>
        <v>0</v>
      </c>
      <c r="G28" s="225">
        <f t="shared" si="7"/>
        <v>0</v>
      </c>
      <c r="H28" s="225">
        <f t="shared" si="7"/>
        <v>107798.05347326014</v>
      </c>
      <c r="I28" s="225">
        <f t="shared" si="7"/>
        <v>108985.09034619504</v>
      </c>
      <c r="J28" s="225">
        <f t="shared" si="7"/>
        <v>110184.49612095475</v>
      </c>
      <c r="K28" s="225">
        <f t="shared" si="7"/>
        <v>111396.44962659455</v>
      </c>
      <c r="L28" s="225">
        <f t="shared" si="7"/>
        <v>112621.13333647477</v>
      </c>
      <c r="M28" s="225">
        <f t="shared" si="7"/>
        <v>113858.73346418724</v>
      </c>
      <c r="N28" s="225">
        <f t="shared" si="7"/>
        <v>115109.44006257062</v>
      </c>
      <c r="O28" s="225">
        <f t="shared" si="7"/>
        <v>116373.44712593686</v>
      </c>
      <c r="P28" s="225">
        <f t="shared" si="7"/>
        <v>117650.9526956327</v>
      </c>
      <c r="Q28" s="225">
        <f t="shared" si="7"/>
        <v>118942.15896906587</v>
      </c>
      <c r="R28" s="225">
        <f t="shared" si="7"/>
        <v>120247.272412327</v>
      </c>
      <c r="S28" s="225">
        <f t="shared" si="7"/>
        <v>121344.63299383421</v>
      </c>
      <c r="T28" s="225">
        <f t="shared" si="7"/>
        <v>122450.74342052208</v>
      </c>
      <c r="U28" s="225">
        <f t="shared" si="7"/>
        <v>123565.69461980462</v>
      </c>
      <c r="V28" s="225">
        <f t="shared" si="7"/>
        <v>124689.57880092191</v>
      </c>
      <c r="W28" s="225">
        <f t="shared" si="7"/>
        <v>125822.48947800323</v>
      </c>
      <c r="X28" s="225">
        <f t="shared" si="7"/>
        <v>126964.52149363456</v>
      </c>
      <c r="Y28" s="225">
        <f t="shared" si="7"/>
        <v>128115.77104294975</v>
      </c>
      <c r="Z28" s="225">
        <f t="shared" si="7"/>
        <v>129276.3356982508</v>
      </c>
      <c r="AA28" s="225">
        <f t="shared" si="7"/>
        <v>130446.31443417573</v>
      </c>
      <c r="AB28" s="225">
        <f t="shared" si="7"/>
        <v>131625.8076534312</v>
      </c>
      <c r="AC28" s="225">
        <f t="shared" si="7"/>
        <v>132814.91721309919</v>
      </c>
      <c r="AD28" s="225">
        <f t="shared" si="7"/>
        <v>134013.74645153456</v>
      </c>
      <c r="AE28" s="225">
        <f t="shared" si="7"/>
        <v>135222.40021587536</v>
      </c>
      <c r="AF28" s="225">
        <f t="shared" si="7"/>
        <v>136440.98489016527</v>
      </c>
      <c r="AG28" s="225">
        <f t="shared" si="7"/>
        <v>137669.60842413222</v>
      </c>
    </row>
    <row r="29" spans="2:33" x14ac:dyDescent="0.2">
      <c r="B29" s="204" t="s">
        <v>234</v>
      </c>
      <c r="C29" s="222">
        <f t="shared" si="5"/>
        <v>1112808.7533180637</v>
      </c>
      <c r="D29" s="225">
        <f t="shared" si="6"/>
        <v>0</v>
      </c>
      <c r="E29" s="225">
        <f t="shared" si="7"/>
        <v>0</v>
      </c>
      <c r="F29" s="225">
        <f t="shared" si="7"/>
        <v>0</v>
      </c>
      <c r="G29" s="225">
        <f t="shared" si="7"/>
        <v>0</v>
      </c>
      <c r="H29" s="225">
        <f t="shared" si="7"/>
        <v>37561.316022596031</v>
      </c>
      <c r="I29" s="225">
        <f t="shared" si="7"/>
        <v>37975.577552344883</v>
      </c>
      <c r="J29" s="225">
        <f t="shared" si="7"/>
        <v>38394.146721779776</v>
      </c>
      <c r="K29" s="225">
        <f t="shared" si="7"/>
        <v>38817.085853488563</v>
      </c>
      <c r="L29" s="225">
        <f t="shared" si="7"/>
        <v>39244.458540587977</v>
      </c>
      <c r="M29" s="225">
        <f t="shared" si="7"/>
        <v>39676.32968017133</v>
      </c>
      <c r="N29" s="225">
        <f t="shared" si="7"/>
        <v>40112.765507837845</v>
      </c>
      <c r="O29" s="225">
        <f t="shared" si="7"/>
        <v>40553.833633338218</v>
      </c>
      <c r="P29" s="225">
        <f t="shared" si="7"/>
        <v>40999.603077387088</v>
      </c>
      <c r="Q29" s="225">
        <f t="shared" si="7"/>
        <v>41450.144309679483</v>
      </c>
      <c r="R29" s="225">
        <f t="shared" si="7"/>
        <v>41905.529288165155</v>
      </c>
      <c r="S29" s="225">
        <f t="shared" si="7"/>
        <v>42286.910786791588</v>
      </c>
      <c r="T29" s="225">
        <f t="shared" si="7"/>
        <v>42671.344913222885</v>
      </c>
      <c r="U29" s="225">
        <f t="shared" si="7"/>
        <v>43058.863399559603</v>
      </c>
      <c r="V29" s="225">
        <f t="shared" si="7"/>
        <v>43449.498425129859</v>
      </c>
      <c r="W29" s="225">
        <f t="shared" si="7"/>
        <v>43843.282624530344</v>
      </c>
      <c r="X29" s="225">
        <f t="shared" si="7"/>
        <v>44240.24909584914</v>
      </c>
      <c r="Y29" s="225">
        <f t="shared" si="7"/>
        <v>44640.431409064826</v>
      </c>
      <c r="Z29" s="225">
        <f t="shared" si="7"/>
        <v>45043.863614635367</v>
      </c>
      <c r="AA29" s="225">
        <f t="shared" si="7"/>
        <v>45450.580252274522</v>
      </c>
      <c r="AB29" s="225">
        <f t="shared" si="7"/>
        <v>45860.616359926702</v>
      </c>
      <c r="AC29" s="225">
        <f t="shared" si="7"/>
        <v>46274.007482941583</v>
      </c>
      <c r="AD29" s="225">
        <f t="shared" si="7"/>
        <v>46690.789683454204</v>
      </c>
      <c r="AE29" s="225">
        <f t="shared" si="7"/>
        <v>47110.999549979722</v>
      </c>
      <c r="AF29" s="225">
        <f t="shared" si="7"/>
        <v>47534.674207221455</v>
      </c>
      <c r="AG29" s="225">
        <f t="shared" si="7"/>
        <v>47961.851326105709</v>
      </c>
    </row>
    <row r="30" spans="2:33" x14ac:dyDescent="0.2">
      <c r="B30" s="204" t="s">
        <v>235</v>
      </c>
      <c r="C30" s="222">
        <f t="shared" si="5"/>
        <v>577254.53803015093</v>
      </c>
      <c r="D30" s="225">
        <f t="shared" si="6"/>
        <v>0</v>
      </c>
      <c r="E30" s="225">
        <f t="shared" si="7"/>
        <v>0</v>
      </c>
      <c r="F30" s="225">
        <f t="shared" si="7"/>
        <v>0</v>
      </c>
      <c r="G30" s="225">
        <f t="shared" si="7"/>
        <v>0</v>
      </c>
      <c r="H30" s="225">
        <f t="shared" si="7"/>
        <v>16932.199736847047</v>
      </c>
      <c r="I30" s="225">
        <f t="shared" si="7"/>
        <v>17316.004828930527</v>
      </c>
      <c r="J30" s="225">
        <f t="shared" si="7"/>
        <v>17705.594995895575</v>
      </c>
      <c r="K30" s="225">
        <f t="shared" si="7"/>
        <v>18101.053141810306</v>
      </c>
      <c r="L30" s="225">
        <f t="shared" si="7"/>
        <v>18502.46385000569</v>
      </c>
      <c r="M30" s="225">
        <f t="shared" si="7"/>
        <v>18909.913427074644</v>
      </c>
      <c r="N30" s="225">
        <f t="shared" si="7"/>
        <v>19323.489948285991</v>
      </c>
      <c r="O30" s="225">
        <f t="shared" si="7"/>
        <v>19743.283304468365</v>
      </c>
      <c r="P30" s="225">
        <f t="shared" si="7"/>
        <v>20169.385250416963</v>
      </c>
      <c r="Q30" s="225">
        <f t="shared" si="7"/>
        <v>20601.889454885371</v>
      </c>
      <c r="R30" s="225">
        <f t="shared" si="7"/>
        <v>21040.891552221379</v>
      </c>
      <c r="S30" s="225">
        <f t="shared" si="7"/>
        <v>21459.047583483029</v>
      </c>
      <c r="T30" s="225">
        <f t="shared" si="7"/>
        <v>21882.579967980113</v>
      </c>
      <c r="U30" s="225">
        <f t="shared" si="7"/>
        <v>22311.544755898183</v>
      </c>
      <c r="V30" s="225">
        <f t="shared" si="7"/>
        <v>22745.998773401778</v>
      </c>
      <c r="W30" s="225">
        <f t="shared" si="7"/>
        <v>23185.999636297085</v>
      </c>
      <c r="X30" s="225">
        <f t="shared" si="7"/>
        <v>23631.605763989675</v>
      </c>
      <c r="Y30" s="225">
        <f t="shared" si="7"/>
        <v>24082.876393743034</v>
      </c>
      <c r="Z30" s="225">
        <f t="shared" si="7"/>
        <v>24539.871595247998</v>
      </c>
      <c r="AA30" s="225">
        <f t="shared" si="7"/>
        <v>25002.652285507967</v>
      </c>
      <c r="AB30" s="225">
        <f t="shared" si="7"/>
        <v>25471.280244051857</v>
      </c>
      <c r="AC30" s="225">
        <f t="shared" si="7"/>
        <v>25945.818128478801</v>
      </c>
      <c r="AD30" s="225">
        <f t="shared" si="7"/>
        <v>26426.329490348202</v>
      </c>
      <c r="AE30" s="225">
        <f t="shared" si="7"/>
        <v>26912.878791420662</v>
      </c>
      <c r="AF30" s="225">
        <f t="shared" si="7"/>
        <v>27405.531420258892</v>
      </c>
      <c r="AG30" s="225">
        <f t="shared" si="7"/>
        <v>27904.353709201765</v>
      </c>
    </row>
    <row r="31" spans="2:33" x14ac:dyDescent="0.2">
      <c r="B31" s="204" t="s">
        <v>236</v>
      </c>
      <c r="C31" s="222">
        <f t="shared" si="5"/>
        <v>3841076.7144741421</v>
      </c>
      <c r="D31" s="225">
        <f t="shared" si="6"/>
        <v>0</v>
      </c>
      <c r="E31" s="225">
        <f t="shared" si="7"/>
        <v>0</v>
      </c>
      <c r="F31" s="225">
        <f t="shared" si="7"/>
        <v>0</v>
      </c>
      <c r="G31" s="225">
        <f t="shared" si="7"/>
        <v>0</v>
      </c>
      <c r="H31" s="225">
        <f t="shared" si="7"/>
        <v>112390.03277779976</v>
      </c>
      <c r="I31" s="225">
        <f t="shared" si="7"/>
        <v>114985.90879422938</v>
      </c>
      <c r="J31" s="225">
        <f t="shared" si="7"/>
        <v>117620.46177965181</v>
      </c>
      <c r="K31" s="225">
        <f t="shared" si="7"/>
        <v>120294.24564933509</v>
      </c>
      <c r="L31" s="225">
        <f t="shared" si="7"/>
        <v>123007.82553499774</v>
      </c>
      <c r="M31" s="225">
        <f t="shared" si="7"/>
        <v>125761.77807866223</v>
      </c>
      <c r="N31" s="225">
        <f t="shared" si="7"/>
        <v>128556.69173595298</v>
      </c>
      <c r="O31" s="225">
        <f t="shared" si="7"/>
        <v>131393.16708919883</v>
      </c>
      <c r="P31" s="225">
        <f t="shared" si="7"/>
        <v>134271.81717072497</v>
      </c>
      <c r="Q31" s="225">
        <f t="shared" si="7"/>
        <v>137193.26779670769</v>
      </c>
      <c r="R31" s="225">
        <f t="shared" si="7"/>
        <v>140158.1579120328</v>
      </c>
      <c r="S31" s="225">
        <f t="shared" si="7"/>
        <v>142927.60976639786</v>
      </c>
      <c r="T31" s="225">
        <f t="shared" si="7"/>
        <v>145732.83842058631</v>
      </c>
      <c r="U31" s="225">
        <f t="shared" si="7"/>
        <v>148574.21666343091</v>
      </c>
      <c r="V31" s="225">
        <f t="shared" si="7"/>
        <v>151452.12244290486</v>
      </c>
      <c r="W31" s="225">
        <f t="shared" si="7"/>
        <v>154366.93895692716</v>
      </c>
      <c r="X31" s="225">
        <f t="shared" si="7"/>
        <v>157319.0547461377</v>
      </c>
      <c r="Y31" s="225">
        <f t="shared" si="7"/>
        <v>160308.86378866597</v>
      </c>
      <c r="Z31" s="225">
        <f t="shared" si="7"/>
        <v>163336.76559696742</v>
      </c>
      <c r="AA31" s="225">
        <f t="shared" si="7"/>
        <v>166403.16531675856</v>
      </c>
      <c r="AB31" s="225">
        <f t="shared" si="7"/>
        <v>169508.47382812982</v>
      </c>
      <c r="AC31" s="225">
        <f t="shared" si="7"/>
        <v>172653.10784886742</v>
      </c>
      <c r="AD31" s="225">
        <f t="shared" si="7"/>
        <v>175837.4900400528</v>
      </c>
      <c r="AE31" s="225">
        <f t="shared" si="7"/>
        <v>179062.04911401658</v>
      </c>
      <c r="AF31" s="225">
        <f t="shared" si="7"/>
        <v>182327.21994467371</v>
      </c>
      <c r="AG31" s="225">
        <f t="shared" si="7"/>
        <v>185633.44368033146</v>
      </c>
    </row>
    <row r="32" spans="2:33" x14ac:dyDescent="0.2">
      <c r="B32" s="204" t="s">
        <v>237</v>
      </c>
      <c r="C32" s="222">
        <f t="shared" si="5"/>
        <v>45307.71727807181</v>
      </c>
      <c r="D32" s="225">
        <f t="shared" si="6"/>
        <v>0</v>
      </c>
      <c r="E32" s="225">
        <f t="shared" si="7"/>
        <v>0</v>
      </c>
      <c r="F32" s="225">
        <f t="shared" si="7"/>
        <v>0</v>
      </c>
      <c r="G32" s="225">
        <f t="shared" si="7"/>
        <v>0</v>
      </c>
      <c r="H32" s="225">
        <f t="shared" si="7"/>
        <v>1322.7806530476737</v>
      </c>
      <c r="I32" s="225">
        <f t="shared" si="7"/>
        <v>1358.2954359154619</v>
      </c>
      <c r="J32" s="225">
        <f t="shared" si="7"/>
        <v>1394.1740393896234</v>
      </c>
      <c r="K32" s="225">
        <f t="shared" si="7"/>
        <v>1430.4215880092106</v>
      </c>
      <c r="L32" s="225">
        <f t="shared" si="7"/>
        <v>1467.0433089934322</v>
      </c>
      <c r="M32" s="225">
        <f t="shared" si="7"/>
        <v>1504.0445349166921</v>
      </c>
      <c r="N32" s="225">
        <f t="shared" si="7"/>
        <v>1541.4307064693367</v>
      </c>
      <c r="O32" s="225">
        <f t="shared" si="7"/>
        <v>1579.2073753074774</v>
      </c>
      <c r="P32" s="225">
        <f t="shared" si="7"/>
        <v>1617.3802069951789</v>
      </c>
      <c r="Q32" s="225">
        <f t="shared" si="7"/>
        <v>1655.9549840426616</v>
      </c>
      <c r="R32" s="225">
        <f t="shared" si="7"/>
        <v>1694.937609044191</v>
      </c>
      <c r="S32" s="225">
        <f t="shared" si="7"/>
        <v>1721.1740116614337</v>
      </c>
      <c r="T32" s="225">
        <f t="shared" si="7"/>
        <v>1747.7030826632181</v>
      </c>
      <c r="U32" s="225">
        <f t="shared" si="7"/>
        <v>1774.5278609690786</v>
      </c>
      <c r="V32" s="225">
        <f t="shared" si="7"/>
        <v>1801.6514274335887</v>
      </c>
      <c r="W32" s="225">
        <f t="shared" si="7"/>
        <v>1829.0769055829305</v>
      </c>
      <c r="X32" s="225">
        <f t="shared" si="7"/>
        <v>1856.8074623673492</v>
      </c>
      <c r="Y32" s="225">
        <f t="shared" si="7"/>
        <v>1884.8463089297575</v>
      </c>
      <c r="Z32" s="225">
        <f t="shared" si="7"/>
        <v>1913.1967013911253</v>
      </c>
      <c r="AA32" s="225">
        <f t="shared" si="7"/>
        <v>1941.8619416528563</v>
      </c>
      <c r="AB32" s="225">
        <f t="shared" si="7"/>
        <v>1970.8453782166707</v>
      </c>
      <c r="AC32" s="225">
        <f t="shared" si="7"/>
        <v>2000.1504070225601</v>
      </c>
      <c r="AD32" s="225">
        <f t="shared" si="7"/>
        <v>2029.7804723050995</v>
      </c>
      <c r="AE32" s="225">
        <f t="shared" si="7"/>
        <v>2059.7390674687058</v>
      </c>
      <c r="AF32" s="225">
        <f t="shared" si="7"/>
        <v>2090.0297359823389</v>
      </c>
      <c r="AG32" s="225">
        <f t="shared" si="7"/>
        <v>2120.656072294164</v>
      </c>
    </row>
    <row r="33" spans="2:33" x14ac:dyDescent="0.2">
      <c r="B33" s="218"/>
      <c r="C33" s="219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</row>
    <row r="35" spans="2:33" ht="22.5" x14ac:dyDescent="0.2">
      <c r="B35" s="12" t="s">
        <v>374</v>
      </c>
      <c r="C35" s="206" t="s">
        <v>9</v>
      </c>
    </row>
    <row r="36" spans="2:33" x14ac:dyDescent="0.2">
      <c r="B36" s="209" t="s">
        <v>364</v>
      </c>
      <c r="C36" s="222">
        <f t="shared" ref="C36:C42" si="8">SUM(D36:AG36)</f>
        <v>34903190.734111972</v>
      </c>
      <c r="D36" s="222">
        <f>D27*Parametre!$D$144</f>
        <v>0</v>
      </c>
      <c r="E36" s="222">
        <f>E27*Parametre!$D$144</f>
        <v>0</v>
      </c>
      <c r="F36" s="222">
        <f>F27*Parametre!$D$144</f>
        <v>0</v>
      </c>
      <c r="G36" s="222">
        <f>G27*Parametre!$D$144</f>
        <v>0</v>
      </c>
      <c r="H36" s="222">
        <f>H27*Parametre!$D$144</f>
        <v>1178124.9264092552</v>
      </c>
      <c r="I36" s="222">
        <f>I27*Parametre!$D$144</f>
        <v>1191098.0523935647</v>
      </c>
      <c r="J36" s="222">
        <f>J27*Parametre!$D$144</f>
        <v>1204206.3581059242</v>
      </c>
      <c r="K36" s="222">
        <f>K27*Parametre!$D$144</f>
        <v>1217451.7979690526</v>
      </c>
      <c r="L36" s="222">
        <f>L27*Parametre!$D$144</f>
        <v>1230836.3662343272</v>
      </c>
      <c r="M36" s="222">
        <f>M27*Parametre!$D$144</f>
        <v>1244362.0980301006</v>
      </c>
      <c r="N36" s="222">
        <f>N27*Parametre!$D$144</f>
        <v>1258031.0704438384</v>
      </c>
      <c r="O36" s="222">
        <f>O27*Parametre!$D$144</f>
        <v>1271845.4036393664</v>
      </c>
      <c r="P36" s="222">
        <f>P27*Parametre!$D$144</f>
        <v>1285807.2620105685</v>
      </c>
      <c r="Q36" s="222">
        <f>Q27*Parametre!$D$144</f>
        <v>1299918.8553729132</v>
      </c>
      <c r="R36" s="222">
        <f>R27*Parametre!$D$144</f>
        <v>1314182.4401943246</v>
      </c>
      <c r="S36" s="222">
        <f>S27*Parametre!$D$144</f>
        <v>1326175.4939896213</v>
      </c>
      <c r="T36" s="222">
        <f>T27*Parametre!$D$144</f>
        <v>1338264.1748428871</v>
      </c>
      <c r="U36" s="222">
        <f>U27*Parametre!$D$144</f>
        <v>1350449.4764998455</v>
      </c>
      <c r="V36" s="222">
        <f>V27*Parametre!$D$144</f>
        <v>1362732.4067152776</v>
      </c>
      <c r="W36" s="222">
        <f>W27*Parametre!$D$144</f>
        <v>1375113.987505099</v>
      </c>
      <c r="X36" s="222">
        <f>X27*Parametre!$D$144</f>
        <v>1387595.2554039324</v>
      </c>
      <c r="Y36" s="222">
        <f>Y27*Parametre!$D$144</f>
        <v>1400177.2617284036</v>
      </c>
      <c r="Z36" s="222">
        <f>Z27*Parametre!$D$144</f>
        <v>1412861.0728461791</v>
      </c>
      <c r="AA36" s="222">
        <f>AA27*Parametre!$D$144</f>
        <v>1425647.7704511036</v>
      </c>
      <c r="AB36" s="222">
        <f>AB27*Parametre!$D$144</f>
        <v>1438538.4518443458</v>
      </c>
      <c r="AC36" s="222">
        <f>AC27*Parametre!$D$144</f>
        <v>1451534.2302219572</v>
      </c>
      <c r="AD36" s="222">
        <f>AD27*Parametre!$D$144</f>
        <v>1464636.2349688255</v>
      </c>
      <c r="AE36" s="222">
        <f>AE27*Parametre!$D$144</f>
        <v>1477845.6119593</v>
      </c>
      <c r="AF36" s="222">
        <f>AF27*Parametre!$D$144</f>
        <v>1491163.5238646204</v>
      </c>
      <c r="AG36" s="222">
        <f>AG27*Parametre!$D$144</f>
        <v>1504591.1504673427</v>
      </c>
    </row>
    <row r="37" spans="2:33" x14ac:dyDescent="0.2">
      <c r="B37" s="209" t="s">
        <v>365</v>
      </c>
      <c r="C37" s="222">
        <f t="shared" si="8"/>
        <v>7757329.1511719245</v>
      </c>
      <c r="D37" s="222">
        <f>D28*Parametre!$D$145</f>
        <v>0</v>
      </c>
      <c r="E37" s="222">
        <f>E28*Parametre!$D$145</f>
        <v>0</v>
      </c>
      <c r="F37" s="222">
        <f>F28*Parametre!$D$145</f>
        <v>0</v>
      </c>
      <c r="G37" s="222">
        <f>G28*Parametre!$D$145</f>
        <v>0</v>
      </c>
      <c r="H37" s="222">
        <f>H28*Parametre!$D$145</f>
        <v>261841.47188654885</v>
      </c>
      <c r="I37" s="222">
        <f>I28*Parametre!$D$145</f>
        <v>264724.78445090773</v>
      </c>
      <c r="J37" s="222">
        <f>J28*Parametre!$D$145</f>
        <v>267638.14107779908</v>
      </c>
      <c r="K37" s="222">
        <f>K28*Parametre!$D$145</f>
        <v>270581.97614299814</v>
      </c>
      <c r="L37" s="222">
        <f>L28*Parametre!$D$145</f>
        <v>273556.73287429719</v>
      </c>
      <c r="M37" s="222">
        <f>M28*Parametre!$D$145</f>
        <v>276562.86358451081</v>
      </c>
      <c r="N37" s="222">
        <f>N28*Parametre!$D$145</f>
        <v>279600.82991198404</v>
      </c>
      <c r="O37" s="222">
        <f>O28*Parametre!$D$145</f>
        <v>282671.10306890059</v>
      </c>
      <c r="P37" s="222">
        <f>P28*Parametre!$D$145</f>
        <v>285774.16409769183</v>
      </c>
      <c r="Q37" s="222">
        <f>Q28*Parametre!$D$145</f>
        <v>288910.504135861</v>
      </c>
      <c r="R37" s="222">
        <f>R28*Parametre!$D$145</f>
        <v>292080.62468954228</v>
      </c>
      <c r="S37" s="222">
        <f>S28*Parametre!$D$145</f>
        <v>294746.11354202329</v>
      </c>
      <c r="T37" s="222">
        <f>T28*Parametre!$D$145</f>
        <v>297432.85576844809</v>
      </c>
      <c r="U37" s="222">
        <f>U28*Parametre!$D$145</f>
        <v>300141.07223150542</v>
      </c>
      <c r="V37" s="222">
        <f>V28*Parametre!$D$145</f>
        <v>302870.98690743931</v>
      </c>
      <c r="W37" s="222">
        <f>W28*Parametre!$D$145</f>
        <v>305622.82694206981</v>
      </c>
      <c r="X37" s="222">
        <f>X28*Parametre!$D$145</f>
        <v>308396.82270803832</v>
      </c>
      <c r="Y37" s="222">
        <f>Y28*Parametre!$D$145</f>
        <v>311193.2078633249</v>
      </c>
      <c r="Z37" s="222">
        <f>Z28*Parametre!$D$145</f>
        <v>314012.21941105119</v>
      </c>
      <c r="AA37" s="222">
        <f>AA28*Parametre!$D$145</f>
        <v>316854.09776061284</v>
      </c>
      <c r="AB37" s="222">
        <f>AB28*Parametre!$D$145</f>
        <v>319719.08679018437</v>
      </c>
      <c r="AC37" s="222">
        <f>AC28*Parametre!$D$145</f>
        <v>322607.4339106179</v>
      </c>
      <c r="AD37" s="222">
        <f>AD28*Parametre!$D$145</f>
        <v>325519.39013077744</v>
      </c>
      <c r="AE37" s="222">
        <f>AE28*Parametre!$D$145</f>
        <v>328455.21012436121</v>
      </c>
      <c r="AF37" s="222">
        <f>AF28*Parametre!$D$145</f>
        <v>331415.15229821141</v>
      </c>
      <c r="AG37" s="222">
        <f>AG28*Parametre!$D$145</f>
        <v>334399.47886221716</v>
      </c>
    </row>
    <row r="38" spans="2:33" x14ac:dyDescent="0.2">
      <c r="B38" s="209" t="s">
        <v>234</v>
      </c>
      <c r="C38" s="222">
        <f t="shared" si="8"/>
        <v>15732890.154410789</v>
      </c>
      <c r="D38" s="222">
        <f>D29*Parametre!$D$146</f>
        <v>0</v>
      </c>
      <c r="E38" s="222">
        <f>E29*Parametre!$D$146</f>
        <v>0</v>
      </c>
      <c r="F38" s="222">
        <f>F29*Parametre!$D$146</f>
        <v>0</v>
      </c>
      <c r="G38" s="222">
        <f>G29*Parametre!$D$146</f>
        <v>0</v>
      </c>
      <c r="H38" s="222">
        <f>H29*Parametre!$D$146</f>
        <v>531041.88592746272</v>
      </c>
      <c r="I38" s="222">
        <f>I29*Parametre!$D$146</f>
        <v>536898.71543505194</v>
      </c>
      <c r="J38" s="222">
        <f>J29*Parametre!$D$146</f>
        <v>542816.44635252247</v>
      </c>
      <c r="K38" s="222">
        <f>K29*Parametre!$D$146</f>
        <v>548795.95979662135</v>
      </c>
      <c r="L38" s="222">
        <f>L29*Parametre!$D$146</f>
        <v>554838.15484683285</v>
      </c>
      <c r="M38" s="222">
        <f>M29*Parametre!$D$146</f>
        <v>560943.94901826221</v>
      </c>
      <c r="N38" s="222">
        <f>N29*Parametre!$D$146</f>
        <v>567114.27874981146</v>
      </c>
      <c r="O38" s="222">
        <f>O29*Parametre!$D$146</f>
        <v>573350.09990813571</v>
      </c>
      <c r="P38" s="222">
        <f>P29*Parametre!$D$146</f>
        <v>579652.38830809866</v>
      </c>
      <c r="Q38" s="222">
        <f>Q29*Parametre!$D$146</f>
        <v>586022.14025024849</v>
      </c>
      <c r="R38" s="222">
        <f>R29*Parametre!$D$146</f>
        <v>592460.37307607895</v>
      </c>
      <c r="S38" s="222">
        <f>S29*Parametre!$D$146</f>
        <v>597852.34470365942</v>
      </c>
      <c r="T38" s="222">
        <f>T29*Parametre!$D$146</f>
        <v>603287.47438314511</v>
      </c>
      <c r="U38" s="222">
        <f>U29*Parametre!$D$146</f>
        <v>608766.21074297361</v>
      </c>
      <c r="V38" s="222">
        <f>V29*Parametre!$D$146</f>
        <v>614289.00873448595</v>
      </c>
      <c r="W38" s="222">
        <f>W29*Parametre!$D$146</f>
        <v>619856.32974561001</v>
      </c>
      <c r="X38" s="222">
        <f>X29*Parametre!$D$146</f>
        <v>625468.64171711518</v>
      </c>
      <c r="Y38" s="222">
        <f>Y29*Parametre!$D$146</f>
        <v>631126.41926135845</v>
      </c>
      <c r="Z38" s="222">
        <f>Z29*Parametre!$D$146</f>
        <v>636830.14378371486</v>
      </c>
      <c r="AA38" s="222">
        <f>AA29*Parametre!$D$146</f>
        <v>642580.30360665719</v>
      </c>
      <c r="AB38" s="222">
        <f>AB29*Parametre!$D$146</f>
        <v>648377.39409664366</v>
      </c>
      <c r="AC38" s="222">
        <f>AC29*Parametre!$D$146</f>
        <v>654221.91779382806</v>
      </c>
      <c r="AD38" s="222">
        <f>AD29*Parametre!$D$146</f>
        <v>660114.38454467559</v>
      </c>
      <c r="AE38" s="222">
        <f>AE29*Parametre!$D$146</f>
        <v>666055.31163761334</v>
      </c>
      <c r="AF38" s="222">
        <f>AF29*Parametre!$D$146</f>
        <v>672045.22394169692</v>
      </c>
      <c r="AG38" s="222">
        <f>AG29*Parametre!$D$146</f>
        <v>678084.65404848254</v>
      </c>
    </row>
    <row r="39" spans="2:33" x14ac:dyDescent="0.2">
      <c r="B39" s="209" t="s">
        <v>235</v>
      </c>
      <c r="C39" s="222">
        <f t="shared" si="8"/>
        <v>8995934.7206618711</v>
      </c>
      <c r="D39" s="222">
        <f>D30*Parametre!$D$147</f>
        <v>0</v>
      </c>
      <c r="E39" s="222">
        <f>E30*Parametre!$D$147</f>
        <v>0</v>
      </c>
      <c r="F39" s="222">
        <f>F30*Parametre!$D$147</f>
        <v>0</v>
      </c>
      <c r="G39" s="222">
        <f>G30*Parametre!$D$147</f>
        <v>0</v>
      </c>
      <c r="H39" s="222">
        <f>H30*Parametre!$D$147</f>
        <v>263871.40069902438</v>
      </c>
      <c r="I39" s="222">
        <f>I30*Parametre!$D$147</f>
        <v>269852.61925405334</v>
      </c>
      <c r="J39" s="222">
        <f>J30*Parametre!$D$147</f>
        <v>275923.99241603666</v>
      </c>
      <c r="K39" s="222">
        <f>K30*Parametre!$D$147</f>
        <v>282086.81216197181</v>
      </c>
      <c r="L39" s="222">
        <f>L30*Parametre!$D$147</f>
        <v>288342.39663848869</v>
      </c>
      <c r="M39" s="222">
        <f>M30*Parametre!$D$147</f>
        <v>294692.09084753122</v>
      </c>
      <c r="N39" s="222">
        <f>N30*Parametre!$D$147</f>
        <v>301137.26735408889</v>
      </c>
      <c r="O39" s="222">
        <f>O30*Parametre!$D$147</f>
        <v>307679.32701683498</v>
      </c>
      <c r="P39" s="222">
        <f>P30*Parametre!$D$147</f>
        <v>314319.69974249793</v>
      </c>
      <c r="Q39" s="222">
        <f>Q30*Parametre!$D$147</f>
        <v>321059.8452649336</v>
      </c>
      <c r="R39" s="222">
        <f>R30*Parametre!$D$147</f>
        <v>327901.25394981797</v>
      </c>
      <c r="S39" s="222">
        <f>S30*Parametre!$D$147</f>
        <v>334417.79754099948</v>
      </c>
      <c r="T39" s="222">
        <f>T30*Parametre!$D$147</f>
        <v>341018.12622100208</v>
      </c>
      <c r="U39" s="222">
        <f>U30*Parametre!$D$147</f>
        <v>347703.11347591726</v>
      </c>
      <c r="V39" s="222">
        <f>V30*Parametre!$D$147</f>
        <v>354473.64488469332</v>
      </c>
      <c r="W39" s="222">
        <f>W30*Parametre!$D$147</f>
        <v>361330.61833205377</v>
      </c>
      <c r="X39" s="222">
        <f>X30*Parametre!$D$147</f>
        <v>368274.94422601507</v>
      </c>
      <c r="Y39" s="222">
        <f>Y30*Parametre!$D$147</f>
        <v>375307.54572009144</v>
      </c>
      <c r="Z39" s="222">
        <f>Z30*Parametre!$D$147</f>
        <v>382429.35894034477</v>
      </c>
      <c r="AA39" s="222">
        <f>AA30*Parametre!$D$147</f>
        <v>389641.33321735618</v>
      </c>
      <c r="AB39" s="222">
        <f>AB30*Parametre!$D$147</f>
        <v>396944.43132330413</v>
      </c>
      <c r="AC39" s="222">
        <f>AC30*Parametre!$D$147</f>
        <v>404339.6297142136</v>
      </c>
      <c r="AD39" s="222">
        <f>AD30*Parametre!$D$147</f>
        <v>411827.91877758637</v>
      </c>
      <c r="AE39" s="222">
        <f>AE30*Parametre!$D$147</f>
        <v>419410.30308549962</v>
      </c>
      <c r="AF39" s="222">
        <f>AF30*Parametre!$D$147</f>
        <v>427087.80165331456</v>
      </c>
      <c r="AG39" s="222">
        <f>AG30*Parametre!$D$147</f>
        <v>434861.44820420031</v>
      </c>
    </row>
    <row r="40" spans="2:33" x14ac:dyDescent="0.2">
      <c r="B40" s="209" t="s">
        <v>236</v>
      </c>
      <c r="C40" s="222">
        <f t="shared" si="8"/>
        <v>69193155.934537202</v>
      </c>
      <c r="D40" s="222">
        <f>D31*Parametre!$D$148</f>
        <v>0</v>
      </c>
      <c r="E40" s="222">
        <f>E31*Parametre!$D$148</f>
        <v>0</v>
      </c>
      <c r="F40" s="222">
        <f>F31*Parametre!$D$148</f>
        <v>0</v>
      </c>
      <c r="G40" s="222">
        <f>G31*Parametre!$D$148</f>
        <v>0</v>
      </c>
      <c r="H40" s="222">
        <f>H31*Parametre!$D$148</f>
        <v>2024594.0504592848</v>
      </c>
      <c r="I40" s="222">
        <f>I31*Parametre!$D$148</f>
        <v>2071356.161019248</v>
      </c>
      <c r="J40" s="222">
        <f>J31*Parametre!$D$148</f>
        <v>2118814.9984986475</v>
      </c>
      <c r="K40" s="222">
        <f>K31*Parametre!$D$148</f>
        <v>2166980.5411271225</v>
      </c>
      <c r="L40" s="222">
        <f>L31*Parametre!$D$148</f>
        <v>2215862.9691874492</v>
      </c>
      <c r="M40" s="222">
        <f>M31*Parametre!$D$148</f>
        <v>2265472.6703090211</v>
      </c>
      <c r="N40" s="222">
        <f>N31*Parametre!$D$148</f>
        <v>2315820.2449314566</v>
      </c>
      <c r="O40" s="222">
        <f>O31*Parametre!$D$148</f>
        <v>2366916.5119448276</v>
      </c>
      <c r="P40" s="222">
        <f>P31*Parametre!$D$148</f>
        <v>2418772.5145134395</v>
      </c>
      <c r="Q40" s="222">
        <f>Q31*Parametre!$D$148</f>
        <v>2471399.5260898923</v>
      </c>
      <c r="R40" s="222">
        <f>R31*Parametre!$D$148</f>
        <v>2524809.0566273588</v>
      </c>
      <c r="S40" s="222">
        <f>S31*Parametre!$D$148</f>
        <v>2574697.9623318911</v>
      </c>
      <c r="T40" s="222">
        <f>T31*Parametre!$D$148</f>
        <v>2625231.3513084417</v>
      </c>
      <c r="U40" s="222">
        <f>U31*Parametre!$D$148</f>
        <v>2676415.9389750445</v>
      </c>
      <c r="V40" s="222">
        <f>V31*Parametre!$D$148</f>
        <v>2728258.5336864879</v>
      </c>
      <c r="W40" s="222">
        <f>W31*Parametre!$D$148</f>
        <v>2780766.0383700859</v>
      </c>
      <c r="X40" s="222">
        <f>X31*Parametre!$D$148</f>
        <v>2833945.4521969245</v>
      </c>
      <c r="Y40" s="222">
        <f>Y31*Parametre!$D$148</f>
        <v>2887803.8722890285</v>
      </c>
      <c r="Z40" s="222">
        <f>Z31*Parametre!$D$148</f>
        <v>2942348.4954637713</v>
      </c>
      <c r="AA40" s="222">
        <f>AA31*Parametre!$D$148</f>
        <v>2997586.6200160887</v>
      </c>
      <c r="AB40" s="222">
        <f>AB31*Parametre!$D$148</f>
        <v>3053525.6475399304</v>
      </c>
      <c r="AC40" s="222">
        <f>AC31*Parametre!$D$148</f>
        <v>3110173.0847894978</v>
      </c>
      <c r="AD40" s="222">
        <f>AD31*Parametre!$D$148</f>
        <v>3167536.5455815112</v>
      </c>
      <c r="AE40" s="222">
        <f>AE31*Parametre!$D$148</f>
        <v>3225623.7527398947</v>
      </c>
      <c r="AF40" s="222">
        <f>AF31*Parametre!$D$148</f>
        <v>3284442.540083352</v>
      </c>
      <c r="AG40" s="222">
        <f>AG31*Parametre!$D$148</f>
        <v>3344000.8544574906</v>
      </c>
    </row>
    <row r="41" spans="2:33" x14ac:dyDescent="0.2">
      <c r="B41" s="209" t="s">
        <v>237</v>
      </c>
      <c r="C41" s="222">
        <f t="shared" si="8"/>
        <v>742729.40933943121</v>
      </c>
      <c r="D41" s="222">
        <f>D32*Parametre!$D$149</f>
        <v>0</v>
      </c>
      <c r="E41" s="222">
        <f>E32*Parametre!$D$149</f>
        <v>0</v>
      </c>
      <c r="F41" s="222">
        <f>F32*Parametre!$D$149</f>
        <v>0</v>
      </c>
      <c r="G41" s="222">
        <f>G32*Parametre!$D$149</f>
        <v>0</v>
      </c>
      <c r="H41" s="222">
        <f>H32*Parametre!$D$149</f>
        <v>21684.343245410517</v>
      </c>
      <c r="I41" s="222">
        <f>I32*Parametre!$D$149</f>
        <v>22266.537080962167</v>
      </c>
      <c r="J41" s="222">
        <f>J32*Parametre!$D$149</f>
        <v>22854.695027714097</v>
      </c>
      <c r="K41" s="222">
        <f>K32*Parametre!$D$149</f>
        <v>23448.901092234992</v>
      </c>
      <c r="L41" s="222">
        <f>L32*Parametre!$D$149</f>
        <v>24049.240964329336</v>
      </c>
      <c r="M41" s="222">
        <f>M32*Parametre!$D$149</f>
        <v>24655.802060889335</v>
      </c>
      <c r="N41" s="222">
        <f>N32*Parametre!$D$149</f>
        <v>25268.673571151838</v>
      </c>
      <c r="O41" s="222">
        <f>O32*Parametre!$D$149</f>
        <v>25887.946503415478</v>
      </c>
      <c r="P41" s="222">
        <f>P32*Parametre!$D$149</f>
        <v>26513.713733271969</v>
      </c>
      <c r="Q41" s="222">
        <f>Q32*Parametre!$D$149</f>
        <v>27146.070053411353</v>
      </c>
      <c r="R41" s="222">
        <f>R32*Parametre!$D$149</f>
        <v>27785.112225061424</v>
      </c>
      <c r="S41" s="222">
        <f>S32*Parametre!$D$149</f>
        <v>28215.205573165884</v>
      </c>
      <c r="T41" s="222">
        <f>T32*Parametre!$D$149</f>
        <v>28650.096634098136</v>
      </c>
      <c r="U41" s="222">
        <f>U32*Parametre!$D$149</f>
        <v>29089.835224866107</v>
      </c>
      <c r="V41" s="222">
        <f>V32*Parametre!$D$149</f>
        <v>29534.47184991882</v>
      </c>
      <c r="W41" s="222">
        <f>W32*Parametre!$D$149</f>
        <v>29984.05771322098</v>
      </c>
      <c r="X41" s="222">
        <f>X32*Parametre!$D$149</f>
        <v>30438.644730587956</v>
      </c>
      <c r="Y41" s="222">
        <f>Y32*Parametre!$D$149</f>
        <v>30898.285542285517</v>
      </c>
      <c r="Z41" s="222">
        <f>Z32*Parametre!$D$149</f>
        <v>31363.033525904717</v>
      </c>
      <c r="AA41" s="222">
        <f>AA32*Parametre!$D$149</f>
        <v>31832.942809515276</v>
      </c>
      <c r="AB41" s="222">
        <f>AB32*Parametre!$D$149</f>
        <v>32308.068285105885</v>
      </c>
      <c r="AC41" s="222">
        <f>AC32*Parametre!$D$149</f>
        <v>32788.465622320829</v>
      </c>
      <c r="AD41" s="222">
        <f>AD32*Parametre!$D$149</f>
        <v>33274.191282497493</v>
      </c>
      <c r="AE41" s="222">
        <f>AE32*Parametre!$D$149</f>
        <v>33765.302533014496</v>
      </c>
      <c r="AF41" s="222">
        <f>AF32*Parametre!$D$149</f>
        <v>34261.857461958483</v>
      </c>
      <c r="AG41" s="222">
        <f>AG32*Parametre!$D$149</f>
        <v>34763.914993118233</v>
      </c>
    </row>
    <row r="42" spans="2:33" x14ac:dyDescent="0.2">
      <c r="B42" s="216" t="s">
        <v>9</v>
      </c>
      <c r="C42" s="223">
        <f t="shared" si="8"/>
        <v>137325230.10423318</v>
      </c>
      <c r="D42" s="224">
        <f t="shared" ref="D42:AG42" si="9">SUM(D36:D41)</f>
        <v>0</v>
      </c>
      <c r="E42" s="223">
        <f t="shared" si="9"/>
        <v>0</v>
      </c>
      <c r="F42" s="223">
        <f t="shared" si="9"/>
        <v>0</v>
      </c>
      <c r="G42" s="223">
        <f t="shared" si="9"/>
        <v>0</v>
      </c>
      <c r="H42" s="223">
        <f t="shared" si="9"/>
        <v>4281158.0786269866</v>
      </c>
      <c r="I42" s="223">
        <f t="shared" si="9"/>
        <v>4356196.8696337882</v>
      </c>
      <c r="J42" s="223">
        <f t="shared" si="9"/>
        <v>4432254.631478644</v>
      </c>
      <c r="K42" s="223">
        <f t="shared" si="9"/>
        <v>4509345.9882900007</v>
      </c>
      <c r="L42" s="223">
        <f t="shared" si="9"/>
        <v>4587485.8607457243</v>
      </c>
      <c r="M42" s="223">
        <f t="shared" si="9"/>
        <v>4666689.4738503154</v>
      </c>
      <c r="N42" s="223">
        <f t="shared" si="9"/>
        <v>4746972.364962331</v>
      </c>
      <c r="O42" s="223">
        <f t="shared" si="9"/>
        <v>4828350.3920814805</v>
      </c>
      <c r="P42" s="223">
        <f t="shared" si="9"/>
        <v>4910839.7424055682</v>
      </c>
      <c r="Q42" s="223">
        <f t="shared" si="9"/>
        <v>4994456.9411672596</v>
      </c>
      <c r="R42" s="223">
        <f t="shared" si="9"/>
        <v>5079218.8607621845</v>
      </c>
      <c r="S42" s="223">
        <f t="shared" si="9"/>
        <v>5156104.9176813606</v>
      </c>
      <c r="T42" s="223">
        <f t="shared" si="9"/>
        <v>5233884.0791580221</v>
      </c>
      <c r="U42" s="223">
        <f t="shared" si="9"/>
        <v>5312565.6471501524</v>
      </c>
      <c r="V42" s="223">
        <f t="shared" si="9"/>
        <v>5392159.0527783027</v>
      </c>
      <c r="W42" s="223">
        <f t="shared" si="9"/>
        <v>5472673.8586081387</v>
      </c>
      <c r="X42" s="223">
        <f t="shared" si="9"/>
        <v>5554119.760982614</v>
      </c>
      <c r="Y42" s="223">
        <f t="shared" si="9"/>
        <v>5636506.5924044922</v>
      </c>
      <c r="Z42" s="223">
        <f t="shared" si="9"/>
        <v>5719844.323970966</v>
      </c>
      <c r="AA42" s="223">
        <f t="shared" si="9"/>
        <v>5804143.0678613344</v>
      </c>
      <c r="AB42" s="223">
        <f t="shared" si="9"/>
        <v>5889413.0798795149</v>
      </c>
      <c r="AC42" s="223">
        <f t="shared" si="9"/>
        <v>5975664.7620524354</v>
      </c>
      <c r="AD42" s="223">
        <f t="shared" si="9"/>
        <v>6062908.6652858742</v>
      </c>
      <c r="AE42" s="223">
        <f t="shared" si="9"/>
        <v>6151155.4920796836</v>
      </c>
      <c r="AF42" s="223">
        <f t="shared" si="9"/>
        <v>6240416.0993031533</v>
      </c>
      <c r="AG42" s="223">
        <f t="shared" si="9"/>
        <v>6330701.5010328516</v>
      </c>
    </row>
    <row r="45" spans="2:33" x14ac:dyDescent="0.2">
      <c r="B45" s="204"/>
      <c r="C45" s="204"/>
      <c r="D45" s="204" t="s">
        <v>10</v>
      </c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</row>
    <row r="46" spans="2:33" x14ac:dyDescent="0.2">
      <c r="B46" s="206" t="s">
        <v>375</v>
      </c>
      <c r="C46" s="206"/>
      <c r="D46" s="204">
        <v>1</v>
      </c>
      <c r="E46" s="204">
        <v>2</v>
      </c>
      <c r="F46" s="204">
        <v>3</v>
      </c>
      <c r="G46" s="204">
        <v>4</v>
      </c>
      <c r="H46" s="204">
        <v>5</v>
      </c>
      <c r="I46" s="204">
        <v>6</v>
      </c>
      <c r="J46" s="204">
        <v>7</v>
      </c>
      <c r="K46" s="204">
        <v>8</v>
      </c>
      <c r="L46" s="204">
        <v>9</v>
      </c>
      <c r="M46" s="204">
        <v>10</v>
      </c>
      <c r="N46" s="204">
        <v>11</v>
      </c>
      <c r="O46" s="204">
        <v>12</v>
      </c>
      <c r="P46" s="204">
        <v>13</v>
      </c>
      <c r="Q46" s="204">
        <v>14</v>
      </c>
      <c r="R46" s="204">
        <v>15</v>
      </c>
      <c r="S46" s="204">
        <v>16</v>
      </c>
      <c r="T46" s="204">
        <v>17</v>
      </c>
      <c r="U46" s="204">
        <v>18</v>
      </c>
      <c r="V46" s="204">
        <v>19</v>
      </c>
      <c r="W46" s="204">
        <v>20</v>
      </c>
      <c r="X46" s="204">
        <v>21</v>
      </c>
      <c r="Y46" s="204">
        <v>22</v>
      </c>
      <c r="Z46" s="204">
        <v>23</v>
      </c>
      <c r="AA46" s="204">
        <v>24</v>
      </c>
      <c r="AB46" s="204">
        <v>25</v>
      </c>
      <c r="AC46" s="204">
        <v>26</v>
      </c>
      <c r="AD46" s="204">
        <v>27</v>
      </c>
      <c r="AE46" s="204">
        <v>28</v>
      </c>
      <c r="AF46" s="204">
        <v>29</v>
      </c>
      <c r="AG46" s="204">
        <v>30</v>
      </c>
    </row>
    <row r="47" spans="2:33" x14ac:dyDescent="0.2">
      <c r="B47" s="207" t="s">
        <v>44</v>
      </c>
      <c r="C47" s="207" t="s">
        <v>9</v>
      </c>
      <c r="D47" s="208">
        <f>D4</f>
        <v>2026</v>
      </c>
      <c r="E47" s="208">
        <f t="shared" ref="E47:AG47" si="10">E4</f>
        <v>2027</v>
      </c>
      <c r="F47" s="208">
        <f t="shared" si="10"/>
        <v>2028</v>
      </c>
      <c r="G47" s="208">
        <f t="shared" si="10"/>
        <v>2029</v>
      </c>
      <c r="H47" s="208">
        <f t="shared" si="10"/>
        <v>2030</v>
      </c>
      <c r="I47" s="208">
        <f t="shared" si="10"/>
        <v>2031</v>
      </c>
      <c r="J47" s="208">
        <f t="shared" si="10"/>
        <v>2032</v>
      </c>
      <c r="K47" s="208">
        <f t="shared" si="10"/>
        <v>2033</v>
      </c>
      <c r="L47" s="208">
        <f t="shared" si="10"/>
        <v>2034</v>
      </c>
      <c r="M47" s="208">
        <f t="shared" si="10"/>
        <v>2035</v>
      </c>
      <c r="N47" s="208">
        <f t="shared" si="10"/>
        <v>2036</v>
      </c>
      <c r="O47" s="208">
        <f t="shared" si="10"/>
        <v>2037</v>
      </c>
      <c r="P47" s="208">
        <f t="shared" si="10"/>
        <v>2038</v>
      </c>
      <c r="Q47" s="208">
        <f t="shared" si="10"/>
        <v>2039</v>
      </c>
      <c r="R47" s="208">
        <f t="shared" si="10"/>
        <v>2040</v>
      </c>
      <c r="S47" s="208">
        <f t="shared" si="10"/>
        <v>2041</v>
      </c>
      <c r="T47" s="208">
        <f t="shared" si="10"/>
        <v>2042</v>
      </c>
      <c r="U47" s="208">
        <f t="shared" si="10"/>
        <v>2043</v>
      </c>
      <c r="V47" s="208">
        <f t="shared" si="10"/>
        <v>2044</v>
      </c>
      <c r="W47" s="208">
        <f t="shared" si="10"/>
        <v>2045</v>
      </c>
      <c r="X47" s="208">
        <f t="shared" si="10"/>
        <v>2046</v>
      </c>
      <c r="Y47" s="208">
        <f t="shared" si="10"/>
        <v>2047</v>
      </c>
      <c r="Z47" s="208">
        <f t="shared" si="10"/>
        <v>2048</v>
      </c>
      <c r="AA47" s="208">
        <f t="shared" si="10"/>
        <v>2049</v>
      </c>
      <c r="AB47" s="208">
        <f t="shared" si="10"/>
        <v>2050</v>
      </c>
      <c r="AC47" s="208">
        <f t="shared" si="10"/>
        <v>2051</v>
      </c>
      <c r="AD47" s="208">
        <f t="shared" si="10"/>
        <v>2052</v>
      </c>
      <c r="AE47" s="208">
        <f t="shared" si="10"/>
        <v>2053</v>
      </c>
      <c r="AF47" s="208">
        <f t="shared" si="10"/>
        <v>2054</v>
      </c>
      <c r="AG47" s="208">
        <f t="shared" si="10"/>
        <v>2055</v>
      </c>
    </row>
    <row r="48" spans="2:33" x14ac:dyDescent="0.2">
      <c r="B48" s="204" t="s">
        <v>364</v>
      </c>
      <c r="C48" s="222">
        <f t="shared" ref="C48:C53" si="11">SUM(D48:AG48)</f>
        <v>3887451446.4656243</v>
      </c>
      <c r="D48" s="232">
        <f>'[1]10 Ostatné náklady'!D48</f>
        <v>132512372.7225</v>
      </c>
      <c r="E48" s="232">
        <f>'[1]10 Ostatné náklady'!E48</f>
        <v>131346725.23874997</v>
      </c>
      <c r="F48" s="232">
        <f>'[1]10 Ostatné náklady'!F48</f>
        <v>130181077.75500004</v>
      </c>
      <c r="G48" s="232">
        <f>'[1]10 Ostatné náklady'!G48</f>
        <v>129015430.27125008</v>
      </c>
      <c r="H48" s="232">
        <f>'[1]10 Ostatné náklady'!H48</f>
        <v>127849782.78749995</v>
      </c>
      <c r="I48" s="232">
        <f>'[1]10 Ostatné náklady'!I48</f>
        <v>127983925.07812501</v>
      </c>
      <c r="J48" s="232">
        <f>'[1]10 Ostatné náklady'!J48</f>
        <v>128118067.36875002</v>
      </c>
      <c r="K48" s="232">
        <f>'[1]10 Ostatné náklady'!K48</f>
        <v>128252209.65937503</v>
      </c>
      <c r="L48" s="232">
        <f>'[1]10 Ostatné náklady'!L48</f>
        <v>128386351.94999994</v>
      </c>
      <c r="M48" s="232">
        <f>'[1]10 Ostatné náklady'!M48</f>
        <v>128520494.24062499</v>
      </c>
      <c r="N48" s="232">
        <f>'[1]10 Ostatné náklady'!N48</f>
        <v>128654636.53124994</v>
      </c>
      <c r="O48" s="232">
        <f>'[1]10 Ostatné náklady'!O48</f>
        <v>128788778.82187496</v>
      </c>
      <c r="P48" s="232">
        <f>'[1]10 Ostatné náklady'!P48</f>
        <v>128922921.11249995</v>
      </c>
      <c r="Q48" s="232">
        <f>'[1]10 Ostatné náklady'!Q48</f>
        <v>129057063.40312496</v>
      </c>
      <c r="R48" s="232">
        <f>'[1]10 Ostatné náklady'!R48</f>
        <v>129191205.69375005</v>
      </c>
      <c r="S48" s="232">
        <f>'[1]10 Ostatné náklady'!S48</f>
        <v>129297891.68062507</v>
      </c>
      <c r="T48" s="232">
        <f>'[1]10 Ostatné náklady'!T48</f>
        <v>129404577.6675</v>
      </c>
      <c r="U48" s="232">
        <f>'[1]10 Ostatné náklady'!U48</f>
        <v>129511263.65437499</v>
      </c>
      <c r="V48" s="232">
        <f>'[1]10 Ostatné náklady'!V48</f>
        <v>129617949.64125</v>
      </c>
      <c r="W48" s="232">
        <f>'[1]10 Ostatné náklady'!W48</f>
        <v>129724635.62812492</v>
      </c>
      <c r="X48" s="232">
        <f>'[1]10 Ostatné náklady'!X48</f>
        <v>129831321.61500001</v>
      </c>
      <c r="Y48" s="232">
        <f>'[1]10 Ostatné náklady'!Y48</f>
        <v>129938007.60187499</v>
      </c>
      <c r="Z48" s="232">
        <f>'[1]10 Ostatné náklady'!Z48</f>
        <v>130044693.58874999</v>
      </c>
      <c r="AA48" s="232">
        <f>'[1]10 Ostatné náklady'!AA48</f>
        <v>130151379.57562503</v>
      </c>
      <c r="AB48" s="232">
        <f>'[1]10 Ostatné náklady'!AB48</f>
        <v>130258065.56250001</v>
      </c>
      <c r="AC48" s="232">
        <f>'[1]10 Ostatné náklady'!AC48</f>
        <v>130364751.54937492</v>
      </c>
      <c r="AD48" s="232">
        <f>'[1]10 Ostatné náklady'!AD48</f>
        <v>130471437.53624997</v>
      </c>
      <c r="AE48" s="232">
        <f>'[1]10 Ostatné náklady'!AE48</f>
        <v>130578123.52312499</v>
      </c>
      <c r="AF48" s="232">
        <f>'[1]10 Ostatné náklady'!AF48</f>
        <v>130684809.50999996</v>
      </c>
      <c r="AG48" s="232">
        <f>'[1]10 Ostatné náklady'!AG48</f>
        <v>130791495.49687502</v>
      </c>
    </row>
    <row r="49" spans="2:33" x14ac:dyDescent="0.2">
      <c r="B49" s="204" t="s">
        <v>365</v>
      </c>
      <c r="C49" s="222">
        <f t="shared" si="11"/>
        <v>1295817148.8218751</v>
      </c>
      <c r="D49" s="232">
        <f>'[1]10 Ostatné náklady'!D49</f>
        <v>44170790.907499991</v>
      </c>
      <c r="E49" s="232">
        <f>'[1]10 Ostatné náklady'!E49</f>
        <v>43782241.746249989</v>
      </c>
      <c r="F49" s="232">
        <f>'[1]10 Ostatné náklady'!F49</f>
        <v>43393692.585000008</v>
      </c>
      <c r="G49" s="232">
        <f>'[1]10 Ostatné náklady'!G49</f>
        <v>43005143.423749991</v>
      </c>
      <c r="H49" s="232">
        <f>'[1]10 Ostatné náklady'!H49</f>
        <v>42616594.26250001</v>
      </c>
      <c r="I49" s="232">
        <f>'[1]10 Ostatné náklady'!I49</f>
        <v>42661308.359375</v>
      </c>
      <c r="J49" s="232">
        <f>'[1]10 Ostatné náklady'!J49</f>
        <v>42706022.456250012</v>
      </c>
      <c r="K49" s="232">
        <f>'[1]10 Ostatné náklady'!K49</f>
        <v>42750736.553125016</v>
      </c>
      <c r="L49" s="232">
        <f>'[1]10 Ostatné náklady'!L49</f>
        <v>42795450.650000021</v>
      </c>
      <c r="M49" s="232">
        <f>'[1]10 Ostatné náklady'!M49</f>
        <v>42840164.746874988</v>
      </c>
      <c r="N49" s="232">
        <f>'[1]10 Ostatné náklady'!N49</f>
        <v>42884878.843750015</v>
      </c>
      <c r="O49" s="232">
        <f>'[1]10 Ostatné náklady'!O49</f>
        <v>42929592.940624997</v>
      </c>
      <c r="P49" s="232">
        <f>'[1]10 Ostatné náklady'!P49</f>
        <v>42974307.037499987</v>
      </c>
      <c r="Q49" s="232">
        <f>'[1]10 Ostatné náklady'!Q49</f>
        <v>43019021.134375006</v>
      </c>
      <c r="R49" s="232">
        <f>'[1]10 Ostatné náklady'!R49</f>
        <v>43063735.231250003</v>
      </c>
      <c r="S49" s="232">
        <f>'[1]10 Ostatné náklady'!S49</f>
        <v>43099297.226875007</v>
      </c>
      <c r="T49" s="232">
        <f>'[1]10 Ostatné náklady'!T49</f>
        <v>43134859.222500004</v>
      </c>
      <c r="U49" s="232">
        <f>'[1]10 Ostatné náklady'!U49</f>
        <v>43170421.218124971</v>
      </c>
      <c r="V49" s="232">
        <f>'[1]10 Ostatné náklady'!V49</f>
        <v>43205983.21375002</v>
      </c>
      <c r="W49" s="232">
        <f>'[1]10 Ostatné náklady'!W49</f>
        <v>43241545.209375016</v>
      </c>
      <c r="X49" s="232">
        <f>'[1]10 Ostatné náklady'!X49</f>
        <v>43277107.204999983</v>
      </c>
      <c r="Y49" s="232">
        <f>'[1]10 Ostatné náklady'!Y49</f>
        <v>43312669.20062501</v>
      </c>
      <c r="Z49" s="232">
        <f>'[1]10 Ostatné náklady'!Z49</f>
        <v>43348231.196249969</v>
      </c>
      <c r="AA49" s="232">
        <f>'[1]10 Ostatné náklady'!AA49</f>
        <v>43383793.191875003</v>
      </c>
      <c r="AB49" s="232">
        <f>'[1]10 Ostatné náklady'!AB49</f>
        <v>43419355.187500007</v>
      </c>
      <c r="AC49" s="232">
        <f>'[1]10 Ostatné náklady'!AC49</f>
        <v>43454917.183125004</v>
      </c>
      <c r="AD49" s="232">
        <f>'[1]10 Ostatné náklady'!AD49</f>
        <v>43490479.178750016</v>
      </c>
      <c r="AE49" s="232">
        <f>'[1]10 Ostatné náklady'!AE49</f>
        <v>43526041.17437499</v>
      </c>
      <c r="AF49" s="232">
        <f>'[1]10 Ostatné náklady'!AF49</f>
        <v>43561603.169999979</v>
      </c>
      <c r="AG49" s="232">
        <f>'[1]10 Ostatné náklady'!AG49</f>
        <v>43597165.165624976</v>
      </c>
    </row>
    <row r="50" spans="2:33" x14ac:dyDescent="0.2">
      <c r="B50" s="204" t="s">
        <v>234</v>
      </c>
      <c r="C50" s="222">
        <f t="shared" si="11"/>
        <v>451599557.99500012</v>
      </c>
      <c r="D50" s="232">
        <f>'[1]10 Ostatné náklady'!D50</f>
        <v>15395592.763</v>
      </c>
      <c r="E50" s="232">
        <f>'[1]10 Ostatné náklady'!E50</f>
        <v>15259849.701000007</v>
      </c>
      <c r="F50" s="232">
        <f>'[1]10 Ostatné náklady'!F50</f>
        <v>15124106.639000002</v>
      </c>
      <c r="G50" s="232">
        <f>'[1]10 Ostatné náklady'!G50</f>
        <v>14988363.576999996</v>
      </c>
      <c r="H50" s="232">
        <f>'[1]10 Ostatné náklady'!H50</f>
        <v>14852620.515000002</v>
      </c>
      <c r="I50" s="232">
        <f>'[1]10 Ostatné náklady'!I50</f>
        <v>14867981.832000002</v>
      </c>
      <c r="J50" s="232">
        <f>'[1]10 Ostatné náklady'!J50</f>
        <v>14883343.149000002</v>
      </c>
      <c r="K50" s="232">
        <f>'[1]10 Ostatné náklady'!K50</f>
        <v>14898704.465999998</v>
      </c>
      <c r="L50" s="232">
        <f>'[1]10 Ostatné náklady'!L50</f>
        <v>14914065.783000004</v>
      </c>
      <c r="M50" s="232">
        <f>'[1]10 Ostatné náklady'!M50</f>
        <v>14929427.100000009</v>
      </c>
      <c r="N50" s="232">
        <f>'[1]10 Ostatné náklady'!N50</f>
        <v>14944788.417000007</v>
      </c>
      <c r="O50" s="232">
        <f>'[1]10 Ostatné náklady'!O50</f>
        <v>14960149.734000009</v>
      </c>
      <c r="P50" s="232">
        <f>'[1]10 Ostatné náklady'!P50</f>
        <v>14975511.05100001</v>
      </c>
      <c r="Q50" s="232">
        <f>'[1]10 Ostatné náklady'!Q50</f>
        <v>14990872.367999999</v>
      </c>
      <c r="R50" s="232">
        <f>'[1]10 Ostatné náklady'!R50</f>
        <v>15006233.685000002</v>
      </c>
      <c r="S50" s="232">
        <f>'[1]10 Ostatné náklady'!S50</f>
        <v>15018854.034500003</v>
      </c>
      <c r="T50" s="232">
        <f>'[1]10 Ostatné náklady'!T50</f>
        <v>15031474.384000003</v>
      </c>
      <c r="U50" s="232">
        <f>'[1]10 Ostatné náklady'!U50</f>
        <v>15044094.7335</v>
      </c>
      <c r="V50" s="232">
        <f>'[1]10 Ostatné náklady'!V50</f>
        <v>15056715.083000001</v>
      </c>
      <c r="W50" s="232">
        <f>'[1]10 Ostatné náklady'!W50</f>
        <v>15069335.432500005</v>
      </c>
      <c r="X50" s="232">
        <f>'[1]10 Ostatné náklady'!X50</f>
        <v>15081955.782000003</v>
      </c>
      <c r="Y50" s="232">
        <f>'[1]10 Ostatné náklady'!Y50</f>
        <v>15094576.131499996</v>
      </c>
      <c r="Z50" s="232">
        <f>'[1]10 Ostatné náklady'!Z50</f>
        <v>15107196.480999995</v>
      </c>
      <c r="AA50" s="232">
        <f>'[1]10 Ostatné náklady'!AA50</f>
        <v>15119816.830500001</v>
      </c>
      <c r="AB50" s="232">
        <f>'[1]10 Ostatné náklady'!AB50</f>
        <v>15132437.18</v>
      </c>
      <c r="AC50" s="232">
        <f>'[1]10 Ostatné náklady'!AC50</f>
        <v>15145057.529499998</v>
      </c>
      <c r="AD50" s="232">
        <f>'[1]10 Ostatné náklady'!AD50</f>
        <v>15157677.878999997</v>
      </c>
      <c r="AE50" s="232">
        <f>'[1]10 Ostatné náklady'!AE50</f>
        <v>15170298.228499997</v>
      </c>
      <c r="AF50" s="232">
        <f>'[1]10 Ostatné náklady'!AF50</f>
        <v>15182918.578000003</v>
      </c>
      <c r="AG50" s="232">
        <f>'[1]10 Ostatné náklady'!AG50</f>
        <v>15195538.9275</v>
      </c>
    </row>
    <row r="51" spans="2:33" x14ac:dyDescent="0.2">
      <c r="B51" s="204" t="s">
        <v>235</v>
      </c>
      <c r="C51" s="222">
        <f t="shared" si="11"/>
        <v>264173227.27250004</v>
      </c>
      <c r="D51" s="232">
        <f>'[1]10 Ostatné náklady'!D51</f>
        <v>7221993.3679999979</v>
      </c>
      <c r="E51" s="232">
        <f>'[1]10 Ostatné náklady'!E51</f>
        <v>7360733.591</v>
      </c>
      <c r="F51" s="232">
        <f>'[1]10 Ostatné náklady'!F51</f>
        <v>7499473.8139999984</v>
      </c>
      <c r="G51" s="232">
        <f>'[1]10 Ostatné náklady'!G51</f>
        <v>7638214.0369999986</v>
      </c>
      <c r="H51" s="232">
        <f>'[1]10 Ostatné náklady'!H51</f>
        <v>7776954.2599999988</v>
      </c>
      <c r="I51" s="232">
        <f>'[1]10 Ostatné náklady'!I51</f>
        <v>7879659.1645000027</v>
      </c>
      <c r="J51" s="232">
        <f>'[1]10 Ostatné náklady'!J51</f>
        <v>7982364.0689999992</v>
      </c>
      <c r="K51" s="232">
        <f>'[1]10 Ostatné náklady'!K51</f>
        <v>8085068.9735000022</v>
      </c>
      <c r="L51" s="232">
        <f>'[1]10 Ostatné náklady'!L51</f>
        <v>8187773.8779999986</v>
      </c>
      <c r="M51" s="232">
        <f>'[1]10 Ostatné náklady'!M51</f>
        <v>8290478.7825000016</v>
      </c>
      <c r="N51" s="232">
        <f>'[1]10 Ostatné náklady'!N51</f>
        <v>8393183.686999999</v>
      </c>
      <c r="O51" s="232">
        <f>'[1]10 Ostatné náklady'!O51</f>
        <v>8495888.591500001</v>
      </c>
      <c r="P51" s="232">
        <f>'[1]10 Ostatné náklady'!P51</f>
        <v>8598593.4959999993</v>
      </c>
      <c r="Q51" s="232">
        <f>'[1]10 Ostatné náklady'!Q51</f>
        <v>8701298.4004999958</v>
      </c>
      <c r="R51" s="232">
        <f>'[1]10 Ostatné náklady'!R51</f>
        <v>8804003.3050000034</v>
      </c>
      <c r="S51" s="232">
        <f>'[1]10 Ostatné náklady'!S51</f>
        <v>8897315.7740000058</v>
      </c>
      <c r="T51" s="232">
        <f>'[1]10 Ostatné náklady'!T51</f>
        <v>8990628.2429999933</v>
      </c>
      <c r="U51" s="232">
        <f>'[1]10 Ostatné náklady'!U51</f>
        <v>9083940.7120000012</v>
      </c>
      <c r="V51" s="232">
        <f>'[1]10 Ostatné náklady'!V51</f>
        <v>9177253.1809999999</v>
      </c>
      <c r="W51" s="232">
        <f>'[1]10 Ostatné náklady'!W51</f>
        <v>9270565.6499999985</v>
      </c>
      <c r="X51" s="232">
        <f>'[1]10 Ostatné náklady'!X51</f>
        <v>9363878.1190000046</v>
      </c>
      <c r="Y51" s="232">
        <f>'[1]10 Ostatné náklady'!Y51</f>
        <v>9457190.5879999939</v>
      </c>
      <c r="Z51" s="232">
        <f>'[1]10 Ostatné náklady'!Z51</f>
        <v>9550503.0570000112</v>
      </c>
      <c r="AA51" s="232">
        <f>'[1]10 Ostatné náklady'!AA51</f>
        <v>9643815.5259999949</v>
      </c>
      <c r="AB51" s="232">
        <f>'[1]10 Ostatné náklady'!AB51</f>
        <v>9737127.9949999992</v>
      </c>
      <c r="AC51" s="232">
        <f>'[1]10 Ostatné náklady'!AC51</f>
        <v>9830440.4639999941</v>
      </c>
      <c r="AD51" s="232">
        <f>'[1]10 Ostatné náklady'!AD51</f>
        <v>9923752.9330000021</v>
      </c>
      <c r="AE51" s="232">
        <f>'[1]10 Ostatné náklady'!AE51</f>
        <v>10017065.401999997</v>
      </c>
      <c r="AF51" s="232">
        <f>'[1]10 Ostatné náklady'!AF51</f>
        <v>10110377.871000005</v>
      </c>
      <c r="AG51" s="232">
        <f>'[1]10 Ostatné náklady'!AG51</f>
        <v>10203690.340000002</v>
      </c>
    </row>
    <row r="52" spans="2:33" x14ac:dyDescent="0.2">
      <c r="B52" s="204" t="s">
        <v>236</v>
      </c>
      <c r="C52" s="222">
        <f t="shared" si="11"/>
        <v>1757767429.605</v>
      </c>
      <c r="D52" s="232">
        <f>'[1]10 Ostatné náklady'!D52</f>
        <v>48046370.287999988</v>
      </c>
      <c r="E52" s="232">
        <f>'[1]10 Ostatné náklady'!E52</f>
        <v>48968505.26600001</v>
      </c>
      <c r="F52" s="232">
        <f>'[1]10 Ostatné náklady'!F52</f>
        <v>49890640.243999995</v>
      </c>
      <c r="G52" s="232">
        <f>'[1]10 Ostatné náklady'!G52</f>
        <v>50812775.221999981</v>
      </c>
      <c r="H52" s="232">
        <f>'[1]10 Ostatné náklady'!H52</f>
        <v>51734910.20000001</v>
      </c>
      <c r="I52" s="232">
        <f>'[1]10 Ostatné náklady'!I52</f>
        <v>52419574.060999982</v>
      </c>
      <c r="J52" s="232">
        <f>'[1]10 Ostatné náklady'!J52</f>
        <v>53104237.921999976</v>
      </c>
      <c r="K52" s="232">
        <f>'[1]10 Ostatné náklady'!K52</f>
        <v>53788901.783000015</v>
      </c>
      <c r="L52" s="232">
        <f>'[1]10 Ostatné náklady'!L52</f>
        <v>54473565.644000009</v>
      </c>
      <c r="M52" s="232">
        <f>'[1]10 Ostatné náklady'!M52</f>
        <v>55158229.50499998</v>
      </c>
      <c r="N52" s="232">
        <f>'[1]10 Ostatné náklady'!N52</f>
        <v>55842893.366000012</v>
      </c>
      <c r="O52" s="232">
        <f>'[1]10 Ostatné náklady'!O52</f>
        <v>56527557.227000006</v>
      </c>
      <c r="P52" s="232">
        <f>'[1]10 Ostatné náklady'!P52</f>
        <v>57212221.088000007</v>
      </c>
      <c r="Q52" s="232">
        <f>'[1]10 Ostatné náklady'!Q52</f>
        <v>57896884.949000023</v>
      </c>
      <c r="R52" s="232">
        <f>'[1]10 Ostatné náklady'!R52</f>
        <v>58581548.810000025</v>
      </c>
      <c r="S52" s="232">
        <f>'[1]10 Ostatné náklady'!S52</f>
        <v>59203093.659000009</v>
      </c>
      <c r="T52" s="232">
        <f>'[1]10 Ostatné náklady'!T52</f>
        <v>59824638.507999994</v>
      </c>
      <c r="U52" s="232">
        <f>'[1]10 Ostatné náklady'!U52</f>
        <v>60446183.356999986</v>
      </c>
      <c r="V52" s="232">
        <f>'[1]10 Ostatné náklady'!V52</f>
        <v>61067728.205999993</v>
      </c>
      <c r="W52" s="232">
        <f>'[1]10 Ostatné náklady'!W52</f>
        <v>61689273.054999985</v>
      </c>
      <c r="X52" s="232">
        <f>'[1]10 Ostatné náklady'!X52</f>
        <v>62310817.904000022</v>
      </c>
      <c r="Y52" s="232">
        <f>'[1]10 Ostatné náklady'!Y52</f>
        <v>62932362.753000006</v>
      </c>
      <c r="Z52" s="232">
        <f>'[1]10 Ostatné náklady'!Z52</f>
        <v>63553907.601999998</v>
      </c>
      <c r="AA52" s="232">
        <f>'[1]10 Ostatné náklady'!AA52</f>
        <v>64175452.45099999</v>
      </c>
      <c r="AB52" s="232">
        <f>'[1]10 Ostatné náklady'!AB52</f>
        <v>64796997.300000034</v>
      </c>
      <c r="AC52" s="232">
        <f>'[1]10 Ostatné náklady'!AC52</f>
        <v>65418542.149000019</v>
      </c>
      <c r="AD52" s="232">
        <f>'[1]10 Ostatné náklady'!AD52</f>
        <v>66040086.998000018</v>
      </c>
      <c r="AE52" s="232">
        <f>'[1]10 Ostatné náklady'!AE52</f>
        <v>66661631.847000003</v>
      </c>
      <c r="AF52" s="232">
        <f>'[1]10 Ostatné náklady'!AF52</f>
        <v>67283176.69599998</v>
      </c>
      <c r="AG52" s="232">
        <f>'[1]10 Ostatné náklady'!AG52</f>
        <v>67904721.545000017</v>
      </c>
    </row>
    <row r="53" spans="2:33" x14ac:dyDescent="0.2">
      <c r="B53" s="204" t="s">
        <v>237</v>
      </c>
      <c r="C53" s="222">
        <f t="shared" si="11"/>
        <v>15199714.8925</v>
      </c>
      <c r="D53" s="232">
        <f>'[1]10 Ostatné náklady'!D53</f>
        <v>417533.79299999995</v>
      </c>
      <c r="E53" s="232">
        <f>'[1]10 Ostatné náklady'!E53</f>
        <v>424406.81599999993</v>
      </c>
      <c r="F53" s="232">
        <f>'[1]10 Ostatné náklady'!F53</f>
        <v>431279.83900000004</v>
      </c>
      <c r="G53" s="232">
        <f>'[1]10 Ostatné náklady'!G53</f>
        <v>438152.86200000014</v>
      </c>
      <c r="H53" s="232">
        <f>'[1]10 Ostatné náklady'!H53</f>
        <v>445025.88499999989</v>
      </c>
      <c r="I53" s="232">
        <f>'[1]10 Ostatné náklady'!I53</f>
        <v>451288.29950000002</v>
      </c>
      <c r="J53" s="232">
        <f>'[1]10 Ostatné náklady'!J53</f>
        <v>457550.71399999998</v>
      </c>
      <c r="K53" s="232">
        <f>'[1]10 Ostatné náklady'!K53</f>
        <v>463813.12849999982</v>
      </c>
      <c r="L53" s="232">
        <f>'[1]10 Ostatné náklady'!L53</f>
        <v>470075.54300000001</v>
      </c>
      <c r="M53" s="232">
        <f>'[1]10 Ostatné náklady'!M53</f>
        <v>476337.95749999984</v>
      </c>
      <c r="N53" s="232">
        <f>'[1]10 Ostatné náklady'!N53</f>
        <v>482600.37200000003</v>
      </c>
      <c r="O53" s="232">
        <f>'[1]10 Ostatné náklady'!O53</f>
        <v>488862.78649999981</v>
      </c>
      <c r="P53" s="232">
        <f>'[1]10 Ostatné náklady'!P53</f>
        <v>495125.20099999988</v>
      </c>
      <c r="Q53" s="232">
        <f>'[1]10 Ostatné náklady'!Q53</f>
        <v>501387.61550000013</v>
      </c>
      <c r="R53" s="232">
        <f>'[1]10 Ostatné náklady'!R53</f>
        <v>507650.03</v>
      </c>
      <c r="S53" s="232">
        <f>'[1]10 Ostatné náklady'!S53</f>
        <v>512932.30999999982</v>
      </c>
      <c r="T53" s="232">
        <f>'[1]10 Ostatné náklady'!T53</f>
        <v>518214.59</v>
      </c>
      <c r="U53" s="232">
        <f>'[1]10 Ostatné náklady'!U53</f>
        <v>523496.87</v>
      </c>
      <c r="V53" s="232">
        <f>'[1]10 Ostatné náklady'!V53</f>
        <v>528779.15</v>
      </c>
      <c r="W53" s="232">
        <f>'[1]10 Ostatné náklady'!W53</f>
        <v>534061.43000000017</v>
      </c>
      <c r="X53" s="232">
        <f>'[1]10 Ostatné náklady'!X53</f>
        <v>539343.71000000008</v>
      </c>
      <c r="Y53" s="232">
        <f>'[1]10 Ostatné náklady'!Y53</f>
        <v>544625.99000000011</v>
      </c>
      <c r="Z53" s="232">
        <f>'[1]10 Ostatné náklady'!Z53</f>
        <v>549908.2699999999</v>
      </c>
      <c r="AA53" s="232">
        <f>'[1]10 Ostatné náklady'!AA53</f>
        <v>555190.55000000016</v>
      </c>
      <c r="AB53" s="232">
        <f>'[1]10 Ostatné náklady'!AB53</f>
        <v>560472.83000000019</v>
      </c>
      <c r="AC53" s="232">
        <f>'[1]10 Ostatné náklady'!AC53</f>
        <v>565755.1100000001</v>
      </c>
      <c r="AD53" s="232">
        <f>'[1]10 Ostatné náklady'!AD53</f>
        <v>571037.39000000013</v>
      </c>
      <c r="AE53" s="232">
        <f>'[1]10 Ostatné náklady'!AE53</f>
        <v>576319.67000000027</v>
      </c>
      <c r="AF53" s="232">
        <f>'[1]10 Ostatné náklady'!AF53</f>
        <v>581601.94999999995</v>
      </c>
      <c r="AG53" s="232">
        <f>'[1]10 Ostatné náklady'!AG53</f>
        <v>586884.22999999986</v>
      </c>
    </row>
    <row r="56" spans="2:33" x14ac:dyDescent="0.2">
      <c r="B56" s="204"/>
      <c r="C56" s="204"/>
      <c r="D56" s="204" t="s">
        <v>10</v>
      </c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</row>
    <row r="57" spans="2:33" x14ac:dyDescent="0.2">
      <c r="B57" s="206" t="s">
        <v>376</v>
      </c>
      <c r="C57" s="206"/>
      <c r="D57" s="204">
        <v>1</v>
      </c>
      <c r="E57" s="204">
        <v>2</v>
      </c>
      <c r="F57" s="204">
        <v>3</v>
      </c>
      <c r="G57" s="204">
        <v>4</v>
      </c>
      <c r="H57" s="204">
        <v>5</v>
      </c>
      <c r="I57" s="204">
        <v>6</v>
      </c>
      <c r="J57" s="204">
        <v>7</v>
      </c>
      <c r="K57" s="204">
        <v>8</v>
      </c>
      <c r="L57" s="204">
        <v>9</v>
      </c>
      <c r="M57" s="204">
        <v>10</v>
      </c>
      <c r="N57" s="204">
        <v>11</v>
      </c>
      <c r="O57" s="204">
        <v>12</v>
      </c>
      <c r="P57" s="204">
        <v>13</v>
      </c>
      <c r="Q57" s="204">
        <v>14</v>
      </c>
      <c r="R57" s="204">
        <v>15</v>
      </c>
      <c r="S57" s="204">
        <v>16</v>
      </c>
      <c r="T57" s="204">
        <v>17</v>
      </c>
      <c r="U57" s="204">
        <v>18</v>
      </c>
      <c r="V57" s="204">
        <v>19</v>
      </c>
      <c r="W57" s="204">
        <v>20</v>
      </c>
      <c r="X57" s="204">
        <v>21</v>
      </c>
      <c r="Y57" s="204">
        <v>22</v>
      </c>
      <c r="Z57" s="204">
        <v>23</v>
      </c>
      <c r="AA57" s="204">
        <v>24</v>
      </c>
      <c r="AB57" s="204">
        <v>25</v>
      </c>
      <c r="AC57" s="204">
        <v>26</v>
      </c>
      <c r="AD57" s="204">
        <v>27</v>
      </c>
      <c r="AE57" s="204">
        <v>28</v>
      </c>
      <c r="AF57" s="204">
        <v>29</v>
      </c>
      <c r="AG57" s="204">
        <v>30</v>
      </c>
    </row>
    <row r="58" spans="2:33" x14ac:dyDescent="0.2">
      <c r="B58" s="207" t="s">
        <v>46</v>
      </c>
      <c r="C58" s="207" t="s">
        <v>9</v>
      </c>
      <c r="D58" s="208">
        <f>D4</f>
        <v>2026</v>
      </c>
      <c r="E58" s="208">
        <f t="shared" ref="E58:AG58" si="12">E4</f>
        <v>2027</v>
      </c>
      <c r="F58" s="208">
        <f t="shared" si="12"/>
        <v>2028</v>
      </c>
      <c r="G58" s="208">
        <f t="shared" si="12"/>
        <v>2029</v>
      </c>
      <c r="H58" s="208">
        <f t="shared" si="12"/>
        <v>2030</v>
      </c>
      <c r="I58" s="208">
        <f t="shared" si="12"/>
        <v>2031</v>
      </c>
      <c r="J58" s="208">
        <f t="shared" si="12"/>
        <v>2032</v>
      </c>
      <c r="K58" s="208">
        <f t="shared" si="12"/>
        <v>2033</v>
      </c>
      <c r="L58" s="208">
        <f t="shared" si="12"/>
        <v>2034</v>
      </c>
      <c r="M58" s="208">
        <f t="shared" si="12"/>
        <v>2035</v>
      </c>
      <c r="N58" s="208">
        <f t="shared" si="12"/>
        <v>2036</v>
      </c>
      <c r="O58" s="208">
        <f t="shared" si="12"/>
        <v>2037</v>
      </c>
      <c r="P58" s="208">
        <f t="shared" si="12"/>
        <v>2038</v>
      </c>
      <c r="Q58" s="208">
        <f t="shared" si="12"/>
        <v>2039</v>
      </c>
      <c r="R58" s="208">
        <f t="shared" si="12"/>
        <v>2040</v>
      </c>
      <c r="S58" s="208">
        <f t="shared" si="12"/>
        <v>2041</v>
      </c>
      <c r="T58" s="208">
        <f t="shared" si="12"/>
        <v>2042</v>
      </c>
      <c r="U58" s="208">
        <f t="shared" si="12"/>
        <v>2043</v>
      </c>
      <c r="V58" s="208">
        <f t="shared" si="12"/>
        <v>2044</v>
      </c>
      <c r="W58" s="208">
        <f t="shared" si="12"/>
        <v>2045</v>
      </c>
      <c r="X58" s="208">
        <f t="shared" si="12"/>
        <v>2046</v>
      </c>
      <c r="Y58" s="208">
        <f t="shared" si="12"/>
        <v>2047</v>
      </c>
      <c r="Z58" s="208">
        <f t="shared" si="12"/>
        <v>2048</v>
      </c>
      <c r="AA58" s="208">
        <f t="shared" si="12"/>
        <v>2049</v>
      </c>
      <c r="AB58" s="208">
        <f t="shared" si="12"/>
        <v>2050</v>
      </c>
      <c r="AC58" s="208">
        <f t="shared" si="12"/>
        <v>2051</v>
      </c>
      <c r="AD58" s="208">
        <f t="shared" si="12"/>
        <v>2052</v>
      </c>
      <c r="AE58" s="208">
        <f t="shared" si="12"/>
        <v>2053</v>
      </c>
      <c r="AF58" s="208">
        <f t="shared" si="12"/>
        <v>2054</v>
      </c>
      <c r="AG58" s="208">
        <f t="shared" si="12"/>
        <v>2055</v>
      </c>
    </row>
    <row r="59" spans="2:33" x14ac:dyDescent="0.2">
      <c r="B59" s="204" t="s">
        <v>364</v>
      </c>
      <c r="C59" s="222">
        <f t="shared" ref="C59:C64" si="13">SUM(D59:AG59)</f>
        <v>3928301957.3399997</v>
      </c>
      <c r="D59" s="232">
        <f>'[1]10 Ostatné náklady'!D59</f>
        <v>132512372.7225</v>
      </c>
      <c r="E59" s="232">
        <f>'[1]10 Ostatné náklady'!E59</f>
        <v>131346725.23874997</v>
      </c>
      <c r="F59" s="232">
        <f>'[1]10 Ostatné náklady'!F59</f>
        <v>130181077.75500004</v>
      </c>
      <c r="G59" s="232">
        <f>'[1]10 Ostatné náklady'!G59</f>
        <v>129015430.27125008</v>
      </c>
      <c r="H59" s="232">
        <f>'[1]10 Ostatné náklady'!H59</f>
        <v>129449641.02374999</v>
      </c>
      <c r="I59" s="232">
        <f>'[1]10 Ostatné náklady'!I59</f>
        <v>129581729.34075001</v>
      </c>
      <c r="J59" s="232">
        <f>'[1]10 Ostatné náklady'!J59</f>
        <v>129713817.65775004</v>
      </c>
      <c r="K59" s="232">
        <f>'[1]10 Ostatné náklady'!K59</f>
        <v>129845905.97475006</v>
      </c>
      <c r="L59" s="232">
        <f>'[1]10 Ostatné náklady'!L59</f>
        <v>129977994.29174994</v>
      </c>
      <c r="M59" s="232">
        <f>'[1]10 Ostatné náklady'!M59</f>
        <v>130110082.60875002</v>
      </c>
      <c r="N59" s="232">
        <f>'[1]10 Ostatné náklady'!N59</f>
        <v>130242170.92574997</v>
      </c>
      <c r="O59" s="232">
        <f>'[1]10 Ostatné náklady'!O59</f>
        <v>130374259.24274994</v>
      </c>
      <c r="P59" s="232">
        <f>'[1]10 Ostatné náklady'!P59</f>
        <v>130506347.55975005</v>
      </c>
      <c r="Q59" s="232">
        <f>'[1]10 Ostatné náklady'!Q59</f>
        <v>130638435.87675001</v>
      </c>
      <c r="R59" s="232">
        <f>'[1]10 Ostatné náklady'!R59</f>
        <v>130770524.19375001</v>
      </c>
      <c r="S59" s="232">
        <f>'[1]10 Ostatné náklady'!S59</f>
        <v>130874504.02499998</v>
      </c>
      <c r="T59" s="232">
        <f>'[1]10 Ostatné náklady'!T59</f>
        <v>130978483.85624993</v>
      </c>
      <c r="U59" s="232">
        <f>'[1]10 Ostatné náklady'!U59</f>
        <v>131082463.68749996</v>
      </c>
      <c r="V59" s="232">
        <f>'[1]10 Ostatné náklady'!V59</f>
        <v>131186443.51874995</v>
      </c>
      <c r="W59" s="232">
        <f>'[1]10 Ostatné náklady'!W59</f>
        <v>131290423.34999996</v>
      </c>
      <c r="X59" s="232">
        <f>'[1]10 Ostatné náklady'!X59</f>
        <v>131394403.18125001</v>
      </c>
      <c r="Y59" s="232">
        <f>'[1]10 Ostatné náklady'!Y59</f>
        <v>131498383.01249997</v>
      </c>
      <c r="Z59" s="232">
        <f>'[1]10 Ostatné náklady'!Z59</f>
        <v>131602362.84374996</v>
      </c>
      <c r="AA59" s="232">
        <f>'[1]10 Ostatné náklady'!AA59</f>
        <v>131706342.67500001</v>
      </c>
      <c r="AB59" s="232">
        <f>'[1]10 Ostatné náklady'!AB59</f>
        <v>131810322.50624999</v>
      </c>
      <c r="AC59" s="232">
        <f>'[1]10 Ostatné náklady'!AC59</f>
        <v>131914302.33749995</v>
      </c>
      <c r="AD59" s="232">
        <f>'[1]10 Ostatné náklady'!AD59</f>
        <v>132018282.16875003</v>
      </c>
      <c r="AE59" s="232">
        <f>'[1]10 Ostatné náklady'!AE59</f>
        <v>132122261.99999994</v>
      </c>
      <c r="AF59" s="232">
        <f>'[1]10 Ostatné náklady'!AF59</f>
        <v>132226241.83125</v>
      </c>
      <c r="AG59" s="232">
        <f>'[1]10 Ostatné náklady'!AG59</f>
        <v>132330221.66249998</v>
      </c>
    </row>
    <row r="60" spans="2:33" x14ac:dyDescent="0.2">
      <c r="B60" s="204" t="s">
        <v>365</v>
      </c>
      <c r="C60" s="222">
        <f t="shared" si="13"/>
        <v>1309433985.78</v>
      </c>
      <c r="D60" s="232">
        <f>'[1]10 Ostatné náklady'!D60</f>
        <v>44170790.907499991</v>
      </c>
      <c r="E60" s="232">
        <f>'[1]10 Ostatné náklady'!E60</f>
        <v>43782241.746249989</v>
      </c>
      <c r="F60" s="232">
        <f>'[1]10 Ostatné náklady'!F60</f>
        <v>43393692.585000008</v>
      </c>
      <c r="G60" s="232">
        <f>'[1]10 Ostatné náklady'!G60</f>
        <v>43005143.423749991</v>
      </c>
      <c r="H60" s="232">
        <f>'[1]10 Ostatné náklady'!H60</f>
        <v>43149880.341250002</v>
      </c>
      <c r="I60" s="232">
        <f>'[1]10 Ostatné náklady'!I60</f>
        <v>43193909.780250005</v>
      </c>
      <c r="J60" s="232">
        <f>'[1]10 Ostatné náklady'!J60</f>
        <v>43237939.219249994</v>
      </c>
      <c r="K60" s="232">
        <f>'[1]10 Ostatné náklady'!K60</f>
        <v>43281968.658249989</v>
      </c>
      <c r="L60" s="232">
        <f>'[1]10 Ostatné náklady'!L60</f>
        <v>43325998.097249985</v>
      </c>
      <c r="M60" s="232">
        <f>'[1]10 Ostatné náklady'!M60</f>
        <v>43370027.53625001</v>
      </c>
      <c r="N60" s="232">
        <f>'[1]10 Ostatné náklady'!N60</f>
        <v>43414056.975250013</v>
      </c>
      <c r="O60" s="232">
        <f>'[1]10 Ostatné náklady'!O60</f>
        <v>43458086.414250001</v>
      </c>
      <c r="P60" s="232">
        <f>'[1]10 Ostatné náklady'!P60</f>
        <v>43502115.853250004</v>
      </c>
      <c r="Q60" s="232">
        <f>'[1]10 Ostatné náklady'!Q60</f>
        <v>43546145.29225</v>
      </c>
      <c r="R60" s="232">
        <f>'[1]10 Ostatné náklady'!R60</f>
        <v>43590174.731249981</v>
      </c>
      <c r="S60" s="232">
        <f>'[1]10 Ostatné náklady'!S60</f>
        <v>43624834.67499999</v>
      </c>
      <c r="T60" s="232">
        <f>'[1]10 Ostatné náklady'!T60</f>
        <v>43659494.618749991</v>
      </c>
      <c r="U60" s="232">
        <f>'[1]10 Ostatné náklady'!U60</f>
        <v>43694154.5625</v>
      </c>
      <c r="V60" s="232">
        <f>'[1]10 Ostatné náklady'!V60</f>
        <v>43728814.506250009</v>
      </c>
      <c r="W60" s="232">
        <f>'[1]10 Ostatné náklady'!W60</f>
        <v>43763474.449999988</v>
      </c>
      <c r="X60" s="232">
        <f>'[1]10 Ostatné náklady'!X60</f>
        <v>43798134.393749997</v>
      </c>
      <c r="Y60" s="232">
        <f>'[1]10 Ostatné náklady'!Y60</f>
        <v>43832794.337499991</v>
      </c>
      <c r="Z60" s="232">
        <f>'[1]10 Ostatné náklady'!Z60</f>
        <v>43867454.281250007</v>
      </c>
      <c r="AA60" s="232">
        <f>'[1]10 Ostatné náklady'!AA60</f>
        <v>43902114.224999987</v>
      </c>
      <c r="AB60" s="232">
        <f>'[1]10 Ostatné náklady'!AB60</f>
        <v>43936774.168749973</v>
      </c>
      <c r="AC60" s="232">
        <f>'[1]10 Ostatné náklady'!AC60</f>
        <v>43971434.11249999</v>
      </c>
      <c r="AD60" s="232">
        <f>'[1]10 Ostatné náklady'!AD60</f>
        <v>44006094.056249999</v>
      </c>
      <c r="AE60" s="232">
        <f>'[1]10 Ostatné náklady'!AE60</f>
        <v>44040753.999999993</v>
      </c>
      <c r="AF60" s="232">
        <f>'[1]10 Ostatné náklady'!AF60</f>
        <v>44075413.943750009</v>
      </c>
      <c r="AG60" s="232">
        <f>'[1]10 Ostatné náklady'!AG60</f>
        <v>44110073.88750001</v>
      </c>
    </row>
    <row r="61" spans="2:33" x14ac:dyDescent="0.2">
      <c r="B61" s="204" t="s">
        <v>234</v>
      </c>
      <c r="C61" s="222">
        <f t="shared" si="13"/>
        <v>456351882.2675001</v>
      </c>
      <c r="D61" s="232">
        <f>'[1]10 Ostatné náklady'!D61</f>
        <v>15395592.763</v>
      </c>
      <c r="E61" s="232">
        <f>'[1]10 Ostatné náklady'!E61</f>
        <v>15259849.701000007</v>
      </c>
      <c r="F61" s="232">
        <f>'[1]10 Ostatné náklady'!F61</f>
        <v>15124106.639000002</v>
      </c>
      <c r="G61" s="232">
        <f>'[1]10 Ostatné náklady'!G61</f>
        <v>14988363.576999996</v>
      </c>
      <c r="H61" s="232">
        <f>'[1]10 Ostatné náklady'!H61</f>
        <v>15039081.860000003</v>
      </c>
      <c r="I61" s="232">
        <f>'[1]10 Ostatné náklady'!I61</f>
        <v>15054084.3455</v>
      </c>
      <c r="J61" s="232">
        <f>'[1]10 Ostatné náklady'!J61</f>
        <v>15069086.83100001</v>
      </c>
      <c r="K61" s="232">
        <f>'[1]10 Ostatné náklady'!K61</f>
        <v>15084089.316499999</v>
      </c>
      <c r="L61" s="232">
        <f>'[1]10 Ostatné náklady'!L61</f>
        <v>15099091.802000001</v>
      </c>
      <c r="M61" s="232">
        <f>'[1]10 Ostatné náklady'!M61</f>
        <v>15114094.2875</v>
      </c>
      <c r="N61" s="232">
        <f>'[1]10 Ostatné náklady'!N61</f>
        <v>15129096.773000002</v>
      </c>
      <c r="O61" s="232">
        <f>'[1]10 Ostatné náklady'!O61</f>
        <v>15144099.2585</v>
      </c>
      <c r="P61" s="232">
        <f>'[1]10 Ostatné náklady'!P61</f>
        <v>15159101.744000001</v>
      </c>
      <c r="Q61" s="232">
        <f>'[1]10 Ostatné náklady'!Q61</f>
        <v>15174104.229500001</v>
      </c>
      <c r="R61" s="232">
        <f>'[1]10 Ostatné náklady'!R61</f>
        <v>15189106.715000007</v>
      </c>
      <c r="S61" s="232">
        <f>'[1]10 Ostatné náklady'!S61</f>
        <v>15201542.812500006</v>
      </c>
      <c r="T61" s="232">
        <f>'[1]10 Ostatné náklady'!T61</f>
        <v>15213978.909999996</v>
      </c>
      <c r="U61" s="232">
        <f>'[1]10 Ostatné náklady'!U61</f>
        <v>15226415.007500008</v>
      </c>
      <c r="V61" s="232">
        <f>'[1]10 Ostatné náklady'!V61</f>
        <v>15238851.105000006</v>
      </c>
      <c r="W61" s="232">
        <f>'[1]10 Ostatné náklady'!W61</f>
        <v>15251287.202500006</v>
      </c>
      <c r="X61" s="232">
        <f>'[1]10 Ostatné náklady'!X61</f>
        <v>15263723.300000004</v>
      </c>
      <c r="Y61" s="232">
        <f>'[1]10 Ostatné náklady'!Y61</f>
        <v>15276159.397500005</v>
      </c>
      <c r="Z61" s="232">
        <f>'[1]10 Ostatné náklady'!Z61</f>
        <v>15288595.495000008</v>
      </c>
      <c r="AA61" s="232">
        <f>'[1]10 Ostatné náklady'!AA61</f>
        <v>15301031.592500009</v>
      </c>
      <c r="AB61" s="232">
        <f>'[1]10 Ostatné náklady'!AB61</f>
        <v>15313467.690000009</v>
      </c>
      <c r="AC61" s="232">
        <f>'[1]10 Ostatné náklady'!AC61</f>
        <v>15325903.787500003</v>
      </c>
      <c r="AD61" s="232">
        <f>'[1]10 Ostatné náklady'!AD61</f>
        <v>15338339.885000005</v>
      </c>
      <c r="AE61" s="232">
        <f>'[1]10 Ostatné náklady'!AE61</f>
        <v>15350775.982500002</v>
      </c>
      <c r="AF61" s="232">
        <f>'[1]10 Ostatné náklady'!AF61</f>
        <v>15363212.08</v>
      </c>
      <c r="AG61" s="232">
        <f>'[1]10 Ostatné náklady'!AG61</f>
        <v>15375648.177499998</v>
      </c>
    </row>
    <row r="62" spans="2:33" x14ac:dyDescent="0.2">
      <c r="B62" s="204" t="s">
        <v>235</v>
      </c>
      <c r="C62" s="222">
        <f t="shared" si="13"/>
        <v>262717344.83750001</v>
      </c>
      <c r="D62" s="232">
        <f>'[1]10 Ostatné náklady'!D62</f>
        <v>7221993.3679999979</v>
      </c>
      <c r="E62" s="232">
        <f>'[1]10 Ostatné náklady'!E62</f>
        <v>7360733.591</v>
      </c>
      <c r="F62" s="232">
        <f>'[1]10 Ostatné náklady'!F62</f>
        <v>7499473.8139999984</v>
      </c>
      <c r="G62" s="232">
        <f>'[1]10 Ostatné náklady'!G62</f>
        <v>7638214.0369999986</v>
      </c>
      <c r="H62" s="232">
        <f>'[1]10 Ostatné náklady'!H62</f>
        <v>7730013.0700000003</v>
      </c>
      <c r="I62" s="232">
        <f>'[1]10 Ostatné náklady'!I62</f>
        <v>7832263.6954999985</v>
      </c>
      <c r="J62" s="232">
        <f>'[1]10 Ostatné náklady'!J62</f>
        <v>7934514.3210000005</v>
      </c>
      <c r="K62" s="232">
        <f>'[1]10 Ostatné náklady'!K62</f>
        <v>8036764.9464999996</v>
      </c>
      <c r="L62" s="232">
        <f>'[1]10 Ostatné náklady'!L62</f>
        <v>8139015.5720000006</v>
      </c>
      <c r="M62" s="232">
        <f>'[1]10 Ostatné náklady'!M62</f>
        <v>8241266.1974999988</v>
      </c>
      <c r="N62" s="232">
        <f>'[1]10 Ostatné náklady'!N62</f>
        <v>8343516.8229999989</v>
      </c>
      <c r="O62" s="232">
        <f>'[1]10 Ostatné náklady'!O62</f>
        <v>8445767.4484999981</v>
      </c>
      <c r="P62" s="232">
        <f>'[1]10 Ostatné náklady'!P62</f>
        <v>8548018.0739999991</v>
      </c>
      <c r="Q62" s="232">
        <f>'[1]10 Ostatné náklady'!Q62</f>
        <v>8650268.699500002</v>
      </c>
      <c r="R62" s="232">
        <f>'[1]10 Ostatné náklady'!R62</f>
        <v>8752519.3249999974</v>
      </c>
      <c r="S62" s="232">
        <f>'[1]10 Ostatné náklady'!S62</f>
        <v>8844646.0915000029</v>
      </c>
      <c r="T62" s="232">
        <f>'[1]10 Ostatné náklady'!T62</f>
        <v>8936772.8580000028</v>
      </c>
      <c r="U62" s="232">
        <f>'[1]10 Ostatné náklady'!U62</f>
        <v>9028899.6244999971</v>
      </c>
      <c r="V62" s="232">
        <f>'[1]10 Ostatné náklady'!V62</f>
        <v>9121026.3910000045</v>
      </c>
      <c r="W62" s="232">
        <f>'[1]10 Ostatné náklady'!W62</f>
        <v>9213153.1574999988</v>
      </c>
      <c r="X62" s="232">
        <f>'[1]10 Ostatné náklady'!X62</f>
        <v>9305279.9240000043</v>
      </c>
      <c r="Y62" s="232">
        <f>'[1]10 Ostatné náklady'!Y62</f>
        <v>9397406.6904999968</v>
      </c>
      <c r="Z62" s="232">
        <f>'[1]10 Ostatné náklady'!Z62</f>
        <v>9489533.4570000004</v>
      </c>
      <c r="AA62" s="232">
        <f>'[1]10 Ostatné náklady'!AA62</f>
        <v>9581660.2235000003</v>
      </c>
      <c r="AB62" s="232">
        <f>'[1]10 Ostatné náklady'!AB62</f>
        <v>9673786.9900000021</v>
      </c>
      <c r="AC62" s="232">
        <f>'[1]10 Ostatné náklady'!AC62</f>
        <v>9765913.756500002</v>
      </c>
      <c r="AD62" s="232">
        <f>'[1]10 Ostatné náklady'!AD62</f>
        <v>9858040.5230000038</v>
      </c>
      <c r="AE62" s="232">
        <f>'[1]10 Ostatné náklady'!AE62</f>
        <v>9950167.2895</v>
      </c>
      <c r="AF62" s="232">
        <f>'[1]10 Ostatné náklady'!AF62</f>
        <v>10042294.056000002</v>
      </c>
      <c r="AG62" s="232">
        <f>'[1]10 Ostatné náklady'!AG62</f>
        <v>10134420.822500004</v>
      </c>
    </row>
    <row r="63" spans="2:33" x14ac:dyDescent="0.2">
      <c r="B63" s="204" t="s">
        <v>236</v>
      </c>
      <c r="C63" s="222">
        <f t="shared" si="13"/>
        <v>1748042307.0075002</v>
      </c>
      <c r="D63" s="232">
        <f>'[1]10 Ostatné náklady'!D63</f>
        <v>48046370.287999988</v>
      </c>
      <c r="E63" s="232">
        <f>'[1]10 Ostatné náklady'!E63</f>
        <v>48968505.26600001</v>
      </c>
      <c r="F63" s="232">
        <f>'[1]10 Ostatné náklady'!F63</f>
        <v>49890640.243999995</v>
      </c>
      <c r="G63" s="232">
        <f>'[1]10 Ostatné náklady'!G63</f>
        <v>50812775.221999981</v>
      </c>
      <c r="H63" s="232">
        <f>'[1]10 Ostatné náklady'!H63</f>
        <v>51437580.105000004</v>
      </c>
      <c r="I63" s="232">
        <f>'[1]10 Ostatné náklady'!I63</f>
        <v>52116797.180500001</v>
      </c>
      <c r="J63" s="232">
        <f>'[1]10 Ostatné náklady'!J63</f>
        <v>52796014.255999997</v>
      </c>
      <c r="K63" s="232">
        <f>'[1]10 Ostatné náklady'!K63</f>
        <v>53475231.331499994</v>
      </c>
      <c r="L63" s="232">
        <f>'[1]10 Ostatné náklady'!L63</f>
        <v>54154448.407000013</v>
      </c>
      <c r="M63" s="232">
        <f>'[1]10 Ostatné náklady'!M63</f>
        <v>54833665.482500002</v>
      </c>
      <c r="N63" s="232">
        <f>'[1]10 Ostatné náklady'!N63</f>
        <v>55512882.558000021</v>
      </c>
      <c r="O63" s="232">
        <f>'[1]10 Ostatné náklady'!O63</f>
        <v>56192099.633499995</v>
      </c>
      <c r="P63" s="232">
        <f>'[1]10 Ostatné náklady'!P63</f>
        <v>56871316.709000006</v>
      </c>
      <c r="Q63" s="232">
        <f>'[1]10 Ostatné náklady'!Q63</f>
        <v>57550533.78450001</v>
      </c>
      <c r="R63" s="232">
        <f>'[1]10 Ostatné náklady'!R63</f>
        <v>58229750.860000014</v>
      </c>
      <c r="S63" s="232">
        <f>'[1]10 Ostatné náklady'!S63</f>
        <v>58843979.466499999</v>
      </c>
      <c r="T63" s="232">
        <f>'[1]10 Ostatné náklady'!T63</f>
        <v>59458208.073000006</v>
      </c>
      <c r="U63" s="232">
        <f>'[1]10 Ostatné náklady'!U63</f>
        <v>60072436.679499999</v>
      </c>
      <c r="V63" s="232">
        <f>'[1]10 Ostatné náklady'!V63</f>
        <v>60686665.285999991</v>
      </c>
      <c r="W63" s="232">
        <f>'[1]10 Ostatné náklady'!W63</f>
        <v>61300893.892500006</v>
      </c>
      <c r="X63" s="232">
        <f>'[1]10 Ostatné náklady'!X63</f>
        <v>61915122.499000005</v>
      </c>
      <c r="Y63" s="232">
        <f>'[1]10 Ostatné náklady'!Y63</f>
        <v>62529351.105500005</v>
      </c>
      <c r="Z63" s="232">
        <f>'[1]10 Ostatné náklady'!Z63</f>
        <v>63143579.712000012</v>
      </c>
      <c r="AA63" s="232">
        <f>'[1]10 Ostatné náklady'!AA63</f>
        <v>63757808.318500012</v>
      </c>
      <c r="AB63" s="232">
        <f>'[1]10 Ostatné náklady'!AB63</f>
        <v>64372036.925000012</v>
      </c>
      <c r="AC63" s="232">
        <f>'[1]10 Ostatné náklady'!AC63</f>
        <v>64986265.531500027</v>
      </c>
      <c r="AD63" s="232">
        <f>'[1]10 Ostatné náklady'!AD63</f>
        <v>65600494.138000004</v>
      </c>
      <c r="AE63" s="232">
        <f>'[1]10 Ostatné náklady'!AE63</f>
        <v>66214722.744500004</v>
      </c>
      <c r="AF63" s="232">
        <f>'[1]10 Ostatné náklady'!AF63</f>
        <v>66828951.351000033</v>
      </c>
      <c r="AG63" s="232">
        <f>'[1]10 Ostatné náklady'!AG63</f>
        <v>67443179.957499996</v>
      </c>
    </row>
    <row r="64" spans="2:33" x14ac:dyDescent="0.2">
      <c r="B64" s="204" t="s">
        <v>237</v>
      </c>
      <c r="C64" s="222">
        <f t="shared" si="13"/>
        <v>15140929.087499995</v>
      </c>
      <c r="D64" s="232">
        <f>'[1]10 Ostatné náklady'!D64</f>
        <v>417533.79299999995</v>
      </c>
      <c r="E64" s="232">
        <f>'[1]10 Ostatné náklady'!E64</f>
        <v>424406.81599999993</v>
      </c>
      <c r="F64" s="232">
        <f>'[1]10 Ostatné náklady'!F64</f>
        <v>431279.83900000004</v>
      </c>
      <c r="G64" s="232">
        <f>'[1]10 Ostatné náklady'!G64</f>
        <v>438152.86200000014</v>
      </c>
      <c r="H64" s="232">
        <f>'[1]10 Ostatné náklady'!H64</f>
        <v>446953.44999999995</v>
      </c>
      <c r="I64" s="232">
        <f>'[1]10 Ostatné náklady'!I64</f>
        <v>452626.38949999993</v>
      </c>
      <c r="J64" s="232">
        <f>'[1]10 Ostatné náklady'!J64</f>
        <v>458299.32899999991</v>
      </c>
      <c r="K64" s="232">
        <f>'[1]10 Ostatné náklady'!K64</f>
        <v>463972.26850000001</v>
      </c>
      <c r="L64" s="232">
        <f>'[1]10 Ostatné náklady'!L64</f>
        <v>469645.20799999981</v>
      </c>
      <c r="M64" s="232">
        <f>'[1]10 Ostatné náklady'!M64</f>
        <v>475318.14749999996</v>
      </c>
      <c r="N64" s="232">
        <f>'[1]10 Ostatné náklady'!N64</f>
        <v>480991.08699999982</v>
      </c>
      <c r="O64" s="232">
        <f>'[1]10 Ostatné náklady'!O64</f>
        <v>486664.02649999986</v>
      </c>
      <c r="P64" s="232">
        <f>'[1]10 Ostatné náklady'!P64</f>
        <v>492336.96600000001</v>
      </c>
      <c r="Q64" s="232">
        <f>'[1]10 Ostatné náklady'!Q64</f>
        <v>498009.90549999988</v>
      </c>
      <c r="R64" s="232">
        <f>'[1]10 Ostatné náklady'!R64</f>
        <v>503682.84499999997</v>
      </c>
      <c r="S64" s="232">
        <f>'[1]10 Ostatné náklady'!S64</f>
        <v>509064.62399999984</v>
      </c>
      <c r="T64" s="232">
        <f>'[1]10 Ostatné náklady'!T64</f>
        <v>514446.40299999999</v>
      </c>
      <c r="U64" s="232">
        <f>'[1]10 Ostatné náklady'!U64</f>
        <v>519828.18199999997</v>
      </c>
      <c r="V64" s="232">
        <f>'[1]10 Ostatné náklady'!V64</f>
        <v>525209.96100000001</v>
      </c>
      <c r="W64" s="232">
        <f>'[1]10 Ostatné náklady'!W64</f>
        <v>530591.73999999976</v>
      </c>
      <c r="X64" s="232">
        <f>'[1]10 Ostatné náklady'!X64</f>
        <v>535973.51899999997</v>
      </c>
      <c r="Y64" s="232">
        <f>'[1]10 Ostatné náklady'!Y64</f>
        <v>541355.29799999984</v>
      </c>
      <c r="Z64" s="232">
        <f>'[1]10 Ostatné náklady'!Z64</f>
        <v>546737.07699999982</v>
      </c>
      <c r="AA64" s="232">
        <f>'[1]10 Ostatné náklady'!AA64</f>
        <v>552118.85599999991</v>
      </c>
      <c r="AB64" s="232">
        <f>'[1]10 Ostatné náklady'!AB64</f>
        <v>557500.63499999989</v>
      </c>
      <c r="AC64" s="232">
        <f>'[1]10 Ostatné náklady'!AC64</f>
        <v>562882.41399999976</v>
      </c>
      <c r="AD64" s="232">
        <f>'[1]10 Ostatné náklady'!AD64</f>
        <v>568264.19299999997</v>
      </c>
      <c r="AE64" s="232">
        <f>'[1]10 Ostatné náklady'!AE64</f>
        <v>573645.97199999995</v>
      </c>
      <c r="AF64" s="232">
        <f>'[1]10 Ostatné náklady'!AF64</f>
        <v>579027.75099999993</v>
      </c>
      <c r="AG64" s="232">
        <f>'[1]10 Ostatné náklady'!AG64</f>
        <v>584409.5299999998</v>
      </c>
    </row>
    <row r="67" spans="2:33" x14ac:dyDescent="0.2">
      <c r="B67" s="204"/>
      <c r="C67" s="204"/>
      <c r="D67" s="204" t="s">
        <v>10</v>
      </c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</row>
    <row r="68" spans="2:33" x14ac:dyDescent="0.2">
      <c r="B68" s="206" t="s">
        <v>377</v>
      </c>
      <c r="C68" s="206"/>
      <c r="D68" s="204">
        <v>1</v>
      </c>
      <c r="E68" s="204">
        <v>2</v>
      </c>
      <c r="F68" s="204">
        <v>3</v>
      </c>
      <c r="G68" s="204">
        <v>4</v>
      </c>
      <c r="H68" s="204">
        <v>5</v>
      </c>
      <c r="I68" s="204">
        <v>6</v>
      </c>
      <c r="J68" s="204">
        <v>7</v>
      </c>
      <c r="K68" s="204">
        <v>8</v>
      </c>
      <c r="L68" s="204">
        <v>9</v>
      </c>
      <c r="M68" s="204">
        <v>10</v>
      </c>
      <c r="N68" s="204">
        <v>11</v>
      </c>
      <c r="O68" s="204">
        <v>12</v>
      </c>
      <c r="P68" s="204">
        <v>13</v>
      </c>
      <c r="Q68" s="204">
        <v>14</v>
      </c>
      <c r="R68" s="204">
        <v>15</v>
      </c>
      <c r="S68" s="204">
        <v>16</v>
      </c>
      <c r="T68" s="204">
        <v>17</v>
      </c>
      <c r="U68" s="204">
        <v>18</v>
      </c>
      <c r="V68" s="204">
        <v>19</v>
      </c>
      <c r="W68" s="204">
        <v>20</v>
      </c>
      <c r="X68" s="204">
        <v>21</v>
      </c>
      <c r="Y68" s="204">
        <v>22</v>
      </c>
      <c r="Z68" s="204">
        <v>23</v>
      </c>
      <c r="AA68" s="204">
        <v>24</v>
      </c>
      <c r="AB68" s="204">
        <v>25</v>
      </c>
      <c r="AC68" s="204">
        <v>26</v>
      </c>
      <c r="AD68" s="204">
        <v>27</v>
      </c>
      <c r="AE68" s="204">
        <v>28</v>
      </c>
      <c r="AF68" s="204">
        <v>29</v>
      </c>
      <c r="AG68" s="204">
        <v>30</v>
      </c>
    </row>
    <row r="69" spans="2:33" x14ac:dyDescent="0.2">
      <c r="B69" s="207" t="s">
        <v>90</v>
      </c>
      <c r="C69" s="207" t="s">
        <v>9</v>
      </c>
      <c r="D69" s="208">
        <f>D4</f>
        <v>2026</v>
      </c>
      <c r="E69" s="208">
        <f t="shared" ref="E69:AG69" si="14">E4</f>
        <v>2027</v>
      </c>
      <c r="F69" s="208">
        <f t="shared" si="14"/>
        <v>2028</v>
      </c>
      <c r="G69" s="208">
        <f t="shared" si="14"/>
        <v>2029</v>
      </c>
      <c r="H69" s="208">
        <f t="shared" si="14"/>
        <v>2030</v>
      </c>
      <c r="I69" s="208">
        <f t="shared" si="14"/>
        <v>2031</v>
      </c>
      <c r="J69" s="208">
        <f t="shared" si="14"/>
        <v>2032</v>
      </c>
      <c r="K69" s="208">
        <f t="shared" si="14"/>
        <v>2033</v>
      </c>
      <c r="L69" s="208">
        <f t="shared" si="14"/>
        <v>2034</v>
      </c>
      <c r="M69" s="208">
        <f t="shared" si="14"/>
        <v>2035</v>
      </c>
      <c r="N69" s="208">
        <f t="shared" si="14"/>
        <v>2036</v>
      </c>
      <c r="O69" s="208">
        <f t="shared" si="14"/>
        <v>2037</v>
      </c>
      <c r="P69" s="208">
        <f t="shared" si="14"/>
        <v>2038</v>
      </c>
      <c r="Q69" s="208">
        <f t="shared" si="14"/>
        <v>2039</v>
      </c>
      <c r="R69" s="208">
        <f t="shared" si="14"/>
        <v>2040</v>
      </c>
      <c r="S69" s="208">
        <f t="shared" si="14"/>
        <v>2041</v>
      </c>
      <c r="T69" s="208">
        <f t="shared" si="14"/>
        <v>2042</v>
      </c>
      <c r="U69" s="208">
        <f t="shared" si="14"/>
        <v>2043</v>
      </c>
      <c r="V69" s="208">
        <f t="shared" si="14"/>
        <v>2044</v>
      </c>
      <c r="W69" s="208">
        <f t="shared" si="14"/>
        <v>2045</v>
      </c>
      <c r="X69" s="208">
        <f t="shared" si="14"/>
        <v>2046</v>
      </c>
      <c r="Y69" s="208">
        <f t="shared" si="14"/>
        <v>2047</v>
      </c>
      <c r="Z69" s="208">
        <f t="shared" si="14"/>
        <v>2048</v>
      </c>
      <c r="AA69" s="208">
        <f t="shared" si="14"/>
        <v>2049</v>
      </c>
      <c r="AB69" s="208">
        <f t="shared" si="14"/>
        <v>2050</v>
      </c>
      <c r="AC69" s="208">
        <f t="shared" si="14"/>
        <v>2051</v>
      </c>
      <c r="AD69" s="208">
        <f t="shared" si="14"/>
        <v>2052</v>
      </c>
      <c r="AE69" s="208">
        <f t="shared" si="14"/>
        <v>2053</v>
      </c>
      <c r="AF69" s="208">
        <f t="shared" si="14"/>
        <v>2054</v>
      </c>
      <c r="AG69" s="208">
        <f t="shared" si="14"/>
        <v>2055</v>
      </c>
    </row>
    <row r="70" spans="2:33" x14ac:dyDescent="0.2">
      <c r="B70" s="204" t="s">
        <v>364</v>
      </c>
      <c r="C70" s="222">
        <f t="shared" ref="C70:C75" si="15">SUM(D70:AG70)</f>
        <v>-40850510.874374956</v>
      </c>
      <c r="D70" s="225">
        <f t="shared" ref="D70:D75" si="16">D48-D59</f>
        <v>0</v>
      </c>
      <c r="E70" s="225">
        <f t="shared" ref="E70:AG75" si="17">E48-E59</f>
        <v>0</v>
      </c>
      <c r="F70" s="225">
        <f t="shared" si="17"/>
        <v>0</v>
      </c>
      <c r="G70" s="225">
        <f t="shared" si="17"/>
        <v>0</v>
      </c>
      <c r="H70" s="225">
        <f t="shared" si="17"/>
        <v>-1599858.2362500429</v>
      </c>
      <c r="I70" s="225">
        <f t="shared" si="17"/>
        <v>-1597804.2626249939</v>
      </c>
      <c r="J70" s="225">
        <f t="shared" si="17"/>
        <v>-1595750.2890000194</v>
      </c>
      <c r="K70" s="225">
        <f t="shared" si="17"/>
        <v>-1593696.31537503</v>
      </c>
      <c r="L70" s="225">
        <f t="shared" si="17"/>
        <v>-1591642.3417499959</v>
      </c>
      <c r="M70" s="225">
        <f t="shared" si="17"/>
        <v>-1589588.3681250215</v>
      </c>
      <c r="N70" s="225">
        <f t="shared" si="17"/>
        <v>-1587534.3945000321</v>
      </c>
      <c r="O70" s="225">
        <f t="shared" si="17"/>
        <v>-1585480.4208749831</v>
      </c>
      <c r="P70" s="225">
        <f t="shared" si="17"/>
        <v>-1583426.447250098</v>
      </c>
      <c r="Q70" s="225">
        <f t="shared" si="17"/>
        <v>-1581372.473625049</v>
      </c>
      <c r="R70" s="225">
        <f t="shared" si="17"/>
        <v>-1579318.4999999553</v>
      </c>
      <c r="S70" s="225">
        <f t="shared" si="17"/>
        <v>-1576612.34437491</v>
      </c>
      <c r="T70" s="225">
        <f t="shared" si="17"/>
        <v>-1573906.1887499243</v>
      </c>
      <c r="U70" s="225">
        <f t="shared" si="17"/>
        <v>-1571200.0331249684</v>
      </c>
      <c r="V70" s="225">
        <f t="shared" si="17"/>
        <v>-1568493.8774999529</v>
      </c>
      <c r="W70" s="225">
        <f t="shared" si="17"/>
        <v>-1565787.7218750417</v>
      </c>
      <c r="X70" s="225">
        <f t="shared" si="17"/>
        <v>-1563081.5662499964</v>
      </c>
      <c r="Y70" s="225">
        <f t="shared" si="17"/>
        <v>-1560375.4106249809</v>
      </c>
      <c r="Z70" s="225">
        <f t="shared" si="17"/>
        <v>-1557669.2549999654</v>
      </c>
      <c r="AA70" s="225">
        <f t="shared" si="17"/>
        <v>-1554963.0993749797</v>
      </c>
      <c r="AB70" s="225">
        <f t="shared" si="17"/>
        <v>-1552256.9437499791</v>
      </c>
      <c r="AC70" s="225">
        <f t="shared" si="17"/>
        <v>-1549550.7881250232</v>
      </c>
      <c r="AD70" s="225">
        <f t="shared" si="17"/>
        <v>-1546844.6325000674</v>
      </c>
      <c r="AE70" s="225">
        <f t="shared" si="17"/>
        <v>-1544138.4768749475</v>
      </c>
      <c r="AF70" s="225">
        <f t="shared" si="17"/>
        <v>-1541432.3212500364</v>
      </c>
      <c r="AG70" s="225">
        <f t="shared" si="17"/>
        <v>-1538726.1656249613</v>
      </c>
    </row>
    <row r="71" spans="2:33" x14ac:dyDescent="0.2">
      <c r="B71" s="204" t="s">
        <v>365</v>
      </c>
      <c r="C71" s="222">
        <f t="shared" si="15"/>
        <v>-13616836.958124906</v>
      </c>
      <c r="D71" s="225">
        <f t="shared" si="16"/>
        <v>0</v>
      </c>
      <c r="E71" s="225">
        <f t="shared" si="17"/>
        <v>0</v>
      </c>
      <c r="F71" s="225">
        <f t="shared" si="17"/>
        <v>0</v>
      </c>
      <c r="G71" s="225">
        <f t="shared" si="17"/>
        <v>0</v>
      </c>
      <c r="H71" s="225">
        <f t="shared" si="17"/>
        <v>-533286.07874999195</v>
      </c>
      <c r="I71" s="225">
        <f t="shared" si="17"/>
        <v>-532601.42087500542</v>
      </c>
      <c r="J71" s="225">
        <f t="shared" si="17"/>
        <v>-531916.76299998164</v>
      </c>
      <c r="K71" s="225">
        <f t="shared" si="17"/>
        <v>-531232.10512497276</v>
      </c>
      <c r="L71" s="225">
        <f t="shared" si="17"/>
        <v>-530547.44724996388</v>
      </c>
      <c r="M71" s="225">
        <f t="shared" si="17"/>
        <v>-529862.78937502205</v>
      </c>
      <c r="N71" s="225">
        <f t="shared" si="17"/>
        <v>-529178.13149999827</v>
      </c>
      <c r="O71" s="225">
        <f t="shared" si="17"/>
        <v>-528493.47362500429</v>
      </c>
      <c r="P71" s="225">
        <f t="shared" si="17"/>
        <v>-527808.81575001776</v>
      </c>
      <c r="Q71" s="225">
        <f t="shared" si="17"/>
        <v>-527124.15787499398</v>
      </c>
      <c r="R71" s="225">
        <f t="shared" si="17"/>
        <v>-526439.49999997765</v>
      </c>
      <c r="S71" s="225">
        <f t="shared" si="17"/>
        <v>-525537.44812498242</v>
      </c>
      <c r="T71" s="225">
        <f t="shared" si="17"/>
        <v>-524635.39624998719</v>
      </c>
      <c r="U71" s="225">
        <f t="shared" si="17"/>
        <v>-523733.34437502921</v>
      </c>
      <c r="V71" s="225">
        <f t="shared" si="17"/>
        <v>-522831.29249998927</v>
      </c>
      <c r="W71" s="225">
        <f t="shared" si="17"/>
        <v>-521929.24062497169</v>
      </c>
      <c r="X71" s="225">
        <f t="shared" si="17"/>
        <v>-521027.18875001371</v>
      </c>
      <c r="Y71" s="225">
        <f t="shared" si="17"/>
        <v>-520125.13687498122</v>
      </c>
      <c r="Z71" s="225">
        <f t="shared" si="17"/>
        <v>-519223.08500003815</v>
      </c>
      <c r="AA71" s="225">
        <f t="shared" si="17"/>
        <v>-518321.03312498331</v>
      </c>
      <c r="AB71" s="225">
        <f t="shared" si="17"/>
        <v>-517418.98124996573</v>
      </c>
      <c r="AC71" s="225">
        <f t="shared" si="17"/>
        <v>-516516.9293749854</v>
      </c>
      <c r="AD71" s="225">
        <f t="shared" si="17"/>
        <v>-515614.87749998271</v>
      </c>
      <c r="AE71" s="225">
        <f t="shared" si="17"/>
        <v>-514712.82562500238</v>
      </c>
      <c r="AF71" s="225">
        <f t="shared" si="17"/>
        <v>-513810.7737500295</v>
      </c>
      <c r="AG71" s="225">
        <f t="shared" si="17"/>
        <v>-512908.72187503427</v>
      </c>
    </row>
    <row r="72" spans="2:33" x14ac:dyDescent="0.2">
      <c r="B72" s="204" t="s">
        <v>234</v>
      </c>
      <c r="C72" s="222">
        <f t="shared" si="15"/>
        <v>-4752324.2725000419</v>
      </c>
      <c r="D72" s="225">
        <f t="shared" si="16"/>
        <v>0</v>
      </c>
      <c r="E72" s="225">
        <f t="shared" si="17"/>
        <v>0</v>
      </c>
      <c r="F72" s="225">
        <f t="shared" si="17"/>
        <v>0</v>
      </c>
      <c r="G72" s="225">
        <f t="shared" si="17"/>
        <v>0</v>
      </c>
      <c r="H72" s="225">
        <f t="shared" si="17"/>
        <v>-186461.34500000067</v>
      </c>
      <c r="I72" s="225">
        <f t="shared" si="17"/>
        <v>-186102.51349999756</v>
      </c>
      <c r="J72" s="225">
        <f t="shared" si="17"/>
        <v>-185743.68200000748</v>
      </c>
      <c r="K72" s="225">
        <f t="shared" si="17"/>
        <v>-185384.85050000064</v>
      </c>
      <c r="L72" s="225">
        <f t="shared" si="17"/>
        <v>-185026.01899999753</v>
      </c>
      <c r="M72" s="225">
        <f t="shared" si="17"/>
        <v>-184667.18749999069</v>
      </c>
      <c r="N72" s="225">
        <f t="shared" si="17"/>
        <v>-184308.35599999502</v>
      </c>
      <c r="O72" s="225">
        <f t="shared" si="17"/>
        <v>-183949.52449999191</v>
      </c>
      <c r="P72" s="225">
        <f t="shared" si="17"/>
        <v>-183590.69299999066</v>
      </c>
      <c r="Q72" s="225">
        <f t="shared" si="17"/>
        <v>-183231.86150000244</v>
      </c>
      <c r="R72" s="225">
        <f t="shared" si="17"/>
        <v>-182873.03000000492</v>
      </c>
      <c r="S72" s="225">
        <f t="shared" si="17"/>
        <v>-182688.77800000273</v>
      </c>
      <c r="T72" s="225">
        <f t="shared" si="17"/>
        <v>-182504.52599999309</v>
      </c>
      <c r="U72" s="225">
        <f t="shared" si="17"/>
        <v>-182320.27400000766</v>
      </c>
      <c r="V72" s="225">
        <f t="shared" si="17"/>
        <v>-182136.02200000547</v>
      </c>
      <c r="W72" s="225">
        <f t="shared" si="17"/>
        <v>-181951.77000000142</v>
      </c>
      <c r="X72" s="225">
        <f t="shared" si="17"/>
        <v>-181767.51800000109</v>
      </c>
      <c r="Y72" s="225">
        <f t="shared" si="17"/>
        <v>-181583.26600000821</v>
      </c>
      <c r="Z72" s="225">
        <f t="shared" si="17"/>
        <v>-181399.01400001347</v>
      </c>
      <c r="AA72" s="225">
        <f t="shared" si="17"/>
        <v>-181214.76200000755</v>
      </c>
      <c r="AB72" s="225">
        <f t="shared" si="17"/>
        <v>-181030.51000000909</v>
      </c>
      <c r="AC72" s="225">
        <f t="shared" si="17"/>
        <v>-180846.25800000504</v>
      </c>
      <c r="AD72" s="225">
        <f t="shared" si="17"/>
        <v>-180662.00600000843</v>
      </c>
      <c r="AE72" s="225">
        <f t="shared" si="17"/>
        <v>-180477.75400000438</v>
      </c>
      <c r="AF72" s="225">
        <f t="shared" si="17"/>
        <v>-180293.5019999966</v>
      </c>
      <c r="AG72" s="225">
        <f t="shared" si="17"/>
        <v>-180109.24999999814</v>
      </c>
    </row>
    <row r="73" spans="2:33" x14ac:dyDescent="0.2">
      <c r="B73" s="204" t="s">
        <v>235</v>
      </c>
      <c r="C73" s="222">
        <f t="shared" si="15"/>
        <v>1455882.4349999893</v>
      </c>
      <c r="D73" s="225">
        <f t="shared" si="16"/>
        <v>0</v>
      </c>
      <c r="E73" s="225">
        <f t="shared" si="17"/>
        <v>0</v>
      </c>
      <c r="F73" s="225">
        <f t="shared" si="17"/>
        <v>0</v>
      </c>
      <c r="G73" s="225">
        <f t="shared" si="17"/>
        <v>0</v>
      </c>
      <c r="H73" s="225">
        <f t="shared" si="17"/>
        <v>46941.189999998547</v>
      </c>
      <c r="I73" s="225">
        <f t="shared" si="17"/>
        <v>47395.469000004232</v>
      </c>
      <c r="J73" s="225">
        <f t="shared" si="17"/>
        <v>47849.747999998741</v>
      </c>
      <c r="K73" s="225">
        <f t="shared" si="17"/>
        <v>48304.027000002563</v>
      </c>
      <c r="L73" s="225">
        <f t="shared" si="17"/>
        <v>48758.305999998003</v>
      </c>
      <c r="M73" s="225">
        <f t="shared" si="17"/>
        <v>49212.585000002757</v>
      </c>
      <c r="N73" s="225">
        <f t="shared" si="17"/>
        <v>49666.86400000006</v>
      </c>
      <c r="O73" s="225">
        <f t="shared" si="17"/>
        <v>50121.14300000295</v>
      </c>
      <c r="P73" s="225">
        <f t="shared" si="17"/>
        <v>50575.422000000253</v>
      </c>
      <c r="Q73" s="225">
        <f t="shared" si="17"/>
        <v>51029.700999993831</v>
      </c>
      <c r="R73" s="225">
        <f t="shared" si="17"/>
        <v>51483.980000006035</v>
      </c>
      <c r="S73" s="225">
        <f t="shared" si="17"/>
        <v>52669.682500002906</v>
      </c>
      <c r="T73" s="225">
        <f t="shared" si="17"/>
        <v>53855.384999990463</v>
      </c>
      <c r="U73" s="225">
        <f t="shared" si="17"/>
        <v>55041.087500004098</v>
      </c>
      <c r="V73" s="225">
        <f t="shared" si="17"/>
        <v>56226.789999995381</v>
      </c>
      <c r="W73" s="225">
        <f t="shared" si="17"/>
        <v>57412.492499999702</v>
      </c>
      <c r="X73" s="225">
        <f t="shared" si="17"/>
        <v>58598.195000000298</v>
      </c>
      <c r="Y73" s="225">
        <f t="shared" si="17"/>
        <v>59783.897499997169</v>
      </c>
      <c r="Z73" s="225">
        <f t="shared" si="17"/>
        <v>60969.600000010803</v>
      </c>
      <c r="AA73" s="225">
        <f t="shared" si="17"/>
        <v>62155.302499994636</v>
      </c>
      <c r="AB73" s="225">
        <f t="shared" si="17"/>
        <v>63341.004999997094</v>
      </c>
      <c r="AC73" s="225">
        <f t="shared" si="17"/>
        <v>64526.707499992102</v>
      </c>
      <c r="AD73" s="225">
        <f t="shared" si="17"/>
        <v>65712.409999998286</v>
      </c>
      <c r="AE73" s="225">
        <f t="shared" si="17"/>
        <v>66898.11249999702</v>
      </c>
      <c r="AF73" s="225">
        <f t="shared" si="17"/>
        <v>68083.815000003204</v>
      </c>
      <c r="AG73" s="225">
        <f t="shared" si="17"/>
        <v>69269.517499998212</v>
      </c>
    </row>
    <row r="74" spans="2:33" x14ac:dyDescent="0.2">
      <c r="B74" s="204" t="s">
        <v>236</v>
      </c>
      <c r="C74" s="222">
        <f t="shared" si="15"/>
        <v>9725122.5974999294</v>
      </c>
      <c r="D74" s="225">
        <f t="shared" si="16"/>
        <v>0</v>
      </c>
      <c r="E74" s="225">
        <f t="shared" si="17"/>
        <v>0</v>
      </c>
      <c r="F74" s="225">
        <f t="shared" si="17"/>
        <v>0</v>
      </c>
      <c r="G74" s="225">
        <f t="shared" si="17"/>
        <v>0</v>
      </c>
      <c r="H74" s="225">
        <f t="shared" si="17"/>
        <v>297330.09500000626</v>
      </c>
      <c r="I74" s="225">
        <f t="shared" si="17"/>
        <v>302776.88049998134</v>
      </c>
      <c r="J74" s="225">
        <f t="shared" si="17"/>
        <v>308223.66599997878</v>
      </c>
      <c r="K74" s="225">
        <f t="shared" si="17"/>
        <v>313670.45150002092</v>
      </c>
      <c r="L74" s="225">
        <f t="shared" si="17"/>
        <v>319117.23699999601</v>
      </c>
      <c r="M74" s="225">
        <f t="shared" si="17"/>
        <v>324564.02249997854</v>
      </c>
      <c r="N74" s="225">
        <f t="shared" si="17"/>
        <v>330010.80799999088</v>
      </c>
      <c r="O74" s="225">
        <f t="shared" si="17"/>
        <v>335457.59350001067</v>
      </c>
      <c r="P74" s="225">
        <f t="shared" si="17"/>
        <v>340904.37900000066</v>
      </c>
      <c r="Q74" s="225">
        <f t="shared" si="17"/>
        <v>346351.16450001299</v>
      </c>
      <c r="R74" s="225">
        <f t="shared" si="17"/>
        <v>351797.95000001043</v>
      </c>
      <c r="S74" s="225">
        <f t="shared" si="17"/>
        <v>359114.19250001013</v>
      </c>
      <c r="T74" s="225">
        <f t="shared" si="17"/>
        <v>366430.43499998748</v>
      </c>
      <c r="U74" s="225">
        <f t="shared" si="17"/>
        <v>373746.67749998719</v>
      </c>
      <c r="V74" s="225">
        <f t="shared" si="17"/>
        <v>381062.92000000179</v>
      </c>
      <c r="W74" s="225">
        <f t="shared" si="17"/>
        <v>388379.16249997914</v>
      </c>
      <c r="X74" s="225">
        <f t="shared" si="17"/>
        <v>395695.40500001609</v>
      </c>
      <c r="Y74" s="225">
        <f t="shared" si="17"/>
        <v>403011.64750000089</v>
      </c>
      <c r="Z74" s="225">
        <f t="shared" si="17"/>
        <v>410327.88999998569</v>
      </c>
      <c r="AA74" s="225">
        <f t="shared" si="17"/>
        <v>417644.13249997795</v>
      </c>
      <c r="AB74" s="225">
        <f t="shared" si="17"/>
        <v>424960.37500002235</v>
      </c>
      <c r="AC74" s="225">
        <f t="shared" si="17"/>
        <v>432276.61749999225</v>
      </c>
      <c r="AD74" s="225">
        <f t="shared" si="17"/>
        <v>439592.86000001431</v>
      </c>
      <c r="AE74" s="225">
        <f t="shared" si="17"/>
        <v>446909.10249999911</v>
      </c>
      <c r="AF74" s="225">
        <f t="shared" si="17"/>
        <v>454225.34499994665</v>
      </c>
      <c r="AG74" s="225">
        <f t="shared" si="17"/>
        <v>461541.58750002086</v>
      </c>
    </row>
    <row r="75" spans="2:33" x14ac:dyDescent="0.2">
      <c r="B75" s="204" t="s">
        <v>237</v>
      </c>
      <c r="C75" s="222">
        <f t="shared" si="15"/>
        <v>58785.805000002729</v>
      </c>
      <c r="D75" s="225">
        <f t="shared" si="16"/>
        <v>0</v>
      </c>
      <c r="E75" s="225">
        <f t="shared" si="17"/>
        <v>0</v>
      </c>
      <c r="F75" s="225">
        <f t="shared" si="17"/>
        <v>0</v>
      </c>
      <c r="G75" s="225">
        <f t="shared" si="17"/>
        <v>0</v>
      </c>
      <c r="H75" s="225">
        <f t="shared" si="17"/>
        <v>-1927.5650000000605</v>
      </c>
      <c r="I75" s="225">
        <f t="shared" si="17"/>
        <v>-1338.0899999999092</v>
      </c>
      <c r="J75" s="225">
        <f t="shared" si="17"/>
        <v>-748.61499999993248</v>
      </c>
      <c r="K75" s="225">
        <f t="shared" si="17"/>
        <v>-159.14000000018859</v>
      </c>
      <c r="L75" s="225">
        <f t="shared" si="17"/>
        <v>430.33500000019558</v>
      </c>
      <c r="M75" s="225">
        <f t="shared" si="17"/>
        <v>1019.8099999998813</v>
      </c>
      <c r="N75" s="225">
        <f t="shared" si="17"/>
        <v>1609.2850000002072</v>
      </c>
      <c r="O75" s="225">
        <f t="shared" si="17"/>
        <v>2198.7599999999511</v>
      </c>
      <c r="P75" s="225">
        <f t="shared" si="17"/>
        <v>2788.2349999998696</v>
      </c>
      <c r="Q75" s="225">
        <f t="shared" si="17"/>
        <v>3377.7100000002538</v>
      </c>
      <c r="R75" s="225">
        <f t="shared" si="17"/>
        <v>3967.1850000000559</v>
      </c>
      <c r="S75" s="225">
        <f t="shared" si="17"/>
        <v>3867.685999999987</v>
      </c>
      <c r="T75" s="225">
        <f t="shared" si="17"/>
        <v>3768.1870000000345</v>
      </c>
      <c r="U75" s="225">
        <f t="shared" si="17"/>
        <v>3668.6880000000237</v>
      </c>
      <c r="V75" s="225">
        <f t="shared" si="17"/>
        <v>3569.189000000013</v>
      </c>
      <c r="W75" s="225">
        <f t="shared" si="17"/>
        <v>3469.6900000004098</v>
      </c>
      <c r="X75" s="225">
        <f t="shared" si="17"/>
        <v>3370.191000000108</v>
      </c>
      <c r="Y75" s="225">
        <f t="shared" si="17"/>
        <v>3270.6920000002719</v>
      </c>
      <c r="Z75" s="225">
        <f t="shared" si="17"/>
        <v>3171.1930000000866</v>
      </c>
      <c r="AA75" s="225">
        <f t="shared" si="17"/>
        <v>3071.6940000002505</v>
      </c>
      <c r="AB75" s="225">
        <f t="shared" si="17"/>
        <v>2972.195000000298</v>
      </c>
      <c r="AC75" s="225">
        <f t="shared" si="17"/>
        <v>2872.6960000003455</v>
      </c>
      <c r="AD75" s="225">
        <f t="shared" si="17"/>
        <v>2773.1970000001602</v>
      </c>
      <c r="AE75" s="225">
        <f t="shared" si="17"/>
        <v>2673.6980000003241</v>
      </c>
      <c r="AF75" s="225">
        <f t="shared" si="17"/>
        <v>2574.1990000000224</v>
      </c>
      <c r="AG75" s="225">
        <f t="shared" si="17"/>
        <v>2474.7000000000698</v>
      </c>
    </row>
    <row r="76" spans="2:33" x14ac:dyDescent="0.2">
      <c r="B76" s="218"/>
      <c r="C76" s="219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</row>
    <row r="78" spans="2:33" ht="22.5" x14ac:dyDescent="0.2">
      <c r="B78" s="12" t="s">
        <v>378</v>
      </c>
      <c r="C78" s="206" t="s">
        <v>9</v>
      </c>
    </row>
    <row r="79" spans="2:33" x14ac:dyDescent="0.2">
      <c r="B79" s="209" t="s">
        <v>364</v>
      </c>
      <c r="C79" s="222">
        <f t="shared" ref="C79:C84" si="18">SUM(D79:AG79)</f>
        <v>-1674870.945849373</v>
      </c>
      <c r="D79" s="222">
        <f>D70*Parametre!$C$144</f>
        <v>0</v>
      </c>
      <c r="E79" s="222">
        <f>E70*Parametre!$C$144</f>
        <v>0</v>
      </c>
      <c r="F79" s="222">
        <f>F70*Parametre!$C$144</f>
        <v>0</v>
      </c>
      <c r="G79" s="222">
        <f>G70*Parametre!$C$144</f>
        <v>0</v>
      </c>
      <c r="H79" s="222">
        <f>H70*Parametre!$C$144</f>
        <v>-65594.187686251767</v>
      </c>
      <c r="I79" s="222">
        <f>I70*Parametre!$C$144</f>
        <v>-65509.974767624757</v>
      </c>
      <c r="J79" s="222">
        <f>J70*Parametre!$C$144</f>
        <v>-65425.761849000803</v>
      </c>
      <c r="K79" s="222">
        <f>K70*Parametre!$C$144</f>
        <v>-65341.548930376237</v>
      </c>
      <c r="L79" s="222">
        <f>L70*Parametre!$C$144</f>
        <v>-65257.336011749838</v>
      </c>
      <c r="M79" s="222">
        <f>M70*Parametre!$C$144</f>
        <v>-65173.123093125883</v>
      </c>
      <c r="N79" s="222">
        <f>N70*Parametre!$C$144</f>
        <v>-65088.910174501318</v>
      </c>
      <c r="O79" s="222">
        <f>O70*Parametre!$C$144</f>
        <v>-65004.697255874307</v>
      </c>
      <c r="P79" s="222">
        <f>P70*Parametre!$C$144</f>
        <v>-64920.48433725402</v>
      </c>
      <c r="Q79" s="222">
        <f>Q70*Parametre!$C$144</f>
        <v>-64836.27141862701</v>
      </c>
      <c r="R79" s="222">
        <f>R70*Parametre!$C$144</f>
        <v>-64752.058499998173</v>
      </c>
      <c r="S79" s="222">
        <f>S70*Parametre!$C$144</f>
        <v>-64641.10611937131</v>
      </c>
      <c r="T79" s="222">
        <f>T70*Parametre!$C$144</f>
        <v>-64530.1537387469</v>
      </c>
      <c r="U79" s="222">
        <f>U70*Parametre!$C$144</f>
        <v>-64419.201358123704</v>
      </c>
      <c r="V79" s="222">
        <f>V70*Parametre!$C$144</f>
        <v>-64308.248977498071</v>
      </c>
      <c r="W79" s="222">
        <f>W70*Parametre!$C$144</f>
        <v>-64197.296596876717</v>
      </c>
      <c r="X79" s="222">
        <f>X70*Parametre!$C$144</f>
        <v>-64086.344216249854</v>
      </c>
      <c r="Y79" s="222">
        <f>Y70*Parametre!$C$144</f>
        <v>-63975.391835624221</v>
      </c>
      <c r="Z79" s="222">
        <f>Z70*Parametre!$C$144</f>
        <v>-63864.439454998588</v>
      </c>
      <c r="AA79" s="222">
        <f>AA70*Parametre!$C$144</f>
        <v>-63753.48707437417</v>
      </c>
      <c r="AB79" s="222">
        <f>AB70*Parametre!$C$144</f>
        <v>-63642.534693749149</v>
      </c>
      <c r="AC79" s="222">
        <f>AC70*Parametre!$C$144</f>
        <v>-63531.582313125953</v>
      </c>
      <c r="AD79" s="222">
        <f>AD70*Parametre!$C$144</f>
        <v>-63420.629932502765</v>
      </c>
      <c r="AE79" s="222">
        <f>AE70*Parametre!$C$144</f>
        <v>-63309.677551872854</v>
      </c>
      <c r="AF79" s="222">
        <f>AF70*Parametre!$C$144</f>
        <v>-63198.725171251492</v>
      </c>
      <c r="AG79" s="222">
        <f>AG70*Parametre!$C$144</f>
        <v>-63087.772790623414</v>
      </c>
    </row>
    <row r="80" spans="2:33" x14ac:dyDescent="0.2">
      <c r="B80" s="209" t="s">
        <v>365</v>
      </c>
      <c r="C80" s="222">
        <f t="shared" si="18"/>
        <v>-462972.45657624677</v>
      </c>
      <c r="D80" s="222">
        <f>D71*Parametre!$C$145</f>
        <v>0</v>
      </c>
      <c r="E80" s="222">
        <f>E71*Parametre!$C$145</f>
        <v>0</v>
      </c>
      <c r="F80" s="222">
        <f>F71*Parametre!$C$145</f>
        <v>0</v>
      </c>
      <c r="G80" s="222">
        <f>G71*Parametre!$C$145</f>
        <v>0</v>
      </c>
      <c r="H80" s="222">
        <f>H71*Parametre!$C$145</f>
        <v>-18131.726677499726</v>
      </c>
      <c r="I80" s="222">
        <f>I71*Parametre!$C$145</f>
        <v>-18108.448309750187</v>
      </c>
      <c r="J80" s="222">
        <f>J71*Parametre!$C$145</f>
        <v>-18085.169941999378</v>
      </c>
      <c r="K80" s="222">
        <f>K71*Parametre!$C$145</f>
        <v>-18061.891574249075</v>
      </c>
      <c r="L80" s="222">
        <f>L71*Parametre!$C$145</f>
        <v>-18038.613206498772</v>
      </c>
      <c r="M80" s="222">
        <f>M71*Parametre!$C$145</f>
        <v>-18015.33483875075</v>
      </c>
      <c r="N80" s="222">
        <f>N71*Parametre!$C$145</f>
        <v>-17992.056470999942</v>
      </c>
      <c r="O80" s="222">
        <f>O71*Parametre!$C$145</f>
        <v>-17968.778103250148</v>
      </c>
      <c r="P80" s="222">
        <f>P71*Parametre!$C$145</f>
        <v>-17945.499735500605</v>
      </c>
      <c r="Q80" s="222">
        <f>Q71*Parametre!$C$145</f>
        <v>-17922.221367749797</v>
      </c>
      <c r="R80" s="222">
        <f>R71*Parametre!$C$145</f>
        <v>-17898.942999999243</v>
      </c>
      <c r="S80" s="222">
        <f>S71*Parametre!$C$145</f>
        <v>-17868.273236249403</v>
      </c>
      <c r="T80" s="222">
        <f>T71*Parametre!$C$145</f>
        <v>-17837.603472499566</v>
      </c>
      <c r="U80" s="222">
        <f>U71*Parametre!$C$145</f>
        <v>-17806.933708750996</v>
      </c>
      <c r="V80" s="222">
        <f>V71*Parametre!$C$145</f>
        <v>-17776.263944999635</v>
      </c>
      <c r="W80" s="222">
        <f>W71*Parametre!$C$145</f>
        <v>-17745.594181249038</v>
      </c>
      <c r="X80" s="222">
        <f>X71*Parametre!$C$145</f>
        <v>-17714.924417500468</v>
      </c>
      <c r="Y80" s="222">
        <f>Y71*Parametre!$C$145</f>
        <v>-17684.254653749362</v>
      </c>
      <c r="Z80" s="222">
        <f>Z71*Parametre!$C$145</f>
        <v>-17653.584890001297</v>
      </c>
      <c r="AA80" s="222">
        <f>AA71*Parametre!$C$145</f>
        <v>-17622.915126249434</v>
      </c>
      <c r="AB80" s="222">
        <f>AB71*Parametre!$C$145</f>
        <v>-17592.245362498837</v>
      </c>
      <c r="AC80" s="222">
        <f>AC71*Parametre!$C$145</f>
        <v>-17561.575598749503</v>
      </c>
      <c r="AD80" s="222">
        <f>AD71*Parametre!$C$145</f>
        <v>-17530.905834999412</v>
      </c>
      <c r="AE80" s="222">
        <f>AE71*Parametre!$C$145</f>
        <v>-17500.236071250081</v>
      </c>
      <c r="AF80" s="222">
        <f>AF71*Parametre!$C$145</f>
        <v>-17469.566307501005</v>
      </c>
      <c r="AG80" s="222">
        <f>AG71*Parametre!$C$145</f>
        <v>-17438.896543751165</v>
      </c>
    </row>
    <row r="81" spans="2:33" x14ac:dyDescent="0.2">
      <c r="B81" s="209" t="s">
        <v>234</v>
      </c>
      <c r="C81" s="222">
        <f t="shared" si="18"/>
        <v>-199597.61944500176</v>
      </c>
      <c r="D81" s="222">
        <f>D72*Parametre!$C$146</f>
        <v>0</v>
      </c>
      <c r="E81" s="222">
        <f>E72*Parametre!$C$146</f>
        <v>0</v>
      </c>
      <c r="F81" s="222">
        <f>F72*Parametre!$C$146</f>
        <v>0</v>
      </c>
      <c r="G81" s="222">
        <f>G72*Parametre!$C$146</f>
        <v>0</v>
      </c>
      <c r="H81" s="222">
        <f>H72*Parametre!$C$146</f>
        <v>-7831.3764900000288</v>
      </c>
      <c r="I81" s="222">
        <f>I72*Parametre!$C$146</f>
        <v>-7816.3055669998976</v>
      </c>
      <c r="J81" s="222">
        <f>J72*Parametre!$C$146</f>
        <v>-7801.2346440003148</v>
      </c>
      <c r="K81" s="222">
        <f>K72*Parametre!$C$146</f>
        <v>-7786.1637210000272</v>
      </c>
      <c r="L81" s="222">
        <f>L72*Parametre!$C$146</f>
        <v>-7771.0927979998969</v>
      </c>
      <c r="M81" s="222">
        <f>M72*Parametre!$C$146</f>
        <v>-7756.0218749996093</v>
      </c>
      <c r="N81" s="222">
        <f>N72*Parametre!$C$146</f>
        <v>-7740.9509519997919</v>
      </c>
      <c r="O81" s="222">
        <f>O72*Parametre!$C$146</f>
        <v>-7725.8800289996607</v>
      </c>
      <c r="P81" s="222">
        <f>P72*Parametre!$C$146</f>
        <v>-7710.8091059996077</v>
      </c>
      <c r="Q81" s="222">
        <f>Q72*Parametre!$C$146</f>
        <v>-7695.7381830001032</v>
      </c>
      <c r="R81" s="222">
        <f>R72*Parametre!$C$146</f>
        <v>-7680.6672600002066</v>
      </c>
      <c r="S81" s="222">
        <f>S72*Parametre!$C$146</f>
        <v>-7672.928676000115</v>
      </c>
      <c r="T81" s="222">
        <f>T72*Parametre!$C$146</f>
        <v>-7665.1900919997097</v>
      </c>
      <c r="U81" s="222">
        <f>U72*Parametre!$C$146</f>
        <v>-7657.4515080003221</v>
      </c>
      <c r="V81" s="222">
        <f>V72*Parametre!$C$146</f>
        <v>-7649.7129240002305</v>
      </c>
      <c r="W81" s="222">
        <f>W72*Parametre!$C$146</f>
        <v>-7641.9743400000598</v>
      </c>
      <c r="X81" s="222">
        <f>X72*Parametre!$C$146</f>
        <v>-7634.2357560000464</v>
      </c>
      <c r="Y81" s="222">
        <f>Y72*Parametre!$C$146</f>
        <v>-7626.497172000345</v>
      </c>
      <c r="Z81" s="222">
        <f>Z72*Parametre!$C$146</f>
        <v>-7618.7585880005663</v>
      </c>
      <c r="AA81" s="222">
        <f>AA72*Parametre!$C$146</f>
        <v>-7611.0200040003174</v>
      </c>
      <c r="AB81" s="222">
        <f>AB72*Parametre!$C$146</f>
        <v>-7603.2814200003822</v>
      </c>
      <c r="AC81" s="222">
        <f>AC72*Parametre!$C$146</f>
        <v>-7595.5428360002124</v>
      </c>
      <c r="AD81" s="222">
        <f>AD72*Parametre!$C$146</f>
        <v>-7587.8042520003546</v>
      </c>
      <c r="AE81" s="222">
        <f>AE72*Parametre!$C$146</f>
        <v>-7580.0656680001848</v>
      </c>
      <c r="AF81" s="222">
        <f>AF72*Parametre!$C$146</f>
        <v>-7572.3270839998577</v>
      </c>
      <c r="AG81" s="222">
        <f>AG72*Parametre!$C$146</f>
        <v>-7564.5884999999225</v>
      </c>
    </row>
    <row r="82" spans="2:33" x14ac:dyDescent="0.2">
      <c r="B82" s="209" t="s">
        <v>235</v>
      </c>
      <c r="C82" s="222">
        <f t="shared" si="18"/>
        <v>94632.358274999307</v>
      </c>
      <c r="D82" s="222">
        <f>D73*Parametre!$C$147</f>
        <v>0</v>
      </c>
      <c r="E82" s="222">
        <f>E73*Parametre!$C$147</f>
        <v>0</v>
      </c>
      <c r="F82" s="222">
        <f>F73*Parametre!$C$147</f>
        <v>0</v>
      </c>
      <c r="G82" s="222">
        <f>G73*Parametre!$C$147</f>
        <v>0</v>
      </c>
      <c r="H82" s="222">
        <f>H73*Parametre!$C$147</f>
        <v>3051.1773499999058</v>
      </c>
      <c r="I82" s="222">
        <f>I73*Parametre!$C$147</f>
        <v>3080.7054850002751</v>
      </c>
      <c r="J82" s="222">
        <f>J73*Parametre!$C$147</f>
        <v>3110.2336199999181</v>
      </c>
      <c r="K82" s="222">
        <f>K73*Parametre!$C$147</f>
        <v>3139.7617550001669</v>
      </c>
      <c r="L82" s="222">
        <f>L73*Parametre!$C$147</f>
        <v>3169.2898899998704</v>
      </c>
      <c r="M82" s="222">
        <f>M73*Parametre!$C$147</f>
        <v>3198.8180250001792</v>
      </c>
      <c r="N82" s="222">
        <f>N73*Parametre!$C$147</f>
        <v>3228.3461600000041</v>
      </c>
      <c r="O82" s="222">
        <f>O73*Parametre!$C$147</f>
        <v>3257.874295000192</v>
      </c>
      <c r="P82" s="222">
        <f>P73*Parametre!$C$147</f>
        <v>3287.4024300000165</v>
      </c>
      <c r="Q82" s="222">
        <f>Q73*Parametre!$C$147</f>
        <v>3316.930564999599</v>
      </c>
      <c r="R82" s="222">
        <f>R73*Parametre!$C$147</f>
        <v>3346.4587000003926</v>
      </c>
      <c r="S82" s="222">
        <f>S73*Parametre!$C$147</f>
        <v>3423.5293625001891</v>
      </c>
      <c r="T82" s="222">
        <f>T73*Parametre!$C$147</f>
        <v>3500.6000249993804</v>
      </c>
      <c r="U82" s="222">
        <f>U73*Parametre!$C$147</f>
        <v>3577.6706875002665</v>
      </c>
      <c r="V82" s="222">
        <f>V73*Parametre!$C$147</f>
        <v>3654.7413499996997</v>
      </c>
      <c r="W82" s="222">
        <f>W73*Parametre!$C$147</f>
        <v>3731.8120124999809</v>
      </c>
      <c r="X82" s="222">
        <f>X73*Parametre!$C$147</f>
        <v>3808.8826750000194</v>
      </c>
      <c r="Y82" s="222">
        <f>Y73*Parametre!$C$147</f>
        <v>3885.9533374998159</v>
      </c>
      <c r="Z82" s="222">
        <f>Z73*Parametre!$C$147</f>
        <v>3963.0240000007025</v>
      </c>
      <c r="AA82" s="222">
        <f>AA73*Parametre!$C$147</f>
        <v>4040.0946624996513</v>
      </c>
      <c r="AB82" s="222">
        <f>AB73*Parametre!$C$147</f>
        <v>4117.1653249998117</v>
      </c>
      <c r="AC82" s="222">
        <f>AC73*Parametre!$C$147</f>
        <v>4194.2359874994872</v>
      </c>
      <c r="AD82" s="222">
        <f>AD73*Parametre!$C$147</f>
        <v>4271.3066499998886</v>
      </c>
      <c r="AE82" s="222">
        <f>AE73*Parametre!$C$147</f>
        <v>4348.3773124998061</v>
      </c>
      <c r="AF82" s="222">
        <f>AF73*Parametre!$C$147</f>
        <v>4425.4479750002083</v>
      </c>
      <c r="AG82" s="222">
        <f>AG73*Parametre!$C$147</f>
        <v>4502.5186374998839</v>
      </c>
    </row>
    <row r="83" spans="2:33" x14ac:dyDescent="0.2">
      <c r="B83" s="209" t="s">
        <v>236</v>
      </c>
      <c r="C83" s="222">
        <f t="shared" si="18"/>
        <v>1167014.7116999913</v>
      </c>
      <c r="D83" s="222">
        <f>D74*Parametre!$C$148</f>
        <v>0</v>
      </c>
      <c r="E83" s="222">
        <f>E74*Parametre!$C$148</f>
        <v>0</v>
      </c>
      <c r="F83" s="222">
        <f>F74*Parametre!$C$148</f>
        <v>0</v>
      </c>
      <c r="G83" s="222">
        <f>G74*Parametre!$C$148</f>
        <v>0</v>
      </c>
      <c r="H83" s="222">
        <f>H74*Parametre!$C$148</f>
        <v>35679.611400000751</v>
      </c>
      <c r="I83" s="222">
        <f>I74*Parametre!$C$148</f>
        <v>36333.225659997763</v>
      </c>
      <c r="J83" s="222">
        <f>J74*Parametre!$C$148</f>
        <v>36986.839919997452</v>
      </c>
      <c r="K83" s="222">
        <f>K74*Parametre!$C$148</f>
        <v>37640.454180002511</v>
      </c>
      <c r="L83" s="222">
        <f>L74*Parametre!$C$148</f>
        <v>38294.068439999523</v>
      </c>
      <c r="M83" s="222">
        <f>M74*Parametre!$C$148</f>
        <v>38947.682699997422</v>
      </c>
      <c r="N83" s="222">
        <f>N74*Parametre!$C$148</f>
        <v>39601.296959998901</v>
      </c>
      <c r="O83" s="222">
        <f>O74*Parametre!$C$148</f>
        <v>40254.911220001282</v>
      </c>
      <c r="P83" s="222">
        <f>P74*Parametre!$C$148</f>
        <v>40908.525480000077</v>
      </c>
      <c r="Q83" s="222">
        <f>Q74*Parametre!$C$148</f>
        <v>41562.139740001556</v>
      </c>
      <c r="R83" s="222">
        <f>R74*Parametre!$C$148</f>
        <v>42215.754000001252</v>
      </c>
      <c r="S83" s="222">
        <f>S74*Parametre!$C$148</f>
        <v>43093.703100001214</v>
      </c>
      <c r="T83" s="222">
        <f>T74*Parametre!$C$148</f>
        <v>43971.652199998498</v>
      </c>
      <c r="U83" s="222">
        <f>U74*Parametre!$C$148</f>
        <v>44849.60129999846</v>
      </c>
      <c r="V83" s="222">
        <f>V74*Parametre!$C$148</f>
        <v>45727.550400000211</v>
      </c>
      <c r="W83" s="222">
        <f>W74*Parametre!$C$148</f>
        <v>46605.499499997495</v>
      </c>
      <c r="X83" s="222">
        <f>X74*Parametre!$C$148</f>
        <v>47483.448600001931</v>
      </c>
      <c r="Y83" s="222">
        <f>Y74*Parametre!$C$148</f>
        <v>48361.397700000103</v>
      </c>
      <c r="Z83" s="222">
        <f>Z74*Parametre!$C$148</f>
        <v>49239.346799998282</v>
      </c>
      <c r="AA83" s="222">
        <f>AA74*Parametre!$C$148</f>
        <v>50117.295899997349</v>
      </c>
      <c r="AB83" s="222">
        <f>AB74*Parametre!$C$148</f>
        <v>50995.24500000268</v>
      </c>
      <c r="AC83" s="222">
        <f>AC74*Parametre!$C$148</f>
        <v>51873.194099999069</v>
      </c>
      <c r="AD83" s="222">
        <f>AD74*Parametre!$C$148</f>
        <v>52751.143200001716</v>
      </c>
      <c r="AE83" s="222">
        <f>AE74*Parametre!$C$148</f>
        <v>53629.092299999887</v>
      </c>
      <c r="AF83" s="222">
        <f>AF74*Parametre!$C$148</f>
        <v>54507.041399993599</v>
      </c>
      <c r="AG83" s="222">
        <f>AG74*Parametre!$C$148</f>
        <v>55384.990500002503</v>
      </c>
    </row>
    <row r="84" spans="2:33" x14ac:dyDescent="0.2">
      <c r="B84" s="209" t="s">
        <v>237</v>
      </c>
      <c r="C84" s="222">
        <f t="shared" si="18"/>
        <v>4938.0076200002295</v>
      </c>
      <c r="D84" s="222">
        <f>D75*Parametre!$C$149</f>
        <v>0</v>
      </c>
      <c r="E84" s="222">
        <f>E75*Parametre!$C$149</f>
        <v>0</v>
      </c>
      <c r="F84" s="222">
        <f>F75*Parametre!$C$149</f>
        <v>0</v>
      </c>
      <c r="G84" s="222">
        <f>G75*Parametre!$C$149</f>
        <v>0</v>
      </c>
      <c r="H84" s="222">
        <f>H75*Parametre!$C$149</f>
        <v>-161.91546000000508</v>
      </c>
      <c r="I84" s="222">
        <f>I75*Parametre!$C$149</f>
        <v>-112.39955999999238</v>
      </c>
      <c r="J84" s="222">
        <f>J75*Parametre!$C$149</f>
        <v>-62.883659999994329</v>
      </c>
      <c r="K84" s="222">
        <f>K75*Parametre!$C$149</f>
        <v>-13.367760000015842</v>
      </c>
      <c r="L84" s="222">
        <f>L75*Parametre!$C$149</f>
        <v>36.148140000016433</v>
      </c>
      <c r="M84" s="222">
        <f>M75*Parametre!$C$149</f>
        <v>85.664039999990024</v>
      </c>
      <c r="N84" s="222">
        <f>N75*Parametre!$C$149</f>
        <v>135.17994000001741</v>
      </c>
      <c r="O84" s="222">
        <f>O75*Parametre!$C$149</f>
        <v>184.69583999999591</v>
      </c>
      <c r="P84" s="222">
        <f>P75*Parametre!$C$149</f>
        <v>234.21173999998905</v>
      </c>
      <c r="Q84" s="222">
        <f>Q75*Parametre!$C$149</f>
        <v>283.72764000002132</v>
      </c>
      <c r="R84" s="222">
        <f>R75*Parametre!$C$149</f>
        <v>333.24354000000471</v>
      </c>
      <c r="S84" s="222">
        <f>S75*Parametre!$C$149</f>
        <v>324.88562399999893</v>
      </c>
      <c r="T84" s="222">
        <f>T75*Parametre!$C$149</f>
        <v>316.52770800000292</v>
      </c>
      <c r="U84" s="222">
        <f>U75*Parametre!$C$149</f>
        <v>308.16979200000202</v>
      </c>
      <c r="V84" s="222">
        <f>V75*Parametre!$C$149</f>
        <v>299.81187600000112</v>
      </c>
      <c r="W84" s="222">
        <f>W75*Parametre!$C$149</f>
        <v>291.45396000003444</v>
      </c>
      <c r="X84" s="222">
        <f>X75*Parametre!$C$149</f>
        <v>283.0960440000091</v>
      </c>
      <c r="Y84" s="222">
        <f>Y75*Parametre!$C$149</f>
        <v>274.73812800002287</v>
      </c>
      <c r="Z84" s="222">
        <f>Z75*Parametre!$C$149</f>
        <v>266.3802120000073</v>
      </c>
      <c r="AA84" s="222">
        <f>AA75*Parametre!$C$149</f>
        <v>258.02229600002107</v>
      </c>
      <c r="AB84" s="222">
        <f>AB75*Parametre!$C$149</f>
        <v>249.66438000002506</v>
      </c>
      <c r="AC84" s="222">
        <f>AC75*Parametre!$C$149</f>
        <v>241.30646400002905</v>
      </c>
      <c r="AD84" s="222">
        <f>AD75*Parametre!$C$149</f>
        <v>232.94854800001346</v>
      </c>
      <c r="AE84" s="222">
        <f>AE75*Parametre!$C$149</f>
        <v>224.59063200002723</v>
      </c>
      <c r="AF84" s="222">
        <f>AF75*Parametre!$C$149</f>
        <v>216.23271600000189</v>
      </c>
      <c r="AG84" s="222">
        <f>AG75*Parametre!$C$149</f>
        <v>207.87480000000588</v>
      </c>
    </row>
    <row r="85" spans="2:33" x14ac:dyDescent="0.2">
      <c r="B85" s="216" t="s">
        <v>9</v>
      </c>
      <c r="C85" s="223">
        <f>SUM(D85:AG85)</f>
        <v>-1070855.9442756309</v>
      </c>
      <c r="D85" s="224">
        <f t="shared" ref="D85:AG85" si="19">SUM(D79:D84)</f>
        <v>0</v>
      </c>
      <c r="E85" s="223">
        <f t="shared" si="19"/>
        <v>0</v>
      </c>
      <c r="F85" s="223">
        <f t="shared" si="19"/>
        <v>0</v>
      </c>
      <c r="G85" s="223">
        <f t="shared" si="19"/>
        <v>0</v>
      </c>
      <c r="H85" s="223">
        <f t="shared" si="19"/>
        <v>-52988.41756375086</v>
      </c>
      <c r="I85" s="223">
        <f t="shared" si="19"/>
        <v>-52133.197059376798</v>
      </c>
      <c r="J85" s="223">
        <f t="shared" si="19"/>
        <v>-51277.97655500313</v>
      </c>
      <c r="K85" s="223">
        <f t="shared" si="19"/>
        <v>-50422.756050622687</v>
      </c>
      <c r="L85" s="223">
        <f t="shared" si="19"/>
        <v>-49567.535546249099</v>
      </c>
      <c r="M85" s="223">
        <f t="shared" si="19"/>
        <v>-48712.315041878661</v>
      </c>
      <c r="N85" s="223">
        <f t="shared" si="19"/>
        <v>-47857.09453750214</v>
      </c>
      <c r="O85" s="223">
        <f t="shared" si="19"/>
        <v>-47001.874033122644</v>
      </c>
      <c r="P85" s="223">
        <f t="shared" si="19"/>
        <v>-46146.653528754148</v>
      </c>
      <c r="Q85" s="223">
        <f t="shared" si="19"/>
        <v>-45291.43302437575</v>
      </c>
      <c r="R85" s="223">
        <f t="shared" si="19"/>
        <v>-44436.212519995977</v>
      </c>
      <c r="S85" s="223">
        <f t="shared" si="19"/>
        <v>-43340.189945119411</v>
      </c>
      <c r="T85" s="223">
        <f t="shared" si="19"/>
        <v>-42244.167370248302</v>
      </c>
      <c r="U85" s="223">
        <f t="shared" si="19"/>
        <v>-41148.144795376291</v>
      </c>
      <c r="V85" s="223">
        <f t="shared" si="19"/>
        <v>-40052.122220498008</v>
      </c>
      <c r="W85" s="223">
        <f t="shared" si="19"/>
        <v>-38956.099645628303</v>
      </c>
      <c r="X85" s="223">
        <f t="shared" si="19"/>
        <v>-37860.077070748419</v>
      </c>
      <c r="Y85" s="223">
        <f t="shared" si="19"/>
        <v>-36764.054495873992</v>
      </c>
      <c r="Z85" s="223">
        <f t="shared" si="19"/>
        <v>-35668.031921001457</v>
      </c>
      <c r="AA85" s="223">
        <f t="shared" si="19"/>
        <v>-34572.009346126884</v>
      </c>
      <c r="AB85" s="223">
        <f t="shared" si="19"/>
        <v>-33475.986771245851</v>
      </c>
      <c r="AC85" s="223">
        <f t="shared" si="19"/>
        <v>-32379.964196377085</v>
      </c>
      <c r="AD85" s="223">
        <f t="shared" si="19"/>
        <v>-31283.941621500919</v>
      </c>
      <c r="AE85" s="223">
        <f t="shared" si="19"/>
        <v>-30187.919046623392</v>
      </c>
      <c r="AF85" s="223">
        <f t="shared" si="19"/>
        <v>-29091.896471758544</v>
      </c>
      <c r="AG85" s="223">
        <f t="shared" si="19"/>
        <v>-27995.873896872101</v>
      </c>
    </row>
    <row r="88" spans="2:33" ht="22.5" x14ac:dyDescent="0.2">
      <c r="B88" s="12" t="s">
        <v>379</v>
      </c>
      <c r="C88" s="206" t="s">
        <v>9</v>
      </c>
    </row>
    <row r="89" spans="2:33" x14ac:dyDescent="0.2">
      <c r="B89" s="233" t="s">
        <v>9</v>
      </c>
      <c r="C89" s="234">
        <f t="shared" ref="C89" si="20">SUM(D89:AG89)</f>
        <v>136254374.15995756</v>
      </c>
      <c r="D89" s="235">
        <f>D85+D42</f>
        <v>0</v>
      </c>
      <c r="E89" s="235">
        <f t="shared" ref="E89:AG89" si="21">E85+E42</f>
        <v>0</v>
      </c>
      <c r="F89" s="235">
        <f t="shared" si="21"/>
        <v>0</v>
      </c>
      <c r="G89" s="235">
        <f t="shared" si="21"/>
        <v>0</v>
      </c>
      <c r="H89" s="235">
        <f t="shared" si="21"/>
        <v>4228169.6610632362</v>
      </c>
      <c r="I89" s="235">
        <f t="shared" si="21"/>
        <v>4304063.6725744111</v>
      </c>
      <c r="J89" s="235">
        <f t="shared" si="21"/>
        <v>4380976.6549236411</v>
      </c>
      <c r="K89" s="235">
        <f t="shared" si="21"/>
        <v>4458923.2322393777</v>
      </c>
      <c r="L89" s="235">
        <f t="shared" si="21"/>
        <v>4537918.3251994755</v>
      </c>
      <c r="M89" s="235">
        <f t="shared" si="21"/>
        <v>4617977.1588084372</v>
      </c>
      <c r="N89" s="235">
        <f t="shared" si="21"/>
        <v>4699115.2704248289</v>
      </c>
      <c r="O89" s="235">
        <f t="shared" si="21"/>
        <v>4781348.5180483581</v>
      </c>
      <c r="P89" s="235">
        <f t="shared" si="21"/>
        <v>4864693.0888768137</v>
      </c>
      <c r="Q89" s="235">
        <f t="shared" si="21"/>
        <v>4949165.5081428839</v>
      </c>
      <c r="R89" s="235">
        <f t="shared" si="21"/>
        <v>5034782.6482421886</v>
      </c>
      <c r="S89" s="235">
        <f t="shared" si="21"/>
        <v>5112764.7277362412</v>
      </c>
      <c r="T89" s="235">
        <f t="shared" si="21"/>
        <v>5191639.9117877735</v>
      </c>
      <c r="U89" s="235">
        <f t="shared" si="21"/>
        <v>5271417.5023547765</v>
      </c>
      <c r="V89" s="235">
        <f t="shared" si="21"/>
        <v>5352106.9305578051</v>
      </c>
      <c r="W89" s="235">
        <f t="shared" si="21"/>
        <v>5433717.7589625102</v>
      </c>
      <c r="X89" s="235">
        <f t="shared" si="21"/>
        <v>5516259.6839118656</v>
      </c>
      <c r="Y89" s="235">
        <f t="shared" si="21"/>
        <v>5599742.5379086183</v>
      </c>
      <c r="Z89" s="235">
        <f t="shared" si="21"/>
        <v>5684176.2920499649</v>
      </c>
      <c r="AA89" s="235">
        <f t="shared" si="21"/>
        <v>5769571.0585152078</v>
      </c>
      <c r="AB89" s="235">
        <f t="shared" si="21"/>
        <v>5855937.0931082694</v>
      </c>
      <c r="AC89" s="235">
        <f t="shared" si="21"/>
        <v>5943284.797856058</v>
      </c>
      <c r="AD89" s="235">
        <f t="shared" si="21"/>
        <v>6031624.7236643732</v>
      </c>
      <c r="AE89" s="235">
        <f t="shared" si="21"/>
        <v>6120967.5730330599</v>
      </c>
      <c r="AF89" s="235">
        <f t="shared" si="21"/>
        <v>6211324.202831395</v>
      </c>
      <c r="AG89" s="235">
        <f t="shared" si="21"/>
        <v>6302705.6271359799</v>
      </c>
    </row>
    <row r="92" spans="2:33" x14ac:dyDescent="0.2">
      <c r="B92" s="206" t="s">
        <v>478</v>
      </c>
      <c r="C92" s="206"/>
      <c r="D92" s="204">
        <v>1</v>
      </c>
      <c r="E92" s="204">
        <v>2</v>
      </c>
      <c r="F92" s="204">
        <v>3</v>
      </c>
      <c r="G92" s="204">
        <v>4</v>
      </c>
      <c r="H92" s="204">
        <v>5</v>
      </c>
      <c r="I92" s="204">
        <v>6</v>
      </c>
      <c r="J92" s="204">
        <v>7</v>
      </c>
      <c r="K92" s="204">
        <v>8</v>
      </c>
      <c r="L92" s="204">
        <v>9</v>
      </c>
      <c r="M92" s="204">
        <v>10</v>
      </c>
      <c r="N92" s="204">
        <v>11</v>
      </c>
      <c r="O92" s="204">
        <v>12</v>
      </c>
      <c r="P92" s="204">
        <v>13</v>
      </c>
      <c r="Q92" s="204">
        <v>14</v>
      </c>
      <c r="R92" s="204">
        <v>15</v>
      </c>
      <c r="S92" s="204">
        <v>16</v>
      </c>
      <c r="T92" s="204">
        <v>17</v>
      </c>
      <c r="U92" s="204">
        <v>18</v>
      </c>
      <c r="V92" s="204">
        <v>19</v>
      </c>
      <c r="W92" s="204">
        <v>20</v>
      </c>
      <c r="X92" s="204">
        <v>21</v>
      </c>
      <c r="Y92" s="204">
        <v>22</v>
      </c>
      <c r="Z92" s="204">
        <v>23</v>
      </c>
      <c r="AA92" s="204">
        <v>24</v>
      </c>
      <c r="AB92" s="204">
        <v>25</v>
      </c>
      <c r="AC92" s="204">
        <v>26</v>
      </c>
      <c r="AD92" s="204">
        <v>27</v>
      </c>
      <c r="AE92" s="204">
        <v>28</v>
      </c>
      <c r="AF92" s="204">
        <v>29</v>
      </c>
      <c r="AG92" s="204">
        <v>30</v>
      </c>
    </row>
    <row r="93" spans="2:33" x14ac:dyDescent="0.2">
      <c r="B93" s="207" t="s">
        <v>44</v>
      </c>
      <c r="C93" s="207" t="s">
        <v>9</v>
      </c>
      <c r="D93" s="208">
        <f>D4</f>
        <v>2026</v>
      </c>
      <c r="E93" s="208">
        <f>$D$4+D92</f>
        <v>2027</v>
      </c>
      <c r="F93" s="208">
        <f>$D$4+E92</f>
        <v>2028</v>
      </c>
      <c r="G93" s="208">
        <f t="shared" ref="G93" si="22">$D$4+F92</f>
        <v>2029</v>
      </c>
      <c r="H93" s="208">
        <f t="shared" ref="H93" si="23">$D$4+G92</f>
        <v>2030</v>
      </c>
      <c r="I93" s="208">
        <f t="shared" ref="I93" si="24">$D$4+H92</f>
        <v>2031</v>
      </c>
      <c r="J93" s="208">
        <f t="shared" ref="J93" si="25">$D$4+I92</f>
        <v>2032</v>
      </c>
      <c r="K93" s="208">
        <f t="shared" ref="K93" si="26">$D$4+J92</f>
        <v>2033</v>
      </c>
      <c r="L93" s="208">
        <f t="shared" ref="L93" si="27">$D$4+K92</f>
        <v>2034</v>
      </c>
      <c r="M93" s="208">
        <f t="shared" ref="M93" si="28">$D$4+L92</f>
        <v>2035</v>
      </c>
      <c r="N93" s="208">
        <f t="shared" ref="N93" si="29">$D$4+M92</f>
        <v>2036</v>
      </c>
      <c r="O93" s="208">
        <f t="shared" ref="O93" si="30">$D$4+N92</f>
        <v>2037</v>
      </c>
      <c r="P93" s="208">
        <f t="shared" ref="P93" si="31">$D$4+O92</f>
        <v>2038</v>
      </c>
      <c r="Q93" s="208">
        <f t="shared" ref="Q93" si="32">$D$4+P92</f>
        <v>2039</v>
      </c>
      <c r="R93" s="208">
        <f t="shared" ref="R93" si="33">$D$4+Q92</f>
        <v>2040</v>
      </c>
      <c r="S93" s="208">
        <f t="shared" ref="S93" si="34">$D$4+R92</f>
        <v>2041</v>
      </c>
      <c r="T93" s="208">
        <f t="shared" ref="T93" si="35">$D$4+S92</f>
        <v>2042</v>
      </c>
      <c r="U93" s="208">
        <f t="shared" ref="U93" si="36">$D$4+T92</f>
        <v>2043</v>
      </c>
      <c r="V93" s="208">
        <f t="shared" ref="V93" si="37">$D$4+U92</f>
        <v>2044</v>
      </c>
      <c r="W93" s="208">
        <f t="shared" ref="W93" si="38">$D$4+V92</f>
        <v>2045</v>
      </c>
      <c r="X93" s="208">
        <f t="shared" ref="X93" si="39">$D$4+W92</f>
        <v>2046</v>
      </c>
      <c r="Y93" s="208">
        <f t="shared" ref="Y93" si="40">$D$4+X92</f>
        <v>2047</v>
      </c>
      <c r="Z93" s="208">
        <f t="shared" ref="Z93" si="41">$D$4+Y92</f>
        <v>2048</v>
      </c>
      <c r="AA93" s="208">
        <f t="shared" ref="AA93" si="42">$D$4+Z92</f>
        <v>2049</v>
      </c>
      <c r="AB93" s="208">
        <f t="shared" ref="AB93" si="43">$D$4+AA92</f>
        <v>2050</v>
      </c>
      <c r="AC93" s="208">
        <f t="shared" ref="AC93" si="44">$D$4+AB92</f>
        <v>2051</v>
      </c>
      <c r="AD93" s="208">
        <f t="shared" ref="AD93" si="45">$D$4+AC92</f>
        <v>2052</v>
      </c>
      <c r="AE93" s="208">
        <f t="shared" ref="AE93" si="46">$D$4+AD92</f>
        <v>2053</v>
      </c>
      <c r="AF93" s="208">
        <f t="shared" ref="AF93" si="47">$D$4+AE92</f>
        <v>2054</v>
      </c>
      <c r="AG93" s="208">
        <f t="shared" ref="AG93" si="48">$D$4+AF92</f>
        <v>2055</v>
      </c>
    </row>
    <row r="94" spans="2:33" x14ac:dyDescent="0.2">
      <c r="B94" s="204" t="s">
        <v>364</v>
      </c>
      <c r="C94" s="222">
        <f t="shared" ref="C94:C99" si="49">SUM(D94:AG94)</f>
        <v>242433597.32003662</v>
      </c>
      <c r="D94" s="232">
        <f>D5*Parametre!$D144</f>
        <v>8024169.3877534186</v>
      </c>
      <c r="E94" s="232">
        <f>E5*Parametre!$D144</f>
        <v>7962636.4853537166</v>
      </c>
      <c r="F94" s="232">
        <f>F5*Parametre!$D144</f>
        <v>7903838.9218938295</v>
      </c>
      <c r="G94" s="232">
        <f>G5*Parametre!$D144</f>
        <v>7847629.7146142442</v>
      </c>
      <c r="H94" s="232">
        <f>H5*Parametre!$D144</f>
        <v>7793904.0562577453</v>
      </c>
      <c r="I94" s="232">
        <f>I5*Parametre!$D144</f>
        <v>7819633.9343862999</v>
      </c>
      <c r="J94" s="232">
        <f>J5*Parametre!$D144</f>
        <v>7845535.0411285479</v>
      </c>
      <c r="K94" s="232">
        <f>K5*Parametre!$D144</f>
        <v>7871609.574384382</v>
      </c>
      <c r="L94" s="232">
        <f>L5*Parametre!$D144</f>
        <v>7897859.7742423443</v>
      </c>
      <c r="M94" s="232">
        <f>M5*Parametre!$D144</f>
        <v>7924287.9240581766</v>
      </c>
      <c r="N94" s="232">
        <f>N5*Parametre!$D144</f>
        <v>7950896.3515677052</v>
      </c>
      <c r="O94" s="232">
        <f>O5*Parametre!$D144</f>
        <v>7977687.4300352978</v>
      </c>
      <c r="P94" s="232">
        <f>P5*Parametre!$D144</f>
        <v>8004663.5794392908</v>
      </c>
      <c r="Q94" s="232">
        <f>Q5*Parametre!$D144</f>
        <v>8031827.2676957594</v>
      </c>
      <c r="R94" s="232">
        <f>R5*Parametre!$D144</f>
        <v>8059181.0119221956</v>
      </c>
      <c r="S94" s="232">
        <f>S5*Parametre!$D144</f>
        <v>8080557.4884959636</v>
      </c>
      <c r="T94" s="232">
        <f>T5*Parametre!$D144</f>
        <v>8102047.0432957942</v>
      </c>
      <c r="U94" s="232">
        <f>U5*Parametre!$D144</f>
        <v>8123650.7504938208</v>
      </c>
      <c r="V94" s="232">
        <f>V5*Parametre!$D144</f>
        <v>8145369.6988165993</v>
      </c>
      <c r="W94" s="232">
        <f>W5*Parametre!$D144</f>
        <v>8167204.9918021327</v>
      </c>
      <c r="X94" s="232">
        <f>X5*Parametre!$D144</f>
        <v>8189157.7480624625</v>
      </c>
      <c r="Y94" s="232">
        <f>Y5*Parametre!$D144</f>
        <v>8211229.1015519965</v>
      </c>
      <c r="Z94" s="232">
        <f>Z5*Parametre!$D144</f>
        <v>8233420.2018417232</v>
      </c>
      <c r="AA94" s="232">
        <f>AA5*Parametre!$D144</f>
        <v>8255732.2143995008</v>
      </c>
      <c r="AB94" s="232">
        <f>AB5*Parametre!$D144</f>
        <v>8278166.3208764624</v>
      </c>
      <c r="AC94" s="232">
        <f>AC5*Parametre!$D144</f>
        <v>8300723.7193998769</v>
      </c>
      <c r="AD94" s="232">
        <f>AD5*Parametre!$D144</f>
        <v>8323405.6248724712</v>
      </c>
      <c r="AE94" s="232">
        <f>AE5*Parametre!$D144</f>
        <v>8346213.269278476</v>
      </c>
      <c r="AF94" s="232">
        <f>AF5*Parametre!$D144</f>
        <v>8369147.9019965725</v>
      </c>
      <c r="AG94" s="232">
        <f>AG5*Parametre!$D144</f>
        <v>8392210.7901198566</v>
      </c>
    </row>
    <row r="95" spans="2:33" x14ac:dyDescent="0.2">
      <c r="B95" s="204" t="s">
        <v>365</v>
      </c>
      <c r="C95" s="222">
        <f t="shared" si="49"/>
        <v>53881526.936624505</v>
      </c>
      <c r="D95" s="232">
        <f>D6*Parametre!$D145</f>
        <v>1783393.4891438424</v>
      </c>
      <c r="E95" s="232">
        <f>E6*Parametre!$D145</f>
        <v>1769717.6340858431</v>
      </c>
      <c r="F95" s="232">
        <f>F6*Parametre!$D145</f>
        <v>1756649.715553127</v>
      </c>
      <c r="G95" s="232">
        <f>G6*Parametre!$D145</f>
        <v>1744157.0662272852</v>
      </c>
      <c r="H95" s="232">
        <f>H6*Parametre!$D145</f>
        <v>1732216.3924101086</v>
      </c>
      <c r="I95" s="232">
        <f>I6*Parametre!$D145</f>
        <v>1737934.9278638784</v>
      </c>
      <c r="J95" s="232">
        <f>J6*Parametre!$D145</f>
        <v>1743691.519343145</v>
      </c>
      <c r="K95" s="232">
        <f>K6*Parametre!$D145</f>
        <v>1749486.655337146</v>
      </c>
      <c r="L95" s="232">
        <f>L6*Parametre!$D145</f>
        <v>1755320.8337116535</v>
      </c>
      <c r="M95" s="232">
        <f>M6*Parametre!$D145</f>
        <v>1761194.5619486973</v>
      </c>
      <c r="N95" s="232">
        <f>N6*Parametre!$D145</f>
        <v>1767108.3573939016</v>
      </c>
      <c r="O95" s="232">
        <f>O6*Parametre!$D145</f>
        <v>1773062.7475117336</v>
      </c>
      <c r="P95" s="232">
        <f>P6*Parametre!$D145</f>
        <v>1779058.2701489651</v>
      </c>
      <c r="Q95" s="232">
        <f>Q6*Parametre!$D145</f>
        <v>1785095.4738066636</v>
      </c>
      <c r="R95" s="232">
        <f>R6*Parametre!$D145</f>
        <v>1791174.9179210356</v>
      </c>
      <c r="S95" s="232">
        <f>S6*Parametre!$D145</f>
        <v>1795925.8980287935</v>
      </c>
      <c r="T95" s="232">
        <f>T6*Parametre!$D145</f>
        <v>1800702.0100801061</v>
      </c>
      <c r="U95" s="232">
        <f>U6*Parametre!$D145</f>
        <v>1805503.4928126531</v>
      </c>
      <c r="V95" s="232">
        <f>V6*Parametre!$D145</f>
        <v>1810330.5881988767</v>
      </c>
      <c r="W95" s="232">
        <f>W6*Parametre!$D145</f>
        <v>1815183.5415031004</v>
      </c>
      <c r="X95" s="232">
        <f>X6*Parametre!$D145</f>
        <v>1820062.6013398955</v>
      </c>
      <c r="Y95" s="232">
        <f>Y6*Parametre!$D145</f>
        <v>1824968.0197337163</v>
      </c>
      <c r="Z95" s="232">
        <f>Z6*Parametre!$D145</f>
        <v>1829900.0521798476</v>
      </c>
      <c r="AA95" s="232">
        <f>AA6*Parametre!$D145</f>
        <v>1834858.9577066882</v>
      </c>
      <c r="AB95" s="232">
        <f>AB6*Parametre!$D145</f>
        <v>1839844.9989394217</v>
      </c>
      <c r="AC95" s="232">
        <f>AC6*Parametre!$D145</f>
        <v>1844858.4421650937</v>
      </c>
      <c r="AD95" s="232">
        <f>AD6*Parametre!$D145</f>
        <v>1849899.5573991421</v>
      </c>
      <c r="AE95" s="232">
        <f>AE6*Parametre!$D145</f>
        <v>1854968.6184534195</v>
      </c>
      <c r="AF95" s="232">
        <f>AF6*Parametre!$D145</f>
        <v>1860065.9030057336</v>
      </c>
      <c r="AG95" s="232">
        <f>AG6*Parametre!$D145</f>
        <v>1865191.6926709784</v>
      </c>
    </row>
    <row r="96" spans="2:33" x14ac:dyDescent="0.2">
      <c r="B96" s="204" t="s">
        <v>234</v>
      </c>
      <c r="C96" s="222">
        <f t="shared" si="49"/>
        <v>109298496.16912557</v>
      </c>
      <c r="D96" s="232">
        <f>D7*Parametre!$D146</f>
        <v>3617992.1376987724</v>
      </c>
      <c r="E96" s="232">
        <f>E7*Parametre!$D146</f>
        <v>3590175.6569910073</v>
      </c>
      <c r="F96" s="232">
        <f>F7*Parametre!$D146</f>
        <v>3563591.5998670477</v>
      </c>
      <c r="G96" s="232">
        <f>G7*Parametre!$D146</f>
        <v>3538173.745486055</v>
      </c>
      <c r="H96" s="232">
        <f>H7*Parametre!$D146</f>
        <v>3513874.8766232887</v>
      </c>
      <c r="I96" s="232">
        <f>I7*Parametre!$D146</f>
        <v>3525426.9599118088</v>
      </c>
      <c r="J96" s="232">
        <f>J7*Parametre!$D146</f>
        <v>3537056.0818194323</v>
      </c>
      <c r="K96" s="232">
        <f>K7*Parametre!$D146</f>
        <v>3548763.2323322487</v>
      </c>
      <c r="L96" s="232">
        <f>L7*Parametre!$D146</f>
        <v>3560549.4204536094</v>
      </c>
      <c r="M96" s="232">
        <f>M7*Parametre!$D146</f>
        <v>3572415.6746905185</v>
      </c>
      <c r="N96" s="232">
        <f>N7*Parametre!$D146</f>
        <v>3584363.0435555275</v>
      </c>
      <c r="O96" s="232">
        <f>O7*Parametre!$D146</f>
        <v>3596392.5960846473</v>
      </c>
      <c r="P96" s="232">
        <f>P7*Parametre!$D146</f>
        <v>3608505.4223719677</v>
      </c>
      <c r="Q96" s="232">
        <f>Q7*Parametre!$D146</f>
        <v>3620702.6341215498</v>
      </c>
      <c r="R96" s="232">
        <f>R7*Parametre!$D146</f>
        <v>3632985.3652173155</v>
      </c>
      <c r="S96" s="232">
        <f>S7*Parametre!$D146</f>
        <v>3642678.5764763183</v>
      </c>
      <c r="T96" s="232">
        <f>T7*Parametre!$D146</f>
        <v>3652422.9462075569</v>
      </c>
      <c r="U96" s="232">
        <f>U7*Parametre!$D146</f>
        <v>3662218.9598417096</v>
      </c>
      <c r="V96" s="232">
        <f>V7*Parametre!$D146</f>
        <v>3672067.109381306</v>
      </c>
      <c r="W96" s="232">
        <f>W7*Parametre!$D146</f>
        <v>3681967.8935166872</v>
      </c>
      <c r="X96" s="232">
        <f>X7*Parametre!$D146</f>
        <v>3691921.8177445219</v>
      </c>
      <c r="Y96" s="232">
        <f>Y7*Parametre!$D146</f>
        <v>3701929.3944888744</v>
      </c>
      <c r="Z96" s="232">
        <f>Z7*Parametre!$D146</f>
        <v>3711991.1432249625</v>
      </c>
      <c r="AA96" s="232">
        <f>AA7*Parametre!$D146</f>
        <v>3722107.5906056049</v>
      </c>
      <c r="AB96" s="232">
        <f>AB7*Parametre!$D146</f>
        <v>3732279.2705904972</v>
      </c>
      <c r="AC96" s="232">
        <f>AC7*Parametre!$D146</f>
        <v>3742506.7245783289</v>
      </c>
      <c r="AD96" s="232">
        <f>AD7*Parametre!$D146</f>
        <v>3752790.5015418646</v>
      </c>
      <c r="AE96" s="232">
        <f>AE7*Parametre!$D146</f>
        <v>3763131.1581660467</v>
      </c>
      <c r="AF96" s="232">
        <f>AF7*Parametre!$D146</f>
        <v>3773529.2589891744</v>
      </c>
      <c r="AG96" s="232">
        <f>AG7*Parametre!$D146</f>
        <v>3783985.3765473091</v>
      </c>
    </row>
    <row r="97" spans="2:33" x14ac:dyDescent="0.2">
      <c r="B97" s="204" t="s">
        <v>235</v>
      </c>
      <c r="C97" s="222">
        <f t="shared" si="49"/>
        <v>69382720.205041394</v>
      </c>
      <c r="D97" s="232">
        <f>D8*Parametre!$D147</f>
        <v>1839607.1426367622</v>
      </c>
      <c r="E97" s="232">
        <f>E8*Parametre!$D147</f>
        <v>1877096.4378982359</v>
      </c>
      <c r="F97" s="232">
        <f>F8*Parametre!$D147</f>
        <v>1914945.4210890012</v>
      </c>
      <c r="G97" s="232">
        <f>G8*Parametre!$D147</f>
        <v>1953151.3481991875</v>
      </c>
      <c r="H97" s="232">
        <f>H8*Parametre!$D147</f>
        <v>1991715.1674268257</v>
      </c>
      <c r="I97" s="232">
        <f>I8*Parametre!$D147</f>
        <v>2022624.9452405553</v>
      </c>
      <c r="J97" s="232">
        <f>J8*Parametre!$D147</f>
        <v>2053687.683898916</v>
      </c>
      <c r="K97" s="232">
        <f>K8*Parametre!$D147</f>
        <v>2084905.096767813</v>
      </c>
      <c r="L97" s="232">
        <f>L8*Parametre!$D147</f>
        <v>2116278.927357628</v>
      </c>
      <c r="M97" s="232">
        <f>M8*Parametre!$D147</f>
        <v>2147810.9500581687</v>
      </c>
      <c r="N97" s="232">
        <f>N8*Parametre!$D147</f>
        <v>2179502.9708964378</v>
      </c>
      <c r="O97" s="232">
        <f>O8*Parametre!$D147</f>
        <v>2211356.8283180837</v>
      </c>
      <c r="P97" s="232">
        <f>P8*Parametre!$D147</f>
        <v>2243374.3939933958</v>
      </c>
      <c r="Q97" s="232">
        <f>Q8*Parametre!$D147</f>
        <v>2275557.5736487908</v>
      </c>
      <c r="R97" s="232">
        <f>R8*Parametre!$D147</f>
        <v>2307908.3079247819</v>
      </c>
      <c r="S97" s="232">
        <f>S8*Parametre!$D147</f>
        <v>2336869.944997909</v>
      </c>
      <c r="T97" s="232">
        <f>T8*Parametre!$D147</f>
        <v>2365951.6228328012</v>
      </c>
      <c r="U97" s="232">
        <f>U8*Parametre!$D147</f>
        <v>2395154.3818781013</v>
      </c>
      <c r="V97" s="232">
        <f>V8*Parametre!$D147</f>
        <v>2424479.2757830052</v>
      </c>
      <c r="W97" s="232">
        <f>W8*Parametre!$D147</f>
        <v>2453927.3716199822</v>
      </c>
      <c r="X97" s="232">
        <f>X8*Parametre!$D147</f>
        <v>2483499.7501122165</v>
      </c>
      <c r="Y97" s="232">
        <f>Y8*Parametre!$D147</f>
        <v>2513197.5058658323</v>
      </c>
      <c r="Z97" s="232">
        <f>Z8*Parametre!$D147</f>
        <v>2543021.7476070928</v>
      </c>
      <c r="AA97" s="232">
        <f>AA8*Parametre!$D147</f>
        <v>2572973.5984246237</v>
      </c>
      <c r="AB97" s="232">
        <f>AB8*Parametre!$D147</f>
        <v>2603054.1960168551</v>
      </c>
      <c r="AC97" s="232">
        <f>AC8*Parametre!$D147</f>
        <v>2633264.6929447697</v>
      </c>
      <c r="AD97" s="232">
        <f>AD8*Parametre!$D147</f>
        <v>2663606.2568901423</v>
      </c>
      <c r="AE97" s="232">
        <f>AE8*Parametre!$D147</f>
        <v>2694080.0709193517</v>
      </c>
      <c r="AF97" s="232">
        <f>AF8*Parametre!$D147</f>
        <v>2724687.3337529567</v>
      </c>
      <c r="AG97" s="232">
        <f>AG8*Parametre!$D147</f>
        <v>2755429.2600411805</v>
      </c>
    </row>
    <row r="98" spans="2:33" x14ac:dyDescent="0.2">
      <c r="B98" s="204" t="s">
        <v>236</v>
      </c>
      <c r="C98" s="222">
        <f t="shared" si="49"/>
        <v>533647848.01433557</v>
      </c>
      <c r="D98" s="232">
        <f>D9*Parametre!$D148</f>
        <v>14147305.522336023</v>
      </c>
      <c r="E98" s="232">
        <f>E9*Parametre!$D148</f>
        <v>14435253.305036023</v>
      </c>
      <c r="F98" s="232">
        <f>F9*Parametre!$D148</f>
        <v>14725992.037738666</v>
      </c>
      <c r="G98" s="232">
        <f>G9*Parametre!$D148</f>
        <v>15019494.977159146</v>
      </c>
      <c r="H98" s="232">
        <f>H9*Parametre!$D148</f>
        <v>15315764.921994166</v>
      </c>
      <c r="I98" s="232">
        <f>I9*Parametre!$D148</f>
        <v>15553824.767185152</v>
      </c>
      <c r="J98" s="232">
        <f>J9*Parametre!$D148</f>
        <v>15793063.848811882</v>
      </c>
      <c r="K98" s="232">
        <f>K9*Parametre!$D148</f>
        <v>16033495.381451501</v>
      </c>
      <c r="L98" s="232">
        <f>L9*Parametre!$D148</f>
        <v>16275132.812257441</v>
      </c>
      <c r="M98" s="232">
        <f>M9*Parametre!$D148</f>
        <v>16517989.826631222</v>
      </c>
      <c r="N98" s="232">
        <f>N9*Parametre!$D148</f>
        <v>16762080.354070237</v>
      </c>
      <c r="O98" s="232">
        <f>O9*Parametre!$D148</f>
        <v>17007418.574198261</v>
      </c>
      <c r="P98" s="232">
        <f>P9*Parametre!$D148</f>
        <v>17254018.922985557</v>
      </c>
      <c r="Q98" s="232">
        <f>Q9*Parametre!$D148</f>
        <v>17501896.099165581</v>
      </c>
      <c r="R98" s="232">
        <f>R9*Parametre!$D148</f>
        <v>17751065.07085618</v>
      </c>
      <c r="S98" s="232">
        <f>S9*Parametre!$D148</f>
        <v>17974031.559017614</v>
      </c>
      <c r="T98" s="232">
        <f>T9*Parametre!$D148</f>
        <v>18197921.404250693</v>
      </c>
      <c r="U98" s="232">
        <f>U9*Parametre!$D148</f>
        <v>18422742.606384374</v>
      </c>
      <c r="V98" s="232">
        <f>V9*Parametre!$D148</f>
        <v>18648503.266706467</v>
      </c>
      <c r="W98" s="232">
        <f>W9*Parametre!$D148</f>
        <v>18875211.589674905</v>
      </c>
      <c r="X98" s="232">
        <f>X9*Parametre!$D148</f>
        <v>19102875.884665255</v>
      </c>
      <c r="Y98" s="232">
        <f>Y9*Parametre!$D148</f>
        <v>19331504.567755088</v>
      </c>
      <c r="Z98" s="232">
        <f>Z9*Parametre!$D148</f>
        <v>19561106.163546409</v>
      </c>
      <c r="AA98" s="232">
        <f>AA9*Parametre!$D148</f>
        <v>19791689.307026748</v>
      </c>
      <c r="AB98" s="232">
        <f>AB9*Parametre!$D148</f>
        <v>20023262.745470427</v>
      </c>
      <c r="AC98" s="232">
        <f>AC9*Parametre!$D148</f>
        <v>20255835.340380516</v>
      </c>
      <c r="AD98" s="232">
        <f>AD9*Parametre!$D148</f>
        <v>20489416.069472678</v>
      </c>
      <c r="AE98" s="232">
        <f>AE9*Parametre!$D148</f>
        <v>20724014.028702516</v>
      </c>
      <c r="AF98" s="232">
        <f>AF9*Parametre!$D148</f>
        <v>20959638.434336472</v>
      </c>
      <c r="AG98" s="232">
        <f>AG9*Parametre!$D148</f>
        <v>21196298.625068504</v>
      </c>
    </row>
    <row r="99" spans="2:33" x14ac:dyDescent="0.2">
      <c r="B99" s="204" t="s">
        <v>237</v>
      </c>
      <c r="C99" s="222">
        <f t="shared" si="49"/>
        <v>4191087.8662137068</v>
      </c>
      <c r="D99" s="232">
        <f>D10*Parametre!$D149</f>
        <v>111592.29674323427</v>
      </c>
      <c r="E99" s="232">
        <f>E10*Parametre!$D149</f>
        <v>113570.5206565956</v>
      </c>
      <c r="F99" s="232">
        <f>F10*Parametre!$D149</f>
        <v>115570.58535873379</v>
      </c>
      <c r="G99" s="232">
        <f>G10*Parametre!$D149</f>
        <v>117592.3156984707</v>
      </c>
      <c r="H99" s="232">
        <f>H10*Parametre!$D149</f>
        <v>119635.75834349294</v>
      </c>
      <c r="I99" s="232">
        <f>I10*Parametre!$D149</f>
        <v>121603.34600400893</v>
      </c>
      <c r="J99" s="232">
        <f>J10*Parametre!$D149</f>
        <v>123580.56877112821</v>
      </c>
      <c r="K99" s="232">
        <f>K10*Parametre!$D149</f>
        <v>125567.53510643392</v>
      </c>
      <c r="L99" s="232">
        <f>L10*Parametre!$D149</f>
        <v>127564.35538525408</v>
      </c>
      <c r="M99" s="232">
        <f>M10*Parametre!$D149</f>
        <v>129571.14194337731</v>
      </c>
      <c r="N99" s="232">
        <f>N10*Parametre!$D149</f>
        <v>131588.00912521855</v>
      </c>
      <c r="O99" s="232">
        <f>O10*Parametre!$D149</f>
        <v>133615.0733334902</v>
      </c>
      <c r="P99" s="232">
        <f>P10*Parametre!$D149</f>
        <v>135652.45308043502</v>
      </c>
      <c r="Q99" s="232">
        <f>Q10*Parametre!$D149</f>
        <v>137700.2690406795</v>
      </c>
      <c r="R99" s="232">
        <f>R10*Parametre!$D149</f>
        <v>139758.64410577048</v>
      </c>
      <c r="S99" s="232">
        <f>S10*Parametre!$D149</f>
        <v>141479.55085927859</v>
      </c>
      <c r="T99" s="232">
        <f>T10*Parametre!$D149</f>
        <v>143207.46462046984</v>
      </c>
      <c r="U99" s="232">
        <f>U10*Parametre!$D149</f>
        <v>144942.44538589555</v>
      </c>
      <c r="V99" s="232">
        <f>V10*Parametre!$D149</f>
        <v>146684.55390733419</v>
      </c>
      <c r="W99" s="232">
        <f>W10*Parametre!$D149</f>
        <v>148433.85170446819</v>
      </c>
      <c r="X99" s="232">
        <f>X10*Parametre!$D149</f>
        <v>150190.40107782706</v>
      </c>
      <c r="Y99" s="232">
        <f>Y10*Parametre!$D149</f>
        <v>151954.2651220035</v>
      </c>
      <c r="Z99" s="232">
        <f>Z10*Parametre!$D149</f>
        <v>153725.5077391502</v>
      </c>
      <c r="AA99" s="232">
        <f>AA10*Parametre!$D149</f>
        <v>155504.19365276286</v>
      </c>
      <c r="AB99" s="232">
        <f>AB10*Parametre!$D149</f>
        <v>157290.38842175747</v>
      </c>
      <c r="AC99" s="232">
        <f>AC10*Parametre!$D149</f>
        <v>159084.15845485046</v>
      </c>
      <c r="AD99" s="232">
        <f>AD10*Parametre!$D149</f>
        <v>160885.57102524754</v>
      </c>
      <c r="AE99" s="232">
        <f>AE10*Parametre!$D149</f>
        <v>162694.69428565068</v>
      </c>
      <c r="AF99" s="232">
        <f>AF10*Parametre!$D149</f>
        <v>164511.59728359091</v>
      </c>
      <c r="AG99" s="232">
        <f>AG10*Parametre!$D149</f>
        <v>166336.34997709599</v>
      </c>
    </row>
    <row r="100" spans="2:33" x14ac:dyDescent="0.2">
      <c r="B100" s="216" t="s">
        <v>9</v>
      </c>
      <c r="C100" s="223">
        <f>SUM(D100:AG100)</f>
        <v>1012835276.5113776</v>
      </c>
      <c r="D100" s="224">
        <f t="shared" ref="D100:AG100" si="50">SUM(D94:D99)</f>
        <v>29524059.976312052</v>
      </c>
      <c r="E100" s="223">
        <f t="shared" si="50"/>
        <v>29748450.040021423</v>
      </c>
      <c r="F100" s="223">
        <f t="shared" si="50"/>
        <v>29980588.281500407</v>
      </c>
      <c r="G100" s="223">
        <f t="shared" si="50"/>
        <v>30220199.16738439</v>
      </c>
      <c r="H100" s="223">
        <f t="shared" si="50"/>
        <v>30467111.173055626</v>
      </c>
      <c r="I100" s="223">
        <f t="shared" si="50"/>
        <v>30781048.880591705</v>
      </c>
      <c r="J100" s="223">
        <f t="shared" si="50"/>
        <v>31096614.743773051</v>
      </c>
      <c r="K100" s="223">
        <f t="shared" si="50"/>
        <v>31413827.475379527</v>
      </c>
      <c r="L100" s="223">
        <f t="shared" si="50"/>
        <v>31732706.123407934</v>
      </c>
      <c r="M100" s="223">
        <f t="shared" si="50"/>
        <v>32053270.079330161</v>
      </c>
      <c r="N100" s="223">
        <f t="shared" si="50"/>
        <v>32375539.086609028</v>
      </c>
      <c r="O100" s="223">
        <f t="shared" si="50"/>
        <v>32699533.249481514</v>
      </c>
      <c r="P100" s="223">
        <f t="shared" si="50"/>
        <v>33025273.042019613</v>
      </c>
      <c r="Q100" s="223">
        <f t="shared" si="50"/>
        <v>33352779.317479022</v>
      </c>
      <c r="R100" s="223">
        <f t="shared" si="50"/>
        <v>33682073.317947283</v>
      </c>
      <c r="S100" s="223">
        <f t="shared" si="50"/>
        <v>33971543.01787588</v>
      </c>
      <c r="T100" s="223">
        <f t="shared" si="50"/>
        <v>34262252.491287425</v>
      </c>
      <c r="U100" s="223">
        <f t="shared" si="50"/>
        <v>34554212.636796556</v>
      </c>
      <c r="V100" s="223">
        <f t="shared" si="50"/>
        <v>34847434.49279359</v>
      </c>
      <c r="W100" s="223">
        <f t="shared" si="50"/>
        <v>35141929.239821278</v>
      </c>
      <c r="X100" s="223">
        <f t="shared" si="50"/>
        <v>35437708.203002177</v>
      </c>
      <c r="Y100" s="223">
        <f t="shared" si="50"/>
        <v>35734782.854517512</v>
      </c>
      <c r="Z100" s="223">
        <f t="shared" si="50"/>
        <v>36033164.816139184</v>
      </c>
      <c r="AA100" s="223">
        <f t="shared" si="50"/>
        <v>36332865.861815929</v>
      </c>
      <c r="AB100" s="223">
        <f t="shared" si="50"/>
        <v>36633897.920315422</v>
      </c>
      <c r="AC100" s="223">
        <f t="shared" si="50"/>
        <v>36936273.077923432</v>
      </c>
      <c r="AD100" s="223">
        <f t="shared" si="50"/>
        <v>37240003.581201546</v>
      </c>
      <c r="AE100" s="223">
        <f t="shared" si="50"/>
        <v>37545101.839805461</v>
      </c>
      <c r="AF100" s="223">
        <f t="shared" si="50"/>
        <v>37851580.429364502</v>
      </c>
      <c r="AG100" s="223">
        <f t="shared" si="50"/>
        <v>38159452.094424926</v>
      </c>
    </row>
    <row r="103" spans="2:33" x14ac:dyDescent="0.2">
      <c r="B103" s="206" t="s">
        <v>479</v>
      </c>
      <c r="C103" s="206"/>
      <c r="D103" s="204">
        <v>1</v>
      </c>
      <c r="E103" s="204">
        <v>2</v>
      </c>
      <c r="F103" s="204">
        <v>3</v>
      </c>
      <c r="G103" s="204">
        <v>4</v>
      </c>
      <c r="H103" s="204">
        <v>5</v>
      </c>
      <c r="I103" s="204">
        <v>6</v>
      </c>
      <c r="J103" s="204">
        <v>7</v>
      </c>
      <c r="K103" s="204">
        <v>8</v>
      </c>
      <c r="L103" s="204">
        <v>9</v>
      </c>
      <c r="M103" s="204">
        <v>10</v>
      </c>
      <c r="N103" s="204">
        <v>11</v>
      </c>
      <c r="O103" s="204">
        <v>12</v>
      </c>
      <c r="P103" s="204">
        <v>13</v>
      </c>
      <c r="Q103" s="204">
        <v>14</v>
      </c>
      <c r="R103" s="204">
        <v>15</v>
      </c>
      <c r="S103" s="204">
        <v>16</v>
      </c>
      <c r="T103" s="204">
        <v>17</v>
      </c>
      <c r="U103" s="204">
        <v>18</v>
      </c>
      <c r="V103" s="204">
        <v>19</v>
      </c>
      <c r="W103" s="204">
        <v>20</v>
      </c>
      <c r="X103" s="204">
        <v>21</v>
      </c>
      <c r="Y103" s="204">
        <v>22</v>
      </c>
      <c r="Z103" s="204">
        <v>23</v>
      </c>
      <c r="AA103" s="204">
        <v>24</v>
      </c>
      <c r="AB103" s="204">
        <v>25</v>
      </c>
      <c r="AC103" s="204">
        <v>26</v>
      </c>
      <c r="AD103" s="204">
        <v>27</v>
      </c>
      <c r="AE103" s="204">
        <v>28</v>
      </c>
      <c r="AF103" s="204">
        <v>29</v>
      </c>
      <c r="AG103" s="204">
        <v>30</v>
      </c>
    </row>
    <row r="104" spans="2:33" x14ac:dyDescent="0.2">
      <c r="B104" s="207" t="s">
        <v>46</v>
      </c>
      <c r="C104" s="207" t="s">
        <v>9</v>
      </c>
      <c r="D104" s="208">
        <f t="shared" ref="D104:AG104" si="51">D93</f>
        <v>2026</v>
      </c>
      <c r="E104" s="208">
        <f t="shared" si="51"/>
        <v>2027</v>
      </c>
      <c r="F104" s="208">
        <f t="shared" si="51"/>
        <v>2028</v>
      </c>
      <c r="G104" s="208">
        <f t="shared" si="51"/>
        <v>2029</v>
      </c>
      <c r="H104" s="208">
        <f t="shared" si="51"/>
        <v>2030</v>
      </c>
      <c r="I104" s="208">
        <f t="shared" si="51"/>
        <v>2031</v>
      </c>
      <c r="J104" s="208">
        <f t="shared" si="51"/>
        <v>2032</v>
      </c>
      <c r="K104" s="208">
        <f t="shared" si="51"/>
        <v>2033</v>
      </c>
      <c r="L104" s="208">
        <f t="shared" si="51"/>
        <v>2034</v>
      </c>
      <c r="M104" s="208">
        <f t="shared" si="51"/>
        <v>2035</v>
      </c>
      <c r="N104" s="208">
        <f t="shared" si="51"/>
        <v>2036</v>
      </c>
      <c r="O104" s="208">
        <f t="shared" si="51"/>
        <v>2037</v>
      </c>
      <c r="P104" s="208">
        <f t="shared" si="51"/>
        <v>2038</v>
      </c>
      <c r="Q104" s="208">
        <f t="shared" si="51"/>
        <v>2039</v>
      </c>
      <c r="R104" s="208">
        <f t="shared" si="51"/>
        <v>2040</v>
      </c>
      <c r="S104" s="208">
        <f t="shared" si="51"/>
        <v>2041</v>
      </c>
      <c r="T104" s="208">
        <f t="shared" si="51"/>
        <v>2042</v>
      </c>
      <c r="U104" s="208">
        <f t="shared" si="51"/>
        <v>2043</v>
      </c>
      <c r="V104" s="208">
        <f t="shared" si="51"/>
        <v>2044</v>
      </c>
      <c r="W104" s="208">
        <f t="shared" si="51"/>
        <v>2045</v>
      </c>
      <c r="X104" s="208">
        <f t="shared" si="51"/>
        <v>2046</v>
      </c>
      <c r="Y104" s="208">
        <f t="shared" si="51"/>
        <v>2047</v>
      </c>
      <c r="Z104" s="208">
        <f t="shared" si="51"/>
        <v>2048</v>
      </c>
      <c r="AA104" s="208">
        <f t="shared" si="51"/>
        <v>2049</v>
      </c>
      <c r="AB104" s="208">
        <f t="shared" si="51"/>
        <v>2050</v>
      </c>
      <c r="AC104" s="208">
        <f t="shared" si="51"/>
        <v>2051</v>
      </c>
      <c r="AD104" s="208">
        <f t="shared" si="51"/>
        <v>2052</v>
      </c>
      <c r="AE104" s="208">
        <f t="shared" si="51"/>
        <v>2053</v>
      </c>
      <c r="AF104" s="208">
        <f t="shared" si="51"/>
        <v>2054</v>
      </c>
      <c r="AG104" s="208">
        <f t="shared" si="51"/>
        <v>2055</v>
      </c>
    </row>
    <row r="105" spans="2:33" x14ac:dyDescent="0.2">
      <c r="B105" s="204" t="s">
        <v>364</v>
      </c>
      <c r="C105" s="222">
        <f t="shared" ref="C105:C110" si="52">SUM(D105:AG105)</f>
        <v>207530406.58592469</v>
      </c>
      <c r="D105" s="232">
        <f>D16*Parametre!$D144</f>
        <v>8024169.3877534186</v>
      </c>
      <c r="E105" s="232">
        <f>E16*Parametre!$D144</f>
        <v>7962636.4853537166</v>
      </c>
      <c r="F105" s="232">
        <f>F16*Parametre!$D144</f>
        <v>7903838.9218938295</v>
      </c>
      <c r="G105" s="232">
        <f>G16*Parametre!$D144</f>
        <v>7847629.7146142442</v>
      </c>
      <c r="H105" s="232">
        <f>H16*Parametre!$D144</f>
        <v>6615779.1298484895</v>
      </c>
      <c r="I105" s="232">
        <f>I16*Parametre!$D144</f>
        <v>6628535.8819927359</v>
      </c>
      <c r="J105" s="232">
        <f>J16*Parametre!$D144</f>
        <v>6641328.6830226239</v>
      </c>
      <c r="K105" s="232">
        <f>K16*Parametre!$D144</f>
        <v>6654157.7764153285</v>
      </c>
      <c r="L105" s="232">
        <f>L16*Parametre!$D144</f>
        <v>6667023.4080080166</v>
      </c>
      <c r="M105" s="232">
        <f>M16*Parametre!$D144</f>
        <v>6679925.826028076</v>
      </c>
      <c r="N105" s="232">
        <f>N16*Parametre!$D144</f>
        <v>6692865.2811238663</v>
      </c>
      <c r="O105" s="232">
        <f>O16*Parametre!$D144</f>
        <v>6705842.0263959318</v>
      </c>
      <c r="P105" s="232">
        <f>P16*Parametre!$D144</f>
        <v>6718856.317428722</v>
      </c>
      <c r="Q105" s="232">
        <f>Q16*Parametre!$D144</f>
        <v>6731908.4123228462</v>
      </c>
      <c r="R105" s="232">
        <f>R16*Parametre!$D144</f>
        <v>6744998.571727871</v>
      </c>
      <c r="S105" s="232">
        <f>S16*Parametre!$D144</f>
        <v>6754381.9945063423</v>
      </c>
      <c r="T105" s="232">
        <f>T16*Parametre!$D144</f>
        <v>6763782.8684529075</v>
      </c>
      <c r="U105" s="232">
        <f>U16*Parametre!$D144</f>
        <v>6773201.2739939746</v>
      </c>
      <c r="V105" s="232">
        <f>V16*Parametre!$D144</f>
        <v>6782637.2921013217</v>
      </c>
      <c r="W105" s="232">
        <f>W16*Parametre!$D144</f>
        <v>6792091.0042970339</v>
      </c>
      <c r="X105" s="232">
        <f>X16*Parametre!$D144</f>
        <v>6801562.4926585294</v>
      </c>
      <c r="Y105" s="232">
        <f>Y16*Parametre!$D144</f>
        <v>6811051.8398235934</v>
      </c>
      <c r="Z105" s="232">
        <f>Z16*Parametre!$D144</f>
        <v>6820559.1289955443</v>
      </c>
      <c r="AA105" s="232">
        <f>AA16*Parametre!$D144</f>
        <v>6830084.4439483974</v>
      </c>
      <c r="AB105" s="232">
        <f>AB16*Parametre!$D144</f>
        <v>6839627.8690321166</v>
      </c>
      <c r="AC105" s="232">
        <f>AC16*Parametre!$D144</f>
        <v>6849189.4891779199</v>
      </c>
      <c r="AD105" s="232">
        <f>AD16*Parametre!$D144</f>
        <v>6858769.389903646</v>
      </c>
      <c r="AE105" s="232">
        <f>AE16*Parametre!$D144</f>
        <v>6868367.657319176</v>
      </c>
      <c r="AF105" s="232">
        <f>AF16*Parametre!$D144</f>
        <v>6877984.3781319521</v>
      </c>
      <c r="AG105" s="232">
        <f>AG16*Parametre!$D144</f>
        <v>6887619.639652513</v>
      </c>
    </row>
    <row r="106" spans="2:33" x14ac:dyDescent="0.2">
      <c r="B106" s="204" t="s">
        <v>365</v>
      </c>
      <c r="C106" s="222">
        <f t="shared" si="52"/>
        <v>46124197.78545256</v>
      </c>
      <c r="D106" s="232">
        <f>D17*Parametre!$D145</f>
        <v>1783393.4891438424</v>
      </c>
      <c r="E106" s="232">
        <f>E17*Parametre!$D145</f>
        <v>1769717.6340858431</v>
      </c>
      <c r="F106" s="232">
        <f>F17*Parametre!$D145</f>
        <v>1756649.715553127</v>
      </c>
      <c r="G106" s="232">
        <f>G17*Parametre!$D145</f>
        <v>1744157.0662272852</v>
      </c>
      <c r="H106" s="232">
        <f>H17*Parametre!$D145</f>
        <v>1470374.9205235599</v>
      </c>
      <c r="I106" s="232">
        <f>I17*Parametre!$D145</f>
        <v>1473210.1434129707</v>
      </c>
      <c r="J106" s="232">
        <f>J17*Parametre!$D145</f>
        <v>1476053.3782653459</v>
      </c>
      <c r="K106" s="232">
        <f>K17*Parametre!$D145</f>
        <v>1478904.6791941479</v>
      </c>
      <c r="L106" s="232">
        <f>L17*Parametre!$D145</f>
        <v>1481764.1008373564</v>
      </c>
      <c r="M106" s="232">
        <f>M17*Parametre!$D145</f>
        <v>1484631.6983641866</v>
      </c>
      <c r="N106" s="232">
        <f>N17*Parametre!$D145</f>
        <v>1487507.5274819175</v>
      </c>
      <c r="O106" s="232">
        <f>O17*Parametre!$D145</f>
        <v>1490391.6444428328</v>
      </c>
      <c r="P106" s="232">
        <f>P17*Parametre!$D145</f>
        <v>1493284.1060512732</v>
      </c>
      <c r="Q106" s="232">
        <f>Q17*Parametre!$D145</f>
        <v>1496184.9696708026</v>
      </c>
      <c r="R106" s="232">
        <f>R17*Parametre!$D145</f>
        <v>1499094.2932314933</v>
      </c>
      <c r="S106" s="232">
        <f>S17*Parametre!$D145</f>
        <v>1501179.7844867702</v>
      </c>
      <c r="T106" s="232">
        <f>T17*Parametre!$D145</f>
        <v>1503269.1543116579</v>
      </c>
      <c r="U106" s="232">
        <f>U17*Parametre!$D145</f>
        <v>1505362.4205811478</v>
      </c>
      <c r="V106" s="232">
        <f>V17*Parametre!$D145</f>
        <v>1507459.6012914374</v>
      </c>
      <c r="W106" s="232">
        <f>W17*Parametre!$D145</f>
        <v>1509560.7145610307</v>
      </c>
      <c r="X106" s="232">
        <f>X17*Parametre!$D145</f>
        <v>1511665.7786318574</v>
      </c>
      <c r="Y106" s="232">
        <f>Y17*Parametre!$D145</f>
        <v>1513774.8118703912</v>
      </c>
      <c r="Z106" s="232">
        <f>Z17*Parametre!$D145</f>
        <v>1515887.8327687965</v>
      </c>
      <c r="AA106" s="232">
        <f>AA17*Parametre!$D145</f>
        <v>1518004.8599460756</v>
      </c>
      <c r="AB106" s="232">
        <f>AB17*Parametre!$D145</f>
        <v>1520125.9121492372</v>
      </c>
      <c r="AC106" s="232">
        <f>AC17*Parametre!$D145</f>
        <v>1522251.0082544759</v>
      </c>
      <c r="AD106" s="232">
        <f>AD17*Parametre!$D145</f>
        <v>1524380.1672683647</v>
      </c>
      <c r="AE106" s="232">
        <f>AE17*Parametre!$D145</f>
        <v>1526513.4083290584</v>
      </c>
      <c r="AF106" s="232">
        <f>AF17*Parametre!$D145</f>
        <v>1528650.7507075223</v>
      </c>
      <c r="AG106" s="232">
        <f>AG17*Parametre!$D145</f>
        <v>1530792.2138087612</v>
      </c>
    </row>
    <row r="107" spans="2:33" x14ac:dyDescent="0.2">
      <c r="B107" s="204" t="s">
        <v>234</v>
      </c>
      <c r="C107" s="222">
        <f t="shared" si="52"/>
        <v>93565606.014714777</v>
      </c>
      <c r="D107" s="232">
        <f>D18*Parametre!$D146</f>
        <v>3617992.1376987724</v>
      </c>
      <c r="E107" s="232">
        <f>E18*Parametre!$D146</f>
        <v>3590175.6569910073</v>
      </c>
      <c r="F107" s="232">
        <f>F18*Parametre!$D146</f>
        <v>3563591.5998670477</v>
      </c>
      <c r="G107" s="232">
        <f>G18*Parametre!$D146</f>
        <v>3538173.745486055</v>
      </c>
      <c r="H107" s="232">
        <f>H18*Parametre!$D146</f>
        <v>2982832.9906958262</v>
      </c>
      <c r="I107" s="232">
        <f>I18*Parametre!$D146</f>
        <v>2988528.244476757</v>
      </c>
      <c r="J107" s="232">
        <f>J18*Parametre!$D146</f>
        <v>2994239.6354669095</v>
      </c>
      <c r="K107" s="232">
        <f>K18*Parametre!$D146</f>
        <v>2999967.2725356277</v>
      </c>
      <c r="L107" s="232">
        <f>L18*Parametre!$D146</f>
        <v>3005711.2656067768</v>
      </c>
      <c r="M107" s="232">
        <f>M18*Parametre!$D146</f>
        <v>3011471.7256722567</v>
      </c>
      <c r="N107" s="232">
        <f>N18*Parametre!$D146</f>
        <v>3017248.764805716</v>
      </c>
      <c r="O107" s="232">
        <f>O18*Parametre!$D146</f>
        <v>3023042.4961765115</v>
      </c>
      <c r="P107" s="232">
        <f>P18*Parametre!$D146</f>
        <v>3028853.0340638692</v>
      </c>
      <c r="Q107" s="232">
        <f>Q18*Parametre!$D146</f>
        <v>3034680.4938713014</v>
      </c>
      <c r="R107" s="232">
        <f>R18*Parametre!$D146</f>
        <v>3040524.9921412366</v>
      </c>
      <c r="S107" s="232">
        <f>S18*Parametre!$D146</f>
        <v>3044826.2317726589</v>
      </c>
      <c r="T107" s="232">
        <f>T18*Parametre!$D146</f>
        <v>3049135.4718244118</v>
      </c>
      <c r="U107" s="232">
        <f>U18*Parametre!$D146</f>
        <v>3053452.7490987359</v>
      </c>
      <c r="V107" s="232">
        <f>V18*Parametre!$D146</f>
        <v>3057778.1006468199</v>
      </c>
      <c r="W107" s="232">
        <f>W18*Parametre!$D146</f>
        <v>3062111.5637710774</v>
      </c>
      <c r="X107" s="232">
        <f>X18*Parametre!$D146</f>
        <v>3066453.1760274065</v>
      </c>
      <c r="Y107" s="232">
        <f>Y18*Parametre!$D146</f>
        <v>3070802.9752275157</v>
      </c>
      <c r="Z107" s="232">
        <f>Z18*Parametre!$D146</f>
        <v>3075160.9994412479</v>
      </c>
      <c r="AA107" s="232">
        <f>AA18*Parametre!$D146</f>
        <v>3079527.2869989476</v>
      </c>
      <c r="AB107" s="232">
        <f>AB18*Parametre!$D146</f>
        <v>3083901.8764938535</v>
      </c>
      <c r="AC107" s="232">
        <f>AC18*Parametre!$D146</f>
        <v>3088284.8067845008</v>
      </c>
      <c r="AD107" s="232">
        <f>AD18*Parametre!$D146</f>
        <v>3092676.1169971889</v>
      </c>
      <c r="AE107" s="232">
        <f>AE18*Parametre!$D146</f>
        <v>3097075.8465284337</v>
      </c>
      <c r="AF107" s="232">
        <f>AF18*Parametre!$D146</f>
        <v>3101484.0350474776</v>
      </c>
      <c r="AG107" s="232">
        <f>AG18*Parametre!$D146</f>
        <v>3105900.7224988267</v>
      </c>
    </row>
    <row r="108" spans="2:33" x14ac:dyDescent="0.2">
      <c r="B108" s="204" t="s">
        <v>235</v>
      </c>
      <c r="C108" s="222">
        <f t="shared" si="52"/>
        <v>60386785.48437953</v>
      </c>
      <c r="D108" s="232">
        <f>D19*Parametre!$D147</f>
        <v>1839607.1426367622</v>
      </c>
      <c r="E108" s="232">
        <f>E19*Parametre!$D147</f>
        <v>1877096.4378982359</v>
      </c>
      <c r="F108" s="232">
        <f>F19*Parametre!$D147</f>
        <v>1914945.4210890012</v>
      </c>
      <c r="G108" s="232">
        <f>G19*Parametre!$D147</f>
        <v>1953151.3481991875</v>
      </c>
      <c r="H108" s="232">
        <f>H19*Parametre!$D147</f>
        <v>1727843.7667278014</v>
      </c>
      <c r="I108" s="232">
        <f>I19*Parametre!$D147</f>
        <v>1752772.325986502</v>
      </c>
      <c r="J108" s="232">
        <f>J19*Parametre!$D147</f>
        <v>1777763.6914828795</v>
      </c>
      <c r="K108" s="232">
        <f>K19*Parametre!$D147</f>
        <v>1802818.2846058412</v>
      </c>
      <c r="L108" s="232">
        <f>L19*Parametre!$D147</f>
        <v>1827936.5307191391</v>
      </c>
      <c r="M108" s="232">
        <f>M19*Parametre!$D147</f>
        <v>1853118.8592106374</v>
      </c>
      <c r="N108" s="232">
        <f>N19*Parametre!$D147</f>
        <v>1878365.7035423489</v>
      </c>
      <c r="O108" s="232">
        <f>O19*Parametre!$D147</f>
        <v>1903677.5013012488</v>
      </c>
      <c r="P108" s="232">
        <f>P19*Parametre!$D147</f>
        <v>1929054.6942508977</v>
      </c>
      <c r="Q108" s="232">
        <f>Q19*Parametre!$D147</f>
        <v>1954497.7283838571</v>
      </c>
      <c r="R108" s="232">
        <f>R19*Parametre!$D147</f>
        <v>1980007.053974964</v>
      </c>
      <c r="S108" s="232">
        <f>S19*Parametre!$D147</f>
        <v>2002452.1474569098</v>
      </c>
      <c r="T108" s="232">
        <f>T19*Parametre!$D147</f>
        <v>2024933.4966117991</v>
      </c>
      <c r="U108" s="232">
        <f>U19*Parametre!$D147</f>
        <v>2047451.2684021839</v>
      </c>
      <c r="V108" s="232">
        <f>V19*Parametre!$D147</f>
        <v>2070005.630898312</v>
      </c>
      <c r="W108" s="232">
        <f>W19*Parametre!$D147</f>
        <v>2092596.7532879282</v>
      </c>
      <c r="X108" s="232">
        <f>X19*Parametre!$D147</f>
        <v>2115224.8058862011</v>
      </c>
      <c r="Y108" s="232">
        <f>Y19*Parametre!$D147</f>
        <v>2137889.9601457408</v>
      </c>
      <c r="Z108" s="232">
        <f>Z19*Parametre!$D147</f>
        <v>2160592.3886667481</v>
      </c>
      <c r="AA108" s="232">
        <f>AA19*Parametre!$D147</f>
        <v>2183332.2652072678</v>
      </c>
      <c r="AB108" s="232">
        <f>AB19*Parametre!$D147</f>
        <v>2206109.7646935508</v>
      </c>
      <c r="AC108" s="232">
        <f>AC19*Parametre!$D147</f>
        <v>2228925.063230556</v>
      </c>
      <c r="AD108" s="232">
        <f>AD19*Parametre!$D147</f>
        <v>2251778.3381125559</v>
      </c>
      <c r="AE108" s="232">
        <f>AE19*Parametre!$D147</f>
        <v>2274669.7678338522</v>
      </c>
      <c r="AF108" s="232">
        <f>AF19*Parametre!$D147</f>
        <v>2297599.5320996423</v>
      </c>
      <c r="AG108" s="232">
        <f>AG19*Parametre!$D147</f>
        <v>2320567.8118369803</v>
      </c>
    </row>
    <row r="109" spans="2:33" x14ac:dyDescent="0.2">
      <c r="B109" s="204" t="s">
        <v>236</v>
      </c>
      <c r="C109" s="222">
        <f t="shared" si="52"/>
        <v>464454692.07979852</v>
      </c>
      <c r="D109" s="232">
        <f>D20*Parametre!$D148</f>
        <v>14147305.522336023</v>
      </c>
      <c r="E109" s="232">
        <f>E20*Parametre!$D148</f>
        <v>14435253.305036023</v>
      </c>
      <c r="F109" s="232">
        <f>F20*Parametre!$D148</f>
        <v>14725992.037738666</v>
      </c>
      <c r="G109" s="232">
        <f>G20*Parametre!$D148</f>
        <v>15019494.977159146</v>
      </c>
      <c r="H109" s="232">
        <f>H20*Parametre!$D148</f>
        <v>13291170.871534882</v>
      </c>
      <c r="I109" s="232">
        <f>I20*Parametre!$D148</f>
        <v>13482468.606165905</v>
      </c>
      <c r="J109" s="232">
        <f>J20*Parametre!$D148</f>
        <v>13674248.850313233</v>
      </c>
      <c r="K109" s="232">
        <f>K20*Parametre!$D148</f>
        <v>13866514.84032438</v>
      </c>
      <c r="L109" s="232">
        <f>L20*Parametre!$D148</f>
        <v>14059269.843069991</v>
      </c>
      <c r="M109" s="232">
        <f>M20*Parametre!$D148</f>
        <v>14252517.1563222</v>
      </c>
      <c r="N109" s="232">
        <f>N20*Parametre!$D148</f>
        <v>14446260.109138779</v>
      </c>
      <c r="O109" s="232">
        <f>O20*Parametre!$D148</f>
        <v>14640502.062253432</v>
      </c>
      <c r="P109" s="232">
        <f>P20*Parametre!$D148</f>
        <v>14835246.408472117</v>
      </c>
      <c r="Q109" s="232">
        <f>Q20*Parametre!$D148</f>
        <v>15030496.573075688</v>
      </c>
      <c r="R109" s="232">
        <f>R20*Parametre!$D148</f>
        <v>15226256.014228823</v>
      </c>
      <c r="S109" s="232">
        <f>S20*Parametre!$D148</f>
        <v>15399333.596685721</v>
      </c>
      <c r="T109" s="232">
        <f>T20*Parametre!$D148</f>
        <v>15572690.05294225</v>
      </c>
      <c r="U109" s="232">
        <f>U20*Parametre!$D148</f>
        <v>15746326.667409329</v>
      </c>
      <c r="V109" s="232">
        <f>V20*Parametre!$D148</f>
        <v>15920244.733019978</v>
      </c>
      <c r="W109" s="232">
        <f>W20*Parametre!$D148</f>
        <v>16094445.551304819</v>
      </c>
      <c r="X109" s="232">
        <f>X20*Parametre!$D148</f>
        <v>16268930.432468329</v>
      </c>
      <c r="Y109" s="232">
        <f>Y20*Parametre!$D148</f>
        <v>16443700.695466058</v>
      </c>
      <c r="Z109" s="232">
        <f>Z20*Parametre!$D148</f>
        <v>16618757.66808264</v>
      </c>
      <c r="AA109" s="232">
        <f>AA20*Parametre!$D148</f>
        <v>16794102.687010657</v>
      </c>
      <c r="AB109" s="232">
        <f>AB20*Parametre!$D148</f>
        <v>16969737.097930498</v>
      </c>
      <c r="AC109" s="232">
        <f>AC20*Parametre!$D148</f>
        <v>17145662.255591016</v>
      </c>
      <c r="AD109" s="232">
        <f>AD20*Parametre!$D148</f>
        <v>17321879.52389117</v>
      </c>
      <c r="AE109" s="232">
        <f>AE20*Parametre!$D148</f>
        <v>17498390.275962621</v>
      </c>
      <c r="AF109" s="232">
        <f>AF20*Parametre!$D148</f>
        <v>17675195.89425312</v>
      </c>
      <c r="AG109" s="232">
        <f>AG20*Parametre!$D148</f>
        <v>17852297.770611014</v>
      </c>
    </row>
    <row r="110" spans="2:33" x14ac:dyDescent="0.2">
      <c r="B110" s="204" t="s">
        <v>237</v>
      </c>
      <c r="C110" s="222">
        <f t="shared" si="52"/>
        <v>3448358.4568742742</v>
      </c>
      <c r="D110" s="232">
        <f>D21*Parametre!$D149</f>
        <v>111592.29674323427</v>
      </c>
      <c r="E110" s="232">
        <f>E21*Parametre!$D149</f>
        <v>113570.5206565956</v>
      </c>
      <c r="F110" s="232">
        <f>F21*Parametre!$D149</f>
        <v>115570.58535873379</v>
      </c>
      <c r="G110" s="232">
        <f>G21*Parametre!$D149</f>
        <v>117592.3156984707</v>
      </c>
      <c r="H110" s="232">
        <f>H21*Parametre!$D149</f>
        <v>97951.41509808242</v>
      </c>
      <c r="I110" s="232">
        <f>I21*Parametre!$D149</f>
        <v>99336.808923046759</v>
      </c>
      <c r="J110" s="232">
        <f>J21*Parametre!$D149</f>
        <v>100725.87374341411</v>
      </c>
      <c r="K110" s="232">
        <f>K21*Parametre!$D149</f>
        <v>102118.63401419893</v>
      </c>
      <c r="L110" s="232">
        <f>L21*Parametre!$D149</f>
        <v>103515.11442092474</v>
      </c>
      <c r="M110" s="232">
        <f>M21*Parametre!$D149</f>
        <v>104915.33988248797</v>
      </c>
      <c r="N110" s="232">
        <f>N21*Parametre!$D149</f>
        <v>106319.3355540667</v>
      </c>
      <c r="O110" s="232">
        <f>O21*Parametre!$D149</f>
        <v>107727.12683007472</v>
      </c>
      <c r="P110" s="232">
        <f>P21*Parametre!$D149</f>
        <v>109138.73934716306</v>
      </c>
      <c r="Q110" s="232">
        <f>Q21*Parametre!$D149</f>
        <v>110554.19898726816</v>
      </c>
      <c r="R110" s="232">
        <f>R21*Parametre!$D149</f>
        <v>111973.53188070905</v>
      </c>
      <c r="S110" s="232">
        <f>S21*Parametre!$D149</f>
        <v>113264.3452861127</v>
      </c>
      <c r="T110" s="232">
        <f>T21*Parametre!$D149</f>
        <v>114557.36798637168</v>
      </c>
      <c r="U110" s="232">
        <f>U21*Parametre!$D149</f>
        <v>115852.61016102944</v>
      </c>
      <c r="V110" s="232">
        <f>V21*Parametre!$D149</f>
        <v>117150.08205741536</v>
      </c>
      <c r="W110" s="232">
        <f>W21*Parametre!$D149</f>
        <v>118449.79399124721</v>
      </c>
      <c r="X110" s="232">
        <f>X21*Parametre!$D149</f>
        <v>119751.75634723909</v>
      </c>
      <c r="Y110" s="232">
        <f>Y21*Parametre!$D149</f>
        <v>121055.97957971798</v>
      </c>
      <c r="Z110" s="232">
        <f>Z21*Parametre!$D149</f>
        <v>122362.47421324547</v>
      </c>
      <c r="AA110" s="232">
        <f>AA21*Parametre!$D149</f>
        <v>123671.25084324759</v>
      </c>
      <c r="AB110" s="232">
        <f>AB21*Parametre!$D149</f>
        <v>124982.32013665159</v>
      </c>
      <c r="AC110" s="232">
        <f>AC21*Parametre!$D149</f>
        <v>126295.69283252963</v>
      </c>
      <c r="AD110" s="232">
        <f>AD21*Parametre!$D149</f>
        <v>127611.37974275004</v>
      </c>
      <c r="AE110" s="232">
        <f>AE21*Parametre!$D149</f>
        <v>128929.39175263618</v>
      </c>
      <c r="AF110" s="232">
        <f>AF21*Parametre!$D149</f>
        <v>130249.73982163242</v>
      </c>
      <c r="AG110" s="232">
        <f>AG21*Parametre!$D149</f>
        <v>131572.43498397776</v>
      </c>
    </row>
    <row r="111" spans="2:33" x14ac:dyDescent="0.2">
      <c r="B111" s="216" t="s">
        <v>9</v>
      </c>
      <c r="C111" s="223">
        <f>SUM(D111:AG111)</f>
        <v>875510046.40714431</v>
      </c>
      <c r="D111" s="224">
        <f t="shared" ref="D111:AG111" si="53">SUM(D105:D110)</f>
        <v>29524059.976312052</v>
      </c>
      <c r="E111" s="223">
        <f t="shared" si="53"/>
        <v>29748450.040021423</v>
      </c>
      <c r="F111" s="223">
        <f t="shared" si="53"/>
        <v>29980588.281500407</v>
      </c>
      <c r="G111" s="223">
        <f t="shared" si="53"/>
        <v>30220199.16738439</v>
      </c>
      <c r="H111" s="223">
        <f t="shared" si="53"/>
        <v>26185953.09442864</v>
      </c>
      <c r="I111" s="223">
        <f t="shared" si="53"/>
        <v>26424852.010957915</v>
      </c>
      <c r="J111" s="223">
        <f t="shared" si="53"/>
        <v>26664360.112294406</v>
      </c>
      <c r="K111" s="223">
        <f t="shared" si="53"/>
        <v>26904481.487089526</v>
      </c>
      <c r="L111" s="223">
        <f t="shared" si="53"/>
        <v>27145220.262662206</v>
      </c>
      <c r="M111" s="223">
        <f t="shared" si="53"/>
        <v>27386580.605479844</v>
      </c>
      <c r="N111" s="223">
        <f t="shared" si="53"/>
        <v>27628566.721646696</v>
      </c>
      <c r="O111" s="223">
        <f t="shared" si="53"/>
        <v>27871182.857400034</v>
      </c>
      <c r="P111" s="223">
        <f t="shared" si="53"/>
        <v>28114433.299614046</v>
      </c>
      <c r="Q111" s="223">
        <f t="shared" si="53"/>
        <v>28358322.376311764</v>
      </c>
      <c r="R111" s="223">
        <f t="shared" si="53"/>
        <v>28602854.457185101</v>
      </c>
      <c r="S111" s="223">
        <f t="shared" si="53"/>
        <v>28815438.100194518</v>
      </c>
      <c r="T111" s="223">
        <f t="shared" si="53"/>
        <v>29028368.412129395</v>
      </c>
      <c r="U111" s="223">
        <f t="shared" si="53"/>
        <v>29241646.989646398</v>
      </c>
      <c r="V111" s="223">
        <f t="shared" si="53"/>
        <v>29455275.440015286</v>
      </c>
      <c r="W111" s="223">
        <f t="shared" si="53"/>
        <v>29669255.38121314</v>
      </c>
      <c r="X111" s="223">
        <f t="shared" si="53"/>
        <v>29883588.442019563</v>
      </c>
      <c r="Y111" s="223">
        <f t="shared" si="53"/>
        <v>30098276.26211302</v>
      </c>
      <c r="Z111" s="223">
        <f t="shared" si="53"/>
        <v>30313320.492168222</v>
      </c>
      <c r="AA111" s="223">
        <f t="shared" si="53"/>
        <v>30528722.793954596</v>
      </c>
      <c r="AB111" s="223">
        <f t="shared" si="53"/>
        <v>30744484.840435907</v>
      </c>
      <c r="AC111" s="223">
        <f t="shared" si="53"/>
        <v>30960608.315871</v>
      </c>
      <c r="AD111" s="223">
        <f t="shared" si="53"/>
        <v>31177094.915915675</v>
      </c>
      <c r="AE111" s="223">
        <f t="shared" si="53"/>
        <v>31393946.347725779</v>
      </c>
      <c r="AF111" s="223">
        <f t="shared" si="53"/>
        <v>31611164.330061343</v>
      </c>
      <c r="AG111" s="223">
        <f t="shared" si="53"/>
        <v>31828750.593392074</v>
      </c>
    </row>
    <row r="114" spans="2:33" x14ac:dyDescent="0.2">
      <c r="B114" s="206" t="s">
        <v>480</v>
      </c>
      <c r="C114" s="206"/>
      <c r="D114" s="204">
        <v>1</v>
      </c>
      <c r="E114" s="204">
        <v>2</v>
      </c>
      <c r="F114" s="204">
        <v>3</v>
      </c>
      <c r="G114" s="204">
        <v>4</v>
      </c>
      <c r="H114" s="204">
        <v>5</v>
      </c>
      <c r="I114" s="204">
        <v>6</v>
      </c>
      <c r="J114" s="204">
        <v>7</v>
      </c>
      <c r="K114" s="204">
        <v>8</v>
      </c>
      <c r="L114" s="204">
        <v>9</v>
      </c>
      <c r="M114" s="204">
        <v>10</v>
      </c>
      <c r="N114" s="204">
        <v>11</v>
      </c>
      <c r="O114" s="204">
        <v>12</v>
      </c>
      <c r="P114" s="204">
        <v>13</v>
      </c>
      <c r="Q114" s="204">
        <v>14</v>
      </c>
      <c r="R114" s="204">
        <v>15</v>
      </c>
      <c r="S114" s="204">
        <v>16</v>
      </c>
      <c r="T114" s="204">
        <v>17</v>
      </c>
      <c r="U114" s="204">
        <v>18</v>
      </c>
      <c r="V114" s="204">
        <v>19</v>
      </c>
      <c r="W114" s="204">
        <v>20</v>
      </c>
      <c r="X114" s="204">
        <v>21</v>
      </c>
      <c r="Y114" s="204">
        <v>22</v>
      </c>
      <c r="Z114" s="204">
        <v>23</v>
      </c>
      <c r="AA114" s="204">
        <v>24</v>
      </c>
      <c r="AB114" s="204">
        <v>25</v>
      </c>
      <c r="AC114" s="204">
        <v>26</v>
      </c>
      <c r="AD114" s="204">
        <v>27</v>
      </c>
      <c r="AE114" s="204">
        <v>28</v>
      </c>
      <c r="AF114" s="204">
        <v>29</v>
      </c>
      <c r="AG114" s="204">
        <v>30</v>
      </c>
    </row>
    <row r="115" spans="2:33" x14ac:dyDescent="0.2">
      <c r="B115" s="207" t="s">
        <v>44</v>
      </c>
      <c r="C115" s="207" t="s">
        <v>9</v>
      </c>
      <c r="D115" s="208">
        <f>D26</f>
        <v>2026</v>
      </c>
      <c r="E115" s="208">
        <f>$D$4+D114</f>
        <v>2027</v>
      </c>
      <c r="F115" s="208">
        <f>$D$4+E114</f>
        <v>2028</v>
      </c>
      <c r="G115" s="208">
        <f t="shared" ref="G115" si="54">$D$4+F114</f>
        <v>2029</v>
      </c>
      <c r="H115" s="208">
        <f t="shared" ref="H115" si="55">$D$4+G114</f>
        <v>2030</v>
      </c>
      <c r="I115" s="208">
        <f t="shared" ref="I115" si="56">$D$4+H114</f>
        <v>2031</v>
      </c>
      <c r="J115" s="208">
        <f t="shared" ref="J115" si="57">$D$4+I114</f>
        <v>2032</v>
      </c>
      <c r="K115" s="208">
        <f t="shared" ref="K115" si="58">$D$4+J114</f>
        <v>2033</v>
      </c>
      <c r="L115" s="208">
        <f t="shared" ref="L115" si="59">$D$4+K114</f>
        <v>2034</v>
      </c>
      <c r="M115" s="208">
        <f t="shared" ref="M115" si="60">$D$4+L114</f>
        <v>2035</v>
      </c>
      <c r="N115" s="208">
        <f t="shared" ref="N115" si="61">$D$4+M114</f>
        <v>2036</v>
      </c>
      <c r="O115" s="208">
        <f t="shared" ref="O115" si="62">$D$4+N114</f>
        <v>2037</v>
      </c>
      <c r="P115" s="208">
        <f t="shared" ref="P115" si="63">$D$4+O114</f>
        <v>2038</v>
      </c>
      <c r="Q115" s="208">
        <f t="shared" ref="Q115" si="64">$D$4+P114</f>
        <v>2039</v>
      </c>
      <c r="R115" s="208">
        <f t="shared" ref="R115" si="65">$D$4+Q114</f>
        <v>2040</v>
      </c>
      <c r="S115" s="208">
        <f t="shared" ref="S115" si="66">$D$4+R114</f>
        <v>2041</v>
      </c>
      <c r="T115" s="208">
        <f t="shared" ref="T115" si="67">$D$4+S114</f>
        <v>2042</v>
      </c>
      <c r="U115" s="208">
        <f t="shared" ref="U115" si="68">$D$4+T114</f>
        <v>2043</v>
      </c>
      <c r="V115" s="208">
        <f t="shared" ref="V115" si="69">$D$4+U114</f>
        <v>2044</v>
      </c>
      <c r="W115" s="208">
        <f t="shared" ref="W115" si="70">$D$4+V114</f>
        <v>2045</v>
      </c>
      <c r="X115" s="208">
        <f t="shared" ref="X115" si="71">$D$4+W114</f>
        <v>2046</v>
      </c>
      <c r="Y115" s="208">
        <f t="shared" ref="Y115" si="72">$D$4+X114</f>
        <v>2047</v>
      </c>
      <c r="Z115" s="208">
        <f t="shared" ref="Z115" si="73">$D$4+Y114</f>
        <v>2048</v>
      </c>
      <c r="AA115" s="208">
        <f t="shared" ref="AA115" si="74">$D$4+Z114</f>
        <v>2049</v>
      </c>
      <c r="AB115" s="208">
        <f t="shared" ref="AB115" si="75">$D$4+AA114</f>
        <v>2050</v>
      </c>
      <c r="AC115" s="208">
        <f t="shared" ref="AC115" si="76">$D$4+AB114</f>
        <v>2051</v>
      </c>
      <c r="AD115" s="208">
        <f t="shared" ref="AD115" si="77">$D$4+AC114</f>
        <v>2052</v>
      </c>
      <c r="AE115" s="208">
        <f t="shared" ref="AE115" si="78">$D$4+AD114</f>
        <v>2053</v>
      </c>
      <c r="AF115" s="208">
        <f t="shared" ref="AF115" si="79">$D$4+AE114</f>
        <v>2054</v>
      </c>
      <c r="AG115" s="208">
        <f t="shared" ref="AG115" si="80">$D$4+AF114</f>
        <v>2055</v>
      </c>
    </row>
    <row r="116" spans="2:33" x14ac:dyDescent="0.2">
      <c r="B116" s="204" t="s">
        <v>364</v>
      </c>
      <c r="C116" s="222">
        <f t="shared" ref="C116:C121" si="81">SUM(D116:AG116)</f>
        <v>159385509.30509061</v>
      </c>
      <c r="D116" s="232">
        <f>D48*Parametre!$C144</f>
        <v>5433007.2816225002</v>
      </c>
      <c r="E116" s="232">
        <f>E48*Parametre!$C144</f>
        <v>5385215.7347887484</v>
      </c>
      <c r="F116" s="232">
        <f>F48*Parametre!$C144</f>
        <v>5337424.1879550023</v>
      </c>
      <c r="G116" s="232">
        <f>G48*Parametre!$C144</f>
        <v>5289632.6411212534</v>
      </c>
      <c r="H116" s="232">
        <f>H48*Parametre!$C144</f>
        <v>5241841.0942874979</v>
      </c>
      <c r="I116" s="232">
        <f>I48*Parametre!$C144</f>
        <v>5247340.9282031255</v>
      </c>
      <c r="J116" s="232">
        <f>J48*Parametre!$C144</f>
        <v>5252840.7621187512</v>
      </c>
      <c r="K116" s="232">
        <f>K48*Parametre!$C144</f>
        <v>5258340.596034376</v>
      </c>
      <c r="L116" s="232">
        <f>L48*Parametre!$C144</f>
        <v>5263840.4299499979</v>
      </c>
      <c r="M116" s="232">
        <f>M48*Parametre!$C144</f>
        <v>5269340.2638656246</v>
      </c>
      <c r="N116" s="232">
        <f>N48*Parametre!$C144</f>
        <v>5274840.0977812475</v>
      </c>
      <c r="O116" s="232">
        <f>O48*Parametre!$C144</f>
        <v>5280339.9316968741</v>
      </c>
      <c r="P116" s="232">
        <f>P48*Parametre!$C144</f>
        <v>5285839.7656124979</v>
      </c>
      <c r="Q116" s="232">
        <f>Q48*Parametre!$C144</f>
        <v>5291339.5995281236</v>
      </c>
      <c r="R116" s="232">
        <f>R48*Parametre!$C144</f>
        <v>5296839.4334437521</v>
      </c>
      <c r="S116" s="232">
        <f>S48*Parametre!$C144</f>
        <v>5301213.5589056276</v>
      </c>
      <c r="T116" s="232">
        <f>T48*Parametre!$C144</f>
        <v>5305587.6843675002</v>
      </c>
      <c r="U116" s="232">
        <f>U48*Parametre!$C144</f>
        <v>5309961.8098293748</v>
      </c>
      <c r="V116" s="232">
        <f>V48*Parametre!$C144</f>
        <v>5314335.9352912502</v>
      </c>
      <c r="W116" s="232">
        <f>W48*Parametre!$C144</f>
        <v>5318710.060753122</v>
      </c>
      <c r="X116" s="232">
        <f>X48*Parametre!$C144</f>
        <v>5323084.1862150002</v>
      </c>
      <c r="Y116" s="232">
        <f>Y48*Parametre!$C144</f>
        <v>5327458.3116768748</v>
      </c>
      <c r="Z116" s="232">
        <f>Z48*Parametre!$C144</f>
        <v>5331832.4371387502</v>
      </c>
      <c r="AA116" s="232">
        <f>AA48*Parametre!$C144</f>
        <v>5336206.5626006266</v>
      </c>
      <c r="AB116" s="232">
        <f>AB48*Parametre!$C144</f>
        <v>5340580.6880625011</v>
      </c>
      <c r="AC116" s="232">
        <f>AC48*Parametre!$C144</f>
        <v>5344954.8135243719</v>
      </c>
      <c r="AD116" s="232">
        <f>AD48*Parametre!$C144</f>
        <v>5349328.9389862493</v>
      </c>
      <c r="AE116" s="232">
        <f>AE48*Parametre!$C144</f>
        <v>5353703.0644481247</v>
      </c>
      <c r="AF116" s="232">
        <f>AF48*Parametre!$C144</f>
        <v>5358077.1899099983</v>
      </c>
      <c r="AG116" s="232">
        <f>AG48*Parametre!$C144</f>
        <v>5362451.3153718757</v>
      </c>
    </row>
    <row r="117" spans="2:33" x14ac:dyDescent="0.2">
      <c r="B117" s="204" t="s">
        <v>365</v>
      </c>
      <c r="C117" s="222">
        <f t="shared" si="81"/>
        <v>44057783.059943758</v>
      </c>
      <c r="D117" s="232">
        <f>D49*Parametre!$C145</f>
        <v>1501806.8908549999</v>
      </c>
      <c r="E117" s="232">
        <f>E49*Parametre!$C145</f>
        <v>1488596.2193724997</v>
      </c>
      <c r="F117" s="232">
        <f>F49*Parametre!$C145</f>
        <v>1475385.5478900003</v>
      </c>
      <c r="G117" s="232">
        <f>G49*Parametre!$C145</f>
        <v>1462174.8764074999</v>
      </c>
      <c r="H117" s="232">
        <f>H49*Parametre!$C145</f>
        <v>1448964.2049250004</v>
      </c>
      <c r="I117" s="232">
        <f>I49*Parametre!$C145</f>
        <v>1450484.4842187501</v>
      </c>
      <c r="J117" s="232">
        <f>J49*Parametre!$C145</f>
        <v>1452004.7635125006</v>
      </c>
      <c r="K117" s="232">
        <f>K49*Parametre!$C145</f>
        <v>1453525.0428062507</v>
      </c>
      <c r="L117" s="232">
        <f>L49*Parametre!$C145</f>
        <v>1455045.3221000009</v>
      </c>
      <c r="M117" s="232">
        <f>M49*Parametre!$C145</f>
        <v>1456565.6013937497</v>
      </c>
      <c r="N117" s="232">
        <f>N49*Parametre!$C145</f>
        <v>1458085.8806875006</v>
      </c>
      <c r="O117" s="232">
        <f>O49*Parametre!$C145</f>
        <v>1459606.1599812501</v>
      </c>
      <c r="P117" s="232">
        <f>P49*Parametre!$C145</f>
        <v>1461126.4392749995</v>
      </c>
      <c r="Q117" s="232">
        <f>Q49*Parametre!$C145</f>
        <v>1462646.7185687502</v>
      </c>
      <c r="R117" s="232">
        <f>R49*Parametre!$C145</f>
        <v>1464166.9978625001</v>
      </c>
      <c r="S117" s="232">
        <f>S49*Parametre!$C145</f>
        <v>1465376.1057137502</v>
      </c>
      <c r="T117" s="232">
        <f>T49*Parametre!$C145</f>
        <v>1466585.2135650003</v>
      </c>
      <c r="U117" s="232">
        <f>U49*Parametre!$C145</f>
        <v>1467794.321416249</v>
      </c>
      <c r="V117" s="232">
        <f>V49*Parametre!$C145</f>
        <v>1469003.4292675008</v>
      </c>
      <c r="W117" s="232">
        <f>W49*Parametre!$C145</f>
        <v>1470212.5371187506</v>
      </c>
      <c r="X117" s="232">
        <f>X49*Parametre!$C145</f>
        <v>1471421.6449699996</v>
      </c>
      <c r="Y117" s="232">
        <f>Y49*Parametre!$C145</f>
        <v>1472630.7528212504</v>
      </c>
      <c r="Z117" s="232">
        <f>Z49*Parametre!$C145</f>
        <v>1473839.8606724991</v>
      </c>
      <c r="AA117" s="232">
        <f>AA49*Parametre!$C145</f>
        <v>1475048.9685237503</v>
      </c>
      <c r="AB117" s="232">
        <f>AB49*Parametre!$C145</f>
        <v>1476258.0763750004</v>
      </c>
      <c r="AC117" s="232">
        <f>AC49*Parametre!$C145</f>
        <v>1477467.1842262503</v>
      </c>
      <c r="AD117" s="232">
        <f>AD49*Parametre!$C145</f>
        <v>1478676.2920775006</v>
      </c>
      <c r="AE117" s="232">
        <f>AE49*Parametre!$C145</f>
        <v>1479885.3999287498</v>
      </c>
      <c r="AF117" s="232">
        <f>AF49*Parametre!$C145</f>
        <v>1481094.5077799994</v>
      </c>
      <c r="AG117" s="232">
        <f>AG49*Parametre!$C145</f>
        <v>1482303.6156312493</v>
      </c>
    </row>
    <row r="118" spans="2:33" x14ac:dyDescent="0.2">
      <c r="B118" s="204" t="s">
        <v>234</v>
      </c>
      <c r="C118" s="222">
        <f t="shared" si="81"/>
        <v>18967181.435790002</v>
      </c>
      <c r="D118" s="232">
        <f>D50*Parametre!$C146</f>
        <v>646614.89604600007</v>
      </c>
      <c r="E118" s="232">
        <f>E50*Parametre!$C146</f>
        <v>640913.68744200037</v>
      </c>
      <c r="F118" s="232">
        <f>F50*Parametre!$C146</f>
        <v>635212.4788380001</v>
      </c>
      <c r="G118" s="232">
        <f>G50*Parametre!$C146</f>
        <v>629511.27023399982</v>
      </c>
      <c r="H118" s="232">
        <f>H50*Parametre!$C146</f>
        <v>623810.06163000013</v>
      </c>
      <c r="I118" s="232">
        <f>I50*Parametre!$C146</f>
        <v>624455.23694400012</v>
      </c>
      <c r="J118" s="232">
        <f>J50*Parametre!$C146</f>
        <v>625100.41225800011</v>
      </c>
      <c r="K118" s="232">
        <f>K50*Parametre!$C146</f>
        <v>625745.58757199999</v>
      </c>
      <c r="L118" s="232">
        <f>L50*Parametre!$C146</f>
        <v>626390.76288600022</v>
      </c>
      <c r="M118" s="232">
        <f>M50*Parametre!$C146</f>
        <v>627035.93820000044</v>
      </c>
      <c r="N118" s="232">
        <f>N50*Parametre!$C146</f>
        <v>627681.11351400032</v>
      </c>
      <c r="O118" s="232">
        <f>O50*Parametre!$C146</f>
        <v>628326.28882800043</v>
      </c>
      <c r="P118" s="232">
        <f>P50*Parametre!$C146</f>
        <v>628971.46414200042</v>
      </c>
      <c r="Q118" s="232">
        <f>Q50*Parametre!$C146</f>
        <v>629616.63945599995</v>
      </c>
      <c r="R118" s="232">
        <f>R50*Parametre!$C146</f>
        <v>630261.81477000017</v>
      </c>
      <c r="S118" s="232">
        <f>S50*Parametre!$C146</f>
        <v>630791.86944900011</v>
      </c>
      <c r="T118" s="232">
        <f>T50*Parametre!$C146</f>
        <v>631321.92412800016</v>
      </c>
      <c r="U118" s="232">
        <f>U50*Parametre!$C146</f>
        <v>631851.97880700009</v>
      </c>
      <c r="V118" s="232">
        <f>V50*Parametre!$C146</f>
        <v>632382.03348600003</v>
      </c>
      <c r="W118" s="232">
        <f>W50*Parametre!$C146</f>
        <v>632912.0881650002</v>
      </c>
      <c r="X118" s="232">
        <f>X50*Parametre!$C146</f>
        <v>633442.14284400013</v>
      </c>
      <c r="Y118" s="232">
        <f>Y50*Parametre!$C146</f>
        <v>633972.19752299984</v>
      </c>
      <c r="Z118" s="232">
        <f>Z50*Parametre!$C146</f>
        <v>634502.25220199989</v>
      </c>
      <c r="AA118" s="232">
        <f>AA50*Parametre!$C146</f>
        <v>635032.30688100006</v>
      </c>
      <c r="AB118" s="232">
        <f>AB50*Parametre!$C146</f>
        <v>635562.36155999999</v>
      </c>
      <c r="AC118" s="232">
        <f>AC50*Parametre!$C146</f>
        <v>636092.41623899993</v>
      </c>
      <c r="AD118" s="232">
        <f>AD50*Parametre!$C146</f>
        <v>636622.47091799986</v>
      </c>
      <c r="AE118" s="232">
        <f>AE50*Parametre!$C146</f>
        <v>637152.52559699991</v>
      </c>
      <c r="AF118" s="232">
        <f>AF50*Parametre!$C146</f>
        <v>637682.5802760002</v>
      </c>
      <c r="AG118" s="232">
        <f>AG50*Parametre!$C146</f>
        <v>638212.63495500002</v>
      </c>
    </row>
    <row r="119" spans="2:33" x14ac:dyDescent="0.2">
      <c r="B119" s="204" t="s">
        <v>235</v>
      </c>
      <c r="C119" s="222">
        <f t="shared" si="81"/>
        <v>17171259.772712503</v>
      </c>
      <c r="D119" s="232">
        <f>D51*Parametre!$C147</f>
        <v>469429.56891999987</v>
      </c>
      <c r="E119" s="232">
        <f>E51*Parametre!$C147</f>
        <v>478447.68341500004</v>
      </c>
      <c r="F119" s="232">
        <f>F51*Parametre!$C147</f>
        <v>487465.79790999991</v>
      </c>
      <c r="G119" s="232">
        <f>G51*Parametre!$C147</f>
        <v>496483.91240499995</v>
      </c>
      <c r="H119" s="232">
        <f>H51*Parametre!$C147</f>
        <v>505502.02689999994</v>
      </c>
      <c r="I119" s="232">
        <f>I51*Parametre!$C147</f>
        <v>512177.84569250018</v>
      </c>
      <c r="J119" s="232">
        <f>J51*Parametre!$C147</f>
        <v>518853.66448499996</v>
      </c>
      <c r="K119" s="232">
        <f>K51*Parametre!$C147</f>
        <v>525529.48327750014</v>
      </c>
      <c r="L119" s="232">
        <f>L51*Parametre!$C147</f>
        <v>532205.30206999998</v>
      </c>
      <c r="M119" s="232">
        <f>M51*Parametre!$C147</f>
        <v>538881.12086250016</v>
      </c>
      <c r="N119" s="232">
        <f>N51*Parametre!$C147</f>
        <v>545556.93965499999</v>
      </c>
      <c r="O119" s="232">
        <f>O51*Parametre!$C147</f>
        <v>552232.75844750006</v>
      </c>
      <c r="P119" s="232">
        <f>P51*Parametre!$C147</f>
        <v>558908.57724000001</v>
      </c>
      <c r="Q119" s="232">
        <f>Q51*Parametre!$C147</f>
        <v>565584.39603249973</v>
      </c>
      <c r="R119" s="232">
        <f>R51*Parametre!$C147</f>
        <v>572260.21482500026</v>
      </c>
      <c r="S119" s="232">
        <f>S51*Parametre!$C147</f>
        <v>578325.5253100004</v>
      </c>
      <c r="T119" s="232">
        <f>T51*Parametre!$C147</f>
        <v>584390.83579499961</v>
      </c>
      <c r="U119" s="232">
        <f>U51*Parametre!$C147</f>
        <v>590456.1462800001</v>
      </c>
      <c r="V119" s="232">
        <f>V51*Parametre!$C147</f>
        <v>596521.45676500001</v>
      </c>
      <c r="W119" s="232">
        <f>W51*Parametre!$C147</f>
        <v>602586.76724999992</v>
      </c>
      <c r="X119" s="232">
        <f>X51*Parametre!$C147</f>
        <v>608652.07773500029</v>
      </c>
      <c r="Y119" s="232">
        <f>Y51*Parametre!$C147</f>
        <v>614717.38821999962</v>
      </c>
      <c r="Z119" s="232">
        <f>Z51*Parametre!$C147</f>
        <v>620782.6987050008</v>
      </c>
      <c r="AA119" s="232">
        <f>AA51*Parametre!$C147</f>
        <v>626848.00918999966</v>
      </c>
      <c r="AB119" s="232">
        <f>AB51*Parametre!$C147</f>
        <v>632913.31967499992</v>
      </c>
      <c r="AC119" s="232">
        <f>AC51*Parametre!$C147</f>
        <v>638978.63015999959</v>
      </c>
      <c r="AD119" s="232">
        <f>AD51*Parametre!$C147</f>
        <v>645043.9406450002</v>
      </c>
      <c r="AE119" s="232">
        <f>AE51*Parametre!$C147</f>
        <v>651109.25112999987</v>
      </c>
      <c r="AF119" s="232">
        <f>AF51*Parametre!$C147</f>
        <v>657174.56161500036</v>
      </c>
      <c r="AG119" s="232">
        <f>AG51*Parametre!$C147</f>
        <v>663239.87210000015</v>
      </c>
    </row>
    <row r="120" spans="2:33" x14ac:dyDescent="0.2">
      <c r="B120" s="204" t="s">
        <v>236</v>
      </c>
      <c r="C120" s="222">
        <f t="shared" si="81"/>
        <v>210932091.55260006</v>
      </c>
      <c r="D120" s="232">
        <f>D52*Parametre!$C148</f>
        <v>5765564.4345599981</v>
      </c>
      <c r="E120" s="232">
        <f>E52*Parametre!$C148</f>
        <v>5876220.6319200005</v>
      </c>
      <c r="F120" s="232">
        <f>F52*Parametre!$C148</f>
        <v>5986876.8292799992</v>
      </c>
      <c r="G120" s="232">
        <f>G52*Parametre!$C148</f>
        <v>6097533.026639997</v>
      </c>
      <c r="H120" s="232">
        <f>H52*Parametre!$C148</f>
        <v>6208189.2240000013</v>
      </c>
      <c r="I120" s="232">
        <f>I52*Parametre!$C148</f>
        <v>6290348.8873199979</v>
      </c>
      <c r="J120" s="232">
        <f>J52*Parametre!$C148</f>
        <v>6372508.5506399972</v>
      </c>
      <c r="K120" s="232">
        <f>K52*Parametre!$C148</f>
        <v>6454668.2139600012</v>
      </c>
      <c r="L120" s="232">
        <f>L52*Parametre!$C148</f>
        <v>6536827.8772800006</v>
      </c>
      <c r="M120" s="232">
        <f>M52*Parametre!$C148</f>
        <v>6618987.5405999972</v>
      </c>
      <c r="N120" s="232">
        <f>N52*Parametre!$C148</f>
        <v>6701147.2039200012</v>
      </c>
      <c r="O120" s="232">
        <f>O52*Parametre!$C148</f>
        <v>6783306.8672400005</v>
      </c>
      <c r="P120" s="232">
        <f>P52*Parametre!$C148</f>
        <v>6865466.5305600008</v>
      </c>
      <c r="Q120" s="232">
        <f>Q52*Parametre!$C148</f>
        <v>6947626.1938800029</v>
      </c>
      <c r="R120" s="232">
        <f>R52*Parametre!$C148</f>
        <v>7029785.8572000023</v>
      </c>
      <c r="S120" s="232">
        <f>S52*Parametre!$C148</f>
        <v>7104371.2390800007</v>
      </c>
      <c r="T120" s="232">
        <f>T52*Parametre!$C148</f>
        <v>7178956.620959999</v>
      </c>
      <c r="U120" s="232">
        <f>U52*Parametre!$C148</f>
        <v>7253542.0028399983</v>
      </c>
      <c r="V120" s="232">
        <f>V52*Parametre!$C148</f>
        <v>7328127.3847199986</v>
      </c>
      <c r="W120" s="232">
        <f>W52*Parametre!$C148</f>
        <v>7402712.7665999979</v>
      </c>
      <c r="X120" s="232">
        <f>X52*Parametre!$C148</f>
        <v>7477298.1484800028</v>
      </c>
      <c r="Y120" s="232">
        <f>Y52*Parametre!$C148</f>
        <v>7551883.5303600002</v>
      </c>
      <c r="Z120" s="232">
        <f>Z52*Parametre!$C148</f>
        <v>7626468.9122399995</v>
      </c>
      <c r="AA120" s="232">
        <f>AA52*Parametre!$C148</f>
        <v>7701054.2941199988</v>
      </c>
      <c r="AB120" s="232">
        <f>AB52*Parametre!$C148</f>
        <v>7775639.6760000037</v>
      </c>
      <c r="AC120" s="232">
        <f>AC52*Parametre!$C148</f>
        <v>7850225.0578800021</v>
      </c>
      <c r="AD120" s="232">
        <f>AD52*Parametre!$C148</f>
        <v>7924810.4397600023</v>
      </c>
      <c r="AE120" s="232">
        <f>AE52*Parametre!$C148</f>
        <v>7999395.8216399997</v>
      </c>
      <c r="AF120" s="232">
        <f>AF52*Parametre!$C148</f>
        <v>8073981.2035199972</v>
      </c>
      <c r="AG120" s="232">
        <f>AG52*Parametre!$C148</f>
        <v>8148566.5854000021</v>
      </c>
    </row>
    <row r="121" spans="2:33" x14ac:dyDescent="0.2">
      <c r="B121" s="204" t="s">
        <v>237</v>
      </c>
      <c r="C121" s="222">
        <f t="shared" si="81"/>
        <v>1276776.0509700002</v>
      </c>
      <c r="D121" s="232">
        <f>D53*Parametre!$C149</f>
        <v>35072.838612</v>
      </c>
      <c r="E121" s="232">
        <f>E53*Parametre!$C149</f>
        <v>35650.172543999994</v>
      </c>
      <c r="F121" s="232">
        <f>F53*Parametre!$C149</f>
        <v>36227.506476000002</v>
      </c>
      <c r="G121" s="232">
        <f>G53*Parametre!$C149</f>
        <v>36804.840408000011</v>
      </c>
      <c r="H121" s="232">
        <f>H53*Parametre!$C149</f>
        <v>37382.17433999999</v>
      </c>
      <c r="I121" s="232">
        <f>I53*Parametre!$C149</f>
        <v>37908.217158000007</v>
      </c>
      <c r="J121" s="232">
        <f>J53*Parametre!$C149</f>
        <v>38434.259976000001</v>
      </c>
      <c r="K121" s="232">
        <f>K53*Parametre!$C149</f>
        <v>38960.302793999988</v>
      </c>
      <c r="L121" s="232">
        <f>L53*Parametre!$C149</f>
        <v>39486.345612000005</v>
      </c>
      <c r="M121" s="232">
        <f>M53*Parametre!$C149</f>
        <v>40012.388429999992</v>
      </c>
      <c r="N121" s="232">
        <f>N53*Parametre!$C149</f>
        <v>40538.431248000008</v>
      </c>
      <c r="O121" s="232">
        <f>O53*Parametre!$C149</f>
        <v>41064.474065999988</v>
      </c>
      <c r="P121" s="232">
        <f>P53*Parametre!$C149</f>
        <v>41590.51688399999</v>
      </c>
      <c r="Q121" s="232">
        <f>Q53*Parametre!$C149</f>
        <v>42116.559702000013</v>
      </c>
      <c r="R121" s="232">
        <f>R53*Parametre!$C149</f>
        <v>42642.602520000008</v>
      </c>
      <c r="S121" s="232">
        <f>S53*Parametre!$C149</f>
        <v>43086.31403999999</v>
      </c>
      <c r="T121" s="232">
        <f>T53*Parametre!$C149</f>
        <v>43530.025560000002</v>
      </c>
      <c r="U121" s="232">
        <f>U53*Parametre!$C149</f>
        <v>43973.737079999999</v>
      </c>
      <c r="V121" s="232">
        <f>V53*Parametre!$C149</f>
        <v>44417.448600000003</v>
      </c>
      <c r="W121" s="232">
        <f>W53*Parametre!$C149</f>
        <v>44861.160120000015</v>
      </c>
      <c r="X121" s="232">
        <f>X53*Parametre!$C149</f>
        <v>45304.871640000012</v>
      </c>
      <c r="Y121" s="232">
        <f>Y53*Parametre!$C149</f>
        <v>45748.583160000009</v>
      </c>
      <c r="Z121" s="232">
        <f>Z53*Parametre!$C149</f>
        <v>46192.294679999992</v>
      </c>
      <c r="AA121" s="232">
        <f>AA53*Parametre!$C149</f>
        <v>46636.006200000018</v>
      </c>
      <c r="AB121" s="232">
        <f>AB53*Parametre!$C149</f>
        <v>47079.717720000022</v>
      </c>
      <c r="AC121" s="232">
        <f>AC53*Parametre!$C149</f>
        <v>47523.429240000012</v>
      </c>
      <c r="AD121" s="232">
        <f>AD53*Parametre!$C149</f>
        <v>47967.140760000017</v>
      </c>
      <c r="AE121" s="232">
        <f>AE53*Parametre!$C149</f>
        <v>48410.852280000028</v>
      </c>
      <c r="AF121" s="232">
        <f>AF53*Parametre!$C149</f>
        <v>48854.563799999996</v>
      </c>
      <c r="AG121" s="232">
        <f>AG53*Parametre!$C149</f>
        <v>49298.275319999993</v>
      </c>
    </row>
    <row r="122" spans="2:33" x14ac:dyDescent="0.2">
      <c r="B122" s="216" t="s">
        <v>9</v>
      </c>
      <c r="C122" s="223">
        <f>SUM(D122:AG122)</f>
        <v>451790601.17710668</v>
      </c>
      <c r="D122" s="224">
        <f t="shared" ref="D122:AG122" si="82">SUM(D116:D121)</f>
        <v>13851495.910615498</v>
      </c>
      <c r="E122" s="223">
        <f t="shared" si="82"/>
        <v>13905044.129482249</v>
      </c>
      <c r="F122" s="223">
        <f t="shared" si="82"/>
        <v>13958592.348349001</v>
      </c>
      <c r="G122" s="223">
        <f t="shared" si="82"/>
        <v>14012140.56721575</v>
      </c>
      <c r="H122" s="223">
        <f t="shared" si="82"/>
        <v>14065688.786082501</v>
      </c>
      <c r="I122" s="223">
        <f t="shared" si="82"/>
        <v>14162715.599536374</v>
      </c>
      <c r="J122" s="223">
        <f t="shared" si="82"/>
        <v>14259742.41299025</v>
      </c>
      <c r="K122" s="223">
        <f t="shared" si="82"/>
        <v>14356769.226444129</v>
      </c>
      <c r="L122" s="223">
        <f t="shared" si="82"/>
        <v>14453796.039898001</v>
      </c>
      <c r="M122" s="223">
        <f t="shared" si="82"/>
        <v>14550822.853351872</v>
      </c>
      <c r="N122" s="223">
        <f t="shared" si="82"/>
        <v>14647849.66680575</v>
      </c>
      <c r="O122" s="223">
        <f t="shared" si="82"/>
        <v>14744876.480259625</v>
      </c>
      <c r="P122" s="223">
        <f t="shared" si="82"/>
        <v>14841903.293713499</v>
      </c>
      <c r="Q122" s="223">
        <f t="shared" si="82"/>
        <v>14938930.107167376</v>
      </c>
      <c r="R122" s="223">
        <f t="shared" si="82"/>
        <v>15035956.920621255</v>
      </c>
      <c r="S122" s="223">
        <f t="shared" si="82"/>
        <v>15123164.612498378</v>
      </c>
      <c r="T122" s="223">
        <f t="shared" si="82"/>
        <v>15210372.304375501</v>
      </c>
      <c r="U122" s="223">
        <f t="shared" si="82"/>
        <v>15297579.996252622</v>
      </c>
      <c r="V122" s="223">
        <f t="shared" si="82"/>
        <v>15384787.688129749</v>
      </c>
      <c r="W122" s="223">
        <f t="shared" si="82"/>
        <v>15471995.380006868</v>
      </c>
      <c r="X122" s="223">
        <f t="shared" si="82"/>
        <v>15559203.071884003</v>
      </c>
      <c r="Y122" s="223">
        <f t="shared" si="82"/>
        <v>15646410.763761124</v>
      </c>
      <c r="Z122" s="223">
        <f t="shared" si="82"/>
        <v>15733618.455638248</v>
      </c>
      <c r="AA122" s="223">
        <f t="shared" si="82"/>
        <v>15820826.147515375</v>
      </c>
      <c r="AB122" s="223">
        <f t="shared" si="82"/>
        <v>15908033.839392504</v>
      </c>
      <c r="AC122" s="223">
        <f t="shared" si="82"/>
        <v>15995241.531269623</v>
      </c>
      <c r="AD122" s="223">
        <f t="shared" si="82"/>
        <v>16082449.223146752</v>
      </c>
      <c r="AE122" s="223">
        <f t="shared" si="82"/>
        <v>16169656.915023873</v>
      </c>
      <c r="AF122" s="223">
        <f t="shared" si="82"/>
        <v>16256864.606900996</v>
      </c>
      <c r="AG122" s="223">
        <f t="shared" si="82"/>
        <v>16344072.298778126</v>
      </c>
    </row>
    <row r="125" spans="2:33" x14ac:dyDescent="0.2">
      <c r="B125" s="206" t="s">
        <v>480</v>
      </c>
      <c r="C125" s="206"/>
      <c r="D125" s="204">
        <v>1</v>
      </c>
      <c r="E125" s="204">
        <v>2</v>
      </c>
      <c r="F125" s="204">
        <v>3</v>
      </c>
      <c r="G125" s="204">
        <v>4</v>
      </c>
      <c r="H125" s="204">
        <v>5</v>
      </c>
      <c r="I125" s="204">
        <v>6</v>
      </c>
      <c r="J125" s="204">
        <v>7</v>
      </c>
      <c r="K125" s="204">
        <v>8</v>
      </c>
      <c r="L125" s="204">
        <v>9</v>
      </c>
      <c r="M125" s="204">
        <v>10</v>
      </c>
      <c r="N125" s="204">
        <v>11</v>
      </c>
      <c r="O125" s="204">
        <v>12</v>
      </c>
      <c r="P125" s="204">
        <v>13</v>
      </c>
      <c r="Q125" s="204">
        <v>14</v>
      </c>
      <c r="R125" s="204">
        <v>15</v>
      </c>
      <c r="S125" s="204">
        <v>16</v>
      </c>
      <c r="T125" s="204">
        <v>17</v>
      </c>
      <c r="U125" s="204">
        <v>18</v>
      </c>
      <c r="V125" s="204">
        <v>19</v>
      </c>
      <c r="W125" s="204">
        <v>20</v>
      </c>
      <c r="X125" s="204">
        <v>21</v>
      </c>
      <c r="Y125" s="204">
        <v>22</v>
      </c>
      <c r="Z125" s="204">
        <v>23</v>
      </c>
      <c r="AA125" s="204">
        <v>24</v>
      </c>
      <c r="AB125" s="204">
        <v>25</v>
      </c>
      <c r="AC125" s="204">
        <v>26</v>
      </c>
      <c r="AD125" s="204">
        <v>27</v>
      </c>
      <c r="AE125" s="204">
        <v>28</v>
      </c>
      <c r="AF125" s="204">
        <v>29</v>
      </c>
      <c r="AG125" s="204">
        <v>30</v>
      </c>
    </row>
    <row r="126" spans="2:33" x14ac:dyDescent="0.2">
      <c r="B126" s="207" t="s">
        <v>46</v>
      </c>
      <c r="C126" s="207" t="s">
        <v>9</v>
      </c>
      <c r="D126" s="208">
        <f t="shared" ref="D126:AG126" si="83">D93</f>
        <v>2026</v>
      </c>
      <c r="E126" s="208">
        <f t="shared" si="83"/>
        <v>2027</v>
      </c>
      <c r="F126" s="208">
        <f t="shared" si="83"/>
        <v>2028</v>
      </c>
      <c r="G126" s="208">
        <f t="shared" si="83"/>
        <v>2029</v>
      </c>
      <c r="H126" s="208">
        <f t="shared" si="83"/>
        <v>2030</v>
      </c>
      <c r="I126" s="208">
        <f t="shared" si="83"/>
        <v>2031</v>
      </c>
      <c r="J126" s="208">
        <f t="shared" si="83"/>
        <v>2032</v>
      </c>
      <c r="K126" s="208">
        <f t="shared" si="83"/>
        <v>2033</v>
      </c>
      <c r="L126" s="208">
        <f t="shared" si="83"/>
        <v>2034</v>
      </c>
      <c r="M126" s="208">
        <f t="shared" si="83"/>
        <v>2035</v>
      </c>
      <c r="N126" s="208">
        <f t="shared" si="83"/>
        <v>2036</v>
      </c>
      <c r="O126" s="208">
        <f t="shared" si="83"/>
        <v>2037</v>
      </c>
      <c r="P126" s="208">
        <f t="shared" si="83"/>
        <v>2038</v>
      </c>
      <c r="Q126" s="208">
        <f t="shared" si="83"/>
        <v>2039</v>
      </c>
      <c r="R126" s="208">
        <f t="shared" si="83"/>
        <v>2040</v>
      </c>
      <c r="S126" s="208">
        <f t="shared" si="83"/>
        <v>2041</v>
      </c>
      <c r="T126" s="208">
        <f t="shared" si="83"/>
        <v>2042</v>
      </c>
      <c r="U126" s="208">
        <f t="shared" si="83"/>
        <v>2043</v>
      </c>
      <c r="V126" s="208">
        <f t="shared" si="83"/>
        <v>2044</v>
      </c>
      <c r="W126" s="208">
        <f t="shared" si="83"/>
        <v>2045</v>
      </c>
      <c r="X126" s="208">
        <f t="shared" si="83"/>
        <v>2046</v>
      </c>
      <c r="Y126" s="208">
        <f t="shared" si="83"/>
        <v>2047</v>
      </c>
      <c r="Z126" s="208">
        <f t="shared" si="83"/>
        <v>2048</v>
      </c>
      <c r="AA126" s="208">
        <f t="shared" si="83"/>
        <v>2049</v>
      </c>
      <c r="AB126" s="208">
        <f t="shared" si="83"/>
        <v>2050</v>
      </c>
      <c r="AC126" s="208">
        <f t="shared" si="83"/>
        <v>2051</v>
      </c>
      <c r="AD126" s="208">
        <f t="shared" si="83"/>
        <v>2052</v>
      </c>
      <c r="AE126" s="208">
        <f t="shared" si="83"/>
        <v>2053</v>
      </c>
      <c r="AF126" s="208">
        <f t="shared" si="83"/>
        <v>2054</v>
      </c>
      <c r="AG126" s="208">
        <f t="shared" si="83"/>
        <v>2055</v>
      </c>
    </row>
    <row r="127" spans="2:33" x14ac:dyDescent="0.2">
      <c r="B127" s="204" t="s">
        <v>364</v>
      </c>
      <c r="C127" s="222">
        <f t="shared" ref="C127:C132" si="84">SUM(D127:AG127)</f>
        <v>161060380.25094002</v>
      </c>
      <c r="D127" s="232">
        <f>D59*Parametre!$C144</f>
        <v>5433007.2816225002</v>
      </c>
      <c r="E127" s="232">
        <f>E59*Parametre!$C144</f>
        <v>5385215.7347887484</v>
      </c>
      <c r="F127" s="232">
        <f>F59*Parametre!$C144</f>
        <v>5337424.1879550023</v>
      </c>
      <c r="G127" s="232">
        <f>G59*Parametre!$C144</f>
        <v>5289632.6411212534</v>
      </c>
      <c r="H127" s="232">
        <f>H59*Parametre!$C144</f>
        <v>5307435.2819737503</v>
      </c>
      <c r="I127" s="232">
        <f>I59*Parametre!$C144</f>
        <v>5312850.9029707508</v>
      </c>
      <c r="J127" s="232">
        <f>J59*Parametre!$C144</f>
        <v>5318266.5239677522</v>
      </c>
      <c r="K127" s="232">
        <f>K59*Parametre!$C144</f>
        <v>5323682.1449647527</v>
      </c>
      <c r="L127" s="232">
        <f>L59*Parametre!$C144</f>
        <v>5329097.7659617476</v>
      </c>
      <c r="M127" s="232">
        <f>M59*Parametre!$C144</f>
        <v>5334513.3869587509</v>
      </c>
      <c r="N127" s="232">
        <f>N59*Parametre!$C144</f>
        <v>5339929.0079557495</v>
      </c>
      <c r="O127" s="232">
        <f>O59*Parametre!$C144</f>
        <v>5345344.6289527481</v>
      </c>
      <c r="P127" s="232">
        <f>P59*Parametre!$C144</f>
        <v>5350760.2499497524</v>
      </c>
      <c r="Q127" s="232">
        <f>Q59*Parametre!$C144</f>
        <v>5356175.870946751</v>
      </c>
      <c r="R127" s="232">
        <f>R59*Parametre!$C144</f>
        <v>5361591.4919437505</v>
      </c>
      <c r="S127" s="232">
        <f>S59*Parametre!$C144</f>
        <v>5365854.6650249995</v>
      </c>
      <c r="T127" s="232">
        <f>T59*Parametre!$C144</f>
        <v>5370117.8381062476</v>
      </c>
      <c r="U127" s="232">
        <f>U59*Parametre!$C144</f>
        <v>5374381.0111874985</v>
      </c>
      <c r="V127" s="232">
        <f>V59*Parametre!$C144</f>
        <v>5378644.1842687484</v>
      </c>
      <c r="W127" s="232">
        <f>W59*Parametre!$C144</f>
        <v>5382907.3573499983</v>
      </c>
      <c r="X127" s="232">
        <f>X59*Parametre!$C144</f>
        <v>5387170.5304312501</v>
      </c>
      <c r="Y127" s="232">
        <f>Y59*Parametre!$C144</f>
        <v>5391433.7035124991</v>
      </c>
      <c r="Z127" s="232">
        <f>Z59*Parametre!$C144</f>
        <v>5395696.8765937481</v>
      </c>
      <c r="AA127" s="232">
        <f>AA59*Parametre!$C144</f>
        <v>5399960.0496750008</v>
      </c>
      <c r="AB127" s="232">
        <f>AB59*Parametre!$C144</f>
        <v>5404223.2227562498</v>
      </c>
      <c r="AC127" s="232">
        <f>AC59*Parametre!$C144</f>
        <v>5408486.3958374979</v>
      </c>
      <c r="AD127" s="232">
        <f>AD59*Parametre!$C144</f>
        <v>5412749.5689187516</v>
      </c>
      <c r="AE127" s="232">
        <f>AE59*Parametre!$C144</f>
        <v>5417012.7419999978</v>
      </c>
      <c r="AF127" s="232">
        <f>AF59*Parametre!$C144</f>
        <v>5421275.9150812505</v>
      </c>
      <c r="AG127" s="232">
        <f>AG59*Parametre!$C144</f>
        <v>5425539.0881624995</v>
      </c>
    </row>
    <row r="128" spans="2:33" x14ac:dyDescent="0.2">
      <c r="B128" s="204" t="s">
        <v>365</v>
      </c>
      <c r="C128" s="222">
        <f t="shared" si="84"/>
        <v>44520755.516519994</v>
      </c>
      <c r="D128" s="232">
        <f>D60*Parametre!$C145</f>
        <v>1501806.8908549999</v>
      </c>
      <c r="E128" s="232">
        <f>E60*Parametre!$C145</f>
        <v>1488596.2193724997</v>
      </c>
      <c r="F128" s="232">
        <f>F60*Parametre!$C145</f>
        <v>1475385.5478900003</v>
      </c>
      <c r="G128" s="232">
        <f>G60*Parametre!$C145</f>
        <v>1462174.8764074999</v>
      </c>
      <c r="H128" s="232">
        <f>H60*Parametre!$C145</f>
        <v>1467095.9316025001</v>
      </c>
      <c r="I128" s="232">
        <f>I60*Parametre!$C145</f>
        <v>1468592.9325285002</v>
      </c>
      <c r="J128" s="232">
        <f>J60*Parametre!$C145</f>
        <v>1470089.9334544998</v>
      </c>
      <c r="K128" s="232">
        <f>K60*Parametre!$C145</f>
        <v>1471586.9343804996</v>
      </c>
      <c r="L128" s="232">
        <f>L60*Parametre!$C145</f>
        <v>1473083.9353064995</v>
      </c>
      <c r="M128" s="232">
        <f>M60*Parametre!$C145</f>
        <v>1474580.9362325005</v>
      </c>
      <c r="N128" s="232">
        <f>N60*Parametre!$C145</f>
        <v>1476077.9371585005</v>
      </c>
      <c r="O128" s="232">
        <f>O60*Parametre!$C145</f>
        <v>1477574.9380845001</v>
      </c>
      <c r="P128" s="232">
        <f>P60*Parametre!$C145</f>
        <v>1479071.9390105002</v>
      </c>
      <c r="Q128" s="232">
        <f>Q60*Parametre!$C145</f>
        <v>1480568.9399365</v>
      </c>
      <c r="R128" s="232">
        <f>R60*Parametre!$C145</f>
        <v>1482065.9408624994</v>
      </c>
      <c r="S128" s="232">
        <f>S60*Parametre!$C145</f>
        <v>1483244.3789499998</v>
      </c>
      <c r="T128" s="232">
        <f>T60*Parametre!$C145</f>
        <v>1484422.8170374997</v>
      </c>
      <c r="U128" s="232">
        <f>U60*Parametre!$C145</f>
        <v>1485601.2551250001</v>
      </c>
      <c r="V128" s="232">
        <f>V60*Parametre!$C145</f>
        <v>1486779.6932125003</v>
      </c>
      <c r="W128" s="232">
        <f>W60*Parametre!$C145</f>
        <v>1487958.1312999998</v>
      </c>
      <c r="X128" s="232">
        <f>X60*Parametre!$C145</f>
        <v>1489136.5693874999</v>
      </c>
      <c r="Y128" s="232">
        <f>Y60*Parametre!$C145</f>
        <v>1490315.0074749999</v>
      </c>
      <c r="Z128" s="232">
        <f>Z60*Parametre!$C145</f>
        <v>1491493.4455625003</v>
      </c>
      <c r="AA128" s="232">
        <f>AA60*Parametre!$C145</f>
        <v>1492671.8836499997</v>
      </c>
      <c r="AB128" s="232">
        <f>AB60*Parametre!$C145</f>
        <v>1493850.3217374992</v>
      </c>
      <c r="AC128" s="232">
        <f>AC60*Parametre!$C145</f>
        <v>1495028.7598249998</v>
      </c>
      <c r="AD128" s="232">
        <f>AD60*Parametre!$C145</f>
        <v>1496207.1979125</v>
      </c>
      <c r="AE128" s="232">
        <f>AE60*Parametre!$C145</f>
        <v>1497385.6359999999</v>
      </c>
      <c r="AF128" s="232">
        <f>AF60*Parametre!$C145</f>
        <v>1498564.0740875003</v>
      </c>
      <c r="AG128" s="232">
        <f>AG60*Parametre!$C145</f>
        <v>1499742.5121750005</v>
      </c>
    </row>
    <row r="129" spans="2:34" x14ac:dyDescent="0.2">
      <c r="B129" s="204" t="s">
        <v>234</v>
      </c>
      <c r="C129" s="222">
        <f t="shared" si="84"/>
        <v>19166779.055235006</v>
      </c>
      <c r="D129" s="232">
        <f>D61*Parametre!$C146</f>
        <v>646614.89604600007</v>
      </c>
      <c r="E129" s="232">
        <f>E61*Parametre!$C146</f>
        <v>640913.68744200037</v>
      </c>
      <c r="F129" s="232">
        <f>F61*Parametre!$C146</f>
        <v>635212.4788380001</v>
      </c>
      <c r="G129" s="232">
        <f>G61*Parametre!$C146</f>
        <v>629511.27023399982</v>
      </c>
      <c r="H129" s="232">
        <f>H61*Parametre!$C146</f>
        <v>631641.43812000018</v>
      </c>
      <c r="I129" s="232">
        <f>I61*Parametre!$C146</f>
        <v>632271.54251100007</v>
      </c>
      <c r="J129" s="232">
        <f>J61*Parametre!$C146</f>
        <v>632901.64690200042</v>
      </c>
      <c r="K129" s="232">
        <f>K61*Parametre!$C146</f>
        <v>633531.75129299995</v>
      </c>
      <c r="L129" s="232">
        <f>L61*Parametre!$C146</f>
        <v>634161.85568400007</v>
      </c>
      <c r="M129" s="232">
        <f>M61*Parametre!$C146</f>
        <v>634791.96007500007</v>
      </c>
      <c r="N129" s="232">
        <f>N61*Parametre!$C146</f>
        <v>635422.06446600007</v>
      </c>
      <c r="O129" s="232">
        <f>O61*Parametre!$C146</f>
        <v>636052.16885700007</v>
      </c>
      <c r="P129" s="232">
        <f>P61*Parametre!$C146</f>
        <v>636682.27324800007</v>
      </c>
      <c r="Q129" s="232">
        <f>Q61*Parametre!$C146</f>
        <v>637312.37763900007</v>
      </c>
      <c r="R129" s="232">
        <f>R61*Parametre!$C146</f>
        <v>637942.4820300003</v>
      </c>
      <c r="S129" s="232">
        <f>S61*Parametre!$C146</f>
        <v>638464.79812500032</v>
      </c>
      <c r="T129" s="232">
        <f>T61*Parametre!$C146</f>
        <v>638987.11421999987</v>
      </c>
      <c r="U129" s="232">
        <f>U61*Parametre!$C146</f>
        <v>639509.43031500035</v>
      </c>
      <c r="V129" s="232">
        <f>V61*Parametre!$C146</f>
        <v>640031.74641000025</v>
      </c>
      <c r="W129" s="232">
        <f>W61*Parametre!$C146</f>
        <v>640554.06250500027</v>
      </c>
      <c r="X129" s="232">
        <f>X61*Parametre!$C146</f>
        <v>641076.37860000017</v>
      </c>
      <c r="Y129" s="232">
        <f>Y61*Parametre!$C146</f>
        <v>641598.69469500019</v>
      </c>
      <c r="Z129" s="232">
        <f>Z61*Parametre!$C146</f>
        <v>642121.01079000044</v>
      </c>
      <c r="AA129" s="232">
        <f>AA61*Parametre!$C146</f>
        <v>642643.32688500045</v>
      </c>
      <c r="AB129" s="232">
        <f>AB61*Parametre!$C146</f>
        <v>643165.64298000035</v>
      </c>
      <c r="AC129" s="232">
        <f>AC61*Parametre!$C146</f>
        <v>643687.95907500014</v>
      </c>
      <c r="AD129" s="232">
        <f>AD61*Parametre!$C146</f>
        <v>644210.27517000027</v>
      </c>
      <c r="AE129" s="232">
        <f>AE61*Parametre!$C146</f>
        <v>644732.59126500017</v>
      </c>
      <c r="AF129" s="232">
        <f>AF61*Parametre!$C146</f>
        <v>645254.90736000007</v>
      </c>
      <c r="AG129" s="232">
        <f>AG61*Parametre!$C146</f>
        <v>645777.22345499997</v>
      </c>
    </row>
    <row r="130" spans="2:34" x14ac:dyDescent="0.2">
      <c r="B130" s="204" t="s">
        <v>235</v>
      </c>
      <c r="C130" s="222">
        <f t="shared" si="84"/>
        <v>17076627.414437499</v>
      </c>
      <c r="D130" s="232">
        <f>D62*Parametre!$C147</f>
        <v>469429.56891999987</v>
      </c>
      <c r="E130" s="232">
        <f>E62*Parametre!$C147</f>
        <v>478447.68341500004</v>
      </c>
      <c r="F130" s="232">
        <f>F62*Parametre!$C147</f>
        <v>487465.79790999991</v>
      </c>
      <c r="G130" s="232">
        <f>G62*Parametre!$C147</f>
        <v>496483.91240499995</v>
      </c>
      <c r="H130" s="232">
        <f>H62*Parametre!$C147</f>
        <v>502450.84955000004</v>
      </c>
      <c r="I130" s="232">
        <f>I62*Parametre!$C147</f>
        <v>509097.14020749991</v>
      </c>
      <c r="J130" s="232">
        <f>J62*Parametre!$C147</f>
        <v>515743.43086500006</v>
      </c>
      <c r="K130" s="232">
        <f>K62*Parametre!$C147</f>
        <v>522389.72152249998</v>
      </c>
      <c r="L130" s="232">
        <f>L62*Parametre!$C147</f>
        <v>529036.01218000008</v>
      </c>
      <c r="M130" s="232">
        <f>M62*Parametre!$C147</f>
        <v>535682.3028375</v>
      </c>
      <c r="N130" s="232">
        <f>N62*Parametre!$C147</f>
        <v>542328.59349499992</v>
      </c>
      <c r="O130" s="232">
        <f>O62*Parametre!$C147</f>
        <v>548974.88415249984</v>
      </c>
      <c r="P130" s="232">
        <f>P62*Parametre!$C147</f>
        <v>555621.17481</v>
      </c>
      <c r="Q130" s="232">
        <f>Q62*Parametre!$C147</f>
        <v>562267.46546750015</v>
      </c>
      <c r="R130" s="232">
        <f>R62*Parametre!$C147</f>
        <v>568913.75612499984</v>
      </c>
      <c r="S130" s="232">
        <f>S62*Parametre!$C147</f>
        <v>574901.99594750023</v>
      </c>
      <c r="T130" s="232">
        <f>T62*Parametre!$C147</f>
        <v>580890.23577000014</v>
      </c>
      <c r="U130" s="232">
        <f>U62*Parametre!$C147</f>
        <v>586878.47559249983</v>
      </c>
      <c r="V130" s="232">
        <f>V62*Parametre!$C147</f>
        <v>592866.71541500033</v>
      </c>
      <c r="W130" s="232">
        <f>W62*Parametre!$C147</f>
        <v>598854.9552374999</v>
      </c>
      <c r="X130" s="232">
        <f>X62*Parametre!$C147</f>
        <v>604843.19506000029</v>
      </c>
      <c r="Y130" s="232">
        <f>Y62*Parametre!$C147</f>
        <v>610831.43488249986</v>
      </c>
      <c r="Z130" s="232">
        <f>Z62*Parametre!$C147</f>
        <v>616819.67470500001</v>
      </c>
      <c r="AA130" s="232">
        <f>AA62*Parametre!$C147</f>
        <v>622807.91452750005</v>
      </c>
      <c r="AB130" s="232">
        <f>AB62*Parametre!$C147</f>
        <v>628796.1543500002</v>
      </c>
      <c r="AC130" s="232">
        <f>AC62*Parametre!$C147</f>
        <v>634784.39417250012</v>
      </c>
      <c r="AD130" s="232">
        <f>AD62*Parametre!$C147</f>
        <v>640772.63399500027</v>
      </c>
      <c r="AE130" s="232">
        <f>AE62*Parametre!$C147</f>
        <v>646760.87381750008</v>
      </c>
      <c r="AF130" s="232">
        <f>AF62*Parametre!$C147</f>
        <v>652749.11364000011</v>
      </c>
      <c r="AG130" s="232">
        <f>AG62*Parametre!$C147</f>
        <v>658737.35346250026</v>
      </c>
    </row>
    <row r="131" spans="2:34" x14ac:dyDescent="0.2">
      <c r="B131" s="204" t="s">
        <v>236</v>
      </c>
      <c r="C131" s="222">
        <f t="shared" si="84"/>
        <v>209765076.84089997</v>
      </c>
      <c r="D131" s="232">
        <f>D63*Parametre!$C148</f>
        <v>5765564.4345599981</v>
      </c>
      <c r="E131" s="232">
        <f>E63*Parametre!$C148</f>
        <v>5876220.6319200005</v>
      </c>
      <c r="F131" s="232">
        <f>F63*Parametre!$C148</f>
        <v>5986876.8292799992</v>
      </c>
      <c r="G131" s="232">
        <f>G63*Parametre!$C148</f>
        <v>6097533.026639997</v>
      </c>
      <c r="H131" s="232">
        <f>H63*Parametre!$C148</f>
        <v>6172509.6126000006</v>
      </c>
      <c r="I131" s="232">
        <f>I63*Parametre!$C148</f>
        <v>6254015.6616599998</v>
      </c>
      <c r="J131" s="232">
        <f>J63*Parametre!$C148</f>
        <v>6335521.7107199999</v>
      </c>
      <c r="K131" s="232">
        <f>K63*Parametre!$C148</f>
        <v>6417027.759779999</v>
      </c>
      <c r="L131" s="232">
        <f>L63*Parametre!$C148</f>
        <v>6498533.808840001</v>
      </c>
      <c r="M131" s="232">
        <f>M63*Parametre!$C148</f>
        <v>6580039.8579000002</v>
      </c>
      <c r="N131" s="232">
        <f>N63*Parametre!$C148</f>
        <v>6661545.9069600021</v>
      </c>
      <c r="O131" s="232">
        <f>O63*Parametre!$C148</f>
        <v>6743051.9560199995</v>
      </c>
      <c r="P131" s="232">
        <f>P63*Parametre!$C148</f>
        <v>6824558.0050800005</v>
      </c>
      <c r="Q131" s="232">
        <f>Q63*Parametre!$C148</f>
        <v>6906064.0541400006</v>
      </c>
      <c r="R131" s="232">
        <f>R63*Parametre!$C148</f>
        <v>6987570.1032000016</v>
      </c>
      <c r="S131" s="232">
        <f>S63*Parametre!$C148</f>
        <v>7061277.5359799992</v>
      </c>
      <c r="T131" s="232">
        <f>T63*Parametre!$C148</f>
        <v>7134984.9687600005</v>
      </c>
      <c r="U131" s="232">
        <f>U63*Parametre!$C148</f>
        <v>7208692.40154</v>
      </c>
      <c r="V131" s="232">
        <f>V63*Parametre!$C148</f>
        <v>7282399.8343199985</v>
      </c>
      <c r="W131" s="232">
        <f>W63*Parametre!$C148</f>
        <v>7356107.2671000008</v>
      </c>
      <c r="X131" s="232">
        <f>X63*Parametre!$C148</f>
        <v>7429814.6998800002</v>
      </c>
      <c r="Y131" s="232">
        <f>Y63*Parametre!$C148</f>
        <v>7503522.1326600006</v>
      </c>
      <c r="Z131" s="232">
        <f>Z63*Parametre!$C148</f>
        <v>7577229.565440001</v>
      </c>
      <c r="AA131" s="232">
        <f>AA63*Parametre!$C148</f>
        <v>7650936.9982200013</v>
      </c>
      <c r="AB131" s="232">
        <f>AB63*Parametre!$C148</f>
        <v>7724644.4310000008</v>
      </c>
      <c r="AC131" s="232">
        <f>AC63*Parametre!$C148</f>
        <v>7798351.863780003</v>
      </c>
      <c r="AD131" s="232">
        <f>AD63*Parametre!$C148</f>
        <v>7872059.2965600006</v>
      </c>
      <c r="AE131" s="232">
        <f>AE63*Parametre!$C148</f>
        <v>7945766.7293400001</v>
      </c>
      <c r="AF131" s="232">
        <f>AF63*Parametre!$C148</f>
        <v>8019474.1621200033</v>
      </c>
      <c r="AG131" s="232">
        <f>AG63*Parametre!$C148</f>
        <v>8093181.594899999</v>
      </c>
    </row>
    <row r="132" spans="2:34" x14ac:dyDescent="0.2">
      <c r="B132" s="204" t="s">
        <v>237</v>
      </c>
      <c r="C132" s="222">
        <f t="shared" si="84"/>
        <v>1271838.0433499997</v>
      </c>
      <c r="D132" s="232">
        <f>D64*Parametre!$C149</f>
        <v>35072.838612</v>
      </c>
      <c r="E132" s="232">
        <f>E64*Parametre!$C149</f>
        <v>35650.172543999994</v>
      </c>
      <c r="F132" s="232">
        <f>F64*Parametre!$C149</f>
        <v>36227.506476000002</v>
      </c>
      <c r="G132" s="232">
        <f>G64*Parametre!$C149</f>
        <v>36804.840408000011</v>
      </c>
      <c r="H132" s="232">
        <f>H64*Parametre!$C149</f>
        <v>37544.089800000002</v>
      </c>
      <c r="I132" s="232">
        <f>I64*Parametre!$C149</f>
        <v>38020.616717999997</v>
      </c>
      <c r="J132" s="232">
        <f>J64*Parametre!$C149</f>
        <v>38497.143635999993</v>
      </c>
      <c r="K132" s="232">
        <f>K64*Parametre!$C149</f>
        <v>38973.670554000004</v>
      </c>
      <c r="L132" s="232">
        <f>L64*Parametre!$C149</f>
        <v>39450.197471999985</v>
      </c>
      <c r="M132" s="232">
        <f>M64*Parametre!$C149</f>
        <v>39926.724389999996</v>
      </c>
      <c r="N132" s="232">
        <f>N64*Parametre!$C149</f>
        <v>40403.251307999984</v>
      </c>
      <c r="O132" s="232">
        <f>O64*Parametre!$C149</f>
        <v>40879.778225999988</v>
      </c>
      <c r="P132" s="232">
        <f>P64*Parametre!$C149</f>
        <v>41356.305144000005</v>
      </c>
      <c r="Q132" s="232">
        <f>Q64*Parametre!$C149</f>
        <v>41832.832061999994</v>
      </c>
      <c r="R132" s="232">
        <f>R64*Parametre!$C149</f>
        <v>42309.358979999997</v>
      </c>
      <c r="S132" s="232">
        <f>S64*Parametre!$C149</f>
        <v>42761.428415999988</v>
      </c>
      <c r="T132" s="232">
        <f>T64*Parametre!$C149</f>
        <v>43213.497852</v>
      </c>
      <c r="U132" s="232">
        <f>U64*Parametre!$C149</f>
        <v>43665.567287999998</v>
      </c>
      <c r="V132" s="232">
        <f>V64*Parametre!$C149</f>
        <v>44117.636724000004</v>
      </c>
      <c r="W132" s="232">
        <f>W64*Parametre!$C149</f>
        <v>44569.70615999998</v>
      </c>
      <c r="X132" s="232">
        <f>X64*Parametre!$C149</f>
        <v>45021.775595999999</v>
      </c>
      <c r="Y132" s="232">
        <f>Y64*Parametre!$C149</f>
        <v>45473.84503199999</v>
      </c>
      <c r="Z132" s="232">
        <f>Z64*Parametre!$C149</f>
        <v>45925.914467999988</v>
      </c>
      <c r="AA132" s="232">
        <f>AA64*Parametre!$C149</f>
        <v>46377.983903999993</v>
      </c>
      <c r="AB132" s="232">
        <f>AB64*Parametre!$C149</f>
        <v>46830.053339999991</v>
      </c>
      <c r="AC132" s="232">
        <f>AC64*Parametre!$C149</f>
        <v>47282.122775999982</v>
      </c>
      <c r="AD132" s="232">
        <f>AD64*Parametre!$C149</f>
        <v>47734.192212000002</v>
      </c>
      <c r="AE132" s="232">
        <f>AE64*Parametre!$C149</f>
        <v>48186.261648</v>
      </c>
      <c r="AF132" s="232">
        <f>AF64*Parametre!$C149</f>
        <v>48638.331083999998</v>
      </c>
      <c r="AG132" s="232">
        <f>AG64*Parametre!$C149</f>
        <v>49090.400519999988</v>
      </c>
    </row>
    <row r="133" spans="2:34" x14ac:dyDescent="0.2">
      <c r="B133" s="216" t="s">
        <v>9</v>
      </c>
      <c r="C133" s="223">
        <f>SUM(D133:AG133)</f>
        <v>452861457.12138253</v>
      </c>
      <c r="D133" s="224">
        <f t="shared" ref="D133:AG133" si="85">SUM(D127:D132)</f>
        <v>13851495.910615498</v>
      </c>
      <c r="E133" s="223">
        <f t="shared" si="85"/>
        <v>13905044.129482249</v>
      </c>
      <c r="F133" s="223">
        <f t="shared" si="85"/>
        <v>13958592.348349001</v>
      </c>
      <c r="G133" s="223">
        <f t="shared" si="85"/>
        <v>14012140.56721575</v>
      </c>
      <c r="H133" s="223">
        <f t="shared" si="85"/>
        <v>14118677.203646252</v>
      </c>
      <c r="I133" s="223">
        <f t="shared" si="85"/>
        <v>14214848.79659575</v>
      </c>
      <c r="J133" s="223">
        <f t="shared" si="85"/>
        <v>14311020.389545251</v>
      </c>
      <c r="K133" s="223">
        <f t="shared" si="85"/>
        <v>14407191.982494753</v>
      </c>
      <c r="L133" s="223">
        <f t="shared" si="85"/>
        <v>14503363.575444249</v>
      </c>
      <c r="M133" s="223">
        <f t="shared" si="85"/>
        <v>14599535.168393753</v>
      </c>
      <c r="N133" s="223">
        <f t="shared" si="85"/>
        <v>14695706.761343254</v>
      </c>
      <c r="O133" s="223">
        <f t="shared" si="85"/>
        <v>14791878.354292747</v>
      </c>
      <c r="P133" s="223">
        <f t="shared" si="85"/>
        <v>14888049.947242253</v>
      </c>
      <c r="Q133" s="223">
        <f t="shared" si="85"/>
        <v>14984221.540191753</v>
      </c>
      <c r="R133" s="223">
        <f t="shared" si="85"/>
        <v>15080393.133141251</v>
      </c>
      <c r="S133" s="223">
        <f t="shared" si="85"/>
        <v>15166504.802443501</v>
      </c>
      <c r="T133" s="223">
        <f t="shared" si="85"/>
        <v>15252616.471745746</v>
      </c>
      <c r="U133" s="223">
        <f t="shared" si="85"/>
        <v>15338728.141047999</v>
      </c>
      <c r="V133" s="223">
        <f t="shared" si="85"/>
        <v>15424839.810350249</v>
      </c>
      <c r="W133" s="223">
        <f t="shared" si="85"/>
        <v>15510951.479652498</v>
      </c>
      <c r="X133" s="223">
        <f t="shared" si="85"/>
        <v>15597063.148954751</v>
      </c>
      <c r="Y133" s="223">
        <f t="shared" si="85"/>
        <v>15683174.818257002</v>
      </c>
      <c r="Z133" s="223">
        <f t="shared" si="85"/>
        <v>15769286.48755925</v>
      </c>
      <c r="AA133" s="223">
        <f t="shared" si="85"/>
        <v>15855398.156861503</v>
      </c>
      <c r="AB133" s="223">
        <f t="shared" si="85"/>
        <v>15941509.82616375</v>
      </c>
      <c r="AC133" s="223">
        <f t="shared" si="85"/>
        <v>16027621.495465999</v>
      </c>
      <c r="AD133" s="223">
        <f t="shared" si="85"/>
        <v>16113733.164768253</v>
      </c>
      <c r="AE133" s="223">
        <f t="shared" si="85"/>
        <v>16199844.834070496</v>
      </c>
      <c r="AF133" s="223">
        <f t="shared" si="85"/>
        <v>16285956.503372753</v>
      </c>
      <c r="AG133" s="223">
        <f t="shared" si="85"/>
        <v>16372068.172674999</v>
      </c>
    </row>
    <row r="136" spans="2:34" x14ac:dyDescent="0.2">
      <c r="B136" s="207" t="s">
        <v>44</v>
      </c>
    </row>
    <row r="137" spans="2:34" x14ac:dyDescent="0.2">
      <c r="B137" s="216" t="s">
        <v>9</v>
      </c>
      <c r="C137" s="287">
        <f>SUM(D137:AG137)</f>
        <v>1464625877.6884844</v>
      </c>
      <c r="D137" s="223">
        <f>D100+D122</f>
        <v>43375555.886927553</v>
      </c>
      <c r="E137" s="223">
        <f t="shared" ref="E137:AG137" si="86">E100+E122</f>
        <v>43653494.169503674</v>
      </c>
      <c r="F137" s="223">
        <f t="shared" si="86"/>
        <v>43939180.629849404</v>
      </c>
      <c r="G137" s="223">
        <f t="shared" si="86"/>
        <v>44232339.734600142</v>
      </c>
      <c r="H137" s="223">
        <f t="shared" si="86"/>
        <v>44532799.959138125</v>
      </c>
      <c r="I137" s="223">
        <f t="shared" si="86"/>
        <v>44943764.48012808</v>
      </c>
      <c r="J137" s="223">
        <f t="shared" si="86"/>
        <v>45356357.1567633</v>
      </c>
      <c r="K137" s="223">
        <f t="shared" si="86"/>
        <v>45770596.701823652</v>
      </c>
      <c r="L137" s="223">
        <f t="shared" si="86"/>
        <v>46186502.163305938</v>
      </c>
      <c r="M137" s="223">
        <f t="shared" si="86"/>
        <v>46604092.932682037</v>
      </c>
      <c r="N137" s="223">
        <f t="shared" si="86"/>
        <v>47023388.75341478</v>
      </c>
      <c r="O137" s="223">
        <f t="shared" si="86"/>
        <v>47444409.729741141</v>
      </c>
      <c r="P137" s="223">
        <f t="shared" si="86"/>
        <v>47867176.335733116</v>
      </c>
      <c r="Q137" s="223">
        <f t="shared" si="86"/>
        <v>48291709.4246464</v>
      </c>
      <c r="R137" s="223">
        <f t="shared" si="86"/>
        <v>48718030.238568537</v>
      </c>
      <c r="S137" s="223">
        <f t="shared" si="86"/>
        <v>49094707.63037426</v>
      </c>
      <c r="T137" s="223">
        <f t="shared" si="86"/>
        <v>49472624.795662925</v>
      </c>
      <c r="U137" s="223">
        <f t="shared" si="86"/>
        <v>49851792.633049175</v>
      </c>
      <c r="V137" s="223">
        <f t="shared" si="86"/>
        <v>50232222.180923343</v>
      </c>
      <c r="W137" s="223">
        <f t="shared" si="86"/>
        <v>50613924.61982815</v>
      </c>
      <c r="X137" s="223">
        <f t="shared" si="86"/>
        <v>50996911.274886176</v>
      </c>
      <c r="Y137" s="223">
        <f t="shared" si="86"/>
        <v>51381193.618278638</v>
      </c>
      <c r="Z137" s="223">
        <f t="shared" si="86"/>
        <v>51766783.271777436</v>
      </c>
      <c r="AA137" s="223">
        <f t="shared" si="86"/>
        <v>52153692.009331301</v>
      </c>
      <c r="AB137" s="223">
        <f t="shared" si="86"/>
        <v>52541931.759707928</v>
      </c>
      <c r="AC137" s="223">
        <f t="shared" si="86"/>
        <v>52931514.609193057</v>
      </c>
      <c r="AD137" s="223">
        <f t="shared" si="86"/>
        <v>53322452.804348297</v>
      </c>
      <c r="AE137" s="223">
        <f t="shared" si="86"/>
        <v>53714758.754829332</v>
      </c>
      <c r="AF137" s="223">
        <f t="shared" si="86"/>
        <v>54108445.0362655</v>
      </c>
      <c r="AG137" s="223">
        <f t="shared" si="86"/>
        <v>54503524.39320305</v>
      </c>
      <c r="AH137" s="16"/>
    </row>
    <row r="139" spans="2:34" x14ac:dyDescent="0.2">
      <c r="B139" s="207" t="s">
        <v>46</v>
      </c>
    </row>
    <row r="140" spans="2:34" x14ac:dyDescent="0.2">
      <c r="B140" s="216" t="s">
        <v>9</v>
      </c>
      <c r="C140" s="287">
        <f>SUM(D140:AG140)</f>
        <v>1328371503.528527</v>
      </c>
      <c r="D140" s="223">
        <f>D111+D133</f>
        <v>43375555.886927553</v>
      </c>
      <c r="E140" s="223">
        <f t="shared" ref="E140:AG140" si="87">E111+E133</f>
        <v>43653494.169503674</v>
      </c>
      <c r="F140" s="223">
        <f t="shared" si="87"/>
        <v>43939180.629849404</v>
      </c>
      <c r="G140" s="223">
        <f t="shared" si="87"/>
        <v>44232339.734600142</v>
      </c>
      <c r="H140" s="223">
        <f t="shared" si="87"/>
        <v>40304630.298074894</v>
      </c>
      <c r="I140" s="223">
        <f t="shared" si="87"/>
        <v>40639700.807553664</v>
      </c>
      <c r="J140" s="223">
        <f t="shared" si="87"/>
        <v>40975380.501839653</v>
      </c>
      <c r="K140" s="223">
        <f t="shared" si="87"/>
        <v>41311673.469584279</v>
      </c>
      <c r="L140" s="223">
        <f t="shared" si="87"/>
        <v>41648583.838106453</v>
      </c>
      <c r="M140" s="223">
        <f t="shared" si="87"/>
        <v>41986115.773873597</v>
      </c>
      <c r="N140" s="223">
        <f t="shared" si="87"/>
        <v>42324273.482989952</v>
      </c>
      <c r="O140" s="223">
        <f t="shared" si="87"/>
        <v>42663061.21169278</v>
      </c>
      <c r="P140" s="223">
        <f t="shared" si="87"/>
        <v>43002483.246856302</v>
      </c>
      <c r="Q140" s="223">
        <f t="shared" si="87"/>
        <v>43342543.916503519</v>
      </c>
      <c r="R140" s="223">
        <f t="shared" si="87"/>
        <v>43683247.590326354</v>
      </c>
      <c r="S140" s="223">
        <f t="shared" si="87"/>
        <v>43981942.902638018</v>
      </c>
      <c r="T140" s="223">
        <f t="shared" si="87"/>
        <v>44280984.883875139</v>
      </c>
      <c r="U140" s="223">
        <f t="shared" si="87"/>
        <v>44580375.130694397</v>
      </c>
      <c r="V140" s="223">
        <f t="shared" si="87"/>
        <v>44880115.250365533</v>
      </c>
      <c r="W140" s="223">
        <f t="shared" si="87"/>
        <v>45180206.860865638</v>
      </c>
      <c r="X140" s="223">
        <f t="shared" si="87"/>
        <v>45480651.590974316</v>
      </c>
      <c r="Y140" s="223">
        <f t="shared" si="87"/>
        <v>45781451.080370024</v>
      </c>
      <c r="Z140" s="223">
        <f t="shared" si="87"/>
        <v>46082606.979727469</v>
      </c>
      <c r="AA140" s="223">
        <f t="shared" si="87"/>
        <v>46384120.950816095</v>
      </c>
      <c r="AB140" s="223">
        <f t="shared" si="87"/>
        <v>46685994.666599661</v>
      </c>
      <c r="AC140" s="223">
        <f t="shared" si="87"/>
        <v>46988229.811337002</v>
      </c>
      <c r="AD140" s="223">
        <f t="shared" si="87"/>
        <v>47290828.080683932</v>
      </c>
      <c r="AE140" s="223">
        <f t="shared" si="87"/>
        <v>47593791.181796275</v>
      </c>
      <c r="AF140" s="223">
        <f t="shared" si="87"/>
        <v>47897120.833434097</v>
      </c>
      <c r="AG140" s="223">
        <f t="shared" si="87"/>
        <v>48200818.766067073</v>
      </c>
      <c r="AH140" s="16"/>
    </row>
    <row r="142" spans="2:34" x14ac:dyDescent="0.2">
      <c r="B142" s="212" t="s">
        <v>486</v>
      </c>
      <c r="C142" s="289">
        <f>C137-C140</f>
        <v>136254374.15995741</v>
      </c>
      <c r="AH142" s="16"/>
    </row>
    <row r="144" spans="2:34" x14ac:dyDescent="0.2">
      <c r="B144" s="21" t="s">
        <v>496</v>
      </c>
      <c r="C144" s="3"/>
    </row>
    <row r="145" spans="2:3" x14ac:dyDescent="0.2">
      <c r="B145" s="3" t="s">
        <v>489</v>
      </c>
      <c r="C145" s="16">
        <f>AG137*(1/(1+Parametre!$C$10))*(((1/(1+Parametre!$C$10))^'01 Investičné výdavky'!$M$20-1)/((1/(1+Parametre!$C$10))-1))</f>
        <v>1003849889.9462845</v>
      </c>
    </row>
    <row r="146" spans="2:3" x14ac:dyDescent="0.2">
      <c r="B146" s="3" t="s">
        <v>490</v>
      </c>
      <c r="C146" s="16">
        <f>AG140*(1/(1+Parametre!$C$10))*(((1/(1+Parametre!$C$10))^'01 Investičné výdavky'!$M$20-1)/((1/(1+Parametre!$C$10))-1))</f>
        <v>887766197.73365223</v>
      </c>
    </row>
    <row r="147" spans="2:3" x14ac:dyDescent="0.2">
      <c r="B147" s="21" t="s">
        <v>497</v>
      </c>
      <c r="C147" s="292">
        <f>C145-C146</f>
        <v>116083692.2126323</v>
      </c>
    </row>
  </sheetData>
  <pageMargins left="0.2421875" right="0.2421875" top="1" bottom="1" header="0.5" footer="0.5"/>
  <pageSetup paperSize="9" scale="75" orientation="landscape" r:id="rId1"/>
  <headerFooter alignWithMargins="0">
    <oddHeader>&amp;LPríloha 7: Štandardné tabuľky - Cesty
&amp;"Arial,Tučné"&amp;12 07 Ocenenie času</oddHeader>
    <oddFooter>Strana &amp;P z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List19">
    <tabColor rgb="FF92D050"/>
  </sheetPr>
  <dimension ref="B2:AH31"/>
  <sheetViews>
    <sheetView zoomScale="80" zoomScaleNormal="80" workbookViewId="0">
      <selection activeCell="C30" sqref="C30"/>
    </sheetView>
  </sheetViews>
  <sheetFormatPr defaultRowHeight="11.25" x14ac:dyDescent="0.2"/>
  <cols>
    <col min="1" max="1" width="2.7109375" style="47" customWidth="1"/>
    <col min="2" max="2" width="33.7109375" style="47" customWidth="1"/>
    <col min="3" max="3" width="10.7109375" style="47" customWidth="1"/>
    <col min="4" max="33" width="8.7109375" style="47" customWidth="1"/>
    <col min="34" max="16384" width="9.140625" style="47"/>
  </cols>
  <sheetData>
    <row r="2" spans="2:34" x14ac:dyDescent="0.2">
      <c r="C2" s="48"/>
      <c r="D2" s="48" t="s">
        <v>10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2:34" x14ac:dyDescent="0.2">
      <c r="B3" s="49" t="s">
        <v>392</v>
      </c>
      <c r="C3" s="49"/>
      <c r="D3" s="48">
        <v>1</v>
      </c>
      <c r="E3" s="48">
        <v>2</v>
      </c>
      <c r="F3" s="48">
        <v>3</v>
      </c>
      <c r="G3" s="48">
        <v>4</v>
      </c>
      <c r="H3" s="48">
        <v>5</v>
      </c>
      <c r="I3" s="48">
        <v>6</v>
      </c>
      <c r="J3" s="48">
        <v>7</v>
      </c>
      <c r="K3" s="48">
        <v>8</v>
      </c>
      <c r="L3" s="48">
        <v>9</v>
      </c>
      <c r="M3" s="48">
        <v>10</v>
      </c>
      <c r="N3" s="48">
        <v>11</v>
      </c>
      <c r="O3" s="48">
        <v>12</v>
      </c>
      <c r="P3" s="48">
        <v>13</v>
      </c>
      <c r="Q3" s="48">
        <v>14</v>
      </c>
      <c r="R3" s="48">
        <v>15</v>
      </c>
      <c r="S3" s="48">
        <v>16</v>
      </c>
      <c r="T3" s="48">
        <v>17</v>
      </c>
      <c r="U3" s="48">
        <v>18</v>
      </c>
      <c r="V3" s="48">
        <v>19</v>
      </c>
      <c r="W3" s="48">
        <v>20</v>
      </c>
      <c r="X3" s="48">
        <v>21</v>
      </c>
      <c r="Y3" s="48">
        <v>22</v>
      </c>
      <c r="Z3" s="48">
        <v>23</v>
      </c>
      <c r="AA3" s="48">
        <v>24</v>
      </c>
      <c r="AB3" s="48">
        <v>25</v>
      </c>
      <c r="AC3" s="48">
        <v>26</v>
      </c>
      <c r="AD3" s="48">
        <v>27</v>
      </c>
      <c r="AE3" s="48">
        <v>28</v>
      </c>
      <c r="AF3" s="48">
        <v>29</v>
      </c>
      <c r="AG3" s="48">
        <v>30</v>
      </c>
    </row>
    <row r="4" spans="2:34" x14ac:dyDescent="0.2">
      <c r="B4" s="51" t="s">
        <v>44</v>
      </c>
      <c r="C4" s="51" t="s">
        <v>9</v>
      </c>
      <c r="D4" s="52">
        <f>Parametre!C13</f>
        <v>2026</v>
      </c>
      <c r="E4" s="52">
        <f>$D$4+D3</f>
        <v>2027</v>
      </c>
      <c r="F4" s="52">
        <f>$D$4+E3</f>
        <v>2028</v>
      </c>
      <c r="G4" s="52">
        <f t="shared" ref="G4:AG4" si="0">$D$4+F3</f>
        <v>2029</v>
      </c>
      <c r="H4" s="52">
        <f t="shared" si="0"/>
        <v>2030</v>
      </c>
      <c r="I4" s="52">
        <f t="shared" si="0"/>
        <v>2031</v>
      </c>
      <c r="J4" s="52">
        <f t="shared" si="0"/>
        <v>2032</v>
      </c>
      <c r="K4" s="52">
        <f t="shared" si="0"/>
        <v>2033</v>
      </c>
      <c r="L4" s="52">
        <f t="shared" si="0"/>
        <v>2034</v>
      </c>
      <c r="M4" s="52">
        <f t="shared" si="0"/>
        <v>2035</v>
      </c>
      <c r="N4" s="52">
        <f t="shared" si="0"/>
        <v>2036</v>
      </c>
      <c r="O4" s="52">
        <f t="shared" si="0"/>
        <v>2037</v>
      </c>
      <c r="P4" s="52">
        <f t="shared" si="0"/>
        <v>2038</v>
      </c>
      <c r="Q4" s="52">
        <f t="shared" si="0"/>
        <v>2039</v>
      </c>
      <c r="R4" s="52">
        <f t="shared" si="0"/>
        <v>2040</v>
      </c>
      <c r="S4" s="52">
        <f t="shared" si="0"/>
        <v>2041</v>
      </c>
      <c r="T4" s="52">
        <f t="shared" si="0"/>
        <v>2042</v>
      </c>
      <c r="U4" s="52">
        <f t="shared" si="0"/>
        <v>2043</v>
      </c>
      <c r="V4" s="52">
        <f t="shared" si="0"/>
        <v>2044</v>
      </c>
      <c r="W4" s="52">
        <f t="shared" si="0"/>
        <v>2045</v>
      </c>
      <c r="X4" s="52">
        <f t="shared" si="0"/>
        <v>2046</v>
      </c>
      <c r="Y4" s="52">
        <f t="shared" si="0"/>
        <v>2047</v>
      </c>
      <c r="Z4" s="52">
        <f t="shared" si="0"/>
        <v>2048</v>
      </c>
      <c r="AA4" s="52">
        <f t="shared" si="0"/>
        <v>2049</v>
      </c>
      <c r="AB4" s="52">
        <f t="shared" si="0"/>
        <v>2050</v>
      </c>
      <c r="AC4" s="52">
        <f t="shared" si="0"/>
        <v>2051</v>
      </c>
      <c r="AD4" s="52">
        <f t="shared" si="0"/>
        <v>2052</v>
      </c>
      <c r="AE4" s="52">
        <f t="shared" si="0"/>
        <v>2053</v>
      </c>
      <c r="AF4" s="52">
        <f t="shared" si="0"/>
        <v>2054</v>
      </c>
      <c r="AG4" s="52">
        <f t="shared" si="0"/>
        <v>2055</v>
      </c>
    </row>
    <row r="5" spans="2:34" x14ac:dyDescent="0.2">
      <c r="B5" s="48" t="s">
        <v>87</v>
      </c>
      <c r="C5" s="55">
        <f>SUM(D5:AG5)</f>
        <v>444380187.21558964</v>
      </c>
      <c r="D5" s="237">
        <f>'[1]11 Bezpečnosť'!D5</f>
        <v>12547307.677681122</v>
      </c>
      <c r="E5" s="237">
        <f>'[1]11 Bezpečnosť'!E5</f>
        <v>12661907.521151599</v>
      </c>
      <c r="F5" s="237">
        <f>'[1]11 Bezpečnosť'!F5</f>
        <v>12777457.999511002</v>
      </c>
      <c r="G5" s="237">
        <f>'[1]11 Bezpečnosť'!G5</f>
        <v>12893965.526892165</v>
      </c>
      <c r="H5" s="237">
        <f>'[1]11 Bezpečnosť'!H5</f>
        <v>13011436.531002693</v>
      </c>
      <c r="I5" s="237">
        <f>'[1]11 Bezpečnosť'!I5</f>
        <v>13175759.299553838</v>
      </c>
      <c r="J5" s="237">
        <f>'[1]11 Bezpečnosť'!J5</f>
        <v>13341924.59686444</v>
      </c>
      <c r="K5" s="237">
        <f>'[1]11 Bezpečnosť'!K5</f>
        <v>13509951.770711064</v>
      </c>
      <c r="L5" s="237">
        <f>'[1]11 Bezpečnosť'!L5</f>
        <v>13679860.404801743</v>
      </c>
      <c r="M5" s="237">
        <f>'[1]11 Bezpečnosť'!M5</f>
        <v>13851670.249510348</v>
      </c>
      <c r="N5" s="237">
        <f>'[1]11 Bezpečnosť'!N5</f>
        <v>14025401.258490996</v>
      </c>
      <c r="O5" s="237">
        <f>'[1]11 Bezpečnosť'!O5</f>
        <v>14201073.554118592</v>
      </c>
      <c r="P5" s="237">
        <f>'[1]11 Bezpečnosť'!P5</f>
        <v>14378707.536745088</v>
      </c>
      <c r="Q5" s="237">
        <f>'[1]11 Bezpečnosť'!Q5</f>
        <v>14558323.742351577</v>
      </c>
      <c r="R5" s="237">
        <f>'[1]11 Bezpečnosť'!R5</f>
        <v>14739942.91548367</v>
      </c>
      <c r="S5" s="237">
        <f>'[1]11 Bezpečnosť'!S5</f>
        <v>14894625.234176813</v>
      </c>
      <c r="T5" s="237">
        <f>'[1]11 Bezpečnosť'!T5</f>
        <v>15050750.832888648</v>
      </c>
      <c r="U5" s="237">
        <f>'[1]11 Bezpečnosť'!U5</f>
        <v>15208332.351503449</v>
      </c>
      <c r="V5" s="237">
        <f>'[1]11 Bezpečnosť'!V5</f>
        <v>15367382.537233084</v>
      </c>
      <c r="W5" s="237">
        <f>'[1]11 Bezpečnosť'!W5</f>
        <v>15527914.208149336</v>
      </c>
      <c r="X5" s="237">
        <f>'[1]11 Bezpečnosť'!X5</f>
        <v>15689940.327637734</v>
      </c>
      <c r="Y5" s="237">
        <f>'[1]11 Bezpečnosť'!Y5</f>
        <v>15853473.930955987</v>
      </c>
      <c r="Z5" s="237">
        <f>'[1]11 Bezpečnosť'!Z5</f>
        <v>16018528.20019397</v>
      </c>
      <c r="AA5" s="237">
        <f>'[1]11 Bezpečnosť'!AA5</f>
        <v>16185116.427932531</v>
      </c>
      <c r="AB5" s="237">
        <f>'[1]11 Bezpečnosť'!AB5</f>
        <v>16353251.980143175</v>
      </c>
      <c r="AC5" s="237">
        <f>'[1]11 Bezpečnosť'!AC5</f>
        <v>16557405.342564676</v>
      </c>
      <c r="AD5" s="237">
        <f>'[1]11 Bezpečnosť'!AD5</f>
        <v>16763920.070980422</v>
      </c>
      <c r="AE5" s="237">
        <f>'[1]11 Bezpečnosť'!AE5</f>
        <v>16972822.251929943</v>
      </c>
      <c r="AF5" s="237">
        <f>'[1]11 Bezpečnosť'!AF5</f>
        <v>17184138.252178829</v>
      </c>
      <c r="AG5" s="237">
        <f>'[1]11 Bezpečnosť'!AG5</f>
        <v>17397894.682251066</v>
      </c>
    </row>
    <row r="6" spans="2:34" x14ac:dyDescent="0.2">
      <c r="B6" s="48" t="s">
        <v>88</v>
      </c>
      <c r="C6" s="55">
        <f>SUM(D6:AG6)</f>
        <v>265177406.8204447</v>
      </c>
      <c r="D6" s="237">
        <f>'[1]11 Bezpečnosť'!D6</f>
        <v>7616607.1744221924</v>
      </c>
      <c r="E6" s="237">
        <f>'[1]11 Bezpečnosť'!E6</f>
        <v>7656691.7758169146</v>
      </c>
      <c r="F6" s="237">
        <f>'[1]11 Bezpečnosť'!F6</f>
        <v>7696651.7407931853</v>
      </c>
      <c r="G6" s="237">
        <f>'[1]11 Bezpečnosť'!G6</f>
        <v>7736478.4424200039</v>
      </c>
      <c r="H6" s="237">
        <f>'[1]11 Bezpečnosť'!H6</f>
        <v>7776163.2110501518</v>
      </c>
      <c r="I6" s="237">
        <f>'[1]11 Bezpečnosť'!I6</f>
        <v>7871721.3477147464</v>
      </c>
      <c r="J6" s="237">
        <f>'[1]11 Bezpečnosť'!J6</f>
        <v>7968336.2292447435</v>
      </c>
      <c r="K6" s="237">
        <f>'[1]11 Bezpečnosť'!K6</f>
        <v>8066018.8196089808</v>
      </c>
      <c r="L6" s="237">
        <f>'[1]11 Bezpečnosť'!L6</f>
        <v>8164780.1531600747</v>
      </c>
      <c r="M6" s="237">
        <f>'[1]11 Bezpečnosť'!M6</f>
        <v>8264631.6346988054</v>
      </c>
      <c r="N6" s="237">
        <f>'[1]11 Bezpečnosť'!N6</f>
        <v>8365584.4427510211</v>
      </c>
      <c r="O6" s="237">
        <f>'[1]11 Bezpečnosť'!O6</f>
        <v>8467650.1285611708</v>
      </c>
      <c r="P6" s="237">
        <f>'[1]11 Bezpečnosť'!P6</f>
        <v>8570840.1665633563</v>
      </c>
      <c r="Q6" s="237">
        <f>'[1]11 Bezpečnosť'!Q6</f>
        <v>8675166.4084511586</v>
      </c>
      <c r="R6" s="237">
        <f>'[1]11 Bezpečnosť'!R6</f>
        <v>8780640.4773728177</v>
      </c>
      <c r="S6" s="237">
        <f>'[1]11 Bezpečnosť'!S6</f>
        <v>8872160.3641136903</v>
      </c>
      <c r="T6" s="237">
        <f>'[1]11 Bezpečnosť'!T6</f>
        <v>8964531.2024594545</v>
      </c>
      <c r="U6" s="237">
        <f>'[1]11 Bezpečnosť'!U6</f>
        <v>9057760.4676567521</v>
      </c>
      <c r="V6" s="237">
        <f>'[1]11 Bezpečnosť'!V6</f>
        <v>9151855.6765221413</v>
      </c>
      <c r="W6" s="237">
        <f>'[1]11 Bezpečnosť'!W6</f>
        <v>9246824.3874420933</v>
      </c>
      <c r="X6" s="237">
        <f>'[1]11 Bezpečnosť'!X6</f>
        <v>9342674.2003729939</v>
      </c>
      <c r="Y6" s="237">
        <f>'[1]11 Bezpečnosť'!Y6</f>
        <v>9439412.91334874</v>
      </c>
      <c r="Z6" s="237">
        <f>'[1]11 Bezpečnosť'!Z6</f>
        <v>9537048.21102437</v>
      </c>
      <c r="AA6" s="237">
        <f>'[1]11 Bezpečnosť'!AA6</f>
        <v>9635587.8196248915</v>
      </c>
      <c r="AB6" s="237">
        <f>'[1]11 Bezpečnosť'!AB6</f>
        <v>9735039.6650116406</v>
      </c>
      <c r="AC6" s="237">
        <f>'[1]11 Bezpečnosť'!AC6</f>
        <v>9855922.4495226815</v>
      </c>
      <c r="AD6" s="237">
        <f>'[1]11 Bezpečnosť'!AD6</f>
        <v>9978199.1226993185</v>
      </c>
      <c r="AE6" s="237">
        <f>'[1]11 Bezpečnosť'!AE6</f>
        <v>10101885.137177654</v>
      </c>
      <c r="AF6" s="237">
        <f>'[1]11 Bezpečnosť'!AF6</f>
        <v>10226995.883138064</v>
      </c>
      <c r="AG6" s="237">
        <f>'[1]11 Bezpečnosť'!AG6</f>
        <v>10353547.167700931</v>
      </c>
    </row>
    <row r="7" spans="2:34" x14ac:dyDescent="0.2">
      <c r="B7" s="48" t="s">
        <v>89</v>
      </c>
      <c r="C7" s="55">
        <f>SUM(D7:AG7)</f>
        <v>144798298.556573</v>
      </c>
      <c r="D7" s="237">
        <f>'[1]11 Bezpečnosť'!D7</f>
        <v>4163715.7005482102</v>
      </c>
      <c r="E7" s="237">
        <f>'[1]11 Bezpečnosť'!E7</f>
        <v>4184850.8082246589</v>
      </c>
      <c r="F7" s="237">
        <f>'[1]11 Bezpečnosť'!F7</f>
        <v>4205898.4840494925</v>
      </c>
      <c r="G7" s="237">
        <f>'[1]11 Bezpečnosť'!G7</f>
        <v>4226855.2067352943</v>
      </c>
      <c r="H7" s="237">
        <f>'[1]11 Bezpečnosť'!H7</f>
        <v>4247715.1406022375</v>
      </c>
      <c r="I7" s="237">
        <f>'[1]11 Bezpečnosť'!I7</f>
        <v>4299755.0067667468</v>
      </c>
      <c r="J7" s="237">
        <f>'[1]11 Bezpečnosť'!J7</f>
        <v>4352369.7124223281</v>
      </c>
      <c r="K7" s="237">
        <f>'[1]11 Bezpečnosť'!K7</f>
        <v>4405564.8021329362</v>
      </c>
      <c r="L7" s="237">
        <f>'[1]11 Bezpečnosť'!L7</f>
        <v>4459346.9098843522</v>
      </c>
      <c r="M7" s="237">
        <f>'[1]11 Bezpečnosť'!M7</f>
        <v>4513721.6558299977</v>
      </c>
      <c r="N7" s="237">
        <f>'[1]11 Bezpečnosť'!N7</f>
        <v>4568694.6919504348</v>
      </c>
      <c r="O7" s="237">
        <f>'[1]11 Bezpečnosť'!O7</f>
        <v>4624272.7715832312</v>
      </c>
      <c r="P7" s="237">
        <f>'[1]11 Bezpečnosť'!P7</f>
        <v>4680462.6958066663</v>
      </c>
      <c r="Q7" s="237">
        <f>'[1]11 Bezpečnosť'!Q7</f>
        <v>4737270.2359530814</v>
      </c>
      <c r="R7" s="237">
        <f>'[1]11 Bezpečnosť'!R7</f>
        <v>4794701.1951819733</v>
      </c>
      <c r="S7" s="237">
        <f>'[1]11 Bezpečnosť'!S7</f>
        <v>4844479.3604310043</v>
      </c>
      <c r="T7" s="237">
        <f>'[1]11 Bezpečnosť'!T7</f>
        <v>4894719.2127946476</v>
      </c>
      <c r="U7" s="237">
        <f>'[1]11 Bezpečnosť'!U7</f>
        <v>4945425.3013710026</v>
      </c>
      <c r="V7" s="237">
        <f>'[1]11 Bezpečnosť'!V7</f>
        <v>4996601.1083207643</v>
      </c>
      <c r="W7" s="237">
        <f>'[1]11 Bezpečnosť'!W7</f>
        <v>5048251.2299569203</v>
      </c>
      <c r="X7" s="237">
        <f>'[1]11 Bezpečnosť'!X7</f>
        <v>5100379.1883912375</v>
      </c>
      <c r="Y7" s="237">
        <f>'[1]11 Bezpečnosť'!Y7</f>
        <v>5152989.6271515833</v>
      </c>
      <c r="Z7" s="237">
        <f>'[1]11 Bezpečnosť'!Z7</f>
        <v>5206087.2188211577</v>
      </c>
      <c r="AA7" s="237">
        <f>'[1]11 Bezpečnosť'!AA7</f>
        <v>5259675.5508861914</v>
      </c>
      <c r="AB7" s="237">
        <f>'[1]11 Bezpečnosť'!AB7</f>
        <v>5313759.3431447651</v>
      </c>
      <c r="AC7" s="237">
        <f>'[1]11 Bezpečnosť'!AC7</f>
        <v>5379537.3199533131</v>
      </c>
      <c r="AD7" s="237">
        <f>'[1]11 Bezpečnosť'!AD7</f>
        <v>5446072.7989465166</v>
      </c>
      <c r="AE7" s="237">
        <f>'[1]11 Bezpečnosť'!AE7</f>
        <v>5513373.4590874454</v>
      </c>
      <c r="AF7" s="237">
        <f>'[1]11 Bezpečnosť'!AF7</f>
        <v>5581448.1552339699</v>
      </c>
      <c r="AG7" s="237">
        <f>'[1]11 Bezpečnosť'!AG7</f>
        <v>5650304.6644108603</v>
      </c>
    </row>
    <row r="8" spans="2:34" x14ac:dyDescent="0.2">
      <c r="B8" s="49" t="s">
        <v>9</v>
      </c>
      <c r="C8" s="284">
        <f>SUM(D8:AG8)</f>
        <v>854355892.59260714</v>
      </c>
      <c r="D8" s="238">
        <f t="shared" ref="D8:AG8" si="1">SUM(D5:D7)</f>
        <v>24327630.552651525</v>
      </c>
      <c r="E8" s="238">
        <f t="shared" si="1"/>
        <v>24503450.105193172</v>
      </c>
      <c r="F8" s="238">
        <f t="shared" si="1"/>
        <v>24680008.224353679</v>
      </c>
      <c r="G8" s="238">
        <f t="shared" si="1"/>
        <v>24857299.176047463</v>
      </c>
      <c r="H8" s="238">
        <f t="shared" si="1"/>
        <v>25035314.882655084</v>
      </c>
      <c r="I8" s="238">
        <f t="shared" si="1"/>
        <v>25347235.654035334</v>
      </c>
      <c r="J8" s="238">
        <f t="shared" si="1"/>
        <v>25662630.538531512</v>
      </c>
      <c r="K8" s="238">
        <f t="shared" si="1"/>
        <v>25981535.392452978</v>
      </c>
      <c r="L8" s="238">
        <f t="shared" si="1"/>
        <v>26303987.46784617</v>
      </c>
      <c r="M8" s="238">
        <f t="shared" si="1"/>
        <v>26630023.540039152</v>
      </c>
      <c r="N8" s="238">
        <f t="shared" si="1"/>
        <v>26959680.393192455</v>
      </c>
      <c r="O8" s="238">
        <f t="shared" si="1"/>
        <v>27292996.454262994</v>
      </c>
      <c r="P8" s="238">
        <f t="shared" si="1"/>
        <v>27630010.399115112</v>
      </c>
      <c r="Q8" s="238">
        <f t="shared" si="1"/>
        <v>27970760.386755817</v>
      </c>
      <c r="R8" s="238">
        <f t="shared" si="1"/>
        <v>28315284.588038459</v>
      </c>
      <c r="S8" s="238">
        <f t="shared" si="1"/>
        <v>28611264.958721507</v>
      </c>
      <c r="T8" s="238">
        <f t="shared" si="1"/>
        <v>28910001.248142749</v>
      </c>
      <c r="U8" s="238">
        <f t="shared" si="1"/>
        <v>29211518.120531201</v>
      </c>
      <c r="V8" s="238">
        <f t="shared" si="1"/>
        <v>29515839.322075993</v>
      </c>
      <c r="W8" s="238">
        <f t="shared" si="1"/>
        <v>29822989.825548351</v>
      </c>
      <c r="X8" s="238">
        <f t="shared" si="1"/>
        <v>30132993.716401964</v>
      </c>
      <c r="Y8" s="238">
        <f t="shared" si="1"/>
        <v>30445876.471456308</v>
      </c>
      <c r="Z8" s="238">
        <f t="shared" si="1"/>
        <v>30761663.630039494</v>
      </c>
      <c r="AA8" s="238">
        <f t="shared" si="1"/>
        <v>31080379.798443615</v>
      </c>
      <c r="AB8" s="238">
        <f t="shared" si="1"/>
        <v>31402050.988299578</v>
      </c>
      <c r="AC8" s="238">
        <f t="shared" si="1"/>
        <v>31792865.112040669</v>
      </c>
      <c r="AD8" s="238">
        <f t="shared" si="1"/>
        <v>32188191.992626257</v>
      </c>
      <c r="AE8" s="238">
        <f t="shared" si="1"/>
        <v>32588080.848195042</v>
      </c>
      <c r="AF8" s="238">
        <f t="shared" si="1"/>
        <v>32992582.290550865</v>
      </c>
      <c r="AG8" s="238">
        <f t="shared" si="1"/>
        <v>33401746.514362857</v>
      </c>
      <c r="AH8" s="16"/>
    </row>
    <row r="11" spans="2:34" x14ac:dyDescent="0.2">
      <c r="C11" s="48"/>
      <c r="D11" s="48" t="s">
        <v>10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2:34" x14ac:dyDescent="0.2">
      <c r="B12" s="49" t="s">
        <v>394</v>
      </c>
      <c r="C12" s="49"/>
      <c r="D12" s="50">
        <v>1</v>
      </c>
      <c r="E12" s="50">
        <v>2</v>
      </c>
      <c r="F12" s="50">
        <v>3</v>
      </c>
      <c r="G12" s="50">
        <v>4</v>
      </c>
      <c r="H12" s="50">
        <v>5</v>
      </c>
      <c r="I12" s="50">
        <v>6</v>
      </c>
      <c r="J12" s="50">
        <v>7</v>
      </c>
      <c r="K12" s="50">
        <v>8</v>
      </c>
      <c r="L12" s="50">
        <v>9</v>
      </c>
      <c r="M12" s="50">
        <v>10</v>
      </c>
      <c r="N12" s="50">
        <v>11</v>
      </c>
      <c r="O12" s="50">
        <v>12</v>
      </c>
      <c r="P12" s="50">
        <v>13</v>
      </c>
      <c r="Q12" s="50">
        <v>14</v>
      </c>
      <c r="R12" s="50">
        <v>15</v>
      </c>
      <c r="S12" s="50">
        <v>16</v>
      </c>
      <c r="T12" s="50">
        <v>17</v>
      </c>
      <c r="U12" s="50">
        <v>18</v>
      </c>
      <c r="V12" s="50">
        <v>19</v>
      </c>
      <c r="W12" s="50">
        <v>20</v>
      </c>
      <c r="X12" s="50">
        <v>21</v>
      </c>
      <c r="Y12" s="50">
        <v>22</v>
      </c>
      <c r="Z12" s="50">
        <v>23</v>
      </c>
      <c r="AA12" s="50">
        <v>24</v>
      </c>
      <c r="AB12" s="50">
        <v>25</v>
      </c>
      <c r="AC12" s="50">
        <v>26</v>
      </c>
      <c r="AD12" s="50">
        <v>27</v>
      </c>
      <c r="AE12" s="50">
        <v>28</v>
      </c>
      <c r="AF12" s="50">
        <v>29</v>
      </c>
      <c r="AG12" s="50">
        <v>30</v>
      </c>
    </row>
    <row r="13" spans="2:34" x14ac:dyDescent="0.2">
      <c r="B13" s="51" t="s">
        <v>46</v>
      </c>
      <c r="C13" s="51" t="s">
        <v>9</v>
      </c>
      <c r="D13" s="53">
        <f>D4</f>
        <v>2026</v>
      </c>
      <c r="E13" s="53">
        <f t="shared" ref="E13:AG13" si="2">E4</f>
        <v>2027</v>
      </c>
      <c r="F13" s="53">
        <f t="shared" si="2"/>
        <v>2028</v>
      </c>
      <c r="G13" s="53">
        <f t="shared" si="2"/>
        <v>2029</v>
      </c>
      <c r="H13" s="53">
        <f t="shared" si="2"/>
        <v>2030</v>
      </c>
      <c r="I13" s="53">
        <f t="shared" si="2"/>
        <v>2031</v>
      </c>
      <c r="J13" s="53">
        <f t="shared" si="2"/>
        <v>2032</v>
      </c>
      <c r="K13" s="53">
        <f t="shared" si="2"/>
        <v>2033</v>
      </c>
      <c r="L13" s="53">
        <f t="shared" si="2"/>
        <v>2034</v>
      </c>
      <c r="M13" s="53">
        <f t="shared" si="2"/>
        <v>2035</v>
      </c>
      <c r="N13" s="53">
        <f t="shared" si="2"/>
        <v>2036</v>
      </c>
      <c r="O13" s="53">
        <f t="shared" si="2"/>
        <v>2037</v>
      </c>
      <c r="P13" s="53">
        <f t="shared" si="2"/>
        <v>2038</v>
      </c>
      <c r="Q13" s="53">
        <f t="shared" si="2"/>
        <v>2039</v>
      </c>
      <c r="R13" s="53">
        <f t="shared" si="2"/>
        <v>2040</v>
      </c>
      <c r="S13" s="53">
        <f t="shared" si="2"/>
        <v>2041</v>
      </c>
      <c r="T13" s="53">
        <f t="shared" si="2"/>
        <v>2042</v>
      </c>
      <c r="U13" s="53">
        <f t="shared" si="2"/>
        <v>2043</v>
      </c>
      <c r="V13" s="53">
        <f t="shared" si="2"/>
        <v>2044</v>
      </c>
      <c r="W13" s="53">
        <f t="shared" si="2"/>
        <v>2045</v>
      </c>
      <c r="X13" s="53">
        <f t="shared" si="2"/>
        <v>2046</v>
      </c>
      <c r="Y13" s="53">
        <f t="shared" si="2"/>
        <v>2047</v>
      </c>
      <c r="Z13" s="53">
        <f t="shared" si="2"/>
        <v>2048</v>
      </c>
      <c r="AA13" s="53">
        <f t="shared" si="2"/>
        <v>2049</v>
      </c>
      <c r="AB13" s="53">
        <f t="shared" si="2"/>
        <v>2050</v>
      </c>
      <c r="AC13" s="53">
        <f t="shared" si="2"/>
        <v>2051</v>
      </c>
      <c r="AD13" s="53">
        <f t="shared" si="2"/>
        <v>2052</v>
      </c>
      <c r="AE13" s="53">
        <f t="shared" si="2"/>
        <v>2053</v>
      </c>
      <c r="AF13" s="53">
        <f t="shared" si="2"/>
        <v>2054</v>
      </c>
      <c r="AG13" s="53">
        <f t="shared" si="2"/>
        <v>2055</v>
      </c>
    </row>
    <row r="14" spans="2:34" x14ac:dyDescent="0.2">
      <c r="B14" s="48" t="s">
        <v>87</v>
      </c>
      <c r="C14" s="55">
        <f>SUM(D14:AG14)</f>
        <v>419546955.44854766</v>
      </c>
      <c r="D14" s="237">
        <f>'[1]11 Bezpečnosť'!D14</f>
        <v>12547307.677681122</v>
      </c>
      <c r="E14" s="237">
        <f>'[1]11 Bezpečnosť'!E14</f>
        <v>12661907.521151599</v>
      </c>
      <c r="F14" s="237">
        <f>'[1]11 Bezpečnosť'!F14</f>
        <v>12777457.999511002</v>
      </c>
      <c r="G14" s="237">
        <f>'[1]11 Bezpečnosť'!G14</f>
        <v>12893965.526892165</v>
      </c>
      <c r="H14" s="237">
        <f>'[1]11 Bezpečnosť'!H14</f>
        <v>12213433.066550126</v>
      </c>
      <c r="I14" s="237">
        <f>'[1]11 Bezpečnosť'!I14</f>
        <v>12365318.480063206</v>
      </c>
      <c r="J14" s="237">
        <f>'[1]11 Bezpečnosť'!J14</f>
        <v>12518893.782311197</v>
      </c>
      <c r="K14" s="237">
        <f>'[1]11 Bezpečnosť'!K14</f>
        <v>12674176.635049678</v>
      </c>
      <c r="L14" s="237">
        <f>'[1]11 Bezpečnosť'!L14</f>
        <v>12831184.915882073</v>
      </c>
      <c r="M14" s="237">
        <f>'[1]11 Bezpečnosť'!M14</f>
        <v>12989936.653210666</v>
      </c>
      <c r="N14" s="237">
        <f>'[1]11 Bezpečnosť'!N14</f>
        <v>13150450.060536133</v>
      </c>
      <c r="O14" s="237">
        <f>'[1]11 Bezpečnosť'!O14</f>
        <v>13312743.503998844</v>
      </c>
      <c r="P14" s="237">
        <f>'[1]11 Bezpečnosť'!P14</f>
        <v>13476835.604751762</v>
      </c>
      <c r="Q14" s="237">
        <f>'[1]11 Bezpečnosť'!Q14</f>
        <v>13642745.105443586</v>
      </c>
      <c r="R14" s="237">
        <f>'[1]11 Bezpečnosť'!R14</f>
        <v>13810490.938555086</v>
      </c>
      <c r="S14" s="237">
        <f>'[1]11 Bezpečnosť'!S14</f>
        <v>13954275.33969447</v>
      </c>
      <c r="T14" s="237">
        <f>'[1]11 Bezpečnosť'!T14</f>
        <v>14099395.994114373</v>
      </c>
      <c r="U14" s="237">
        <f>'[1]11 Bezpečnosť'!U14</f>
        <v>14245864.576478295</v>
      </c>
      <c r="V14" s="237">
        <f>'[1]11 Bezpečnosť'!V14</f>
        <v>14393692.860435406</v>
      </c>
      <c r="W14" s="237">
        <f>'[1]11 Bezpečnosť'!W14</f>
        <v>14542892.684452452</v>
      </c>
      <c r="X14" s="237">
        <f>'[1]11 Bezpečnosť'!X14</f>
        <v>14693476.021538956</v>
      </c>
      <c r="Y14" s="237">
        <f>'[1]11 Bezpečnosť'!Y14</f>
        <v>14845454.910447901</v>
      </c>
      <c r="Z14" s="237">
        <f>'[1]11 Bezpečnosť'!Z14</f>
        <v>14998841.52586407</v>
      </c>
      <c r="AA14" s="237">
        <f>'[1]11 Bezpečnosť'!AA14</f>
        <v>15153648.144351525</v>
      </c>
      <c r="AB14" s="237">
        <f>'[1]11 Bezpečnosť'!AB14</f>
        <v>15309887.109606802</v>
      </c>
      <c r="AC14" s="237">
        <f>'[1]11 Bezpečnosť'!AC14</f>
        <v>15499826.988924064</v>
      </c>
      <c r="AD14" s="237">
        <f>'[1]11 Bezpečnosť'!AD14</f>
        <v>15691955.950680401</v>
      </c>
      <c r="AE14" s="237">
        <f>'[1]11 Bezpečnosť'!AE14</f>
        <v>15886298.121875998</v>
      </c>
      <c r="AF14" s="237">
        <f>'[1]11 Bezpečnosť'!AF14</f>
        <v>16082877.888272066</v>
      </c>
      <c r="AG14" s="237">
        <f>'[1]11 Bezpečnosť'!AG14</f>
        <v>16281719.860222641</v>
      </c>
    </row>
    <row r="15" spans="2:34" x14ac:dyDescent="0.2">
      <c r="B15" s="48" t="s">
        <v>88</v>
      </c>
      <c r="C15" s="55">
        <f>SUM(D15:AG15)</f>
        <v>224181110.51106206</v>
      </c>
      <c r="D15" s="237">
        <f>'[1]11 Bezpečnosť'!D15</f>
        <v>7616607.1744221924</v>
      </c>
      <c r="E15" s="237">
        <f>'[1]11 Bezpečnosť'!E15</f>
        <v>7656691.7758169146</v>
      </c>
      <c r="F15" s="237">
        <f>'[1]11 Bezpečnosť'!F15</f>
        <v>7696651.7407931853</v>
      </c>
      <c r="G15" s="237">
        <f>'[1]11 Bezpečnosť'!G15</f>
        <v>7736478.4424200039</v>
      </c>
      <c r="H15" s="237">
        <f>'[1]11 Bezpečnosť'!H15</f>
        <v>6463487.1945152851</v>
      </c>
      <c r="I15" s="237">
        <f>'[1]11 Bezpečnosť'!I15</f>
        <v>6539062.176674475</v>
      </c>
      <c r="J15" s="237">
        <f>'[1]11 Bezpečnosť'!J15</f>
        <v>6615450.799936587</v>
      </c>
      <c r="K15" s="237">
        <f>'[1]11 Bezpečnosť'!K15</f>
        <v>6692661.3620217275</v>
      </c>
      <c r="L15" s="237">
        <f>'[1]11 Bezpečnosť'!L15</f>
        <v>6770702.210185972</v>
      </c>
      <c r="M15" s="237">
        <f>'[1]11 Bezpečnosť'!M15</f>
        <v>6849581.9899094049</v>
      </c>
      <c r="N15" s="237">
        <f>'[1]11 Bezpečnosť'!N15</f>
        <v>6929309.1499168957</v>
      </c>
      <c r="O15" s="237">
        <f>'[1]11 Bezpečnosť'!O15</f>
        <v>7009892.4387552552</v>
      </c>
      <c r="P15" s="237">
        <f>'[1]11 Bezpečnosť'!P15</f>
        <v>7091340.5321606435</v>
      </c>
      <c r="Q15" s="237">
        <f>'[1]11 Bezpečnosť'!Q15</f>
        <v>7173662.4088870352</v>
      </c>
      <c r="R15" s="237">
        <f>'[1]11 Bezpečnosť'!R15</f>
        <v>7256866.8493352206</v>
      </c>
      <c r="S15" s="237">
        <f>'[1]11 Bezpečnosť'!S15</f>
        <v>7328505.6338859769</v>
      </c>
      <c r="T15" s="237">
        <f>'[1]11 Bezpečnosť'!T15</f>
        <v>7400791.7126288796</v>
      </c>
      <c r="U15" s="237">
        <f>'[1]11 Bezpečnosť'!U15</f>
        <v>7473730.6757678296</v>
      </c>
      <c r="V15" s="237">
        <f>'[1]11 Bezpečnosť'!V15</f>
        <v>7547328.1423316766</v>
      </c>
      <c r="W15" s="237">
        <f>'[1]11 Bezpečnosť'!W15</f>
        <v>7621589.7601742679</v>
      </c>
      <c r="X15" s="237">
        <f>'[1]11 Bezpečnosť'!X15</f>
        <v>7696521.2059744336</v>
      </c>
      <c r="Y15" s="237">
        <f>'[1]11 Bezpečnosť'!Y15</f>
        <v>7772128.3140996089</v>
      </c>
      <c r="Z15" s="237">
        <f>'[1]11 Bezpečnosť'!Z15</f>
        <v>7848416.8199595166</v>
      </c>
      <c r="AA15" s="237">
        <f>'[1]11 Bezpečnosť'!AA15</f>
        <v>7925392.4877888616</v>
      </c>
      <c r="AB15" s="237">
        <f>'[1]11 Bezpečnosť'!AB15</f>
        <v>8003061.2405918846</v>
      </c>
      <c r="AC15" s="237">
        <f>'[1]11 Bezpečnosť'!AC15</f>
        <v>8098282.0151758669</v>
      </c>
      <c r="AD15" s="237">
        <f>'[1]11 Bezpečnosť'!AD15</f>
        <v>8194573.0584690683</v>
      </c>
      <c r="AE15" s="237">
        <f>'[1]11 Bezpečnosť'!AE15</f>
        <v>8291946.0414481983</v>
      </c>
      <c r="AF15" s="237">
        <f>'[1]11 Bezpečnosť'!AF15</f>
        <v>8390412.5714428369</v>
      </c>
      <c r="AG15" s="237">
        <f>'[1]11 Bezpečnosť'!AG15</f>
        <v>8489984.5855722968</v>
      </c>
    </row>
    <row r="16" spans="2:34" x14ac:dyDescent="0.2">
      <c r="B16" s="48" t="s">
        <v>89</v>
      </c>
      <c r="C16" s="55">
        <f>SUM(D16:AG16)</f>
        <v>121555965.12778896</v>
      </c>
      <c r="D16" s="237">
        <f>'[1]11 Bezpečnosť'!D16</f>
        <v>4163715.7005482102</v>
      </c>
      <c r="E16" s="237">
        <f>'[1]11 Bezpečnosť'!E16</f>
        <v>4184850.8082246589</v>
      </c>
      <c r="F16" s="237">
        <f>'[1]11 Bezpečnosť'!F16</f>
        <v>4205898.4840494925</v>
      </c>
      <c r="G16" s="237">
        <f>'[1]11 Bezpečnosť'!G16</f>
        <v>4226855.2067352943</v>
      </c>
      <c r="H16" s="237">
        <f>'[1]11 Bezpečnosť'!H16</f>
        <v>3504293.2861830401</v>
      </c>
      <c r="I16" s="237">
        <f>'[1]11 Bezpečnosť'!I16</f>
        <v>3544939.9902910036</v>
      </c>
      <c r="J16" s="237">
        <f>'[1]11 Bezpečnosť'!J16</f>
        <v>3586022.5339234006</v>
      </c>
      <c r="K16" s="237">
        <f>'[1]11 Bezpečnosť'!K16</f>
        <v>3627545.0077364217</v>
      </c>
      <c r="L16" s="237">
        <f>'[1]11 Bezpečnosť'!L16</f>
        <v>3669512.3944716905</v>
      </c>
      <c r="M16" s="237">
        <f>'[1]11 Bezpečnosť'!M16</f>
        <v>3711928.8365858998</v>
      </c>
      <c r="N16" s="237">
        <f>'[1]11 Bezpečnosť'!N16</f>
        <v>3754798.4983464722</v>
      </c>
      <c r="O16" s="237">
        <f>'[1]11 Bezpečnosť'!O16</f>
        <v>3798126.4442852926</v>
      </c>
      <c r="P16" s="237">
        <f>'[1]11 Bezpečnosť'!P16</f>
        <v>3841917.771650352</v>
      </c>
      <c r="Q16" s="237">
        <f>'[1]11 Bezpečnosť'!Q16</f>
        <v>3886176.7264993321</v>
      </c>
      <c r="R16" s="237">
        <f>'[1]11 Bezpečnosť'!R16</f>
        <v>3930907.5767006567</v>
      </c>
      <c r="S16" s="237">
        <f>'[1]11 Bezpečnosť'!S16</f>
        <v>3969365.6596564357</v>
      </c>
      <c r="T16" s="237">
        <f>'[1]11 Bezpečnosť'!T16</f>
        <v>4008169.3224432045</v>
      </c>
      <c r="U16" s="237">
        <f>'[1]11 Bezpečnosť'!U16</f>
        <v>4047321.9484570874</v>
      </c>
      <c r="V16" s="237">
        <f>'[1]11 Bezpečnosť'!V16</f>
        <v>4086826.044264385</v>
      </c>
      <c r="W16" s="237">
        <f>'[1]11 Bezpečnosť'!W16</f>
        <v>4126685.0251207263</v>
      </c>
      <c r="X16" s="237">
        <f>'[1]11 Bezpečnosť'!X16</f>
        <v>4166901.4245504579</v>
      </c>
      <c r="Y16" s="237">
        <f>'[1]11 Bezpečnosť'!Y16</f>
        <v>4207478.6896687225</v>
      </c>
      <c r="Z16" s="237">
        <f>'[1]11 Bezpečnosť'!Z16</f>
        <v>4248420.2871965151</v>
      </c>
      <c r="AA16" s="237">
        <f>'[1]11 Bezpečnosť'!AA16</f>
        <v>4289728.7947713463</v>
      </c>
      <c r="AB16" s="237">
        <f>'[1]11 Bezpečnosť'!AB16</f>
        <v>4331407.7109737275</v>
      </c>
      <c r="AC16" s="237">
        <f>'[1]11 Bezpečnosť'!AC16</f>
        <v>4382580.0173260244</v>
      </c>
      <c r="AD16" s="237">
        <f>'[1]11 Bezpečnosť'!AD16</f>
        <v>4434325.2813334838</v>
      </c>
      <c r="AE16" s="237">
        <f>'[1]11 Bezpečnosť'!AE16</f>
        <v>4486649.1552375704</v>
      </c>
      <c r="AF16" s="237">
        <f>'[1]11 Bezpečnosť'!AF16</f>
        <v>4539558.2416315125</v>
      </c>
      <c r="AG16" s="237">
        <f>'[1]11 Bezpečnosť'!AG16</f>
        <v>4593058.2589265276</v>
      </c>
    </row>
    <row r="17" spans="2:34" x14ac:dyDescent="0.2">
      <c r="B17" s="49" t="s">
        <v>9</v>
      </c>
      <c r="C17" s="284">
        <f>SUM(D17:AG17)</f>
        <v>765284031.08739853</v>
      </c>
      <c r="D17" s="238">
        <f t="shared" ref="D17:AG17" si="3">SUM(D14:D16)</f>
        <v>24327630.552651525</v>
      </c>
      <c r="E17" s="238">
        <f t="shared" si="3"/>
        <v>24503450.105193172</v>
      </c>
      <c r="F17" s="238">
        <f t="shared" si="3"/>
        <v>24680008.224353679</v>
      </c>
      <c r="G17" s="238">
        <f t="shared" si="3"/>
        <v>24857299.176047463</v>
      </c>
      <c r="H17" s="238">
        <f t="shared" si="3"/>
        <v>22181213.547248453</v>
      </c>
      <c r="I17" s="238">
        <f t="shared" si="3"/>
        <v>22449320.647028685</v>
      </c>
      <c r="J17" s="238">
        <f t="shared" si="3"/>
        <v>22720367.116171189</v>
      </c>
      <c r="K17" s="238">
        <f t="shared" si="3"/>
        <v>22994383.00480783</v>
      </c>
      <c r="L17" s="238">
        <f t="shared" si="3"/>
        <v>23271399.520539735</v>
      </c>
      <c r="M17" s="238">
        <f t="shared" si="3"/>
        <v>23551447.479705974</v>
      </c>
      <c r="N17" s="238">
        <f t="shared" si="3"/>
        <v>23834557.708799504</v>
      </c>
      <c r="O17" s="238">
        <f t="shared" si="3"/>
        <v>24120762.387039389</v>
      </c>
      <c r="P17" s="238">
        <f t="shared" si="3"/>
        <v>24410093.908562757</v>
      </c>
      <c r="Q17" s="238">
        <f t="shared" si="3"/>
        <v>24702584.240829952</v>
      </c>
      <c r="R17" s="238">
        <f t="shared" si="3"/>
        <v>24998265.364590965</v>
      </c>
      <c r="S17" s="238">
        <f t="shared" si="3"/>
        <v>25252146.633236881</v>
      </c>
      <c r="T17" s="238">
        <f t="shared" si="3"/>
        <v>25508357.029186457</v>
      </c>
      <c r="U17" s="238">
        <f t="shared" si="3"/>
        <v>25766917.200703215</v>
      </c>
      <c r="V17" s="238">
        <f t="shared" si="3"/>
        <v>26027847.047031466</v>
      </c>
      <c r="W17" s="238">
        <f t="shared" si="3"/>
        <v>26291167.469747446</v>
      </c>
      <c r="X17" s="238">
        <f t="shared" si="3"/>
        <v>26556898.652063847</v>
      </c>
      <c r="Y17" s="238">
        <f t="shared" si="3"/>
        <v>26825061.914216232</v>
      </c>
      <c r="Z17" s="238">
        <f t="shared" si="3"/>
        <v>27095678.633020103</v>
      </c>
      <c r="AA17" s="238">
        <f t="shared" si="3"/>
        <v>27368769.426911734</v>
      </c>
      <c r="AB17" s="238">
        <f t="shared" si="3"/>
        <v>27644356.061172415</v>
      </c>
      <c r="AC17" s="238">
        <f t="shared" si="3"/>
        <v>27980689.021425955</v>
      </c>
      <c r="AD17" s="238">
        <f t="shared" si="3"/>
        <v>28320854.290482953</v>
      </c>
      <c r="AE17" s="238">
        <f t="shared" si="3"/>
        <v>28664893.318561766</v>
      </c>
      <c r="AF17" s="238">
        <f t="shared" si="3"/>
        <v>29012848.701346416</v>
      </c>
      <c r="AG17" s="238">
        <f t="shared" si="3"/>
        <v>29364762.704721466</v>
      </c>
      <c r="AH17" s="16"/>
    </row>
    <row r="19" spans="2:34" x14ac:dyDescent="0.2">
      <c r="AH19" s="278"/>
    </row>
    <row r="20" spans="2:34" x14ac:dyDescent="0.2">
      <c r="C20" s="48"/>
      <c r="D20" s="48" t="s">
        <v>10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2:34" x14ac:dyDescent="0.2">
      <c r="B21" s="49" t="s">
        <v>393</v>
      </c>
      <c r="C21" s="49"/>
      <c r="D21" s="48">
        <v>1</v>
      </c>
      <c r="E21" s="48">
        <v>2</v>
      </c>
      <c r="F21" s="48">
        <v>3</v>
      </c>
      <c r="G21" s="48">
        <v>4</v>
      </c>
      <c r="H21" s="48">
        <v>5</v>
      </c>
      <c r="I21" s="48">
        <v>6</v>
      </c>
      <c r="J21" s="48">
        <v>7</v>
      </c>
      <c r="K21" s="48">
        <v>8</v>
      </c>
      <c r="L21" s="48">
        <v>9</v>
      </c>
      <c r="M21" s="48">
        <v>10</v>
      </c>
      <c r="N21" s="48">
        <v>11</v>
      </c>
      <c r="O21" s="48">
        <v>12</v>
      </c>
      <c r="P21" s="48">
        <v>13</v>
      </c>
      <c r="Q21" s="48">
        <v>14</v>
      </c>
      <c r="R21" s="48">
        <v>15</v>
      </c>
      <c r="S21" s="48">
        <v>16</v>
      </c>
      <c r="T21" s="48">
        <v>17</v>
      </c>
      <c r="U21" s="48">
        <v>18</v>
      </c>
      <c r="V21" s="48">
        <v>19</v>
      </c>
      <c r="W21" s="48">
        <v>20</v>
      </c>
      <c r="X21" s="48">
        <v>21</v>
      </c>
      <c r="Y21" s="48">
        <v>22</v>
      </c>
      <c r="Z21" s="48">
        <v>23</v>
      </c>
      <c r="AA21" s="48">
        <v>24</v>
      </c>
      <c r="AB21" s="48">
        <v>25</v>
      </c>
      <c r="AC21" s="48">
        <v>26</v>
      </c>
      <c r="AD21" s="48">
        <v>27</v>
      </c>
      <c r="AE21" s="48">
        <v>28</v>
      </c>
      <c r="AF21" s="48">
        <v>29</v>
      </c>
      <c r="AG21" s="48">
        <v>30</v>
      </c>
    </row>
    <row r="22" spans="2:34" x14ac:dyDescent="0.2">
      <c r="B22" s="51" t="s">
        <v>90</v>
      </c>
      <c r="C22" s="51" t="s">
        <v>9</v>
      </c>
      <c r="D22" s="52">
        <f>D4</f>
        <v>2026</v>
      </c>
      <c r="E22" s="52">
        <f t="shared" ref="E22:AG22" si="4">E4</f>
        <v>2027</v>
      </c>
      <c r="F22" s="52">
        <f t="shared" si="4"/>
        <v>2028</v>
      </c>
      <c r="G22" s="52">
        <f t="shared" si="4"/>
        <v>2029</v>
      </c>
      <c r="H22" s="52">
        <f t="shared" si="4"/>
        <v>2030</v>
      </c>
      <c r="I22" s="52">
        <f t="shared" si="4"/>
        <v>2031</v>
      </c>
      <c r="J22" s="52">
        <f t="shared" si="4"/>
        <v>2032</v>
      </c>
      <c r="K22" s="52">
        <f t="shared" si="4"/>
        <v>2033</v>
      </c>
      <c r="L22" s="52">
        <f t="shared" si="4"/>
        <v>2034</v>
      </c>
      <c r="M22" s="52">
        <f t="shared" si="4"/>
        <v>2035</v>
      </c>
      <c r="N22" s="52">
        <f t="shared" si="4"/>
        <v>2036</v>
      </c>
      <c r="O22" s="52">
        <f t="shared" si="4"/>
        <v>2037</v>
      </c>
      <c r="P22" s="52">
        <f t="shared" si="4"/>
        <v>2038</v>
      </c>
      <c r="Q22" s="52">
        <f t="shared" si="4"/>
        <v>2039</v>
      </c>
      <c r="R22" s="52">
        <f t="shared" si="4"/>
        <v>2040</v>
      </c>
      <c r="S22" s="52">
        <f t="shared" si="4"/>
        <v>2041</v>
      </c>
      <c r="T22" s="52">
        <f t="shared" si="4"/>
        <v>2042</v>
      </c>
      <c r="U22" s="52">
        <f t="shared" si="4"/>
        <v>2043</v>
      </c>
      <c r="V22" s="52">
        <f t="shared" si="4"/>
        <v>2044</v>
      </c>
      <c r="W22" s="52">
        <f t="shared" si="4"/>
        <v>2045</v>
      </c>
      <c r="X22" s="52">
        <f t="shared" si="4"/>
        <v>2046</v>
      </c>
      <c r="Y22" s="52">
        <f t="shared" si="4"/>
        <v>2047</v>
      </c>
      <c r="Z22" s="52">
        <f t="shared" si="4"/>
        <v>2048</v>
      </c>
      <c r="AA22" s="52">
        <f t="shared" si="4"/>
        <v>2049</v>
      </c>
      <c r="AB22" s="52">
        <f t="shared" si="4"/>
        <v>2050</v>
      </c>
      <c r="AC22" s="52">
        <f t="shared" si="4"/>
        <v>2051</v>
      </c>
      <c r="AD22" s="52">
        <f t="shared" si="4"/>
        <v>2052</v>
      </c>
      <c r="AE22" s="52">
        <f t="shared" si="4"/>
        <v>2053</v>
      </c>
      <c r="AF22" s="52">
        <f t="shared" si="4"/>
        <v>2054</v>
      </c>
      <c r="AG22" s="52">
        <f t="shared" si="4"/>
        <v>2055</v>
      </c>
    </row>
    <row r="23" spans="2:34" x14ac:dyDescent="0.2">
      <c r="B23" s="48" t="s">
        <v>87</v>
      </c>
      <c r="C23" s="55">
        <f>SUM(D23:AG23)</f>
        <v>24833231.767041933</v>
      </c>
      <c r="D23" s="241">
        <f t="shared" ref="D23:AG23" si="5">D5-D14</f>
        <v>0</v>
      </c>
      <c r="E23" s="241">
        <f t="shared" si="5"/>
        <v>0</v>
      </c>
      <c r="F23" s="241">
        <f t="shared" si="5"/>
        <v>0</v>
      </c>
      <c r="G23" s="241">
        <f t="shared" si="5"/>
        <v>0</v>
      </c>
      <c r="H23" s="241">
        <f t="shared" si="5"/>
        <v>798003.46445256658</v>
      </c>
      <c r="I23" s="241">
        <f t="shared" si="5"/>
        <v>810440.81949063204</v>
      </c>
      <c r="J23" s="241">
        <f t="shared" si="5"/>
        <v>823030.81455324218</v>
      </c>
      <c r="K23" s="241">
        <f t="shared" si="5"/>
        <v>835775.13566138595</v>
      </c>
      <c r="L23" s="241">
        <f t="shared" si="5"/>
        <v>848675.48891966976</v>
      </c>
      <c r="M23" s="241">
        <f t="shared" si="5"/>
        <v>861733.59629968181</v>
      </c>
      <c r="N23" s="241">
        <f t="shared" si="5"/>
        <v>874951.19795486331</v>
      </c>
      <c r="O23" s="241">
        <f t="shared" si="5"/>
        <v>888330.05011974834</v>
      </c>
      <c r="P23" s="241">
        <f t="shared" si="5"/>
        <v>901871.93199332617</v>
      </c>
      <c r="Q23" s="241">
        <f t="shared" si="5"/>
        <v>915578.63690799102</v>
      </c>
      <c r="R23" s="241">
        <f t="shared" si="5"/>
        <v>929451.97692858428</v>
      </c>
      <c r="S23" s="241">
        <f t="shared" si="5"/>
        <v>940349.89448234253</v>
      </c>
      <c r="T23" s="241">
        <f t="shared" si="5"/>
        <v>951354.83877427503</v>
      </c>
      <c r="U23" s="241">
        <f t="shared" si="5"/>
        <v>962467.77502515353</v>
      </c>
      <c r="V23" s="241">
        <f t="shared" si="5"/>
        <v>973689.67679767869</v>
      </c>
      <c r="W23" s="241">
        <f t="shared" si="5"/>
        <v>985021.52369688451</v>
      </c>
      <c r="X23" s="241">
        <f t="shared" si="5"/>
        <v>996464.3060987778</v>
      </c>
      <c r="Y23" s="241">
        <f t="shared" si="5"/>
        <v>1008019.0205080863</v>
      </c>
      <c r="Z23" s="241">
        <f t="shared" si="5"/>
        <v>1019686.6743298993</v>
      </c>
      <c r="AA23" s="241">
        <f t="shared" si="5"/>
        <v>1031468.2835810054</v>
      </c>
      <c r="AB23" s="241">
        <f t="shared" si="5"/>
        <v>1043364.8705363721</v>
      </c>
      <c r="AC23" s="241">
        <f t="shared" si="5"/>
        <v>1057578.3536406122</v>
      </c>
      <c r="AD23" s="241">
        <f t="shared" si="5"/>
        <v>1071964.120300021</v>
      </c>
      <c r="AE23" s="241">
        <f t="shared" si="5"/>
        <v>1086524.1300539449</v>
      </c>
      <c r="AF23" s="241">
        <f t="shared" si="5"/>
        <v>1101260.3639067635</v>
      </c>
      <c r="AG23" s="241">
        <f t="shared" si="5"/>
        <v>1116174.8220284246</v>
      </c>
    </row>
    <row r="24" spans="2:34" x14ac:dyDescent="0.2">
      <c r="B24" s="48" t="s">
        <v>88</v>
      </c>
      <c r="C24" s="55">
        <f>SUM(D24:AG24)</f>
        <v>40996296.309382744</v>
      </c>
      <c r="D24" s="241">
        <f t="shared" ref="D24:AG24" si="6">D6-D15</f>
        <v>0</v>
      </c>
      <c r="E24" s="241">
        <f t="shared" si="6"/>
        <v>0</v>
      </c>
      <c r="F24" s="241">
        <f t="shared" si="6"/>
        <v>0</v>
      </c>
      <c r="G24" s="241">
        <f t="shared" si="6"/>
        <v>0</v>
      </c>
      <c r="H24" s="241">
        <f t="shared" si="6"/>
        <v>1312676.0165348668</v>
      </c>
      <c r="I24" s="241">
        <f t="shared" si="6"/>
        <v>1332659.1710402714</v>
      </c>
      <c r="J24" s="241">
        <f t="shared" si="6"/>
        <v>1352885.4293081565</v>
      </c>
      <c r="K24" s="241">
        <f t="shared" si="6"/>
        <v>1373357.4575872533</v>
      </c>
      <c r="L24" s="241">
        <f t="shared" si="6"/>
        <v>1394077.9429741027</v>
      </c>
      <c r="M24" s="241">
        <f t="shared" si="6"/>
        <v>1415049.6447894005</v>
      </c>
      <c r="N24" s="241">
        <f t="shared" si="6"/>
        <v>1436275.2928341255</v>
      </c>
      <c r="O24" s="241">
        <f t="shared" si="6"/>
        <v>1457757.6898059156</v>
      </c>
      <c r="P24" s="241">
        <f t="shared" si="6"/>
        <v>1479499.6344027128</v>
      </c>
      <c r="Q24" s="241">
        <f t="shared" si="6"/>
        <v>1501503.9995641233</v>
      </c>
      <c r="R24" s="241">
        <f t="shared" si="6"/>
        <v>1523773.6280375971</v>
      </c>
      <c r="S24" s="241">
        <f t="shared" si="6"/>
        <v>1543654.7302277135</v>
      </c>
      <c r="T24" s="241">
        <f t="shared" si="6"/>
        <v>1563739.489830575</v>
      </c>
      <c r="U24" s="241">
        <f t="shared" si="6"/>
        <v>1584029.7918889225</v>
      </c>
      <c r="V24" s="241">
        <f t="shared" si="6"/>
        <v>1604527.5341904648</v>
      </c>
      <c r="W24" s="241">
        <f t="shared" si="6"/>
        <v>1625234.6272678254</v>
      </c>
      <c r="X24" s="241">
        <f t="shared" si="6"/>
        <v>1646152.9943985604</v>
      </c>
      <c r="Y24" s="241">
        <f t="shared" si="6"/>
        <v>1667284.599249131</v>
      </c>
      <c r="Z24" s="241">
        <f t="shared" si="6"/>
        <v>1688631.3910648534</v>
      </c>
      <c r="AA24" s="241">
        <f t="shared" si="6"/>
        <v>1710195.3318360299</v>
      </c>
      <c r="AB24" s="241">
        <f t="shared" si="6"/>
        <v>1731978.424419756</v>
      </c>
      <c r="AC24" s="241">
        <f t="shared" si="6"/>
        <v>1757640.4343468146</v>
      </c>
      <c r="AD24" s="241">
        <f t="shared" si="6"/>
        <v>1783626.0642302502</v>
      </c>
      <c r="AE24" s="241">
        <f t="shared" si="6"/>
        <v>1809939.0957294554</v>
      </c>
      <c r="AF24" s="241">
        <f t="shared" si="6"/>
        <v>1836583.3116952274</v>
      </c>
      <c r="AG24" s="241">
        <f t="shared" si="6"/>
        <v>1863562.5821286347</v>
      </c>
    </row>
    <row r="25" spans="2:34" x14ac:dyDescent="0.2">
      <c r="B25" s="48" t="s">
        <v>89</v>
      </c>
      <c r="C25" s="242">
        <f>SUM(D25:AG25)</f>
        <v>23242333.42878408</v>
      </c>
      <c r="D25" s="243">
        <f t="shared" ref="D25:AG25" si="7">D7-D16</f>
        <v>0</v>
      </c>
      <c r="E25" s="241">
        <f t="shared" si="7"/>
        <v>0</v>
      </c>
      <c r="F25" s="241">
        <f t="shared" si="7"/>
        <v>0</v>
      </c>
      <c r="G25" s="241">
        <f t="shared" si="7"/>
        <v>0</v>
      </c>
      <c r="H25" s="241">
        <f t="shared" si="7"/>
        <v>743421.85441919742</v>
      </c>
      <c r="I25" s="241">
        <f t="shared" si="7"/>
        <v>754815.01647574315</v>
      </c>
      <c r="J25" s="241">
        <f t="shared" si="7"/>
        <v>766347.1784989275</v>
      </c>
      <c r="K25" s="241">
        <f t="shared" si="7"/>
        <v>778019.79439651454</v>
      </c>
      <c r="L25" s="241">
        <f t="shared" si="7"/>
        <v>789834.51541266171</v>
      </c>
      <c r="M25" s="241">
        <f t="shared" si="7"/>
        <v>801792.81924409792</v>
      </c>
      <c r="N25" s="241">
        <f t="shared" si="7"/>
        <v>813896.19360396266</v>
      </c>
      <c r="O25" s="241">
        <f t="shared" si="7"/>
        <v>826146.32729793852</v>
      </c>
      <c r="P25" s="241">
        <f t="shared" si="7"/>
        <v>838544.92415631423</v>
      </c>
      <c r="Q25" s="241">
        <f t="shared" si="7"/>
        <v>851093.50945374928</v>
      </c>
      <c r="R25" s="241">
        <f t="shared" si="7"/>
        <v>863793.6184813166</v>
      </c>
      <c r="S25" s="241">
        <f t="shared" si="7"/>
        <v>875113.7007745686</v>
      </c>
      <c r="T25" s="241">
        <f t="shared" si="7"/>
        <v>886549.89035144309</v>
      </c>
      <c r="U25" s="241">
        <f t="shared" si="7"/>
        <v>898103.35291391518</v>
      </c>
      <c r="V25" s="241">
        <f t="shared" si="7"/>
        <v>909775.06405637925</v>
      </c>
      <c r="W25" s="241">
        <f t="shared" si="7"/>
        <v>921566.20483619394</v>
      </c>
      <c r="X25" s="241">
        <f t="shared" si="7"/>
        <v>933477.76384077966</v>
      </c>
      <c r="Y25" s="241">
        <f t="shared" si="7"/>
        <v>945510.93748286087</v>
      </c>
      <c r="Z25" s="241">
        <f t="shared" si="7"/>
        <v>957666.93162464257</v>
      </c>
      <c r="AA25" s="241">
        <f t="shared" si="7"/>
        <v>969946.75611484516</v>
      </c>
      <c r="AB25" s="241">
        <f t="shared" si="7"/>
        <v>982351.63217103761</v>
      </c>
      <c r="AC25" s="241">
        <f t="shared" si="7"/>
        <v>996957.30262728874</v>
      </c>
      <c r="AD25" s="241">
        <f t="shared" si="7"/>
        <v>1011747.5176130328</v>
      </c>
      <c r="AE25" s="241">
        <f t="shared" si="7"/>
        <v>1026724.303849875</v>
      </c>
      <c r="AF25" s="241">
        <f t="shared" si="7"/>
        <v>1041889.9136024574</v>
      </c>
      <c r="AG25" s="241">
        <f t="shared" si="7"/>
        <v>1057246.4054843327</v>
      </c>
    </row>
    <row r="26" spans="2:34" x14ac:dyDescent="0.2">
      <c r="B26" s="240" t="s">
        <v>86</v>
      </c>
      <c r="C26" s="88">
        <f>SUM(D26:AG26)</f>
        <v>89071861.505208731</v>
      </c>
      <c r="D26" s="88">
        <f t="shared" ref="D26:AG26" si="8">SUM(D23:D25)</f>
        <v>0</v>
      </c>
      <c r="E26" s="88">
        <f t="shared" si="8"/>
        <v>0</v>
      </c>
      <c r="F26" s="88">
        <f t="shared" si="8"/>
        <v>0</v>
      </c>
      <c r="G26" s="88">
        <f t="shared" si="8"/>
        <v>0</v>
      </c>
      <c r="H26" s="88">
        <f t="shared" si="8"/>
        <v>2854101.3354066308</v>
      </c>
      <c r="I26" s="88">
        <f t="shared" si="8"/>
        <v>2897915.0070066466</v>
      </c>
      <c r="J26" s="88">
        <f t="shared" si="8"/>
        <v>2942263.4223603262</v>
      </c>
      <c r="K26" s="88">
        <f t="shared" si="8"/>
        <v>2987152.3876451538</v>
      </c>
      <c r="L26" s="88">
        <f t="shared" si="8"/>
        <v>3032587.9473064342</v>
      </c>
      <c r="M26" s="88">
        <f t="shared" si="8"/>
        <v>3078576.0603331802</v>
      </c>
      <c r="N26" s="88">
        <f t="shared" si="8"/>
        <v>3125122.6843929514</v>
      </c>
      <c r="O26" s="88">
        <f t="shared" si="8"/>
        <v>3172234.0672236024</v>
      </c>
      <c r="P26" s="88">
        <f t="shared" si="8"/>
        <v>3219916.4905523532</v>
      </c>
      <c r="Q26" s="88">
        <f t="shared" si="8"/>
        <v>3268176.1459258636</v>
      </c>
      <c r="R26" s="88">
        <f t="shared" si="8"/>
        <v>3317019.2234474979</v>
      </c>
      <c r="S26" s="88">
        <f t="shared" si="8"/>
        <v>3359118.3254846246</v>
      </c>
      <c r="T26" s="88">
        <f t="shared" si="8"/>
        <v>3401644.2189562931</v>
      </c>
      <c r="U26" s="88">
        <f t="shared" si="8"/>
        <v>3444600.9198279912</v>
      </c>
      <c r="V26" s="88">
        <f t="shared" si="8"/>
        <v>3487992.2750445227</v>
      </c>
      <c r="W26" s="88">
        <f t="shared" si="8"/>
        <v>3531822.3558009039</v>
      </c>
      <c r="X26" s="88">
        <f t="shared" si="8"/>
        <v>3576095.0643381178</v>
      </c>
      <c r="Y26" s="88">
        <f t="shared" si="8"/>
        <v>3620814.5572400782</v>
      </c>
      <c r="Z26" s="88">
        <f t="shared" si="8"/>
        <v>3665984.9970193952</v>
      </c>
      <c r="AA26" s="88">
        <f t="shared" si="8"/>
        <v>3711610.3715318805</v>
      </c>
      <c r="AB26" s="88">
        <f t="shared" si="8"/>
        <v>3757694.9271271657</v>
      </c>
      <c r="AC26" s="88">
        <f t="shared" si="8"/>
        <v>3812176.0906147156</v>
      </c>
      <c r="AD26" s="88">
        <f t="shared" si="8"/>
        <v>3867337.702143304</v>
      </c>
      <c r="AE26" s="88">
        <f t="shared" si="8"/>
        <v>3923187.5296332752</v>
      </c>
      <c r="AF26" s="88">
        <f t="shared" si="8"/>
        <v>3979733.5892044483</v>
      </c>
      <c r="AG26" s="88">
        <f t="shared" si="8"/>
        <v>4036983.809641392</v>
      </c>
    </row>
    <row r="28" spans="2:34" x14ac:dyDescent="0.2">
      <c r="B28" s="21" t="s">
        <v>496</v>
      </c>
      <c r="C28" s="3"/>
    </row>
    <row r="29" spans="2:34" x14ac:dyDescent="0.2">
      <c r="B29" s="3" t="s">
        <v>489</v>
      </c>
      <c r="C29" s="16">
        <f>AG8*(1/(1+Parametre!$C$10))*(((1/(1+Parametre!$C$10))^'01 Investičné výdavky'!$M$20-1)/((1/(1+Parametre!$C$10))-1))</f>
        <v>615195804.96409702</v>
      </c>
    </row>
    <row r="30" spans="2:34" x14ac:dyDescent="0.2">
      <c r="B30" s="3" t="s">
        <v>490</v>
      </c>
      <c r="C30" s="16">
        <f>AG17*(1/(1+Parametre!$C$10))*(((1/(1+Parametre!$C$10))^'01 Investičné výdavky'!$M$20-1)/((1/(1+Parametre!$C$10))-1))</f>
        <v>540842342.53866863</v>
      </c>
    </row>
    <row r="31" spans="2:34" x14ac:dyDescent="0.2">
      <c r="B31" s="21" t="s">
        <v>497</v>
      </c>
      <c r="C31" s="292">
        <f>C29-C30</f>
        <v>74353462.425428391</v>
      </c>
    </row>
  </sheetData>
  <pageMargins left="0.15312500000000001" right="0.21145833333333333" top="1" bottom="1" header="0.5" footer="0.5"/>
  <pageSetup paperSize="9" scale="75" orientation="landscape" r:id="rId1"/>
  <headerFooter alignWithMargins="0">
    <oddHeader>&amp;LPríloha 7: Štandardné tabuľky - Cesty
&amp;"Arial,Tučné"&amp;12 09 Náklady na nehodovosť</oddHeader>
    <oddFooter>Strana &amp;P z &amp;N</oddFooter>
  </headerFooter>
  <ignoredErrors>
    <ignoredError sqref="D8 D1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List20">
    <tabColor rgb="FF92D050"/>
  </sheetPr>
  <dimension ref="B2:AH82"/>
  <sheetViews>
    <sheetView topLeftCell="A29" zoomScale="70" zoomScaleNormal="70" workbookViewId="0">
      <selection activeCell="C80" sqref="C80"/>
    </sheetView>
  </sheetViews>
  <sheetFormatPr defaultRowHeight="11.25" x14ac:dyDescent="0.2"/>
  <cols>
    <col min="1" max="1" width="3.7109375" style="47" customWidth="1"/>
    <col min="2" max="2" width="50.7109375" style="47" customWidth="1"/>
    <col min="3" max="3" width="11.7109375" style="47" customWidth="1"/>
    <col min="4" max="33" width="8.7109375" style="47" customWidth="1"/>
    <col min="34" max="16384" width="9.140625" style="47"/>
  </cols>
  <sheetData>
    <row r="2" spans="2:33" x14ac:dyDescent="0.2">
      <c r="B2" s="48"/>
      <c r="C2" s="48"/>
      <c r="D2" s="48" t="s">
        <v>10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2:33" x14ac:dyDescent="0.2">
      <c r="B3" s="49" t="s">
        <v>401</v>
      </c>
      <c r="C3" s="49"/>
      <c r="D3" s="48">
        <v>1</v>
      </c>
      <c r="E3" s="48">
        <v>2</v>
      </c>
      <c r="F3" s="48">
        <v>3</v>
      </c>
      <c r="G3" s="48">
        <v>4</v>
      </c>
      <c r="H3" s="48">
        <v>5</v>
      </c>
      <c r="I3" s="48">
        <v>6</v>
      </c>
      <c r="J3" s="48">
        <v>7</v>
      </c>
      <c r="K3" s="48">
        <v>8</v>
      </c>
      <c r="L3" s="48">
        <v>9</v>
      </c>
      <c r="M3" s="48">
        <v>10</v>
      </c>
      <c r="N3" s="48">
        <v>11</v>
      </c>
      <c r="O3" s="48">
        <v>12</v>
      </c>
      <c r="P3" s="48">
        <v>13</v>
      </c>
      <c r="Q3" s="48">
        <v>14</v>
      </c>
      <c r="R3" s="48">
        <v>15</v>
      </c>
      <c r="S3" s="48">
        <v>16</v>
      </c>
      <c r="T3" s="48">
        <v>17</v>
      </c>
      <c r="U3" s="48">
        <v>18</v>
      </c>
      <c r="V3" s="48">
        <v>19</v>
      </c>
      <c r="W3" s="48">
        <v>20</v>
      </c>
      <c r="X3" s="48">
        <v>21</v>
      </c>
      <c r="Y3" s="48">
        <v>22</v>
      </c>
      <c r="Z3" s="48">
        <v>23</v>
      </c>
      <c r="AA3" s="48">
        <v>24</v>
      </c>
      <c r="AB3" s="48">
        <v>25</v>
      </c>
      <c r="AC3" s="48">
        <v>26</v>
      </c>
      <c r="AD3" s="48">
        <v>27</v>
      </c>
      <c r="AE3" s="48">
        <v>28</v>
      </c>
      <c r="AF3" s="48">
        <v>29</v>
      </c>
      <c r="AG3" s="48">
        <v>30</v>
      </c>
    </row>
    <row r="4" spans="2:33" x14ac:dyDescent="0.2">
      <c r="B4" s="51" t="s">
        <v>44</v>
      </c>
      <c r="C4" s="51" t="s">
        <v>9</v>
      </c>
      <c r="D4" s="52">
        <f>Parametre!C13</f>
        <v>2026</v>
      </c>
      <c r="E4" s="52">
        <f>D4+$D$3</f>
        <v>2027</v>
      </c>
      <c r="F4" s="52">
        <f t="shared" ref="F4:AG4" si="0">E4+$D$3</f>
        <v>2028</v>
      </c>
      <c r="G4" s="52">
        <f t="shared" si="0"/>
        <v>2029</v>
      </c>
      <c r="H4" s="52">
        <f t="shared" si="0"/>
        <v>2030</v>
      </c>
      <c r="I4" s="52">
        <f t="shared" si="0"/>
        <v>2031</v>
      </c>
      <c r="J4" s="52">
        <f t="shared" si="0"/>
        <v>2032</v>
      </c>
      <c r="K4" s="52">
        <f t="shared" si="0"/>
        <v>2033</v>
      </c>
      <c r="L4" s="52">
        <f t="shared" si="0"/>
        <v>2034</v>
      </c>
      <c r="M4" s="52">
        <f t="shared" si="0"/>
        <v>2035</v>
      </c>
      <c r="N4" s="52">
        <f t="shared" si="0"/>
        <v>2036</v>
      </c>
      <c r="O4" s="52">
        <f t="shared" si="0"/>
        <v>2037</v>
      </c>
      <c r="P4" s="52">
        <f t="shared" si="0"/>
        <v>2038</v>
      </c>
      <c r="Q4" s="52">
        <f t="shared" si="0"/>
        <v>2039</v>
      </c>
      <c r="R4" s="52">
        <f t="shared" si="0"/>
        <v>2040</v>
      </c>
      <c r="S4" s="52">
        <f t="shared" si="0"/>
        <v>2041</v>
      </c>
      <c r="T4" s="52">
        <f t="shared" si="0"/>
        <v>2042</v>
      </c>
      <c r="U4" s="52">
        <f t="shared" si="0"/>
        <v>2043</v>
      </c>
      <c r="V4" s="52">
        <f t="shared" si="0"/>
        <v>2044</v>
      </c>
      <c r="W4" s="52">
        <f t="shared" si="0"/>
        <v>2045</v>
      </c>
      <c r="X4" s="52">
        <f t="shared" si="0"/>
        <v>2046</v>
      </c>
      <c r="Y4" s="52">
        <f t="shared" si="0"/>
        <v>2047</v>
      </c>
      <c r="Z4" s="52">
        <f t="shared" si="0"/>
        <v>2048</v>
      </c>
      <c r="AA4" s="52">
        <f t="shared" si="0"/>
        <v>2049</v>
      </c>
      <c r="AB4" s="52">
        <f t="shared" si="0"/>
        <v>2050</v>
      </c>
      <c r="AC4" s="52">
        <f t="shared" si="0"/>
        <v>2051</v>
      </c>
      <c r="AD4" s="52">
        <f t="shared" si="0"/>
        <v>2052</v>
      </c>
      <c r="AE4" s="52">
        <f t="shared" si="0"/>
        <v>2053</v>
      </c>
      <c r="AF4" s="52">
        <f t="shared" si="0"/>
        <v>2054</v>
      </c>
      <c r="AG4" s="52">
        <f t="shared" si="0"/>
        <v>2055</v>
      </c>
    </row>
    <row r="5" spans="2:33" x14ac:dyDescent="0.2">
      <c r="B5" s="48" t="s">
        <v>399</v>
      </c>
      <c r="C5" s="55">
        <f>SUM(D5:AG5)</f>
        <v>899654.86130766</v>
      </c>
      <c r="D5" s="237">
        <f>'[1]12 Znečisťujúce látky'!D5</f>
        <v>25472.052972377409</v>
      </c>
      <c r="E5" s="237">
        <f>'[1]12 Znečisťujúce látky'!E5</f>
        <v>25829.565668088206</v>
      </c>
      <c r="F5" s="237">
        <f>'[1]12 Znečisťujúce látky'!F5</f>
        <v>26183.893197818292</v>
      </c>
      <c r="G5" s="237">
        <f>'[1]12 Znečisťujúce látky'!G5</f>
        <v>26544.517988912339</v>
      </c>
      <c r="H5" s="237">
        <f>'[1]12 Znečisťujúce látky'!H5</f>
        <v>26910.200260477472</v>
      </c>
      <c r="I5" s="237">
        <f>'[1]12 Znečisťujúce látky'!I5</f>
        <v>27206.777800396711</v>
      </c>
      <c r="J5" s="237">
        <f>'[1]12 Znečisťujúce látky'!J5</f>
        <v>27523.817171887687</v>
      </c>
      <c r="K5" s="237">
        <f>'[1]12 Znečisťujúce látky'!K5</f>
        <v>27814.828683823864</v>
      </c>
      <c r="L5" s="237">
        <f>'[1]12 Znečisťujúce látky'!L5</f>
        <v>28111.524757465337</v>
      </c>
      <c r="M5" s="237">
        <f>'[1]12 Znečisťujúce látky'!M5</f>
        <v>28408.220831106828</v>
      </c>
      <c r="N5" s="237">
        <f>'[1]12 Znečisťujúce látky'!N5</f>
        <v>28765.503067183596</v>
      </c>
      <c r="O5" s="237">
        <f>'[1]12 Znečisťujúce látky'!O5</f>
        <v>29062.768230880214</v>
      </c>
      <c r="P5" s="237">
        <f>'[1]12 Znečisťujúce látky'!P5</f>
        <v>29353.886838870534</v>
      </c>
      <c r="Q5" s="237">
        <f>'[1]12 Znečisťujúce látky'!Q5</f>
        <v>29672.905564195233</v>
      </c>
      <c r="R5" s="237">
        <f>'[1]12 Znečisťujúce látky'!R5</f>
        <v>29970.289261614053</v>
      </c>
      <c r="S5" s="237">
        <f>'[1]12 Znečisťujúce látky'!S5</f>
        <v>30241.241693589665</v>
      </c>
      <c r="T5" s="237">
        <f>'[1]12 Znečisťujúce látky'!T5</f>
        <v>30512.194125565271</v>
      </c>
      <c r="U5" s="237">
        <f>'[1]12 Znečisťujúce látky'!U5</f>
        <v>30802.000277729872</v>
      </c>
      <c r="V5" s="237">
        <f>'[1]12 Znečisťujúce látky'!V5</f>
        <v>31073.087130132284</v>
      </c>
      <c r="W5" s="237">
        <f>'[1]12 Znečisťujúce látky'!W5</f>
        <v>31344.173982534703</v>
      </c>
      <c r="X5" s="237">
        <f>'[1]12 Znečisťujúce látky'!X5</f>
        <v>31640.834334327796</v>
      </c>
      <c r="Y5" s="237">
        <f>'[1]12 Znečisťujúce látky'!Y5</f>
        <v>31912.095428734745</v>
      </c>
      <c r="Z5" s="237">
        <f>'[1]12 Znečisťujúce látky'!Z5</f>
        <v>32202.882345464779</v>
      </c>
      <c r="AA5" s="237">
        <f>'[1]12 Znečisťujúce látky'!AA5</f>
        <v>32474.277860298531</v>
      </c>
      <c r="AB5" s="237">
        <f>'[1]12 Znečisťujúce látky'!AB5</f>
        <v>32745.673375132308</v>
      </c>
      <c r="AC5" s="237">
        <f>'[1]12 Znečisťujúce látky'!AC5</f>
        <v>33017.068889966089</v>
      </c>
      <c r="AD5" s="237">
        <f>'[1]12 Znečisťujúce látky'!AD5</f>
        <v>33288.464404799866</v>
      </c>
      <c r="AE5" s="237">
        <f>'[1]12 Znečisťujúce látky'!AE5</f>
        <v>33585.13292956716</v>
      </c>
      <c r="AF5" s="237">
        <f>'[1]12 Znečisťujúce látky'!AF5</f>
        <v>33856.705054762104</v>
      </c>
      <c r="AG5" s="237">
        <f>'[1]12 Znečisťujúce látky'!AG5</f>
        <v>34128.277179956989</v>
      </c>
    </row>
    <row r="6" spans="2:33" x14ac:dyDescent="0.2">
      <c r="B6" s="48" t="s">
        <v>397</v>
      </c>
      <c r="C6" s="55">
        <f t="shared" ref="C6:C9" si="1">SUM(D6:AG6)</f>
        <v>27175.919887887823</v>
      </c>
      <c r="D6" s="237">
        <f>'[1]12 Znečisťujúce látky'!D6</f>
        <v>719.76662487324074</v>
      </c>
      <c r="E6" s="237">
        <f>'[1]12 Znečisťujúce látky'!E6</f>
        <v>735.56531445443875</v>
      </c>
      <c r="F6" s="237">
        <f>'[1]12 Znečisťujúce látky'!F6</f>
        <v>749.22043832560189</v>
      </c>
      <c r="G6" s="237">
        <f>'[1]12 Znečisťujúce látky'!G6</f>
        <v>765.31199224714294</v>
      </c>
      <c r="H6" s="237">
        <f>'[1]12 Znečisťujúce látky'!H6</f>
        <v>782.1071989960293</v>
      </c>
      <c r="I6" s="237">
        <f>'[1]12 Znečisťujúce látky'!I6</f>
        <v>794.36101713226105</v>
      </c>
      <c r="J6" s="237">
        <f>'[1]12 Znečisťujúce látky'!J6</f>
        <v>806.61483526849304</v>
      </c>
      <c r="K6" s="237">
        <f>'[1]12 Znečisťujúce látky'!K6</f>
        <v>818.8686534047248</v>
      </c>
      <c r="L6" s="237">
        <f>'[1]12 Znečisťujúce látky'!L6</f>
        <v>831.12247154095678</v>
      </c>
      <c r="M6" s="237">
        <f>'[1]12 Znečisťujúce látky'!M6</f>
        <v>843.37628967718865</v>
      </c>
      <c r="N6" s="237">
        <f>'[1]12 Znečisťujúce látky'!N6</f>
        <v>858.74498687284006</v>
      </c>
      <c r="O6" s="237">
        <f>'[1]12 Znečisťujúce látky'!O6</f>
        <v>871.01891906768037</v>
      </c>
      <c r="P6" s="237">
        <f>'[1]12 Znečisťujúce látky'!P6</f>
        <v>883.29285126252057</v>
      </c>
      <c r="Q6" s="237">
        <f>'[1]12 Znečisťujúce látky'!Q6</f>
        <v>895.56678345736066</v>
      </c>
      <c r="R6" s="237">
        <f>'[1]12 Znečisťujúce látky'!R6</f>
        <v>907.84071565220074</v>
      </c>
      <c r="S6" s="237">
        <f>'[1]12 Znečisťujúce látky'!S6</f>
        <v>918.36659576390389</v>
      </c>
      <c r="T6" s="237">
        <f>'[1]12 Znečisťujúce látky'!T6</f>
        <v>928.89247587560681</v>
      </c>
      <c r="U6" s="237">
        <f>'[1]12 Znečisťujúce látky'!U6</f>
        <v>939.41835598730995</v>
      </c>
      <c r="V6" s="237">
        <f>'[1]12 Znečisťujúce látky'!V6</f>
        <v>949.94423609901298</v>
      </c>
      <c r="W6" s="237">
        <f>'[1]12 Znečisťujúce látky'!W6</f>
        <v>960.47011621071601</v>
      </c>
      <c r="X6" s="237">
        <f>'[1]12 Znečisťujúce látky'!X6</f>
        <v>974.06978063319002</v>
      </c>
      <c r="Y6" s="237">
        <f>'[1]12 Znečisťujúce látky'!Y6</f>
        <v>984.63314084178296</v>
      </c>
      <c r="Z6" s="237">
        <f>'[1]12 Znečisťujúce látky'!Z6</f>
        <v>995.19650105037579</v>
      </c>
      <c r="AA6" s="237">
        <f>'[1]12 Znečisťujúce látky'!AA6</f>
        <v>1005.7598612589691</v>
      </c>
      <c r="AB6" s="237">
        <f>'[1]12 Znečisťujúce látky'!AB6</f>
        <v>1016.323221467562</v>
      </c>
      <c r="AC6" s="237">
        <f>'[1]12 Znečisťujúce látky'!AC6</f>
        <v>1026.8865816761552</v>
      </c>
      <c r="AD6" s="237">
        <f>'[1]12 Znečisťujúce látky'!AD6</f>
        <v>1037.4499418847481</v>
      </c>
      <c r="AE6" s="237">
        <f>'[1]12 Znečisťujúce látky'!AE6</f>
        <v>1048.0133020933413</v>
      </c>
      <c r="AF6" s="237">
        <f>'[1]12 Znečisťujúce látky'!AF6</f>
        <v>1058.5766623019342</v>
      </c>
      <c r="AG6" s="237">
        <f>'[1]12 Znečisťujúce látky'!AG6</f>
        <v>1069.1400225105276</v>
      </c>
    </row>
    <row r="7" spans="2:33" x14ac:dyDescent="0.2">
      <c r="B7" s="48" t="s">
        <v>400</v>
      </c>
      <c r="C7" s="55">
        <f t="shared" si="1"/>
        <v>30331090.3753823</v>
      </c>
      <c r="D7" s="237">
        <f>'[1]12 Znečisťujúce látky'!D7</f>
        <v>849421.53576688329</v>
      </c>
      <c r="E7" s="237">
        <f>'[1]12 Znečisťujúce látky'!E7</f>
        <v>862703.28024158115</v>
      </c>
      <c r="F7" s="237">
        <f>'[1]12 Znečisťujúce látky'!F7</f>
        <v>875859.79936752096</v>
      </c>
      <c r="G7" s="237">
        <f>'[1]12 Znečisťujúce látky'!G7</f>
        <v>889241.95371821162</v>
      </c>
      <c r="H7" s="237">
        <f>'[1]12 Znečisťujúce látky'!H7</f>
        <v>902776.78484965826</v>
      </c>
      <c r="I7" s="237">
        <f>'[1]12 Znečisťujúce látky'!I7</f>
        <v>913251.75462506211</v>
      </c>
      <c r="J7" s="237">
        <f>'[1]12 Znečisťujúce látky'!J7</f>
        <v>924383.7349024344</v>
      </c>
      <c r="K7" s="237">
        <f>'[1]12 Znečisťujúce látky'!K7</f>
        <v>934657.50887710822</v>
      </c>
      <c r="L7" s="237">
        <f>'[1]12 Znečisťujúce látky'!L7</f>
        <v>945136.57018969266</v>
      </c>
      <c r="M7" s="237">
        <f>'[1]12 Znečisťujúce látky'!M7</f>
        <v>955615.63150227675</v>
      </c>
      <c r="N7" s="237">
        <f>'[1]12 Znečisťujúce látky'!N7</f>
        <v>968094.96636360546</v>
      </c>
      <c r="O7" s="237">
        <f>'[1]12 Znečisťujúce látky'!O7</f>
        <v>978594.06549116108</v>
      </c>
      <c r="P7" s="237">
        <f>'[1]12 Znečisťujúce látky'!P7</f>
        <v>988871.47008172038</v>
      </c>
      <c r="Q7" s="237">
        <f>'[1]12 Znečisťujúce látky'!Q7</f>
        <v>1000072.6276705964</v>
      </c>
      <c r="R7" s="237">
        <f>'[1]12 Znečisťujúce látky'!R7</f>
        <v>1010575.8183353329</v>
      </c>
      <c r="S7" s="237">
        <f>'[1]12 Znečisťujúce látky'!S7</f>
        <v>1020150.6345961619</v>
      </c>
      <c r="T7" s="237">
        <f>'[1]12 Znečisťujúce látky'!T7</f>
        <v>1029725.4508569913</v>
      </c>
      <c r="U7" s="237">
        <f>'[1]12 Znečisťujúce látky'!U7</f>
        <v>1039892.4687820834</v>
      </c>
      <c r="V7" s="237">
        <f>'[1]12 Znečisťujúce látky'!V7</f>
        <v>1049471.9544592206</v>
      </c>
      <c r="W7" s="237">
        <f>'[1]12 Znečisťujúce látky'!W7</f>
        <v>1059051.4401363581</v>
      </c>
      <c r="X7" s="237">
        <f>'[1]12 Znečisťujúce látky'!X7</f>
        <v>1069468.0171479417</v>
      </c>
      <c r="Y7" s="237">
        <f>'[1]12 Znečisťujúce látky'!Y7</f>
        <v>1079053.6365239325</v>
      </c>
      <c r="Z7" s="237">
        <f>'[1]12 Znečisťujúce látky'!Z7</f>
        <v>1089254.8046457262</v>
      </c>
      <c r="AA7" s="237">
        <f>'[1]12 Znečisťujúce látky'!AA7</f>
        <v>1098845.0934380251</v>
      </c>
      <c r="AB7" s="237">
        <f>'[1]12 Znečisťujúce látky'!AB7</f>
        <v>1108435.3822303237</v>
      </c>
      <c r="AC7" s="237">
        <f>'[1]12 Znečisťujúce látky'!AC7</f>
        <v>1118025.6710226219</v>
      </c>
      <c r="AD7" s="237">
        <f>'[1]12 Znečisťujúce látky'!AD7</f>
        <v>1127615.9598149208</v>
      </c>
      <c r="AE7" s="237">
        <f>'[1]12 Znečisťujúce látky'!AE7</f>
        <v>1138017.6744274904</v>
      </c>
      <c r="AF7" s="237">
        <f>'[1]12 Znečisťujúce látky'!AF7</f>
        <v>1147614.1199150495</v>
      </c>
      <c r="AG7" s="237">
        <f>'[1]12 Znečisťujúce látky'!AG7</f>
        <v>1157210.56540261</v>
      </c>
    </row>
    <row r="8" spans="2:33" x14ac:dyDescent="0.2">
      <c r="B8" s="48" t="s">
        <v>398</v>
      </c>
      <c r="C8" s="55">
        <f t="shared" si="1"/>
        <v>872219.15657137975</v>
      </c>
      <c r="D8" s="237">
        <f>'[1]12 Znečisťujúce látky'!D8</f>
        <v>22706.08893656082</v>
      </c>
      <c r="E8" s="237">
        <f>'[1]12 Znečisťujúce látky'!E8</f>
        <v>23218.024989160262</v>
      </c>
      <c r="F8" s="237">
        <f>'[1]12 Znečisťujúce látky'!F8</f>
        <v>23661.272530320992</v>
      </c>
      <c r="G8" s="237">
        <f>'[1]12 Znečisťujúce látky'!G8</f>
        <v>24182.629932060539</v>
      </c>
      <c r="H8" s="237">
        <f>'[1]12 Znečisťujúce látky'!H8</f>
        <v>24725.805250051784</v>
      </c>
      <c r="I8" s="237">
        <f>'[1]12 Znečisťujúce látky'!I8</f>
        <v>25155.928585111444</v>
      </c>
      <c r="J8" s="237">
        <f>'[1]12 Znečisťujúce látky'!J8</f>
        <v>25586.051920171107</v>
      </c>
      <c r="K8" s="237">
        <f>'[1]12 Znečisťujúce látky'!K8</f>
        <v>26016.175255230759</v>
      </c>
      <c r="L8" s="237">
        <f>'[1]12 Znečisťujúce látky'!L8</f>
        <v>26446.298590290426</v>
      </c>
      <c r="M8" s="237">
        <f>'[1]12 Znečisťujúce látky'!M8</f>
        <v>26876.421925350081</v>
      </c>
      <c r="N8" s="237">
        <f>'[1]12 Znečisťujúce látky'!N8</f>
        <v>27405.356281210399</v>
      </c>
      <c r="O8" s="237">
        <f>'[1]12 Znečisťujúce látky'!O8</f>
        <v>27836.159532861071</v>
      </c>
      <c r="P8" s="237">
        <f>'[1]12 Znečisťujúce látky'!P8</f>
        <v>28266.962784511757</v>
      </c>
      <c r="Q8" s="237">
        <f>'[1]12 Znečisťujúce látky'!Q8</f>
        <v>28697.766036162429</v>
      </c>
      <c r="R8" s="237">
        <f>'[1]12 Znečisťujúce látky'!R8</f>
        <v>29128.569287813105</v>
      </c>
      <c r="S8" s="237">
        <f>'[1]12 Znečisťujúce látky'!S8</f>
        <v>29498.166799184775</v>
      </c>
      <c r="T8" s="237">
        <f>'[1]12 Znečisťujúce látky'!T8</f>
        <v>29867.764310556442</v>
      </c>
      <c r="U8" s="237">
        <f>'[1]12 Znečisťujúce látky'!U8</f>
        <v>30237.361821928098</v>
      </c>
      <c r="V8" s="237">
        <f>'[1]12 Znečisťujúce látky'!V8</f>
        <v>30606.959333299776</v>
      </c>
      <c r="W8" s="237">
        <f>'[1]12 Znečisťujúce látky'!W8</f>
        <v>30976.556844671439</v>
      </c>
      <c r="X8" s="237">
        <f>'[1]12 Znečisťujúce látky'!X8</f>
        <v>31443.185074143952</v>
      </c>
      <c r="Y8" s="237">
        <f>'[1]12 Znečisťujúce látky'!Y8</f>
        <v>31814.095849331337</v>
      </c>
      <c r="Z8" s="237">
        <f>'[1]12 Znečisťujúce látky'!Z8</f>
        <v>32185.006624518741</v>
      </c>
      <c r="AA8" s="237">
        <f>'[1]12 Znečisťujúce látky'!AA8</f>
        <v>32555.91739970613</v>
      </c>
      <c r="AB8" s="237">
        <f>'[1]12 Znečisťujúce látky'!AB8</f>
        <v>32926.828174893526</v>
      </c>
      <c r="AC8" s="237">
        <f>'[1]12 Znečisťujúce látky'!AC8</f>
        <v>33297.738950080915</v>
      </c>
      <c r="AD8" s="237">
        <f>'[1]12 Znečisťujúce látky'!AD8</f>
        <v>33668.649725268311</v>
      </c>
      <c r="AE8" s="237">
        <f>'[1]12 Znečisťujúce látky'!AE8</f>
        <v>34039.5605004557</v>
      </c>
      <c r="AF8" s="237">
        <f>'[1]12 Znečisťujúce látky'!AF8</f>
        <v>34410.471275643104</v>
      </c>
      <c r="AG8" s="237">
        <f>'[1]12 Znečisťujúce látky'!AG8</f>
        <v>34781.382050830493</v>
      </c>
    </row>
    <row r="9" spans="2:33" x14ac:dyDescent="0.2">
      <c r="B9" s="48" t="s">
        <v>395</v>
      </c>
      <c r="C9" s="55">
        <f t="shared" si="1"/>
        <v>23095.432469213763</v>
      </c>
      <c r="D9" s="237">
        <f>'[1]12 Znečisťujúce látky'!D9</f>
        <v>671.77868091011453</v>
      </c>
      <c r="E9" s="237">
        <f>'[1]12 Znečisťujúce látky'!E9</f>
        <v>678.64601807864165</v>
      </c>
      <c r="F9" s="237">
        <f>'[1]12 Znečisťujúce látky'!F9</f>
        <v>685.410583866872</v>
      </c>
      <c r="G9" s="237">
        <f>'[1]12 Znečisťujúce látky'!G9</f>
        <v>692.37490268437261</v>
      </c>
      <c r="H9" s="237">
        <f>'[1]12 Znečisťujúce látky'!H9</f>
        <v>699.52847616358974</v>
      </c>
      <c r="I9" s="237">
        <f>'[1]12 Znečisťujúce látky'!I9</f>
        <v>706.21694947333253</v>
      </c>
      <c r="J9" s="237">
        <f>'[1]12 Znečisťujúce látky'!J9</f>
        <v>713.49478568701636</v>
      </c>
      <c r="K9" s="237">
        <f>'[1]12 Znečisťujúce látky'!K9</f>
        <v>720.07282757098255</v>
      </c>
      <c r="L9" s="237">
        <f>'[1]12 Znečisťujúce látky'!L9</f>
        <v>726.76408034042311</v>
      </c>
      <c r="M9" s="237">
        <f>'[1]12 Znečisťujúce látky'!M9</f>
        <v>733.45533310986377</v>
      </c>
      <c r="N9" s="237">
        <f>'[1]12 Znečisťujúce látky'!N9</f>
        <v>741.86220028268554</v>
      </c>
      <c r="O9" s="237">
        <f>'[1]12 Znečisťujúce látky'!O9</f>
        <v>748.5664315450299</v>
      </c>
      <c r="P9" s="237">
        <f>'[1]12 Znečisťujúce látky'!P9</f>
        <v>755.14763625567878</v>
      </c>
      <c r="Q9" s="237">
        <f>'[1]12 Znečisťujúce látky'!Q9</f>
        <v>762.47050230606192</v>
      </c>
      <c r="R9" s="237">
        <f>'[1]12 Znečisťujúce látky'!R9</f>
        <v>769.17751302810325</v>
      </c>
      <c r="S9" s="237">
        <f>'[1]12 Znečisťujúce látky'!S9</f>
        <v>775.26079715124774</v>
      </c>
      <c r="T9" s="237">
        <f>'[1]12 Znečisťujúce látky'!T9</f>
        <v>781.34408127439235</v>
      </c>
      <c r="U9" s="237">
        <f>'[1]12 Znečisťujúce látky'!U9</f>
        <v>787.99965007889011</v>
      </c>
      <c r="V9" s="237">
        <f>'[1]12 Znečisťujúce látky'!V9</f>
        <v>794.08602179416812</v>
      </c>
      <c r="W9" s="237">
        <f>'[1]12 Znečisťujúce látky'!W9</f>
        <v>800.17239350944567</v>
      </c>
      <c r="X9" s="237">
        <f>'[1]12 Znečisťujúce látky'!X9</f>
        <v>807.05218569534145</v>
      </c>
      <c r="Y9" s="237">
        <f>'[1]12 Znečisťujúce látky'!Y9</f>
        <v>813.14321262685883</v>
      </c>
      <c r="Z9" s="237">
        <f>'[1]12 Znečisťujúce látky'!Z9</f>
        <v>819.82196220039611</v>
      </c>
      <c r="AA9" s="237">
        <f>'[1]12 Znečisťujúce látky'!AA9</f>
        <v>825.91607672404712</v>
      </c>
      <c r="AB9" s="237">
        <f>'[1]12 Znečisťujúce látky'!AB9</f>
        <v>832.01019124769812</v>
      </c>
      <c r="AC9" s="237">
        <f>'[1]12 Znečisťujúce látky'!AC9</f>
        <v>838.10430577134855</v>
      </c>
      <c r="AD9" s="237">
        <f>'[1]12 Znečisťujúce látky'!AD9</f>
        <v>844.19842029500023</v>
      </c>
      <c r="AE9" s="237">
        <f>'[1]12 Znečisťujúce látky'!AE9</f>
        <v>851.02062657021509</v>
      </c>
      <c r="AF9" s="237">
        <f>'[1]12 Znečisťujúce látky'!AF9</f>
        <v>857.11874984738722</v>
      </c>
      <c r="AG9" s="237">
        <f>'[1]12 Znečisťujúce látky'!AG9</f>
        <v>863.21687312456027</v>
      </c>
    </row>
    <row r="10" spans="2:33" x14ac:dyDescent="0.2">
      <c r="B10" s="48" t="s">
        <v>229</v>
      </c>
      <c r="C10" s="55">
        <f t="shared" ref="C10:C11" si="2">SUM(D10:AG10)</f>
        <v>3838064.5877178186</v>
      </c>
      <c r="D10" s="237">
        <f>'[1]12 Znečisťujúce látky'!D10</f>
        <v>119488.27755502131</v>
      </c>
      <c r="E10" s="237">
        <f>'[1]12 Znečisťujúce látky'!E10</f>
        <v>119630.91993856346</v>
      </c>
      <c r="F10" s="237">
        <f>'[1]12 Znečisťujúce látky'!F10</f>
        <v>119768.60675172313</v>
      </c>
      <c r="G10" s="237">
        <f>'[1]12 Znečisťujúce látky'!G10</f>
        <v>119931.92771364222</v>
      </c>
      <c r="H10" s="237">
        <f>'[1]12 Znečisťujúce látky'!H10</f>
        <v>120144.31257883416</v>
      </c>
      <c r="I10" s="237">
        <f>'[1]12 Znečisťujúce látky'!I10</f>
        <v>120842.77370252626</v>
      </c>
      <c r="J10" s="237">
        <f>'[1]12 Znečisťujúce látky'!J10</f>
        <v>121669.17707051402</v>
      </c>
      <c r="K10" s="237">
        <f>'[1]12 Znečisťujúce látky'!K10</f>
        <v>122360.74138673781</v>
      </c>
      <c r="L10" s="237">
        <f>'[1]12 Znečisťujúce látky'!L10</f>
        <v>123059.5886934822</v>
      </c>
      <c r="M10" s="237">
        <f>'[1]12 Znečisťujúce látky'!M10</f>
        <v>123758.4360002266</v>
      </c>
      <c r="N10" s="237">
        <f>'[1]12 Znečisťujúce látky'!N10</f>
        <v>124788.92562304693</v>
      </c>
      <c r="O10" s="237">
        <f>'[1]12 Znečisťujúce látky'!O10</f>
        <v>125489.22376269028</v>
      </c>
      <c r="P10" s="237">
        <f>'[1]12 Znečisťujúce látky'!P10</f>
        <v>126181.30310503721</v>
      </c>
      <c r="Q10" s="237">
        <f>'[1]12 Znečisťujúce látky'!Q10</f>
        <v>127013.18257711796</v>
      </c>
      <c r="R10" s="237">
        <f>'[1]12 Znečisťujúce látky'!R10</f>
        <v>127713.86689981355</v>
      </c>
      <c r="S10" s="237">
        <f>'[1]12 Znečisťujúce látky'!S10</f>
        <v>128343.23834502939</v>
      </c>
      <c r="T10" s="237">
        <f>'[1]12 Znečisťujúce látky'!T10</f>
        <v>128972.6097902453</v>
      </c>
      <c r="U10" s="237">
        <f>'[1]12 Znečisťujúce látky'!U10</f>
        <v>129736.22496043109</v>
      </c>
      <c r="V10" s="237">
        <f>'[1]12 Znečisťujúce látky'!V10</f>
        <v>130365.99826989221</v>
      </c>
      <c r="W10" s="237">
        <f>'[1]12 Znečisťujúce látky'!W10</f>
        <v>130995.77157935342</v>
      </c>
      <c r="X10" s="237">
        <f>'[1]12 Znečisťujúce látky'!X10</f>
        <v>131786.93156685843</v>
      </c>
      <c r="Y10" s="237">
        <f>'[1]12 Znečisťujúce látky'!Y10</f>
        <v>132417.22167612365</v>
      </c>
      <c r="Z10" s="237">
        <f>'[1]12 Znečisťujúce látky'!Z10</f>
        <v>133183.76483158596</v>
      </c>
      <c r="AA10" s="237">
        <f>'[1]12 Znečisťujúce látky'!AA10</f>
        <v>133814.45680509653</v>
      </c>
      <c r="AB10" s="237">
        <f>'[1]12 Znečisťujúce látky'!AB10</f>
        <v>134445.14877860746</v>
      </c>
      <c r="AC10" s="237">
        <f>'[1]12 Znečisťujúce látky'!AC10</f>
        <v>135075.84075211798</v>
      </c>
      <c r="AD10" s="237">
        <f>'[1]12 Znečisťujúce látky'!AD10</f>
        <v>135706.53272562864</v>
      </c>
      <c r="AE10" s="237">
        <f>'[1]12 Znečisťujúce látky'!AE10</f>
        <v>136495.33494734846</v>
      </c>
      <c r="AF10" s="237">
        <f>'[1]12 Znečisťujúce látky'!AF10</f>
        <v>137126.52809262375</v>
      </c>
      <c r="AG10" s="237">
        <f>'[1]12 Znečisťujúce látky'!AG10</f>
        <v>137757.7212378991</v>
      </c>
    </row>
    <row r="11" spans="2:33" x14ac:dyDescent="0.2">
      <c r="B11" s="48" t="s">
        <v>396</v>
      </c>
      <c r="C11" s="55">
        <f t="shared" si="2"/>
        <v>250675.63982902063</v>
      </c>
      <c r="D11" s="237">
        <f>'[1]12 Znečisťujúce látky'!D11</f>
        <v>8432.3005115196102</v>
      </c>
      <c r="E11" s="237">
        <f>'[1]12 Znečisťujúce látky'!E11</f>
        <v>8361.6671701318392</v>
      </c>
      <c r="F11" s="237">
        <f>'[1]12 Znečisťujúce látky'!F11</f>
        <v>8291.6864916308605</v>
      </c>
      <c r="G11" s="237">
        <f>'[1]12 Znečisťujúce látky'!G11</f>
        <v>8222.781959524902</v>
      </c>
      <c r="H11" s="237">
        <f>'[1]12 Znečisťujúce látky'!H11</f>
        <v>8158.5274869337181</v>
      </c>
      <c r="I11" s="237">
        <f>'[1]12 Znečisťujúce látky'!I11</f>
        <v>8171.0691454385787</v>
      </c>
      <c r="J11" s="237">
        <f>'[1]12 Znečisťujúce látky'!J11</f>
        <v>8194.4506769426243</v>
      </c>
      <c r="K11" s="237">
        <f>'[1]12 Znečisťujúce látky'!K11</f>
        <v>8207.4633864727748</v>
      </c>
      <c r="L11" s="237">
        <f>'[1]12 Znečisťujúce látky'!L11</f>
        <v>8220.0243412945038</v>
      </c>
      <c r="M11" s="237">
        <f>'[1]12 Znečisťujúce látky'!M11</f>
        <v>8232.5852961162273</v>
      </c>
      <c r="N11" s="237">
        <f>'[1]12 Znečisťujúce látky'!N11</f>
        <v>8270.7233662595027</v>
      </c>
      <c r="O11" s="237">
        <f>'[1]12 Znečisťujúce látky'!O11</f>
        <v>8283.3227800658242</v>
      </c>
      <c r="P11" s="237">
        <f>'[1]12 Znečisťujúce látky'!P11</f>
        <v>8296.3685206154951</v>
      </c>
      <c r="Q11" s="237">
        <f>'[1]12 Znečisťujúce látky'!Q11</f>
        <v>8319.9483096039694</v>
      </c>
      <c r="R11" s="237">
        <f>'[1]12 Znečisťujúce látky'!R11</f>
        <v>8332.5670197271338</v>
      </c>
      <c r="S11" s="237">
        <f>'[1]12 Znečisťujúce látky'!S11</f>
        <v>8343.1201841118727</v>
      </c>
      <c r="T11" s="237">
        <f>'[1]12 Znečisťujúce látky'!T11</f>
        <v>8353.6733484966207</v>
      </c>
      <c r="U11" s="237">
        <f>'[1]12 Znečisťujúce látky'!U11</f>
        <v>8376.2188681860371</v>
      </c>
      <c r="V11" s="237">
        <f>'[1]12 Znečisťujúce látky'!V11</f>
        <v>8386.789491702868</v>
      </c>
      <c r="W11" s="237">
        <f>'[1]12 Znečisťujúce látky'!W11</f>
        <v>8397.3601152197334</v>
      </c>
      <c r="X11" s="237">
        <f>'[1]12 Znečisťujúce látky'!X11</f>
        <v>8420.9333933611524</v>
      </c>
      <c r="Y11" s="237">
        <f>'[1]12 Znečisťujúce látky'!Y11</f>
        <v>8431.5172874637683</v>
      </c>
      <c r="Z11" s="237">
        <f>'[1]12 Znečisťujúce látky'!Z11</f>
        <v>8454.1808325314942</v>
      </c>
      <c r="AA11" s="237">
        <f>'[1]12 Znečisťujúce látky'!AA11</f>
        <v>8464.7821857661875</v>
      </c>
      <c r="AB11" s="237">
        <f>'[1]12 Znečisťujúce látky'!AB11</f>
        <v>8475.3835390008953</v>
      </c>
      <c r="AC11" s="237">
        <f>'[1]12 Znečisťujúce látky'!AC11</f>
        <v>8485.9848922356123</v>
      </c>
      <c r="AD11" s="237">
        <f>'[1]12 Znečisťujúce látky'!AD11</f>
        <v>8496.5862454703147</v>
      </c>
      <c r="AE11" s="237">
        <f>'[1]12 Znečisťujúce látky'!AE11</f>
        <v>8520.5866565204778</v>
      </c>
      <c r="AF11" s="237">
        <f>'[1]12 Znečisťujúce látky'!AF11</f>
        <v>8531.2076610655149</v>
      </c>
      <c r="AG11" s="237">
        <f>'[1]12 Znečisťujúce látky'!AG11</f>
        <v>8541.8286656105611</v>
      </c>
    </row>
    <row r="12" spans="2:33" x14ac:dyDescent="0.2">
      <c r="B12" s="49" t="s">
        <v>9</v>
      </c>
      <c r="C12" s="238">
        <f>SUM(D12:AG12)</f>
        <v>36241975.973165281</v>
      </c>
      <c r="D12" s="238">
        <f t="shared" ref="D12:AG12" si="3">SUM(D5:D11)</f>
        <v>1026911.8010481459</v>
      </c>
      <c r="E12" s="238">
        <f t="shared" si="3"/>
        <v>1041157.669340058</v>
      </c>
      <c r="F12" s="238">
        <f t="shared" si="3"/>
        <v>1055199.8893612067</v>
      </c>
      <c r="G12" s="238">
        <f t="shared" si="3"/>
        <v>1069581.498207283</v>
      </c>
      <c r="H12" s="238">
        <f t="shared" si="3"/>
        <v>1084197.2661011149</v>
      </c>
      <c r="I12" s="238">
        <f t="shared" si="3"/>
        <v>1096128.8818251407</v>
      </c>
      <c r="J12" s="238">
        <f t="shared" si="3"/>
        <v>1108877.3413629055</v>
      </c>
      <c r="K12" s="238">
        <f t="shared" si="3"/>
        <v>1120595.6590703491</v>
      </c>
      <c r="L12" s="238">
        <f t="shared" si="3"/>
        <v>1132531.8931241066</v>
      </c>
      <c r="M12" s="238">
        <f t="shared" si="3"/>
        <v>1144468.1271778636</v>
      </c>
      <c r="N12" s="238">
        <f t="shared" si="3"/>
        <v>1158926.0818884615</v>
      </c>
      <c r="O12" s="238">
        <f t="shared" si="3"/>
        <v>1170885.1251482712</v>
      </c>
      <c r="P12" s="238">
        <f t="shared" si="3"/>
        <v>1182608.4318182736</v>
      </c>
      <c r="Q12" s="238">
        <f t="shared" si="3"/>
        <v>1195434.4674434394</v>
      </c>
      <c r="R12" s="238">
        <f t="shared" si="3"/>
        <v>1207398.1290329809</v>
      </c>
      <c r="S12" s="238">
        <f t="shared" si="3"/>
        <v>1218270.0290109927</v>
      </c>
      <c r="T12" s="238">
        <f t="shared" si="3"/>
        <v>1229141.928989005</v>
      </c>
      <c r="U12" s="238">
        <f t="shared" si="3"/>
        <v>1240771.6927164244</v>
      </c>
      <c r="V12" s="238">
        <f t="shared" si="3"/>
        <v>1251648.818942141</v>
      </c>
      <c r="W12" s="238">
        <f t="shared" si="3"/>
        <v>1262525.9451678577</v>
      </c>
      <c r="X12" s="238">
        <f t="shared" si="3"/>
        <v>1274541.0234829616</v>
      </c>
      <c r="Y12" s="238">
        <f t="shared" si="3"/>
        <v>1285426.3431190546</v>
      </c>
      <c r="Z12" s="238">
        <f t="shared" si="3"/>
        <v>1297095.657743078</v>
      </c>
      <c r="AA12" s="238">
        <f t="shared" si="3"/>
        <v>1307986.2036268753</v>
      </c>
      <c r="AB12" s="238">
        <f t="shared" si="3"/>
        <v>1318876.7495106733</v>
      </c>
      <c r="AC12" s="238">
        <f t="shared" si="3"/>
        <v>1329767.2953944702</v>
      </c>
      <c r="AD12" s="238">
        <f t="shared" si="3"/>
        <v>1340657.8412782678</v>
      </c>
      <c r="AE12" s="238">
        <f t="shared" si="3"/>
        <v>1352557.3233900459</v>
      </c>
      <c r="AF12" s="238">
        <f t="shared" si="3"/>
        <v>1363454.7274112934</v>
      </c>
      <c r="AG12" s="238">
        <f t="shared" si="3"/>
        <v>1374352.1314325421</v>
      </c>
    </row>
    <row r="15" spans="2:33" x14ac:dyDescent="0.2">
      <c r="B15" s="48"/>
      <c r="C15" s="48"/>
      <c r="D15" s="48" t="s">
        <v>10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2:33" x14ac:dyDescent="0.2">
      <c r="B16" s="49" t="s">
        <v>402</v>
      </c>
      <c r="C16" s="49"/>
      <c r="D16" s="50">
        <v>1</v>
      </c>
      <c r="E16" s="50">
        <v>2</v>
      </c>
      <c r="F16" s="50">
        <v>3</v>
      </c>
      <c r="G16" s="50">
        <v>4</v>
      </c>
      <c r="H16" s="50">
        <v>5</v>
      </c>
      <c r="I16" s="50">
        <v>6</v>
      </c>
      <c r="J16" s="50">
        <v>7</v>
      </c>
      <c r="K16" s="50">
        <v>8</v>
      </c>
      <c r="L16" s="50">
        <v>9</v>
      </c>
      <c r="M16" s="50">
        <v>10</v>
      </c>
      <c r="N16" s="50">
        <v>11</v>
      </c>
      <c r="O16" s="50">
        <v>12</v>
      </c>
      <c r="P16" s="50">
        <v>13</v>
      </c>
      <c r="Q16" s="50">
        <v>14</v>
      </c>
      <c r="R16" s="50">
        <v>15</v>
      </c>
      <c r="S16" s="50">
        <v>16</v>
      </c>
      <c r="T16" s="50">
        <v>17</v>
      </c>
      <c r="U16" s="50">
        <v>18</v>
      </c>
      <c r="V16" s="50">
        <v>19</v>
      </c>
      <c r="W16" s="50">
        <v>20</v>
      </c>
      <c r="X16" s="50">
        <v>21</v>
      </c>
      <c r="Y16" s="50">
        <v>22</v>
      </c>
      <c r="Z16" s="50">
        <v>23</v>
      </c>
      <c r="AA16" s="50">
        <v>24</v>
      </c>
      <c r="AB16" s="50">
        <v>25</v>
      </c>
      <c r="AC16" s="50">
        <v>26</v>
      </c>
      <c r="AD16" s="50">
        <v>27</v>
      </c>
      <c r="AE16" s="50">
        <v>28</v>
      </c>
      <c r="AF16" s="50">
        <v>29</v>
      </c>
      <c r="AG16" s="50">
        <v>30</v>
      </c>
    </row>
    <row r="17" spans="2:33" x14ac:dyDescent="0.2">
      <c r="B17" s="51" t="s">
        <v>46</v>
      </c>
      <c r="C17" s="51" t="s">
        <v>9</v>
      </c>
      <c r="D17" s="53">
        <f>D4</f>
        <v>2026</v>
      </c>
      <c r="E17" s="53">
        <f t="shared" ref="E17:AG17" si="4">E4</f>
        <v>2027</v>
      </c>
      <c r="F17" s="53">
        <f t="shared" si="4"/>
        <v>2028</v>
      </c>
      <c r="G17" s="53">
        <f t="shared" si="4"/>
        <v>2029</v>
      </c>
      <c r="H17" s="53">
        <f t="shared" si="4"/>
        <v>2030</v>
      </c>
      <c r="I17" s="53">
        <f t="shared" si="4"/>
        <v>2031</v>
      </c>
      <c r="J17" s="53">
        <f t="shared" si="4"/>
        <v>2032</v>
      </c>
      <c r="K17" s="53">
        <f t="shared" si="4"/>
        <v>2033</v>
      </c>
      <c r="L17" s="53">
        <f t="shared" si="4"/>
        <v>2034</v>
      </c>
      <c r="M17" s="53">
        <f t="shared" si="4"/>
        <v>2035</v>
      </c>
      <c r="N17" s="53">
        <f t="shared" si="4"/>
        <v>2036</v>
      </c>
      <c r="O17" s="53">
        <f t="shared" si="4"/>
        <v>2037</v>
      </c>
      <c r="P17" s="53">
        <f t="shared" si="4"/>
        <v>2038</v>
      </c>
      <c r="Q17" s="53">
        <f t="shared" si="4"/>
        <v>2039</v>
      </c>
      <c r="R17" s="53">
        <f t="shared" si="4"/>
        <v>2040</v>
      </c>
      <c r="S17" s="53">
        <f t="shared" si="4"/>
        <v>2041</v>
      </c>
      <c r="T17" s="53">
        <f t="shared" si="4"/>
        <v>2042</v>
      </c>
      <c r="U17" s="53">
        <f t="shared" si="4"/>
        <v>2043</v>
      </c>
      <c r="V17" s="53">
        <f t="shared" si="4"/>
        <v>2044</v>
      </c>
      <c r="W17" s="53">
        <f t="shared" si="4"/>
        <v>2045</v>
      </c>
      <c r="X17" s="53">
        <f t="shared" si="4"/>
        <v>2046</v>
      </c>
      <c r="Y17" s="53">
        <f t="shared" si="4"/>
        <v>2047</v>
      </c>
      <c r="Z17" s="53">
        <f t="shared" si="4"/>
        <v>2048</v>
      </c>
      <c r="AA17" s="53">
        <f t="shared" si="4"/>
        <v>2049</v>
      </c>
      <c r="AB17" s="53">
        <f t="shared" si="4"/>
        <v>2050</v>
      </c>
      <c r="AC17" s="53">
        <f t="shared" si="4"/>
        <v>2051</v>
      </c>
      <c r="AD17" s="53">
        <f t="shared" si="4"/>
        <v>2052</v>
      </c>
      <c r="AE17" s="53">
        <f t="shared" si="4"/>
        <v>2053</v>
      </c>
      <c r="AF17" s="53">
        <f t="shared" si="4"/>
        <v>2054</v>
      </c>
      <c r="AG17" s="53">
        <f t="shared" si="4"/>
        <v>2055</v>
      </c>
    </row>
    <row r="18" spans="2:33" x14ac:dyDescent="0.2">
      <c r="B18" s="48" t="s">
        <v>399</v>
      </c>
      <c r="C18" s="55">
        <f>SUM(D18:AG18)</f>
        <v>854391.15637060755</v>
      </c>
      <c r="D18" s="237">
        <f>'[1]12 Znečisťujúce látky'!D18</f>
        <v>25472.052972377409</v>
      </c>
      <c r="E18" s="237">
        <f>'[1]12 Znečisťujúce látky'!E18</f>
        <v>25829.565668088206</v>
      </c>
      <c r="F18" s="237">
        <f>'[1]12 Znečisťujúce látky'!F18</f>
        <v>26183.893197818292</v>
      </c>
      <c r="G18" s="237">
        <f>'[1]12 Znečisťujúce látky'!G18</f>
        <v>26544.517988912339</v>
      </c>
      <c r="H18" s="237">
        <f>'[1]12 Znečisťujúce látky'!H18</f>
        <v>25485.655429468941</v>
      </c>
      <c r="I18" s="237">
        <f>'[1]12 Znečisťujúce látky'!I18</f>
        <v>25773.994059451707</v>
      </c>
      <c r="J18" s="237">
        <f>'[1]12 Znečisťujúce látky'!J18</f>
        <v>26054.238121297061</v>
      </c>
      <c r="K18" s="237">
        <f>'[1]12 Znečisťujúce látky'!K18</f>
        <v>26333.98169802886</v>
      </c>
      <c r="L18" s="237">
        <f>'[1]12 Znečisťujúce látky'!L18</f>
        <v>26608.949621814765</v>
      </c>
      <c r="M18" s="237">
        <f>'[1]12 Znečisťujúce látky'!M18</f>
        <v>26889.127314040157</v>
      </c>
      <c r="N18" s="237">
        <f>'[1]12 Znečisťujúce látky'!N18</f>
        <v>27163.349524496829</v>
      </c>
      <c r="O18" s="237">
        <f>'[1]12 Znečisťujúce látky'!O18</f>
        <v>27443.313241283238</v>
      </c>
      <c r="P18" s="237">
        <f>'[1]12 Znečisťujúce látky'!P18</f>
        <v>27722.8882422024</v>
      </c>
      <c r="Q18" s="237">
        <f>'[1]12 Znečisťujúce látky'!Q18</f>
        <v>28002.986639062834</v>
      </c>
      <c r="R18" s="237">
        <f>'[1]12 Znečisťujúce látky'!R18</f>
        <v>28292.93837732403</v>
      </c>
      <c r="S18" s="237">
        <f>'[1]12 Znečisťujúce látky'!S18</f>
        <v>28547.780713720549</v>
      </c>
      <c r="T18" s="237">
        <f>'[1]12 Znečisťujúce látky'!T18</f>
        <v>28799.664304261849</v>
      </c>
      <c r="U18" s="237">
        <f>'[1]12 Znečisťujúce látky'!U18</f>
        <v>29051.547894803145</v>
      </c>
      <c r="V18" s="237">
        <f>'[1]12 Znečisťujúce látky'!V18</f>
        <v>29302.870120596464</v>
      </c>
      <c r="W18" s="237">
        <f>'[1]12 Znečisťujúce látky'!W18</f>
        <v>29554.748514716255</v>
      </c>
      <c r="X18" s="237">
        <f>'[1]12 Znečisťujúce látky'!X18</f>
        <v>29805.921493985632</v>
      </c>
      <c r="Y18" s="237">
        <f>'[1]12 Znečisťujúce látky'!Y18</f>
        <v>30052.240765474704</v>
      </c>
      <c r="Z18" s="237">
        <f>'[1]12 Znečisťujúce látky'!Z18</f>
        <v>30304.061797927119</v>
      </c>
      <c r="AA18" s="237">
        <f>'[1]12 Znečisťujúce látky'!AA18</f>
        <v>30555.882830379509</v>
      </c>
      <c r="AB18" s="237">
        <f>'[1]12 Znečisťujúce látky'!AB18</f>
        <v>30807.703862831895</v>
      </c>
      <c r="AC18" s="237">
        <f>'[1]12 Znečisťujúce látky'!AC18</f>
        <v>31051.529864849716</v>
      </c>
      <c r="AD18" s="237">
        <f>'[1]12 Znečisťujúce látky'!AD18</f>
        <v>31314.145924167813</v>
      </c>
      <c r="AE18" s="237">
        <f>'[1]12 Znečisťujúce látky'!AE18</f>
        <v>31565.98782180703</v>
      </c>
      <c r="AF18" s="237">
        <f>'[1]12 Znečisťujúce látky'!AF18</f>
        <v>31811.91410004217</v>
      </c>
      <c r="AG18" s="237">
        <f>'[1]12 Znečisťujúce látky'!AG18</f>
        <v>32063.704265376291</v>
      </c>
    </row>
    <row r="19" spans="2:33" x14ac:dyDescent="0.2">
      <c r="B19" s="48" t="s">
        <v>397</v>
      </c>
      <c r="C19" s="55">
        <f t="shared" ref="C19:C22" si="5">SUM(D19:AG19)</f>
        <v>13301.633260442773</v>
      </c>
      <c r="D19" s="237">
        <f>'[1]12 Znečisťujúce látky'!D19</f>
        <v>719.76662487324074</v>
      </c>
      <c r="E19" s="237">
        <f>'[1]12 Znečisťujúce látky'!E19</f>
        <v>735.56531445443875</v>
      </c>
      <c r="F19" s="237">
        <f>'[1]12 Znečisťujúce látky'!F19</f>
        <v>749.22043832560189</v>
      </c>
      <c r="G19" s="237">
        <f>'[1]12 Znečisťujúce látky'!G19</f>
        <v>765.31199224714294</v>
      </c>
      <c r="H19" s="237">
        <f>'[1]12 Znečisťujúce látky'!H19</f>
        <v>361.30016418751558</v>
      </c>
      <c r="I19" s="237">
        <f>'[1]12 Znečisťujúce látky'!I19</f>
        <v>364.11010739403082</v>
      </c>
      <c r="J19" s="237">
        <f>'[1]12 Znečisťujúce látky'!J19</f>
        <v>366.92005060054612</v>
      </c>
      <c r="K19" s="237">
        <f>'[1]12 Znečisťujúce látky'!K19</f>
        <v>369.72999380706142</v>
      </c>
      <c r="L19" s="237">
        <f>'[1]12 Znečisťujúce látky'!L19</f>
        <v>372.53993701357666</v>
      </c>
      <c r="M19" s="237">
        <f>'[1]12 Znečisťujúce látky'!M19</f>
        <v>375.34988022009173</v>
      </c>
      <c r="N19" s="237">
        <f>'[1]12 Znečisťujúce látky'!N19</f>
        <v>378.1598234266072</v>
      </c>
      <c r="O19" s="237">
        <f>'[1]12 Znečisťujúce látky'!O19</f>
        <v>380.96976663312239</v>
      </c>
      <c r="P19" s="237">
        <f>'[1]12 Znečisťujúce látky'!P19</f>
        <v>383.77970983963763</v>
      </c>
      <c r="Q19" s="237">
        <f>'[1]12 Znečisťujúce látky'!Q19</f>
        <v>386.58965304615299</v>
      </c>
      <c r="R19" s="237">
        <f>'[1]12 Znečisťujúce látky'!R19</f>
        <v>389.39959625266823</v>
      </c>
      <c r="S19" s="237">
        <f>'[1]12 Znečisťujúce látky'!S19</f>
        <v>392.41564845542922</v>
      </c>
      <c r="T19" s="237">
        <f>'[1]12 Znečisťujúce látky'!T19</f>
        <v>395.43170065819021</v>
      </c>
      <c r="U19" s="237">
        <f>'[1]12 Znečisťujúce látky'!U19</f>
        <v>398.44775286095125</v>
      </c>
      <c r="V19" s="237">
        <f>'[1]12 Znečisťujúce látky'!V19</f>
        <v>401.46380506371213</v>
      </c>
      <c r="W19" s="237">
        <f>'[1]12 Znečisťujúce látky'!W19</f>
        <v>404.47985726647312</v>
      </c>
      <c r="X19" s="237">
        <f>'[1]12 Znečisťujúce látky'!X19</f>
        <v>407.49590946923394</v>
      </c>
      <c r="Y19" s="237">
        <f>'[1]12 Znečisťujúce látky'!Y19</f>
        <v>410.51196167199504</v>
      </c>
      <c r="Z19" s="237">
        <f>'[1]12 Znečisťujúce látky'!Z19</f>
        <v>413.52801387475586</v>
      </c>
      <c r="AA19" s="237">
        <f>'[1]12 Znečisťujúce látky'!AA19</f>
        <v>416.54406607751685</v>
      </c>
      <c r="AB19" s="237">
        <f>'[1]12 Znečisťujúce látky'!AB19</f>
        <v>419.56011828027778</v>
      </c>
      <c r="AC19" s="237">
        <f>'[1]12 Znečisťujúce látky'!AC19</f>
        <v>422.57617048303877</v>
      </c>
      <c r="AD19" s="237">
        <f>'[1]12 Znečisťujúce látky'!AD19</f>
        <v>425.5922226857997</v>
      </c>
      <c r="AE19" s="237">
        <f>'[1]12 Znečisťujúce látky'!AE19</f>
        <v>428.60827488856057</v>
      </c>
      <c r="AF19" s="237">
        <f>'[1]12 Znečisťujúce látky'!AF19</f>
        <v>431.62432709132156</v>
      </c>
      <c r="AG19" s="237">
        <f>'[1]12 Znečisťujúce látky'!AG19</f>
        <v>434.64037929408249</v>
      </c>
    </row>
    <row r="20" spans="2:33" x14ac:dyDescent="0.2">
      <c r="B20" s="48" t="s">
        <v>400</v>
      </c>
      <c r="C20" s="55">
        <f t="shared" si="5"/>
        <v>28656471.900461987</v>
      </c>
      <c r="D20" s="237">
        <f>'[1]12 Znečisťujúce látky'!D20</f>
        <v>849421.53576688329</v>
      </c>
      <c r="E20" s="237">
        <f>'[1]12 Znečisťujúce látky'!E20</f>
        <v>862703.28024158115</v>
      </c>
      <c r="F20" s="237">
        <f>'[1]12 Znečisťujúce látky'!F20</f>
        <v>875859.79936752096</v>
      </c>
      <c r="G20" s="237">
        <f>'[1]12 Znečisťujúce látky'!G20</f>
        <v>889241.95371821162</v>
      </c>
      <c r="H20" s="237">
        <f>'[1]12 Znečisťujúce látky'!H20</f>
        <v>849343.91528709501</v>
      </c>
      <c r="I20" s="237">
        <f>'[1]12 Znečisťujúce látky'!I20</f>
        <v>859495.7877001313</v>
      </c>
      <c r="J20" s="237">
        <f>'[1]12 Znečisťujúce látky'!J20</f>
        <v>869388.78474996542</v>
      </c>
      <c r="K20" s="237">
        <f>'[1]12 Znečisťujúce látky'!K20</f>
        <v>879264.61019636865</v>
      </c>
      <c r="L20" s="237">
        <f>'[1]12 Znečisťujúce látky'!L20</f>
        <v>888975.61531397747</v>
      </c>
      <c r="M20" s="237">
        <f>'[1]12 Znečisťujúce látky'!M20</f>
        <v>898866.26077638636</v>
      </c>
      <c r="N20" s="237">
        <f>'[1]12 Znečisťujúce látky'!N20</f>
        <v>908546.48210866505</v>
      </c>
      <c r="O20" s="237">
        <f>'[1]12 Znečisťujúce látky'!O20</f>
        <v>918429.6704311386</v>
      </c>
      <c r="P20" s="237">
        <f>'[1]12 Znečisťujúce látky'!P20</f>
        <v>928299.5220874981</v>
      </c>
      <c r="Q20" s="237">
        <f>'[1]12 Znečisťujúce látky'!Q20</f>
        <v>938187.35728025751</v>
      </c>
      <c r="R20" s="237">
        <f>'[1]12 Znečisťujúce látky'!R20</f>
        <v>948402.46894973295</v>
      </c>
      <c r="S20" s="237">
        <f>'[1]12 Znečisťujúce látky'!S20</f>
        <v>957375.47953527339</v>
      </c>
      <c r="T20" s="237">
        <f>'[1]12 Znečisťujúce látky'!T20</f>
        <v>966271.08300220349</v>
      </c>
      <c r="U20" s="237">
        <f>'[1]12 Znečisťujúce látky'!U20</f>
        <v>975166.68646913511</v>
      </c>
      <c r="V20" s="237">
        <f>'[1]12 Znečisťujúce látky'!V20</f>
        <v>984042.9604100053</v>
      </c>
      <c r="W20" s="237">
        <f>'[1]12 Znečisťujúce látky'!W20</f>
        <v>992938.37961695367</v>
      </c>
      <c r="X20" s="237">
        <f>'[1]12 Znečisťujúce látky'!X20</f>
        <v>1001810.3054892411</v>
      </c>
      <c r="Y20" s="237">
        <f>'[1]12 Znečisťujúce látky'!Y20</f>
        <v>1010511.2090091836</v>
      </c>
      <c r="Z20" s="237">
        <f>'[1]12 Znečisťujúce látky'!Z20</f>
        <v>1019404.5962325395</v>
      </c>
      <c r="AA20" s="237">
        <f>'[1]12 Znečisťujúce látky'!AA20</f>
        <v>1028297.9834558952</v>
      </c>
      <c r="AB20" s="237">
        <f>'[1]12 Znečisťujúce látky'!AB20</f>
        <v>1037191.3706792512</v>
      </c>
      <c r="AC20" s="237">
        <f>'[1]12 Znečisťujúce látky'!AC20</f>
        <v>1045814.0600018122</v>
      </c>
      <c r="AD20" s="237">
        <f>'[1]12 Znečisťujúce látky'!AD20</f>
        <v>1055068.0268925317</v>
      </c>
      <c r="AE20" s="237">
        <f>'[1]12 Znečisťujúce látky'!AE20</f>
        <v>1063962.1578144215</v>
      </c>
      <c r="AF20" s="237">
        <f>'[1]12 Znečisťujúce látky'!AF20</f>
        <v>1072649.1306283963</v>
      </c>
      <c r="AG20" s="237">
        <f>'[1]12 Znečisťujúce látky'!AG20</f>
        <v>1081541.4272497231</v>
      </c>
    </row>
    <row r="21" spans="2:33" x14ac:dyDescent="0.2">
      <c r="B21" s="48" t="s">
        <v>398</v>
      </c>
      <c r="C21" s="55">
        <f t="shared" si="5"/>
        <v>408796.46321730659</v>
      </c>
      <c r="D21" s="237">
        <f>'[1]12 Znečisťujúce látky'!D21</f>
        <v>22706.08893656082</v>
      </c>
      <c r="E21" s="237">
        <f>'[1]12 Znečisťujúce látky'!E21</f>
        <v>23218.024989160262</v>
      </c>
      <c r="F21" s="237">
        <f>'[1]12 Znečisťujúce látky'!F21</f>
        <v>23661.272530320992</v>
      </c>
      <c r="G21" s="237">
        <f>'[1]12 Znečisťujúce látky'!G21</f>
        <v>24182.629932060539</v>
      </c>
      <c r="H21" s="237">
        <f>'[1]12 Znečisťujúce látky'!H21</f>
        <v>10860.970517468035</v>
      </c>
      <c r="I21" s="237">
        <f>'[1]12 Znečisťujúce látky'!I21</f>
        <v>10958.351663010568</v>
      </c>
      <c r="J21" s="237">
        <f>'[1]12 Znečisťujúce látky'!J21</f>
        <v>11055.732808553103</v>
      </c>
      <c r="K21" s="237">
        <f>'[1]12 Znečisťujúce látky'!K21</f>
        <v>11153.11395409563</v>
      </c>
      <c r="L21" s="237">
        <f>'[1]12 Znečisťujúce látky'!L21</f>
        <v>11250.495099638159</v>
      </c>
      <c r="M21" s="237">
        <f>'[1]12 Znečisťujúce látky'!M21</f>
        <v>11347.876245180692</v>
      </c>
      <c r="N21" s="237">
        <f>'[1]12 Znečisťujúce látky'!N21</f>
        <v>11445.257390723222</v>
      </c>
      <c r="O21" s="237">
        <f>'[1]12 Znečisťujúce látky'!O21</f>
        <v>11542.638536265753</v>
      </c>
      <c r="P21" s="237">
        <f>'[1]12 Znečisťujúce látky'!P21</f>
        <v>11640.01968180828</v>
      </c>
      <c r="Q21" s="237">
        <f>'[1]12 Znečisťujúce látky'!Q21</f>
        <v>11737.400827350812</v>
      </c>
      <c r="R21" s="237">
        <f>'[1]12 Znečisťujúce látky'!R21</f>
        <v>11834.781972893345</v>
      </c>
      <c r="S21" s="237">
        <f>'[1]12 Znečisťujúce látky'!S21</f>
        <v>11940.44929405015</v>
      </c>
      <c r="T21" s="237">
        <f>'[1]12 Znečisťujúce látky'!T21</f>
        <v>12046.116615206949</v>
      </c>
      <c r="U21" s="237">
        <f>'[1]12 Znečisťujúce látky'!U21</f>
        <v>12151.783936363752</v>
      </c>
      <c r="V21" s="237">
        <f>'[1]12 Znečisťujúce látky'!V21</f>
        <v>12257.451257520554</v>
      </c>
      <c r="W21" s="237">
        <f>'[1]12 Znečisťujúce látky'!W21</f>
        <v>12363.118578677355</v>
      </c>
      <c r="X21" s="237">
        <f>'[1]12 Znečisťujúce látky'!X21</f>
        <v>12468.785899834156</v>
      </c>
      <c r="Y21" s="237">
        <f>'[1]12 Znečisťujúce látky'!Y21</f>
        <v>12574.453220990959</v>
      </c>
      <c r="Z21" s="237">
        <f>'[1]12 Znečisťujúce látky'!Z21</f>
        <v>12680.120542147763</v>
      </c>
      <c r="AA21" s="237">
        <f>'[1]12 Znečisťujúce látky'!AA21</f>
        <v>12785.787863304562</v>
      </c>
      <c r="AB21" s="237">
        <f>'[1]12 Znečisťujúce látky'!AB21</f>
        <v>12891.45518446136</v>
      </c>
      <c r="AC21" s="237">
        <f>'[1]12 Znečisťujúce látky'!AC21</f>
        <v>12997.122505618165</v>
      </c>
      <c r="AD21" s="237">
        <f>'[1]12 Znečisťujúce látky'!AD21</f>
        <v>13102.789826774964</v>
      </c>
      <c r="AE21" s="237">
        <f>'[1]12 Znečisťujúce látky'!AE21</f>
        <v>13208.457147931764</v>
      </c>
      <c r="AF21" s="237">
        <f>'[1]12 Znečisťujúce látky'!AF21</f>
        <v>13314.124469088565</v>
      </c>
      <c r="AG21" s="237">
        <f>'[1]12 Znečisťujúce látky'!AG21</f>
        <v>13419.79179024537</v>
      </c>
    </row>
    <row r="22" spans="2:33" x14ac:dyDescent="0.2">
      <c r="B22" s="48" t="s">
        <v>395</v>
      </c>
      <c r="C22" s="55">
        <f t="shared" si="5"/>
        <v>21923.986548690056</v>
      </c>
      <c r="D22" s="237">
        <f>'[1]12 Znečisťujúce látky'!D22</f>
        <v>671.77868091011453</v>
      </c>
      <c r="E22" s="237">
        <f>'[1]12 Znečisťujúce látky'!E22</f>
        <v>678.64601807864165</v>
      </c>
      <c r="F22" s="237">
        <f>'[1]12 Znečisťujúce látky'!F22</f>
        <v>685.410583866872</v>
      </c>
      <c r="G22" s="237">
        <f>'[1]12 Znečisťujúce látky'!G22</f>
        <v>692.37490268437261</v>
      </c>
      <c r="H22" s="237">
        <f>'[1]12 Znečisťujúce látky'!H22</f>
        <v>664.26852654225422</v>
      </c>
      <c r="I22" s="237">
        <f>'[1]12 Znečisťujúce látky'!I22</f>
        <v>670.64426433244603</v>
      </c>
      <c r="J22" s="237">
        <f>'[1]12 Znečisťujúce látky'!J22</f>
        <v>676.78454836226501</v>
      </c>
      <c r="K22" s="237">
        <f>'[1]12 Znečisťujúce látky'!K22</f>
        <v>682.91286222302051</v>
      </c>
      <c r="L22" s="237">
        <f>'[1]12 Znečisťujúce látky'!L22</f>
        <v>688.92910211949675</v>
      </c>
      <c r="M22" s="237">
        <f>'[1]12 Znečisťujúce látky'!M22</f>
        <v>695.06796386821259</v>
      </c>
      <c r="N22" s="237">
        <f>'[1]12 Znečisťujúce látky'!N22</f>
        <v>701.07789578777181</v>
      </c>
      <c r="O22" s="237">
        <f>'[1]12 Znečisťujúce látky'!O22</f>
        <v>707.21189550606903</v>
      </c>
      <c r="P22" s="237">
        <f>'[1]12 Znečisťujúce látky'!P22</f>
        <v>713.3365979011445</v>
      </c>
      <c r="Q22" s="237">
        <f>'[1]12 Znečisťujúce látky'!Q22</f>
        <v>719.47376106018555</v>
      </c>
      <c r="R22" s="237">
        <f>'[1]12 Znečisťujúce látky'!R22</f>
        <v>725.87056658716847</v>
      </c>
      <c r="S22" s="237">
        <f>'[1]12 Znečisťujúce látky'!S22</f>
        <v>731.51094749752508</v>
      </c>
      <c r="T22" s="237">
        <f>'[1]12 Znečisťujúce látky'!T22</f>
        <v>737.02704257606877</v>
      </c>
      <c r="U22" s="237">
        <f>'[1]12 Znečisťujúce látky'!U22</f>
        <v>742.54313765461109</v>
      </c>
      <c r="V22" s="237">
        <f>'[1]12 Znečisťujúce látky'!V22</f>
        <v>748.0459595731262</v>
      </c>
      <c r="W22" s="237">
        <f>'[1]12 Znečisťujúce látky'!W22</f>
        <v>753.56194353919875</v>
      </c>
      <c r="X22" s="237">
        <f>'[1]12 Znečisťujúce látky'!X22</f>
        <v>759.05948036525058</v>
      </c>
      <c r="Y22" s="237">
        <f>'[1]12 Znečisťujúce látky'!Y22</f>
        <v>764.45089772109736</v>
      </c>
      <c r="Z22" s="237">
        <f>'[1]12 Znečisťujúce látky'!Z22</f>
        <v>769.9656517315434</v>
      </c>
      <c r="AA22" s="237">
        <f>'[1]12 Znečisťujúce látky'!AA22</f>
        <v>775.48040574199001</v>
      </c>
      <c r="AB22" s="237">
        <f>'[1]12 Znečisťujúce látky'!AB22</f>
        <v>780.99515975243639</v>
      </c>
      <c r="AC22" s="237">
        <f>'[1]12 Znečisťujúce látky'!AC22</f>
        <v>786.31067554578226</v>
      </c>
      <c r="AD22" s="237">
        <f>'[1]12 Znečisťujúce látky'!AD22</f>
        <v>792.10535171404024</v>
      </c>
      <c r="AE22" s="237">
        <f>'[1]12 Znečisťujúce látky'!AE22</f>
        <v>797.6205409606398</v>
      </c>
      <c r="AF22" s="237">
        <f>'[1]12 Znečisťujúce látky'!AF22</f>
        <v>803.00355032197137</v>
      </c>
      <c r="AG22" s="237">
        <f>'[1]12 Znečisťujúce látky'!AG22</f>
        <v>808.5176341647375</v>
      </c>
    </row>
    <row r="23" spans="2:33" x14ac:dyDescent="0.2">
      <c r="B23" s="48" t="s">
        <v>229</v>
      </c>
      <c r="C23" s="55">
        <f t="shared" ref="C23" si="6">SUM(D23:AG23)</f>
        <v>3764994.3088435326</v>
      </c>
      <c r="D23" s="237">
        <f>'[1]12 Znečisťujúce látky'!D23</f>
        <v>119488.27755502131</v>
      </c>
      <c r="E23" s="237">
        <f>'[1]12 Znečisťujúce látky'!E23</f>
        <v>119630.91993856346</v>
      </c>
      <c r="F23" s="237">
        <f>'[1]12 Znečisťujúce látky'!F23</f>
        <v>119768.60675172313</v>
      </c>
      <c r="G23" s="237">
        <f>'[1]12 Znečisťujúce látky'!G23</f>
        <v>119931.92771364222</v>
      </c>
      <c r="H23" s="237">
        <f>'[1]12 Znečisťujúce látky'!H23</f>
        <v>118582.91116800028</v>
      </c>
      <c r="I23" s="237">
        <f>'[1]12 Znečisťujúce látky'!I23</f>
        <v>119280.66051774402</v>
      </c>
      <c r="J23" s="237">
        <f>'[1]12 Znečisťujúce látky'!J23</f>
        <v>119926.50762212412</v>
      </c>
      <c r="K23" s="237">
        <f>'[1]12 Znečisťujúce látky'!K23</f>
        <v>120570.59317926934</v>
      </c>
      <c r="L23" s="237">
        <f>'[1]12 Znečisťujúce látky'!L23</f>
        <v>121199.07053397111</v>
      </c>
      <c r="M23" s="237">
        <f>'[1]12 Znečisťujúce látky'!M23</f>
        <v>121844.77639594175</v>
      </c>
      <c r="N23" s="237">
        <f>'[1]12 Znečisťujúce látky'!N23</f>
        <v>122477.07788897282</v>
      </c>
      <c r="O23" s="237">
        <f>'[1]12 Znečisťujúce látky'!O23</f>
        <v>123122.17368941579</v>
      </c>
      <c r="P23" s="237">
        <f>'[1]12 Znečisťujúce látky'!P23</f>
        <v>123765.9011383898</v>
      </c>
      <c r="Q23" s="237">
        <f>'[1]12 Znečisťujúce látky'!Q23</f>
        <v>124411.43868125185</v>
      </c>
      <c r="R23" s="237">
        <f>'[1]12 Znečisťujúce látky'!R23</f>
        <v>125105.06865198367</v>
      </c>
      <c r="S23" s="237">
        <f>'[1]12 Znečisťujúce látky'!S23</f>
        <v>125719.55410568726</v>
      </c>
      <c r="T23" s="237">
        <f>'[1]12 Znečisťujúce látky'!T23</f>
        <v>126293.68755724283</v>
      </c>
      <c r="U23" s="237">
        <f>'[1]12 Znečisťujúce látky'!U23</f>
        <v>126867.82100879846</v>
      </c>
      <c r="V23" s="237">
        <f>'[1]12 Znečisťujúce látky'!V23</f>
        <v>127440.06428599656</v>
      </c>
      <c r="W23" s="237">
        <f>'[1]12 Znečisťujúce látky'!W23</f>
        <v>128014.18681993239</v>
      </c>
      <c r="X23" s="237">
        <f>'[1]12 Znečisťujúce látky'!X23</f>
        <v>128584.94519026652</v>
      </c>
      <c r="Y23" s="237">
        <f>'[1]12 Znečisťujúce látky'!Y23</f>
        <v>129144.19578806675</v>
      </c>
      <c r="Z23" s="237">
        <f>'[1]12 Znečisťujúce látky'!Z23</f>
        <v>129718.19583727814</v>
      </c>
      <c r="AA23" s="237">
        <f>'[1]12 Znečisťujúce látky'!AA23</f>
        <v>130292.19588648956</v>
      </c>
      <c r="AB23" s="237">
        <f>'[1]12 Znečisťujúce látky'!AB23</f>
        <v>130866.19593570099</v>
      </c>
      <c r="AC23" s="237">
        <f>'[1]12 Znečisťujúce látky'!AC23</f>
        <v>131407.57005294447</v>
      </c>
      <c r="AD23" s="237">
        <f>'[1]12 Znečisťujúce látky'!AD23</f>
        <v>132031.72442651747</v>
      </c>
      <c r="AE23" s="237">
        <f>'[1]12 Znečisťujúce látky'!AE23</f>
        <v>132605.76233724062</v>
      </c>
      <c r="AF23" s="237">
        <f>'[1]12 Znečisťujúce látky'!AF23</f>
        <v>133164.18429374218</v>
      </c>
      <c r="AG23" s="237">
        <f>'[1]12 Znečisťujúce látky'!AG23</f>
        <v>133738.11389161355</v>
      </c>
    </row>
    <row r="24" spans="2:33" x14ac:dyDescent="0.2">
      <c r="B24" s="48" t="s">
        <v>396</v>
      </c>
      <c r="C24" s="55">
        <f>SUM(D24:AG24)</f>
        <v>255732.82983850947</v>
      </c>
      <c r="D24" s="237">
        <f>'[1]12 Znečisťujúce látky'!D24</f>
        <v>8432.3005115196102</v>
      </c>
      <c r="E24" s="237">
        <f>'[1]12 Znečisťujúce látky'!E24</f>
        <v>8361.6671701318392</v>
      </c>
      <c r="F24" s="237">
        <f>'[1]12 Znečisťujúce látky'!F24</f>
        <v>8291.6864916308605</v>
      </c>
      <c r="G24" s="237">
        <f>'[1]12 Znečisťujúce látky'!G24</f>
        <v>8222.781959524902</v>
      </c>
      <c r="H24" s="237">
        <f>'[1]12 Znečisťujúce látky'!H24</f>
        <v>8404.5877247847893</v>
      </c>
      <c r="I24" s="237">
        <f>'[1]12 Znečisťujúce látky'!I24</f>
        <v>8421.2231829733428</v>
      </c>
      <c r="J24" s="237">
        <f>'[1]12 Znečisťujúce látky'!J24</f>
        <v>8433.4125071317158</v>
      </c>
      <c r="K24" s="237">
        <f>'[1]12 Znečisťujúce látky'!K24</f>
        <v>8445.5043145042018</v>
      </c>
      <c r="L24" s="237">
        <f>'[1]12 Znečisťujúce látky'!L24</f>
        <v>8456.8127397418211</v>
      </c>
      <c r="M24" s="237">
        <f>'[1]12 Znečisťujúce látky'!M24</f>
        <v>8469.0004503105883</v>
      </c>
      <c r="N24" s="237">
        <f>'[1]12 Znečisťujúce látky'!N24</f>
        <v>8480.9538625289824</v>
      </c>
      <c r="O24" s="237">
        <f>'[1]12 Znečisťujúce látky'!O24</f>
        <v>8493.1174149522831</v>
      </c>
      <c r="P24" s="237">
        <f>'[1]12 Znečisťujúce látky'!P24</f>
        <v>8505.2052042511514</v>
      </c>
      <c r="Q24" s="237">
        <f>'[1]12 Znečisťujúce látky'!Q24</f>
        <v>8517.3910416059625</v>
      </c>
      <c r="R24" s="237">
        <f>'[1]12 Znečisťujúce látky'!R24</f>
        <v>8533.1402270732615</v>
      </c>
      <c r="S24" s="237">
        <f>'[1]12 Znečisťujúce látky'!S24</f>
        <v>8547.458190632311</v>
      </c>
      <c r="T24" s="237">
        <f>'[1]12 Znečisťujúce látky'!T24</f>
        <v>8557.5309487353097</v>
      </c>
      <c r="U24" s="237">
        <f>'[1]12 Znečisťujúce látky'!U24</f>
        <v>8567.6037068383139</v>
      </c>
      <c r="V24" s="237">
        <f>'[1]12 Znečisťujúce látky'!V24</f>
        <v>8577.5775827823909</v>
      </c>
      <c r="W24" s="237">
        <f>'[1]12 Znečisťujúce látky'!W24</f>
        <v>8587.6502319728006</v>
      </c>
      <c r="X24" s="237">
        <f>'[1]12 Znečisťujúce látky'!X24</f>
        <v>8597.4774357431197</v>
      </c>
      <c r="Y24" s="237">
        <f>'[1]12 Znečisťujúce látky'!Y24</f>
        <v>8607.0421983251272</v>
      </c>
      <c r="Z24" s="237">
        <f>'[1]12 Znečisťujúce látky'!Z24</f>
        <v>8617.1134018606372</v>
      </c>
      <c r="AA24" s="237">
        <f>'[1]12 Znečisťujúce látky'!AA24</f>
        <v>8627.1846053961453</v>
      </c>
      <c r="AB24" s="237">
        <f>'[1]12 Znečisťujúce látky'!AB24</f>
        <v>8637.2558089316735</v>
      </c>
      <c r="AC24" s="237">
        <f>'[1]12 Znečisťujúce látky'!AC24</f>
        <v>8645.219505513749</v>
      </c>
      <c r="AD24" s="237">
        <f>'[1]12 Znečisťujúce látky'!AD24</f>
        <v>8658.8841254828676</v>
      </c>
      <c r="AE24" s="237">
        <f>'[1]12 Znečisťujúce látky'!AE24</f>
        <v>8668.9550390542554</v>
      </c>
      <c r="AF24" s="237">
        <f>'[1]12 Znečisťujúce látky'!AF24</f>
        <v>8678.5111905708363</v>
      </c>
      <c r="AG24" s="237">
        <f>'[1]12 Znečisťujúce látky'!AG24</f>
        <v>8688.5810640045947</v>
      </c>
    </row>
    <row r="25" spans="2:33" x14ac:dyDescent="0.2">
      <c r="B25" s="49" t="s">
        <v>47</v>
      </c>
      <c r="C25" s="238">
        <f>SUM(D25:AG25)</f>
        <v>33975612.278541073</v>
      </c>
      <c r="D25" s="238">
        <f t="shared" ref="D25:AG25" si="7">SUM(D18:D24)</f>
        <v>1026911.8010481459</v>
      </c>
      <c r="E25" s="238">
        <f t="shared" si="7"/>
        <v>1041157.669340058</v>
      </c>
      <c r="F25" s="238">
        <f t="shared" si="7"/>
        <v>1055199.8893612067</v>
      </c>
      <c r="G25" s="238">
        <f t="shared" si="7"/>
        <v>1069581.498207283</v>
      </c>
      <c r="H25" s="238">
        <f t="shared" si="7"/>
        <v>1013703.6088175467</v>
      </c>
      <c r="I25" s="238">
        <f t="shared" si="7"/>
        <v>1024964.7714950375</v>
      </c>
      <c r="J25" s="238">
        <f t="shared" si="7"/>
        <v>1035902.3804080343</v>
      </c>
      <c r="K25" s="238">
        <f t="shared" si="7"/>
        <v>1046820.4461982967</v>
      </c>
      <c r="L25" s="238">
        <f t="shared" si="7"/>
        <v>1057552.4123482762</v>
      </c>
      <c r="M25" s="238">
        <f t="shared" si="7"/>
        <v>1068487.4590259478</v>
      </c>
      <c r="N25" s="238">
        <f t="shared" si="7"/>
        <v>1079192.3584946014</v>
      </c>
      <c r="O25" s="238">
        <f t="shared" si="7"/>
        <v>1090119.0949751949</v>
      </c>
      <c r="P25" s="238">
        <f t="shared" si="7"/>
        <v>1101030.6526618907</v>
      </c>
      <c r="Q25" s="238">
        <f t="shared" si="7"/>
        <v>1111962.6378836352</v>
      </c>
      <c r="R25" s="238">
        <f t="shared" si="7"/>
        <v>1123283.6683418474</v>
      </c>
      <c r="S25" s="238">
        <f t="shared" si="7"/>
        <v>1133254.6484353165</v>
      </c>
      <c r="T25" s="238">
        <f t="shared" si="7"/>
        <v>1143100.5411708849</v>
      </c>
      <c r="U25" s="238">
        <f t="shared" si="7"/>
        <v>1152946.4339064544</v>
      </c>
      <c r="V25" s="238">
        <f t="shared" si="7"/>
        <v>1162770.433421538</v>
      </c>
      <c r="W25" s="238">
        <f t="shared" si="7"/>
        <v>1172616.1255630581</v>
      </c>
      <c r="X25" s="238">
        <f t="shared" si="7"/>
        <v>1182433.9908989051</v>
      </c>
      <c r="Y25" s="238">
        <f t="shared" si="7"/>
        <v>1192064.1038414342</v>
      </c>
      <c r="Z25" s="238">
        <f t="shared" si="7"/>
        <v>1201907.5814773594</v>
      </c>
      <c r="AA25" s="238">
        <f t="shared" si="7"/>
        <v>1211751.0591132846</v>
      </c>
      <c r="AB25" s="238">
        <f t="shared" si="7"/>
        <v>1221594.53674921</v>
      </c>
      <c r="AC25" s="238">
        <f t="shared" si="7"/>
        <v>1231124.3887767673</v>
      </c>
      <c r="AD25" s="238">
        <f t="shared" si="7"/>
        <v>1241393.2687698745</v>
      </c>
      <c r="AE25" s="238">
        <f t="shared" si="7"/>
        <v>1251237.5489763042</v>
      </c>
      <c r="AF25" s="238">
        <f t="shared" si="7"/>
        <v>1260852.4925592537</v>
      </c>
      <c r="AG25" s="238">
        <f t="shared" si="7"/>
        <v>1270694.776274422</v>
      </c>
    </row>
    <row r="28" spans="2:33" x14ac:dyDescent="0.2">
      <c r="B28" s="48"/>
      <c r="C28" s="48"/>
      <c r="D28" s="48" t="s">
        <v>10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</row>
    <row r="29" spans="2:33" x14ac:dyDescent="0.2">
      <c r="B29" s="49" t="s">
        <v>403</v>
      </c>
      <c r="C29" s="49"/>
      <c r="D29" s="48">
        <v>1</v>
      </c>
      <c r="E29" s="48">
        <v>2</v>
      </c>
      <c r="F29" s="48">
        <v>3</v>
      </c>
      <c r="G29" s="48">
        <v>4</v>
      </c>
      <c r="H29" s="48">
        <v>5</v>
      </c>
      <c r="I29" s="48">
        <v>6</v>
      </c>
      <c r="J29" s="48">
        <v>7</v>
      </c>
      <c r="K29" s="48">
        <v>8</v>
      </c>
      <c r="L29" s="48">
        <v>9</v>
      </c>
      <c r="M29" s="48">
        <v>10</v>
      </c>
      <c r="N29" s="48">
        <v>11</v>
      </c>
      <c r="O29" s="48">
        <v>12</v>
      </c>
      <c r="P29" s="48">
        <v>13</v>
      </c>
      <c r="Q29" s="48">
        <v>14</v>
      </c>
      <c r="R29" s="48">
        <v>15</v>
      </c>
      <c r="S29" s="48">
        <v>16</v>
      </c>
      <c r="T29" s="48">
        <v>17</v>
      </c>
      <c r="U29" s="48">
        <v>18</v>
      </c>
      <c r="V29" s="48">
        <v>19</v>
      </c>
      <c r="W29" s="48">
        <v>20</v>
      </c>
      <c r="X29" s="48">
        <v>21</v>
      </c>
      <c r="Y29" s="48">
        <v>22</v>
      </c>
      <c r="Z29" s="48">
        <v>23</v>
      </c>
      <c r="AA29" s="48">
        <v>24</v>
      </c>
      <c r="AB29" s="48">
        <v>25</v>
      </c>
      <c r="AC29" s="48">
        <v>26</v>
      </c>
      <c r="AD29" s="48">
        <v>27</v>
      </c>
      <c r="AE29" s="48">
        <v>28</v>
      </c>
      <c r="AF29" s="48">
        <v>29</v>
      </c>
      <c r="AG29" s="48">
        <v>30</v>
      </c>
    </row>
    <row r="30" spans="2:33" x14ac:dyDescent="0.2">
      <c r="B30" s="51" t="s">
        <v>90</v>
      </c>
      <c r="C30" s="51" t="s">
        <v>9</v>
      </c>
      <c r="D30" s="52">
        <f>D4</f>
        <v>2026</v>
      </c>
      <c r="E30" s="52">
        <f t="shared" ref="E30:AG30" si="8">E4</f>
        <v>2027</v>
      </c>
      <c r="F30" s="52">
        <f t="shared" si="8"/>
        <v>2028</v>
      </c>
      <c r="G30" s="52">
        <f t="shared" si="8"/>
        <v>2029</v>
      </c>
      <c r="H30" s="52">
        <f t="shared" si="8"/>
        <v>2030</v>
      </c>
      <c r="I30" s="52">
        <f t="shared" si="8"/>
        <v>2031</v>
      </c>
      <c r="J30" s="52">
        <f t="shared" si="8"/>
        <v>2032</v>
      </c>
      <c r="K30" s="52">
        <f t="shared" si="8"/>
        <v>2033</v>
      </c>
      <c r="L30" s="52">
        <f t="shared" si="8"/>
        <v>2034</v>
      </c>
      <c r="M30" s="52">
        <f t="shared" si="8"/>
        <v>2035</v>
      </c>
      <c r="N30" s="52">
        <f t="shared" si="8"/>
        <v>2036</v>
      </c>
      <c r="O30" s="52">
        <f t="shared" si="8"/>
        <v>2037</v>
      </c>
      <c r="P30" s="52">
        <f t="shared" si="8"/>
        <v>2038</v>
      </c>
      <c r="Q30" s="52">
        <f t="shared" si="8"/>
        <v>2039</v>
      </c>
      <c r="R30" s="52">
        <f t="shared" si="8"/>
        <v>2040</v>
      </c>
      <c r="S30" s="52">
        <f t="shared" si="8"/>
        <v>2041</v>
      </c>
      <c r="T30" s="52">
        <f t="shared" si="8"/>
        <v>2042</v>
      </c>
      <c r="U30" s="52">
        <f t="shared" si="8"/>
        <v>2043</v>
      </c>
      <c r="V30" s="52">
        <f t="shared" si="8"/>
        <v>2044</v>
      </c>
      <c r="W30" s="52">
        <f t="shared" si="8"/>
        <v>2045</v>
      </c>
      <c r="X30" s="52">
        <f t="shared" si="8"/>
        <v>2046</v>
      </c>
      <c r="Y30" s="52">
        <f t="shared" si="8"/>
        <v>2047</v>
      </c>
      <c r="Z30" s="52">
        <f t="shared" si="8"/>
        <v>2048</v>
      </c>
      <c r="AA30" s="52">
        <f t="shared" si="8"/>
        <v>2049</v>
      </c>
      <c r="AB30" s="52">
        <f t="shared" si="8"/>
        <v>2050</v>
      </c>
      <c r="AC30" s="52">
        <f t="shared" si="8"/>
        <v>2051</v>
      </c>
      <c r="AD30" s="52">
        <f t="shared" si="8"/>
        <v>2052</v>
      </c>
      <c r="AE30" s="52">
        <f t="shared" si="8"/>
        <v>2053</v>
      </c>
      <c r="AF30" s="52">
        <f t="shared" si="8"/>
        <v>2054</v>
      </c>
      <c r="AG30" s="52">
        <f t="shared" si="8"/>
        <v>2055</v>
      </c>
    </row>
    <row r="31" spans="2:33" x14ac:dyDescent="0.2">
      <c r="B31" s="48" t="s">
        <v>399</v>
      </c>
      <c r="C31" s="55">
        <f>SUM(D31:AG31)</f>
        <v>45263.704937052724</v>
      </c>
      <c r="D31" s="241">
        <f>D5-D18</f>
        <v>0</v>
      </c>
      <c r="E31" s="241">
        <f t="shared" ref="E31:AG37" si="9">E5-E18</f>
        <v>0</v>
      </c>
      <c r="F31" s="241">
        <f t="shared" si="9"/>
        <v>0</v>
      </c>
      <c r="G31" s="241">
        <f t="shared" si="9"/>
        <v>0</v>
      </c>
      <c r="H31" s="241">
        <f t="shared" si="9"/>
        <v>1424.5448310085303</v>
      </c>
      <c r="I31" s="241">
        <f t="shared" si="9"/>
        <v>1432.783740945004</v>
      </c>
      <c r="J31" s="241">
        <f t="shared" si="9"/>
        <v>1469.5790505906261</v>
      </c>
      <c r="K31" s="241">
        <f t="shared" si="9"/>
        <v>1480.846985795004</v>
      </c>
      <c r="L31" s="241">
        <f t="shared" si="9"/>
        <v>1502.5751356505716</v>
      </c>
      <c r="M31" s="241">
        <f t="shared" si="9"/>
        <v>1519.0935170666708</v>
      </c>
      <c r="N31" s="241">
        <f t="shared" si="9"/>
        <v>1602.1535426867667</v>
      </c>
      <c r="O31" s="241">
        <f t="shared" si="9"/>
        <v>1619.4549895969758</v>
      </c>
      <c r="P31" s="241">
        <f t="shared" si="9"/>
        <v>1630.9985966681343</v>
      </c>
      <c r="Q31" s="241">
        <f t="shared" si="9"/>
        <v>1669.9189251323987</v>
      </c>
      <c r="R31" s="241">
        <f t="shared" si="9"/>
        <v>1677.3508842900228</v>
      </c>
      <c r="S31" s="241">
        <f t="shared" si="9"/>
        <v>1693.4609798691163</v>
      </c>
      <c r="T31" s="241">
        <f t="shared" si="9"/>
        <v>1712.5298213034221</v>
      </c>
      <c r="U31" s="241">
        <f t="shared" si="9"/>
        <v>1750.4523829267273</v>
      </c>
      <c r="V31" s="241">
        <f t="shared" si="9"/>
        <v>1770.2170095358197</v>
      </c>
      <c r="W31" s="241">
        <f t="shared" si="9"/>
        <v>1789.4254678184479</v>
      </c>
      <c r="X31" s="241">
        <f t="shared" si="9"/>
        <v>1834.9128403421637</v>
      </c>
      <c r="Y31" s="241">
        <f t="shared" si="9"/>
        <v>1859.854663260041</v>
      </c>
      <c r="Z31" s="241">
        <f t="shared" si="9"/>
        <v>1898.8205475376599</v>
      </c>
      <c r="AA31" s="241">
        <f t="shared" si="9"/>
        <v>1918.3950299190219</v>
      </c>
      <c r="AB31" s="241">
        <f t="shared" si="9"/>
        <v>1937.969512300413</v>
      </c>
      <c r="AC31" s="241">
        <f t="shared" si="9"/>
        <v>1965.5390251163735</v>
      </c>
      <c r="AD31" s="241">
        <f t="shared" si="9"/>
        <v>1974.3184806320533</v>
      </c>
      <c r="AE31" s="241">
        <f t="shared" si="9"/>
        <v>2019.1451077601305</v>
      </c>
      <c r="AF31" s="241">
        <f t="shared" si="9"/>
        <v>2044.7909547199342</v>
      </c>
      <c r="AG31" s="241">
        <f t="shared" si="9"/>
        <v>2064.5729145806981</v>
      </c>
    </row>
    <row r="32" spans="2:33" x14ac:dyDescent="0.2">
      <c r="B32" s="48" t="s">
        <v>397</v>
      </c>
      <c r="C32" s="55">
        <f t="shared" ref="C32:C37" si="10">SUM(D32:AG32)</f>
        <v>13874.286627445043</v>
      </c>
      <c r="D32" s="241">
        <f t="shared" ref="D32:S37" si="11">D6-D19</f>
        <v>0</v>
      </c>
      <c r="E32" s="241">
        <f t="shared" si="11"/>
        <v>0</v>
      </c>
      <c r="F32" s="241">
        <f t="shared" si="11"/>
        <v>0</v>
      </c>
      <c r="G32" s="241">
        <f t="shared" si="11"/>
        <v>0</v>
      </c>
      <c r="H32" s="241">
        <f t="shared" si="11"/>
        <v>420.80703480851372</v>
      </c>
      <c r="I32" s="241">
        <f t="shared" si="11"/>
        <v>430.25090973823023</v>
      </c>
      <c r="J32" s="241">
        <f t="shared" si="11"/>
        <v>439.69478466794692</v>
      </c>
      <c r="K32" s="241">
        <f t="shared" si="11"/>
        <v>449.13865959766338</v>
      </c>
      <c r="L32" s="241">
        <f t="shared" si="11"/>
        <v>458.58253452738012</v>
      </c>
      <c r="M32" s="241">
        <f t="shared" si="11"/>
        <v>468.02640945709692</v>
      </c>
      <c r="N32" s="241">
        <f t="shared" si="11"/>
        <v>480.58516344623285</v>
      </c>
      <c r="O32" s="241">
        <f t="shared" si="11"/>
        <v>490.04915243455798</v>
      </c>
      <c r="P32" s="241">
        <f t="shared" si="11"/>
        <v>499.51314142288294</v>
      </c>
      <c r="Q32" s="241">
        <f t="shared" si="11"/>
        <v>508.97713041120767</v>
      </c>
      <c r="R32" s="241">
        <f t="shared" si="11"/>
        <v>518.44111939953245</v>
      </c>
      <c r="S32" s="241">
        <f t="shared" si="11"/>
        <v>525.95094730847472</v>
      </c>
      <c r="T32" s="241">
        <f t="shared" si="9"/>
        <v>533.46077521741654</v>
      </c>
      <c r="U32" s="241">
        <f t="shared" si="9"/>
        <v>540.9706031263587</v>
      </c>
      <c r="V32" s="241">
        <f t="shared" si="9"/>
        <v>548.48043103530085</v>
      </c>
      <c r="W32" s="241">
        <f t="shared" si="9"/>
        <v>555.9902589442429</v>
      </c>
      <c r="X32" s="241">
        <f t="shared" si="9"/>
        <v>566.57387116395603</v>
      </c>
      <c r="Y32" s="241">
        <f t="shared" si="9"/>
        <v>574.12117916978787</v>
      </c>
      <c r="Z32" s="241">
        <f t="shared" si="9"/>
        <v>581.66848717561993</v>
      </c>
      <c r="AA32" s="241">
        <f t="shared" si="9"/>
        <v>589.21579518145222</v>
      </c>
      <c r="AB32" s="241">
        <f t="shared" si="9"/>
        <v>596.76310318728429</v>
      </c>
      <c r="AC32" s="241">
        <f t="shared" si="9"/>
        <v>604.31041119311635</v>
      </c>
      <c r="AD32" s="241">
        <f t="shared" si="9"/>
        <v>611.85771919894842</v>
      </c>
      <c r="AE32" s="241">
        <f t="shared" si="9"/>
        <v>619.40502720478071</v>
      </c>
      <c r="AF32" s="241">
        <f t="shared" si="9"/>
        <v>626.95233521061266</v>
      </c>
      <c r="AG32" s="241">
        <f t="shared" si="9"/>
        <v>634.49964321644507</v>
      </c>
    </row>
    <row r="33" spans="2:33" x14ac:dyDescent="0.2">
      <c r="B33" s="48" t="s">
        <v>400</v>
      </c>
      <c r="C33" s="55">
        <f t="shared" si="10"/>
        <v>1674618.4749203231</v>
      </c>
      <c r="D33" s="241">
        <f t="shared" si="11"/>
        <v>0</v>
      </c>
      <c r="E33" s="241">
        <f t="shared" si="9"/>
        <v>0</v>
      </c>
      <c r="F33" s="241">
        <f t="shared" si="9"/>
        <v>0</v>
      </c>
      <c r="G33" s="241">
        <f t="shared" si="9"/>
        <v>0</v>
      </c>
      <c r="H33" s="241">
        <f t="shared" si="9"/>
        <v>53432.869562563254</v>
      </c>
      <c r="I33" s="241">
        <f t="shared" si="9"/>
        <v>53755.966924930806</v>
      </c>
      <c r="J33" s="241">
        <f t="shared" si="9"/>
        <v>54994.950152468984</v>
      </c>
      <c r="K33" s="241">
        <f t="shared" si="9"/>
        <v>55392.89868073957</v>
      </c>
      <c r="L33" s="241">
        <f t="shared" si="9"/>
        <v>56160.954875715193</v>
      </c>
      <c r="M33" s="241">
        <f t="shared" si="9"/>
        <v>56749.370725890389</v>
      </c>
      <c r="N33" s="241">
        <f t="shared" si="9"/>
        <v>59548.484254940413</v>
      </c>
      <c r="O33" s="241">
        <f t="shared" si="9"/>
        <v>60164.395060022478</v>
      </c>
      <c r="P33" s="241">
        <f t="shared" si="9"/>
        <v>60571.947994222282</v>
      </c>
      <c r="Q33" s="241">
        <f t="shared" si="9"/>
        <v>61885.270390338846</v>
      </c>
      <c r="R33" s="241">
        <f t="shared" si="9"/>
        <v>62173.349385599955</v>
      </c>
      <c r="S33" s="241">
        <f t="shared" si="9"/>
        <v>62775.155060888501</v>
      </c>
      <c r="T33" s="241">
        <f t="shared" si="9"/>
        <v>63454.367854787852</v>
      </c>
      <c r="U33" s="241">
        <f t="shared" si="9"/>
        <v>64725.782312948257</v>
      </c>
      <c r="V33" s="241">
        <f t="shared" si="9"/>
        <v>65428.99404921534</v>
      </c>
      <c r="W33" s="241">
        <f t="shared" si="9"/>
        <v>66113.060519404477</v>
      </c>
      <c r="X33" s="241">
        <f t="shared" si="9"/>
        <v>67657.711658700602</v>
      </c>
      <c r="Y33" s="241">
        <f t="shared" si="9"/>
        <v>68542.427514748881</v>
      </c>
      <c r="Z33" s="241">
        <f t="shared" si="9"/>
        <v>69850.208413186716</v>
      </c>
      <c r="AA33" s="241">
        <f t="shared" si="9"/>
        <v>70547.109982129885</v>
      </c>
      <c r="AB33" s="241">
        <f t="shared" si="9"/>
        <v>71244.011551072588</v>
      </c>
      <c r="AC33" s="241">
        <f t="shared" si="9"/>
        <v>72211.611020809738</v>
      </c>
      <c r="AD33" s="241">
        <f t="shared" si="9"/>
        <v>72547.932922389125</v>
      </c>
      <c r="AE33" s="241">
        <f t="shared" si="9"/>
        <v>74055.51661306899</v>
      </c>
      <c r="AF33" s="241">
        <f t="shared" si="9"/>
        <v>74964.989286653232</v>
      </c>
      <c r="AG33" s="241">
        <f t="shared" si="9"/>
        <v>75669.138152886881</v>
      </c>
    </row>
    <row r="34" spans="2:33" x14ac:dyDescent="0.2">
      <c r="B34" s="48" t="s">
        <v>398</v>
      </c>
      <c r="C34" s="55">
        <f t="shared" si="10"/>
        <v>463422.69335407316</v>
      </c>
      <c r="D34" s="241">
        <f t="shared" si="11"/>
        <v>0</v>
      </c>
      <c r="E34" s="241">
        <f t="shared" si="9"/>
        <v>0</v>
      </c>
      <c r="F34" s="241">
        <f t="shared" si="9"/>
        <v>0</v>
      </c>
      <c r="G34" s="241">
        <f t="shared" si="9"/>
        <v>0</v>
      </c>
      <c r="H34" s="241">
        <f t="shared" si="9"/>
        <v>13864.834732583749</v>
      </c>
      <c r="I34" s="241">
        <f t="shared" si="9"/>
        <v>14197.576922100876</v>
      </c>
      <c r="J34" s="241">
        <f t="shared" si="9"/>
        <v>14530.319111618004</v>
      </c>
      <c r="K34" s="241">
        <f t="shared" si="9"/>
        <v>14863.061301135129</v>
      </c>
      <c r="L34" s="241">
        <f t="shared" si="9"/>
        <v>15195.803490652266</v>
      </c>
      <c r="M34" s="241">
        <f t="shared" si="9"/>
        <v>15528.545680169389</v>
      </c>
      <c r="N34" s="241">
        <f t="shared" si="9"/>
        <v>15960.098890487177</v>
      </c>
      <c r="O34" s="241">
        <f t="shared" si="9"/>
        <v>16293.520996595318</v>
      </c>
      <c r="P34" s="241">
        <f t="shared" si="9"/>
        <v>16626.943102703477</v>
      </c>
      <c r="Q34" s="241">
        <f t="shared" si="9"/>
        <v>16960.365208811618</v>
      </c>
      <c r="R34" s="241">
        <f t="shared" si="9"/>
        <v>17293.787314919762</v>
      </c>
      <c r="S34" s="241">
        <f t="shared" si="9"/>
        <v>17557.717505134628</v>
      </c>
      <c r="T34" s="241">
        <f t="shared" si="9"/>
        <v>17821.647695349493</v>
      </c>
      <c r="U34" s="241">
        <f t="shared" si="9"/>
        <v>18085.577885564344</v>
      </c>
      <c r="V34" s="241">
        <f t="shared" si="9"/>
        <v>18349.508075779224</v>
      </c>
      <c r="W34" s="241">
        <f t="shared" si="9"/>
        <v>18613.438265994082</v>
      </c>
      <c r="X34" s="241">
        <f t="shared" si="9"/>
        <v>18974.399174309794</v>
      </c>
      <c r="Y34" s="241">
        <f t="shared" si="9"/>
        <v>19239.642628340378</v>
      </c>
      <c r="Z34" s="241">
        <f t="shared" si="9"/>
        <v>19504.886082370977</v>
      </c>
      <c r="AA34" s="241">
        <f t="shared" si="9"/>
        <v>19770.129536401568</v>
      </c>
      <c r="AB34" s="241">
        <f t="shared" si="9"/>
        <v>20035.372990432166</v>
      </c>
      <c r="AC34" s="241">
        <f t="shared" si="9"/>
        <v>20300.61644446275</v>
      </c>
      <c r="AD34" s="241">
        <f t="shared" si="9"/>
        <v>20565.859898493349</v>
      </c>
      <c r="AE34" s="241">
        <f t="shared" si="9"/>
        <v>20831.103352523936</v>
      </c>
      <c r="AF34" s="241">
        <f>AF8-AF21</f>
        <v>21096.346806554538</v>
      </c>
      <c r="AG34" s="241">
        <f t="shared" si="9"/>
        <v>21361.590260585122</v>
      </c>
    </row>
    <row r="35" spans="2:33" x14ac:dyDescent="0.2">
      <c r="B35" s="48" t="s">
        <v>395</v>
      </c>
      <c r="C35" s="55">
        <f t="shared" si="10"/>
        <v>1171.4459205237113</v>
      </c>
      <c r="D35" s="241">
        <f t="shared" si="11"/>
        <v>0</v>
      </c>
      <c r="E35" s="241">
        <f t="shared" si="9"/>
        <v>0</v>
      </c>
      <c r="F35" s="241">
        <f t="shared" si="9"/>
        <v>0</v>
      </c>
      <c r="G35" s="241">
        <f t="shared" si="9"/>
        <v>0</v>
      </c>
      <c r="H35" s="241">
        <f t="shared" si="9"/>
        <v>35.259949621335522</v>
      </c>
      <c r="I35" s="241">
        <f t="shared" si="9"/>
        <v>35.572685140886506</v>
      </c>
      <c r="J35" s="241">
        <f t="shared" si="9"/>
        <v>36.710237324751347</v>
      </c>
      <c r="K35" s="241">
        <f t="shared" si="9"/>
        <v>37.159965347962043</v>
      </c>
      <c r="L35" s="241">
        <f t="shared" si="9"/>
        <v>37.834978220926359</v>
      </c>
      <c r="M35" s="241">
        <f t="shared" si="9"/>
        <v>38.387369241651186</v>
      </c>
      <c r="N35" s="241">
        <f t="shared" si="9"/>
        <v>40.784304494913727</v>
      </c>
      <c r="O35" s="241">
        <f t="shared" si="9"/>
        <v>41.354536038960873</v>
      </c>
      <c r="P35" s="241">
        <f t="shared" si="9"/>
        <v>41.811038354534276</v>
      </c>
      <c r="Q35" s="241">
        <f t="shared" si="9"/>
        <v>42.996741245876365</v>
      </c>
      <c r="R35" s="241">
        <f t="shared" si="9"/>
        <v>43.30694644093478</v>
      </c>
      <c r="S35" s="241">
        <f t="shared" si="9"/>
        <v>43.749849653722663</v>
      </c>
      <c r="T35" s="241">
        <f t="shared" si="9"/>
        <v>44.317038698323586</v>
      </c>
      <c r="U35" s="241">
        <f t="shared" si="9"/>
        <v>45.456512424279026</v>
      </c>
      <c r="V35" s="241">
        <f t="shared" si="9"/>
        <v>46.040062221041921</v>
      </c>
      <c r="W35" s="241">
        <f t="shared" si="9"/>
        <v>46.610449970246918</v>
      </c>
      <c r="X35" s="241">
        <f t="shared" si="9"/>
        <v>47.992705330090871</v>
      </c>
      <c r="Y35" s="241">
        <f t="shared" si="9"/>
        <v>48.692314905761464</v>
      </c>
      <c r="Z35" s="241">
        <f t="shared" si="9"/>
        <v>49.856310468852712</v>
      </c>
      <c r="AA35" s="241">
        <f t="shared" si="9"/>
        <v>50.435670982057104</v>
      </c>
      <c r="AB35" s="241">
        <f t="shared" si="9"/>
        <v>51.015031495261724</v>
      </c>
      <c r="AC35" s="241">
        <f t="shared" si="9"/>
        <v>51.793630225566289</v>
      </c>
      <c r="AD35" s="241">
        <f t="shared" si="9"/>
        <v>52.093068580959994</v>
      </c>
      <c r="AE35" s="241">
        <f t="shared" si="9"/>
        <v>53.400085609575285</v>
      </c>
      <c r="AF35" s="241">
        <f t="shared" si="9"/>
        <v>54.115199525415846</v>
      </c>
      <c r="AG35" s="241">
        <f t="shared" si="9"/>
        <v>54.699238959822765</v>
      </c>
    </row>
    <row r="36" spans="2:33" x14ac:dyDescent="0.2">
      <c r="B36" s="48" t="s">
        <v>229</v>
      </c>
      <c r="C36" s="55">
        <f t="shared" si="10"/>
        <v>73070.278874286014</v>
      </c>
      <c r="D36" s="241">
        <f t="shared" si="11"/>
        <v>0</v>
      </c>
      <c r="E36" s="241">
        <f t="shared" si="9"/>
        <v>0</v>
      </c>
      <c r="F36" s="241">
        <f t="shared" si="9"/>
        <v>0</v>
      </c>
      <c r="G36" s="241">
        <f t="shared" si="9"/>
        <v>0</v>
      </c>
      <c r="H36" s="241">
        <f t="shared" si="9"/>
        <v>1561.4014108338743</v>
      </c>
      <c r="I36" s="241">
        <f t="shared" si="9"/>
        <v>1562.1131847822398</v>
      </c>
      <c r="J36" s="241">
        <f t="shared" si="9"/>
        <v>1742.6694483899046</v>
      </c>
      <c r="K36" s="241">
        <f t="shared" si="9"/>
        <v>1790.1482074684609</v>
      </c>
      <c r="L36" s="241">
        <f t="shared" si="9"/>
        <v>1860.5181595110917</v>
      </c>
      <c r="M36" s="241">
        <f t="shared" si="9"/>
        <v>1913.6596042848541</v>
      </c>
      <c r="N36" s="241">
        <f t="shared" si="9"/>
        <v>2311.8477340741083</v>
      </c>
      <c r="O36" s="241">
        <f t="shared" si="9"/>
        <v>2367.050073274484</v>
      </c>
      <c r="P36" s="241">
        <f t="shared" si="9"/>
        <v>2415.4019666474051</v>
      </c>
      <c r="Q36" s="241">
        <f t="shared" si="9"/>
        <v>2601.7438958661078</v>
      </c>
      <c r="R36" s="241">
        <f t="shared" si="9"/>
        <v>2608.79824782988</v>
      </c>
      <c r="S36" s="241">
        <f t="shared" si="9"/>
        <v>2623.6842393421248</v>
      </c>
      <c r="T36" s="241">
        <f t="shared" si="9"/>
        <v>2678.9222330024786</v>
      </c>
      <c r="U36" s="241">
        <f t="shared" si="9"/>
        <v>2868.4039516326302</v>
      </c>
      <c r="V36" s="241">
        <f t="shared" si="9"/>
        <v>2925.9339838956512</v>
      </c>
      <c r="W36" s="241">
        <f t="shared" si="9"/>
        <v>2981.5847594210209</v>
      </c>
      <c r="X36" s="241">
        <f t="shared" si="9"/>
        <v>3201.9863765919144</v>
      </c>
      <c r="Y36" s="241">
        <f t="shared" si="9"/>
        <v>3273.0258880569017</v>
      </c>
      <c r="Z36" s="241">
        <f t="shared" si="9"/>
        <v>3465.5689943078178</v>
      </c>
      <c r="AA36" s="241">
        <f t="shared" si="9"/>
        <v>3522.2609186069749</v>
      </c>
      <c r="AB36" s="241">
        <f t="shared" si="9"/>
        <v>3578.9528429064667</v>
      </c>
      <c r="AC36" s="241">
        <f t="shared" si="9"/>
        <v>3668.2706991735031</v>
      </c>
      <c r="AD36" s="241">
        <f t="shared" si="9"/>
        <v>3674.8082991111733</v>
      </c>
      <c r="AE36" s="241">
        <f t="shared" si="9"/>
        <v>3889.5726101078326</v>
      </c>
      <c r="AF36" s="241">
        <f t="shared" si="9"/>
        <v>3962.3437988815713</v>
      </c>
      <c r="AG36" s="241">
        <f t="shared" si="9"/>
        <v>4019.607346285542</v>
      </c>
    </row>
    <row r="37" spans="2:33" x14ac:dyDescent="0.2">
      <c r="B37" s="48" t="s">
        <v>396</v>
      </c>
      <c r="C37" s="55">
        <f t="shared" si="10"/>
        <v>-5057.1900094887696</v>
      </c>
      <c r="D37" s="241">
        <f t="shared" si="11"/>
        <v>0</v>
      </c>
      <c r="E37" s="241">
        <f t="shared" si="9"/>
        <v>0</v>
      </c>
      <c r="F37" s="241">
        <f t="shared" si="9"/>
        <v>0</v>
      </c>
      <c r="G37" s="241">
        <f t="shared" si="9"/>
        <v>0</v>
      </c>
      <c r="H37" s="241">
        <f t="shared" si="9"/>
        <v>-246.06023785107118</v>
      </c>
      <c r="I37" s="241">
        <f t="shared" si="9"/>
        <v>-250.15403753476403</v>
      </c>
      <c r="J37" s="241">
        <f t="shared" si="9"/>
        <v>-238.96183018909142</v>
      </c>
      <c r="K37" s="241">
        <f t="shared" si="9"/>
        <v>-238.04092803142703</v>
      </c>
      <c r="L37" s="241">
        <f t="shared" si="9"/>
        <v>-236.78839844731738</v>
      </c>
      <c r="M37" s="241">
        <f t="shared" si="9"/>
        <v>-236.41515419436109</v>
      </c>
      <c r="N37" s="241">
        <f t="shared" si="9"/>
        <v>-210.23049626947977</v>
      </c>
      <c r="O37" s="241">
        <f t="shared" si="9"/>
        <v>-209.79463488645888</v>
      </c>
      <c r="P37" s="241">
        <f t="shared" si="9"/>
        <v>-208.8366836356563</v>
      </c>
      <c r="Q37" s="241">
        <f t="shared" si="9"/>
        <v>-197.44273200199314</v>
      </c>
      <c r="R37" s="241">
        <f t="shared" si="9"/>
        <v>-200.57320734612767</v>
      </c>
      <c r="S37" s="241">
        <f t="shared" si="9"/>
        <v>-204.33800652043828</v>
      </c>
      <c r="T37" s="241">
        <f t="shared" si="9"/>
        <v>-203.85760023868897</v>
      </c>
      <c r="U37" s="241">
        <f t="shared" si="9"/>
        <v>-191.38483865227681</v>
      </c>
      <c r="V37" s="241">
        <f t="shared" si="9"/>
        <v>-190.78809107952293</v>
      </c>
      <c r="W37" s="241">
        <f t="shared" si="9"/>
        <v>-190.2901167530672</v>
      </c>
      <c r="X37" s="241">
        <f t="shared" si="9"/>
        <v>-176.5440423819673</v>
      </c>
      <c r="Y37" s="241">
        <f t="shared" si="9"/>
        <v>-175.52491086135888</v>
      </c>
      <c r="Z37" s="241">
        <f t="shared" si="9"/>
        <v>-162.93256932914301</v>
      </c>
      <c r="AA37" s="241">
        <f t="shared" si="9"/>
        <v>-162.40241962995788</v>
      </c>
      <c r="AB37" s="241">
        <f t="shared" si="9"/>
        <v>-161.8722699307782</v>
      </c>
      <c r="AC37" s="241">
        <f t="shared" si="9"/>
        <v>-159.23461327813675</v>
      </c>
      <c r="AD37" s="241">
        <f t="shared" si="9"/>
        <v>-162.29788001255292</v>
      </c>
      <c r="AE37" s="241">
        <f t="shared" si="9"/>
        <v>-148.36838253377755</v>
      </c>
      <c r="AF37" s="241">
        <f t="shared" si="9"/>
        <v>-147.30352950532142</v>
      </c>
      <c r="AG37" s="241">
        <f t="shared" si="9"/>
        <v>-146.75239839403366</v>
      </c>
    </row>
    <row r="38" spans="2:33" x14ac:dyDescent="0.2">
      <c r="B38" s="240" t="s">
        <v>86</v>
      </c>
      <c r="C38" s="88">
        <f>SUM(D38:AG38)</f>
        <v>2266363.6946242149</v>
      </c>
      <c r="D38" s="244">
        <f>SUM(D31:D37)</f>
        <v>0</v>
      </c>
      <c r="E38" s="88">
        <f t="shared" ref="E38:AG38" si="12">SUM(E31:E37)</f>
        <v>0</v>
      </c>
      <c r="F38" s="88">
        <f t="shared" si="12"/>
        <v>0</v>
      </c>
      <c r="G38" s="88">
        <f t="shared" si="12"/>
        <v>0</v>
      </c>
      <c r="H38" s="88">
        <f t="shared" si="12"/>
        <v>70493.657283568187</v>
      </c>
      <c r="I38" s="88">
        <f t="shared" si="12"/>
        <v>71164.110330103271</v>
      </c>
      <c r="J38" s="88">
        <f t="shared" si="12"/>
        <v>72974.960954871131</v>
      </c>
      <c r="K38" s="88">
        <f t="shared" si="12"/>
        <v>73775.212872052361</v>
      </c>
      <c r="L38" s="88">
        <f t="shared" si="12"/>
        <v>74979.480775830118</v>
      </c>
      <c r="M38" s="88">
        <f t="shared" si="12"/>
        <v>75980.668151915699</v>
      </c>
      <c r="N38" s="88">
        <f t="shared" si="12"/>
        <v>79733.723393860128</v>
      </c>
      <c r="O38" s="88">
        <f t="shared" si="12"/>
        <v>80766.030173076302</v>
      </c>
      <c r="P38" s="88">
        <f t="shared" si="12"/>
        <v>81577.779156383054</v>
      </c>
      <c r="Q38" s="88">
        <f t="shared" si="12"/>
        <v>83471.829559804071</v>
      </c>
      <c r="R38" s="88">
        <f t="shared" si="12"/>
        <v>84114.460691133965</v>
      </c>
      <c r="S38" s="88">
        <f t="shared" si="12"/>
        <v>85015.380575676114</v>
      </c>
      <c r="T38" s="88">
        <f t="shared" si="12"/>
        <v>86041.387818120304</v>
      </c>
      <c r="U38" s="88">
        <f t="shared" si="12"/>
        <v>87825.258809970328</v>
      </c>
      <c r="V38" s="88">
        <f t="shared" si="12"/>
        <v>88878.385520602853</v>
      </c>
      <c r="W38" s="88">
        <f t="shared" si="12"/>
        <v>89909.819604799457</v>
      </c>
      <c r="X38" s="88">
        <f t="shared" si="12"/>
        <v>92107.032584056564</v>
      </c>
      <c r="Y38" s="88">
        <f t="shared" si="12"/>
        <v>93362.239277620392</v>
      </c>
      <c r="Z38" s="88">
        <f t="shared" si="12"/>
        <v>95188.076265718482</v>
      </c>
      <c r="AA38" s="88">
        <f t="shared" si="12"/>
        <v>96235.144513591003</v>
      </c>
      <c r="AB38" s="88">
        <f t="shared" si="12"/>
        <v>97282.212761463394</v>
      </c>
      <c r="AC38" s="88">
        <f t="shared" si="12"/>
        <v>98642.906617702916</v>
      </c>
      <c r="AD38" s="88">
        <f t="shared" si="12"/>
        <v>99264.572508393045</v>
      </c>
      <c r="AE38" s="88">
        <f t="shared" si="12"/>
        <v>101319.77441374147</v>
      </c>
      <c r="AF38" s="88">
        <f t="shared" si="12"/>
        <v>102602.23485203997</v>
      </c>
      <c r="AG38" s="88">
        <f t="shared" si="12"/>
        <v>103657.35515812047</v>
      </c>
    </row>
    <row r="41" spans="2:33" x14ac:dyDescent="0.2">
      <c r="B41" s="247"/>
      <c r="C41" s="48"/>
      <c r="D41" s="48" t="s">
        <v>10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</row>
    <row r="42" spans="2:33" x14ac:dyDescent="0.2">
      <c r="B42" s="323" t="s">
        <v>404</v>
      </c>
      <c r="C42" s="49"/>
      <c r="D42" s="48">
        <v>1</v>
      </c>
      <c r="E42" s="48">
        <v>2</v>
      </c>
      <c r="F42" s="48">
        <v>3</v>
      </c>
      <c r="G42" s="48">
        <v>4</v>
      </c>
      <c r="H42" s="48">
        <v>5</v>
      </c>
      <c r="I42" s="48">
        <v>6</v>
      </c>
      <c r="J42" s="48">
        <v>7</v>
      </c>
      <c r="K42" s="48">
        <v>8</v>
      </c>
      <c r="L42" s="48">
        <v>9</v>
      </c>
      <c r="M42" s="48">
        <v>10</v>
      </c>
      <c r="N42" s="48">
        <v>11</v>
      </c>
      <c r="O42" s="48">
        <v>12</v>
      </c>
      <c r="P42" s="48">
        <v>13</v>
      </c>
      <c r="Q42" s="48">
        <v>14</v>
      </c>
      <c r="R42" s="48">
        <v>15</v>
      </c>
      <c r="S42" s="48">
        <v>16</v>
      </c>
      <c r="T42" s="48">
        <v>17</v>
      </c>
      <c r="U42" s="48">
        <v>18</v>
      </c>
      <c r="V42" s="48">
        <v>19</v>
      </c>
      <c r="W42" s="48">
        <v>20</v>
      </c>
      <c r="X42" s="48">
        <v>21</v>
      </c>
      <c r="Y42" s="48">
        <v>22</v>
      </c>
      <c r="Z42" s="48">
        <v>23</v>
      </c>
      <c r="AA42" s="48">
        <v>24</v>
      </c>
      <c r="AB42" s="48">
        <v>25</v>
      </c>
      <c r="AC42" s="48">
        <v>26</v>
      </c>
      <c r="AD42" s="48">
        <v>27</v>
      </c>
      <c r="AE42" s="48">
        <v>28</v>
      </c>
      <c r="AF42" s="48">
        <v>29</v>
      </c>
      <c r="AG42" s="48">
        <v>30</v>
      </c>
    </row>
    <row r="43" spans="2:33" x14ac:dyDescent="0.2">
      <c r="B43" s="324"/>
      <c r="C43" s="51" t="s">
        <v>9</v>
      </c>
      <c r="D43" s="52">
        <f>D4</f>
        <v>2026</v>
      </c>
      <c r="E43" s="52">
        <f t="shared" ref="E43:AG43" si="13">E4</f>
        <v>2027</v>
      </c>
      <c r="F43" s="52">
        <f t="shared" si="13"/>
        <v>2028</v>
      </c>
      <c r="G43" s="52">
        <f t="shared" si="13"/>
        <v>2029</v>
      </c>
      <c r="H43" s="52">
        <f t="shared" si="13"/>
        <v>2030</v>
      </c>
      <c r="I43" s="52">
        <f t="shared" si="13"/>
        <v>2031</v>
      </c>
      <c r="J43" s="52">
        <f t="shared" si="13"/>
        <v>2032</v>
      </c>
      <c r="K43" s="52">
        <f t="shared" si="13"/>
        <v>2033</v>
      </c>
      <c r="L43" s="52">
        <f t="shared" si="13"/>
        <v>2034</v>
      </c>
      <c r="M43" s="52">
        <f t="shared" si="13"/>
        <v>2035</v>
      </c>
      <c r="N43" s="52">
        <f t="shared" si="13"/>
        <v>2036</v>
      </c>
      <c r="O43" s="52">
        <f t="shared" si="13"/>
        <v>2037</v>
      </c>
      <c r="P43" s="52">
        <f t="shared" si="13"/>
        <v>2038</v>
      </c>
      <c r="Q43" s="52">
        <f t="shared" si="13"/>
        <v>2039</v>
      </c>
      <c r="R43" s="52">
        <f t="shared" si="13"/>
        <v>2040</v>
      </c>
      <c r="S43" s="52">
        <f t="shared" si="13"/>
        <v>2041</v>
      </c>
      <c r="T43" s="52">
        <f t="shared" si="13"/>
        <v>2042</v>
      </c>
      <c r="U43" s="52">
        <f t="shared" si="13"/>
        <v>2043</v>
      </c>
      <c r="V43" s="52">
        <f t="shared" si="13"/>
        <v>2044</v>
      </c>
      <c r="W43" s="52">
        <f t="shared" si="13"/>
        <v>2045</v>
      </c>
      <c r="X43" s="52">
        <f t="shared" si="13"/>
        <v>2046</v>
      </c>
      <c r="Y43" s="52">
        <f t="shared" si="13"/>
        <v>2047</v>
      </c>
      <c r="Z43" s="52">
        <f t="shared" si="13"/>
        <v>2048</v>
      </c>
      <c r="AA43" s="52">
        <f t="shared" si="13"/>
        <v>2049</v>
      </c>
      <c r="AB43" s="52">
        <f t="shared" si="13"/>
        <v>2050</v>
      </c>
      <c r="AC43" s="52">
        <f t="shared" si="13"/>
        <v>2051</v>
      </c>
      <c r="AD43" s="52">
        <f t="shared" si="13"/>
        <v>2052</v>
      </c>
      <c r="AE43" s="52">
        <f t="shared" si="13"/>
        <v>2053</v>
      </c>
      <c r="AF43" s="52">
        <f t="shared" si="13"/>
        <v>2054</v>
      </c>
      <c r="AG43" s="52">
        <f t="shared" si="13"/>
        <v>2055</v>
      </c>
    </row>
    <row r="44" spans="2:33" x14ac:dyDescent="0.2">
      <c r="B44" s="48" t="s">
        <v>399</v>
      </c>
      <c r="C44" s="55">
        <f>SUM(D44:AG44)</f>
        <v>3814075.0028578066</v>
      </c>
      <c r="D44" s="241">
        <f>D31*Parametre!H186</f>
        <v>0</v>
      </c>
      <c r="E44" s="241">
        <f>E31*Parametre!I186</f>
        <v>0</v>
      </c>
      <c r="F44" s="241">
        <f>F31*Parametre!J186</f>
        <v>0</v>
      </c>
      <c r="G44" s="241">
        <f>G31*Parametre!K186</f>
        <v>0</v>
      </c>
      <c r="H44" s="241">
        <f>H31*Parametre!L186</f>
        <v>107795.30736241549</v>
      </c>
      <c r="I44" s="241">
        <f>I31*Parametre!M186</f>
        <v>109335.72727151326</v>
      </c>
      <c r="J44" s="241">
        <f>J31*Parametre!N186</f>
        <v>113084.10794294869</v>
      </c>
      <c r="K44" s="241">
        <f>K31*Parametre!O186</f>
        <v>114913.7260976923</v>
      </c>
      <c r="L44" s="241">
        <f>L31*Parametre!P186</f>
        <v>117576.50436465723</v>
      </c>
      <c r="M44" s="241">
        <f>M31*Parametre!Q186</f>
        <v>119871.66943173099</v>
      </c>
      <c r="N44" s="241">
        <f>N31*Parametre!R186</f>
        <v>127483.35739158602</v>
      </c>
      <c r="O44" s="241">
        <f>O31*Parametre!S186</f>
        <v>129945.06836526132</v>
      </c>
      <c r="P44" s="241">
        <f>P31*Parametre!T186</f>
        <v>131964.09645641875</v>
      </c>
      <c r="Q44" s="241">
        <f>Q31*Parametre!U186</f>
        <v>136248.68510155243</v>
      </c>
      <c r="R44" s="241">
        <f>R31*Parametre!V186</f>
        <v>138012.43075938307</v>
      </c>
      <c r="S44" s="241">
        <f>S31*Parametre!W186</f>
        <v>140320.17679195496</v>
      </c>
      <c r="T44" s="241">
        <f>T31*Parametre!X186</f>
        <v>142893.48828955754</v>
      </c>
      <c r="U44" s="241">
        <f>U31*Parametre!Y186</f>
        <v>147073.00921350362</v>
      </c>
      <c r="V44" s="241">
        <f>V31*Parametre!Z186</f>
        <v>149778.06117682569</v>
      </c>
      <c r="W44" s="241">
        <f>W31*Parametre!AA186</f>
        <v>152459.04985813177</v>
      </c>
      <c r="X44" s="241">
        <f>X31*Parametre!AB186</f>
        <v>157435.52170135765</v>
      </c>
      <c r="Y44" s="241">
        <f>Y31*Parametre!AC186</f>
        <v>160691.44290566756</v>
      </c>
      <c r="Z44" s="241">
        <f>Z31*Parametre!AD186</f>
        <v>165197.38763577642</v>
      </c>
      <c r="AA44" s="241">
        <f>AA31*Parametre!AE186</f>
        <v>168070.5885712055</v>
      </c>
      <c r="AB44" s="241">
        <f>AB31*Parametre!AF186</f>
        <v>170967.67037514245</v>
      </c>
      <c r="AC44" s="241">
        <f>AC31*Parametre!AG186</f>
        <v>174972.28401585956</v>
      </c>
      <c r="AD44" s="241">
        <f>AD31*Parametre!AH186</f>
        <v>177353.02911517734</v>
      </c>
      <c r="AE44" s="241">
        <f>AE31*Parametre!AI186</f>
        <v>183035.50401845583</v>
      </c>
      <c r="AF44" s="241">
        <f>AF31*Parametre!AJ186</f>
        <v>187037.02862823239</v>
      </c>
      <c r="AG44" s="241">
        <f>AG31*Parametre!AK186</f>
        <v>190560.08001579842</v>
      </c>
    </row>
    <row r="45" spans="2:33" x14ac:dyDescent="0.2">
      <c r="B45" s="48" t="s">
        <v>397</v>
      </c>
      <c r="C45" s="55">
        <f t="shared" ref="C45:C50" si="14">SUM(D45:AG45)</f>
        <v>2080862.8075845055</v>
      </c>
      <c r="D45" s="241">
        <f>D32*Parametre!H187</f>
        <v>0</v>
      </c>
      <c r="E45" s="241">
        <f>E32*Parametre!I187</f>
        <v>0</v>
      </c>
      <c r="F45" s="241">
        <f>F32*Parametre!J187</f>
        <v>0</v>
      </c>
      <c r="G45" s="241">
        <f>G32*Parametre!K187</f>
        <v>0</v>
      </c>
      <c r="H45" s="241">
        <f>H32*Parametre!L187</f>
        <v>56657.459166618282</v>
      </c>
      <c r="I45" s="241">
        <f>I32*Parametre!M187</f>
        <v>58415.166015159521</v>
      </c>
      <c r="J45" s="241">
        <f>J32*Parametre!N187</f>
        <v>60198.612968888614</v>
      </c>
      <c r="K45" s="241">
        <f>K32*Parametre!O187</f>
        <v>62008.083344053404</v>
      </c>
      <c r="L45" s="241">
        <f>L32*Parametre!P187</f>
        <v>63843.860456901857</v>
      </c>
      <c r="M45" s="241">
        <f>M32*Parametre!Q187</f>
        <v>65706.227623681829</v>
      </c>
      <c r="N45" s="241">
        <f>N32*Parametre!R187</f>
        <v>68036.441589083188</v>
      </c>
      <c r="O45" s="241">
        <f>O32*Parametre!S187</f>
        <v>69959.417001557493</v>
      </c>
      <c r="P45" s="241">
        <f>P32*Parametre!T187</f>
        <v>71909.911839238237</v>
      </c>
      <c r="Q45" s="241">
        <f>Q32*Parametre!U187</f>
        <v>73888.210021795006</v>
      </c>
      <c r="R45" s="241">
        <f>R32*Parametre!V187</f>
        <v>75894.595468897547</v>
      </c>
      <c r="S45" s="241">
        <f>S32*Parametre!W187</f>
        <v>77530.429142742258</v>
      </c>
      <c r="T45" s="241">
        <f>T32*Parametre!X187</f>
        <v>79186.917473273308</v>
      </c>
      <c r="U45" s="241">
        <f>U32*Parametre!Y187</f>
        <v>80864.285755328092</v>
      </c>
      <c r="V45" s="241">
        <f>V32*Parametre!Z187</f>
        <v>82562.759283743842</v>
      </c>
      <c r="W45" s="241">
        <f>W32*Parametre!AA187</f>
        <v>84277.003450768345</v>
      </c>
      <c r="X45" s="241">
        <f>X32*Parametre!AB187</f>
        <v>86481.835694466237</v>
      </c>
      <c r="Y45" s="241">
        <f>Y32*Parametre!AC187</f>
        <v>88248.166450188102</v>
      </c>
      <c r="Z45" s="241">
        <f>Z32*Parametre!AD187</f>
        <v>90036.465129914199</v>
      </c>
      <c r="AA45" s="241">
        <f>AA32*Parametre!AE187</f>
        <v>91841.065994932957</v>
      </c>
      <c r="AB45" s="241">
        <f>AB32*Parametre!AF187</f>
        <v>93667.936676276149</v>
      </c>
      <c r="AC45" s="241">
        <f>AC32*Parametre!AG187</f>
        <v>95716.726028877689</v>
      </c>
      <c r="AD45" s="241">
        <f>AD32*Parametre!AH187</f>
        <v>97793.219259567937</v>
      </c>
      <c r="AE45" s="241">
        <f>AE32*Parametre!AI187</f>
        <v>99897.642787587029</v>
      </c>
      <c r="AF45" s="241">
        <f>AF32*Parametre!AJ187</f>
        <v>102036.49255552721</v>
      </c>
      <c r="AG45" s="241">
        <f>AG32*Parametre!AK187</f>
        <v>104203.87640543676</v>
      </c>
    </row>
    <row r="46" spans="2:33" x14ac:dyDescent="0.2">
      <c r="B46" s="48" t="s">
        <v>400</v>
      </c>
      <c r="C46" s="55">
        <f t="shared" si="14"/>
        <v>35111038.810764238</v>
      </c>
      <c r="D46" s="241">
        <f>D33*Parametre!H188</f>
        <v>0</v>
      </c>
      <c r="E46" s="241">
        <f>E33*Parametre!I188</f>
        <v>0</v>
      </c>
      <c r="F46" s="241">
        <f>F33*Parametre!J188</f>
        <v>0</v>
      </c>
      <c r="G46" s="241">
        <f>G33*Parametre!K188</f>
        <v>0</v>
      </c>
      <c r="H46" s="241">
        <f>H33*Parametre!L188</f>
        <v>1006675.2625586917</v>
      </c>
      <c r="I46" s="241">
        <f>I33*Parametre!M188</f>
        <v>1021363.3715736853</v>
      </c>
      <c r="J46" s="241">
        <f>J33*Parametre!N188</f>
        <v>1053703.2449213057</v>
      </c>
      <c r="K46" s="241">
        <f>K33*Parametre!O188</f>
        <v>1070190.8025118886</v>
      </c>
      <c r="L46" s="241">
        <f>L33*Parametre!P188</f>
        <v>1094015.4009789319</v>
      </c>
      <c r="M46" s="241">
        <f>M33*Parametre!Q188</f>
        <v>1114557.6410564873</v>
      </c>
      <c r="N46" s="241">
        <f>N33*Parametre!R188</f>
        <v>1179059.9882478202</v>
      </c>
      <c r="O46" s="241">
        <f>O33*Parametre!S188</f>
        <v>1201482.9693486488</v>
      </c>
      <c r="P46" s="241">
        <f>P33*Parametre!T188</f>
        <v>1219919.0326036368</v>
      </c>
      <c r="Q46" s="241">
        <f>Q33*Parametre!U188</f>
        <v>1256889.841627782</v>
      </c>
      <c r="R46" s="241">
        <f>R33*Parametre!V188</f>
        <v>1273310.1954170871</v>
      </c>
      <c r="S46" s="241">
        <f>S33*Parametre!W188</f>
        <v>1294423.6973555209</v>
      </c>
      <c r="T46" s="241">
        <f>T33*Parametre!X188</f>
        <v>1317312.676665396</v>
      </c>
      <c r="U46" s="241">
        <f>U33*Parametre!Y188</f>
        <v>1353416.1081637482</v>
      </c>
      <c r="V46" s="241">
        <f>V33*Parametre!Z188</f>
        <v>1377934.6146764751</v>
      </c>
      <c r="W46" s="241">
        <f>W33*Parametre!AA188</f>
        <v>1402258.0136165691</v>
      </c>
      <c r="X46" s="241">
        <f>X33*Parametre!AB188</f>
        <v>1445168.7210298448</v>
      </c>
      <c r="Y46" s="241">
        <f>Y33*Parametre!AC188</f>
        <v>1474347.6158422485</v>
      </c>
      <c r="Z46" s="241">
        <f>Z33*Parametre!AD188</f>
        <v>1512955.5142296243</v>
      </c>
      <c r="AA46" s="241">
        <f>AA33*Parametre!AE188</f>
        <v>1538632.4687102528</v>
      </c>
      <c r="AB46" s="241">
        <f>AB33*Parametre!AF188</f>
        <v>1564518.4936615541</v>
      </c>
      <c r="AC46" s="241">
        <f>AC33*Parametre!AG188</f>
        <v>1600209.3002211438</v>
      </c>
      <c r="AD46" s="241">
        <f>AD33*Parametre!AH188</f>
        <v>1622171.7801446209</v>
      </c>
      <c r="AE46" s="241">
        <f>AE33*Parametre!AI188</f>
        <v>1670692.4547908364</v>
      </c>
      <c r="AF46" s="241">
        <f>AF33*Parametre!AJ188</f>
        <v>1706952.8060570941</v>
      </c>
      <c r="AG46" s="241">
        <f>AG33*Parametre!AK188</f>
        <v>1738876.7947533405</v>
      </c>
    </row>
    <row r="47" spans="2:33" x14ac:dyDescent="0.2">
      <c r="B47" s="48" t="s">
        <v>398</v>
      </c>
      <c r="C47" s="55">
        <f t="shared" si="14"/>
        <v>16423871.051037254</v>
      </c>
      <c r="D47" s="241">
        <f>D34*Parametre!H189</f>
        <v>0</v>
      </c>
      <c r="E47" s="241">
        <f>E34*Parametre!I189</f>
        <v>0</v>
      </c>
      <c r="F47" s="241">
        <f>F34*Parametre!J189</f>
        <v>0</v>
      </c>
      <c r="G47" s="241">
        <f>G34*Parametre!K189</f>
        <v>0</v>
      </c>
      <c r="H47" s="241">
        <f>H34*Parametre!L189</f>
        <v>440901.74449616321</v>
      </c>
      <c r="I47" s="241">
        <f>I34*Parametre!M189</f>
        <v>455316.29189177509</v>
      </c>
      <c r="J47" s="241">
        <f>J34*Parametre!N189</f>
        <v>469910.52006972628</v>
      </c>
      <c r="K47" s="241">
        <f>K34*Parametre!O189</f>
        <v>484684.42903001653</v>
      </c>
      <c r="L47" s="241">
        <f>L34*Parametre!P189</f>
        <v>499638.01877264655</v>
      </c>
      <c r="M47" s="241">
        <f>M34*Parametre!Q189</f>
        <v>514926.57475441688</v>
      </c>
      <c r="N47" s="241">
        <f>N34*Parametre!R189</f>
        <v>533705.70689789113</v>
      </c>
      <c r="O47" s="241">
        <f>O34*Parametre!S189</f>
        <v>549417.52800519415</v>
      </c>
      <c r="P47" s="241">
        <f>P34*Parametre!T189</f>
        <v>565316.06549191824</v>
      </c>
      <c r="Q47" s="241">
        <f>Q34*Parametre!U189</f>
        <v>581570.92301015032</v>
      </c>
      <c r="R47" s="241">
        <f>R34*Parametre!V189</f>
        <v>598019.1653499254</v>
      </c>
      <c r="S47" s="241">
        <f>S34*Parametre!W189</f>
        <v>611359.72352878773</v>
      </c>
      <c r="T47" s="241">
        <f>T34*Parametre!X189</f>
        <v>624826.96819895331</v>
      </c>
      <c r="U47" s="241">
        <f>U34*Parametre!Y189</f>
        <v>638601.75513927697</v>
      </c>
      <c r="V47" s="241">
        <f>V34*Parametre!Z189</f>
        <v>652508.50717470923</v>
      </c>
      <c r="W47" s="241">
        <f>W34*Parametre!AA189</f>
        <v>666547.22430524812</v>
      </c>
      <c r="X47" s="241">
        <f>X34*Parametre!AB189</f>
        <v>684216.83422561118</v>
      </c>
      <c r="Y47" s="241">
        <f>Y34*Parametre!AC189</f>
        <v>698591.42383503914</v>
      </c>
      <c r="Z47" s="241">
        <f>Z34*Parametre!AD189</f>
        <v>713098.63517148292</v>
      </c>
      <c r="AA47" s="241">
        <f>AA34*Parametre!AE189</f>
        <v>727936.16953030578</v>
      </c>
      <c r="AB47" s="241">
        <f>AB34*Parametre!AF189</f>
        <v>742911.63048522465</v>
      </c>
      <c r="AC47" s="241">
        <f>AC34*Parametre!AG189</f>
        <v>759649.0673517962</v>
      </c>
      <c r="AD47" s="241">
        <f>AD34*Parametre!AH189</f>
        <v>776566.86976710882</v>
      </c>
      <c r="AE47" s="241">
        <f>AE34*Parametre!AI189</f>
        <v>793665.03773116204</v>
      </c>
      <c r="AF47" s="241">
        <f>AF34*Parametre!AJ189</f>
        <v>811154.53471202205</v>
      </c>
      <c r="AG47" s="241">
        <f>AG34*Parametre!AK189</f>
        <v>828829.70211070264</v>
      </c>
    </row>
    <row r="48" spans="2:33" x14ac:dyDescent="0.2">
      <c r="B48" s="48" t="s">
        <v>395</v>
      </c>
      <c r="C48" s="55">
        <f t="shared" si="14"/>
        <v>16930.404577384623</v>
      </c>
      <c r="D48" s="241">
        <f>D35*Parametre!H190</f>
        <v>0</v>
      </c>
      <c r="E48" s="241">
        <f>E35*Parametre!I190</f>
        <v>0</v>
      </c>
      <c r="F48" s="241">
        <f>F35*Parametre!J190</f>
        <v>0</v>
      </c>
      <c r="G48" s="241">
        <f>G35*Parametre!K190</f>
        <v>0</v>
      </c>
      <c r="H48" s="241">
        <f>H35*Parametre!L190</f>
        <v>457.32154658872173</v>
      </c>
      <c r="I48" s="241">
        <f>I35*Parametre!M190</f>
        <v>465.29072164279552</v>
      </c>
      <c r="J48" s="241">
        <f>J35*Parametre!N190</f>
        <v>484.20803031347026</v>
      </c>
      <c r="K48" s="241">
        <f>K35*Parametre!O190</f>
        <v>494.22753912789517</v>
      </c>
      <c r="L48" s="241">
        <f>L35*Parametre!P190</f>
        <v>507.36705794262247</v>
      </c>
      <c r="M48" s="241">
        <f>M35*Parametre!Q190</f>
        <v>518.99723214712401</v>
      </c>
      <c r="N48" s="241">
        <f>N35*Parametre!R190</f>
        <v>555.89007026567413</v>
      </c>
      <c r="O48" s="241">
        <f>O35*Parametre!S190</f>
        <v>568.21132517532237</v>
      </c>
      <c r="P48" s="241">
        <f>P35*Parametre!T190</f>
        <v>579.50099159384501</v>
      </c>
      <c r="Q48" s="241">
        <f>Q35*Parametre!U190</f>
        <v>601.09444261735155</v>
      </c>
      <c r="R48" s="241">
        <f>R35*Parametre!V190</f>
        <v>610.62794481718038</v>
      </c>
      <c r="S48" s="241">
        <f>S35*Parametre!W190</f>
        <v>621.24786508286184</v>
      </c>
      <c r="T48" s="241">
        <f>T35*Parametre!X190</f>
        <v>633.7336533860273</v>
      </c>
      <c r="U48" s="241">
        <f>U35*Parametre!Y190</f>
        <v>654.573778909618</v>
      </c>
      <c r="V48" s="241">
        <f>V35*Parametre!Z190</f>
        <v>667.5809022051078</v>
      </c>
      <c r="W48" s="241">
        <f>W35*Parametre!AA190</f>
        <v>680.51256956560496</v>
      </c>
      <c r="X48" s="241">
        <f>X35*Parametre!AB190</f>
        <v>705.49276835233582</v>
      </c>
      <c r="Y48" s="241">
        <f>Y35*Parametre!AC190</f>
        <v>720.64626060526973</v>
      </c>
      <c r="Z48" s="241">
        <f>Z35*Parametre!AD190</f>
        <v>742.85902598590542</v>
      </c>
      <c r="AA48" s="241">
        <f>AA35*Parametre!AE190</f>
        <v>756.53506473085656</v>
      </c>
      <c r="AB48" s="241">
        <f>AB35*Parametre!AF190</f>
        <v>770.83712589340462</v>
      </c>
      <c r="AC48" s="241">
        <f>AC35*Parametre!AG190</f>
        <v>789.85286093988589</v>
      </c>
      <c r="AD48" s="241">
        <f>AD35*Parametre!AH190</f>
        <v>801.71232546097428</v>
      </c>
      <c r="AE48" s="241">
        <f>AE35*Parametre!AI190</f>
        <v>829.30332951670414</v>
      </c>
      <c r="AF48" s="241">
        <f>AF35*Parametre!AJ190</f>
        <v>847.98517656326635</v>
      </c>
      <c r="AG48" s="241">
        <f>AG35*Parametre!AK190</f>
        <v>864.79496795479793</v>
      </c>
    </row>
    <row r="49" spans="2:34" x14ac:dyDescent="0.2">
      <c r="B49" s="48" t="s">
        <v>229</v>
      </c>
      <c r="C49" s="55">
        <f t="shared" si="14"/>
        <v>75646.156597899084</v>
      </c>
      <c r="D49" s="241">
        <f>D36*Parametre!H191</f>
        <v>0</v>
      </c>
      <c r="E49" s="241">
        <f>E36*Parametre!I191</f>
        <v>0</v>
      </c>
      <c r="F49" s="241">
        <f>F36*Parametre!J191</f>
        <v>0</v>
      </c>
      <c r="G49" s="241">
        <f>G36*Parametre!K191</f>
        <v>0</v>
      </c>
      <c r="H49" s="241">
        <f>H36*Parametre!L191</f>
        <v>1389.6472556421481</v>
      </c>
      <c r="I49" s="241">
        <f>I36*Parametre!M191</f>
        <v>1405.9018663040158</v>
      </c>
      <c r="J49" s="241">
        <f>J36*Parametre!N191</f>
        <v>1585.8291980348133</v>
      </c>
      <c r="K49" s="241">
        <f>K36*Parametre!O191</f>
        <v>1646.9363508709841</v>
      </c>
      <c r="L49" s="241">
        <f>L36*Parametre!P191</f>
        <v>1730.2818883453153</v>
      </c>
      <c r="M49" s="241">
        <f>M36*Parametre!Q191</f>
        <v>1798.8400280277629</v>
      </c>
      <c r="N49" s="241">
        <f>N36*Parametre!R191</f>
        <v>2196.2553473704029</v>
      </c>
      <c r="O49" s="241">
        <f>O36*Parametre!S191</f>
        <v>2272.3680703435048</v>
      </c>
      <c r="P49" s="241">
        <f>P36*Parametre!T191</f>
        <v>2342.9399076479826</v>
      </c>
      <c r="Q49" s="241">
        <f>Q36*Parametre!U191</f>
        <v>2549.7090179487855</v>
      </c>
      <c r="R49" s="241">
        <f>R36*Parametre!V191</f>
        <v>2582.7102653515813</v>
      </c>
      <c r="S49" s="241">
        <f>S36*Parametre!W191</f>
        <v>2623.6842393421248</v>
      </c>
      <c r="T49" s="241">
        <f>T36*Parametre!X191</f>
        <v>2705.7114553325032</v>
      </c>
      <c r="U49" s="241">
        <f>U36*Parametre!Y191</f>
        <v>2925.7720306652827</v>
      </c>
      <c r="V49" s="241">
        <f>V36*Parametre!Z191</f>
        <v>3013.712003412521</v>
      </c>
      <c r="W49" s="241">
        <f>W36*Parametre!AA191</f>
        <v>3100.8481497978619</v>
      </c>
      <c r="X49" s="241">
        <f>X36*Parametre!AB191</f>
        <v>3362.0856954215105</v>
      </c>
      <c r="Y49" s="241">
        <f>Y36*Parametre!AC191</f>
        <v>3469.4074413403159</v>
      </c>
      <c r="Z49" s="241">
        <f>Z36*Parametre!AD191</f>
        <v>3708.1588239093653</v>
      </c>
      <c r="AA49" s="241">
        <f>AA36*Parametre!AE191</f>
        <v>3804.0417920955333</v>
      </c>
      <c r="AB49" s="241">
        <f>AB36*Parametre!AF191</f>
        <v>3901.0585987680488</v>
      </c>
      <c r="AC49" s="241">
        <f>AC36*Parametre!AG191</f>
        <v>4035.0977690908539</v>
      </c>
      <c r="AD49" s="241">
        <f>AD36*Parametre!AH191</f>
        <v>4079.0372120134025</v>
      </c>
      <c r="AE49" s="241">
        <f>AE36*Parametre!AI191</f>
        <v>4356.3213233207725</v>
      </c>
      <c r="AF49" s="241">
        <f>AF36*Parametre!AJ191</f>
        <v>4477.4484927361755</v>
      </c>
      <c r="AG49" s="241">
        <f>AG36*Parametre!AK191</f>
        <v>4582.3523747655172</v>
      </c>
    </row>
    <row r="50" spans="2:34" x14ac:dyDescent="0.2">
      <c r="B50" s="48" t="s">
        <v>396</v>
      </c>
      <c r="C50" s="55">
        <f t="shared" si="14"/>
        <v>-173112.59496211761</v>
      </c>
      <c r="D50" s="241">
        <f>D37*Parametre!H192</f>
        <v>0</v>
      </c>
      <c r="E50" s="241">
        <f>E37*Parametre!I192</f>
        <v>0</v>
      </c>
      <c r="F50" s="241">
        <f>F37*Parametre!J192</f>
        <v>0</v>
      </c>
      <c r="G50" s="241">
        <f>G37*Parametre!K192</f>
        <v>0</v>
      </c>
      <c r="H50" s="241">
        <f>H37*Parametre!L192</f>
        <v>-7686.9218304674632</v>
      </c>
      <c r="I50" s="241">
        <f>I37*Parametre!M192</f>
        <v>-7879.8521823450665</v>
      </c>
      <c r="J50" s="241">
        <f>J37*Parametre!N192</f>
        <v>-7589.4277268055439</v>
      </c>
      <c r="K50" s="241">
        <f>K37*Parametre!O192</f>
        <v>-7624.4509248466084</v>
      </c>
      <c r="L50" s="241">
        <f>L37*Parametre!P192</f>
        <v>-7648.2652698483507</v>
      </c>
      <c r="M50" s="241">
        <f>M37*Parametre!Q192</f>
        <v>-7700.0415721103409</v>
      </c>
      <c r="N50" s="241">
        <f>N37*Parametre!R192</f>
        <v>-6903.9694974897166</v>
      </c>
      <c r="O50" s="241">
        <f>O37*Parametre!S192</f>
        <v>-6948.3983074395173</v>
      </c>
      <c r="P50" s="241">
        <f>P37*Parametre!T192</f>
        <v>-6975.1452334309197</v>
      </c>
      <c r="Q50" s="241">
        <f>Q37*Parametre!U192</f>
        <v>-6649.8712138271285</v>
      </c>
      <c r="R50" s="241">
        <f>R37*Parametre!V192</f>
        <v>-6811.4661214744956</v>
      </c>
      <c r="S50" s="241">
        <f>S37*Parametre!W192</f>
        <v>-6988.3598229989902</v>
      </c>
      <c r="T50" s="241">
        <f>T37*Parametre!X192</f>
        <v>-7020.8557522204474</v>
      </c>
      <c r="U50" s="241">
        <f>U37*Parametre!Y192</f>
        <v>-6637.2262044609597</v>
      </c>
      <c r="V50" s="241">
        <f>V37*Parametre!Z192</f>
        <v>-6662.3201404969413</v>
      </c>
      <c r="W50" s="241">
        <f>W37*Parametre!AA192</f>
        <v>-6690.6005050378417</v>
      </c>
      <c r="X50" s="241">
        <f>X37*Parametre!AB192</f>
        <v>-6251.4245407454619</v>
      </c>
      <c r="Y50" s="241">
        <f>Y37*Parametre!AC192</f>
        <v>-6259.218321316057</v>
      </c>
      <c r="Z50" s="241">
        <f>Z37*Parametre!AD192</f>
        <v>-5850.9085646095245</v>
      </c>
      <c r="AA50" s="241">
        <f>AA37*Parametre!AE192</f>
        <v>-5872.4714938192765</v>
      </c>
      <c r="AB50" s="241">
        <f>AB37*Parametre!AF192</f>
        <v>-5893.7693481796341</v>
      </c>
      <c r="AC50" s="241">
        <f>AC37*Parametre!AG192</f>
        <v>-5850.2796918387448</v>
      </c>
      <c r="AD50" s="241">
        <f>AD37*Parametre!AH192</f>
        <v>-6016.3824120653371</v>
      </c>
      <c r="AE50" s="241">
        <f>AE37*Parametre!AI192</f>
        <v>-5550.4611905886177</v>
      </c>
      <c r="AF50" s="241">
        <f>AF37*Parametre!AJ192</f>
        <v>-5560.7082388258841</v>
      </c>
      <c r="AG50" s="241">
        <f>AG37*Parametre!AK192</f>
        <v>-5589.7988548287431</v>
      </c>
    </row>
    <row r="51" spans="2:34" x14ac:dyDescent="0.2">
      <c r="B51" s="239" t="s">
        <v>86</v>
      </c>
      <c r="C51" s="245">
        <f>SUM(D51:AG51)</f>
        <v>57349311.638456963</v>
      </c>
      <c r="D51" s="246">
        <f>SUM(D44:D50)</f>
        <v>0</v>
      </c>
      <c r="E51" s="245">
        <f t="shared" ref="E51:AG51" si="15">SUM(E44:E50)</f>
        <v>0</v>
      </c>
      <c r="F51" s="245">
        <f t="shared" si="15"/>
        <v>0</v>
      </c>
      <c r="G51" s="245">
        <f t="shared" si="15"/>
        <v>0</v>
      </c>
      <c r="H51" s="245">
        <f t="shared" si="15"/>
        <v>1606189.8205556523</v>
      </c>
      <c r="I51" s="245">
        <f t="shared" si="15"/>
        <v>1638421.897157735</v>
      </c>
      <c r="J51" s="245">
        <f t="shared" si="15"/>
        <v>1691377.0954044119</v>
      </c>
      <c r="K51" s="245">
        <f t="shared" si="15"/>
        <v>1726313.7539488031</v>
      </c>
      <c r="L51" s="245">
        <f t="shared" si="15"/>
        <v>1769663.1682495771</v>
      </c>
      <c r="M51" s="245">
        <f t="shared" si="15"/>
        <v>1809679.9085543817</v>
      </c>
      <c r="N51" s="245">
        <f t="shared" si="15"/>
        <v>1904133.6700465267</v>
      </c>
      <c r="O51" s="245">
        <f t="shared" si="15"/>
        <v>1946697.1638087411</v>
      </c>
      <c r="P51" s="245">
        <f t="shared" si="15"/>
        <v>1985056.402057023</v>
      </c>
      <c r="Q51" s="245">
        <f t="shared" si="15"/>
        <v>2045098.5920080189</v>
      </c>
      <c r="R51" s="245">
        <f t="shared" si="15"/>
        <v>2081618.2590839874</v>
      </c>
      <c r="S51" s="245">
        <f t="shared" si="15"/>
        <v>2119890.5991004314</v>
      </c>
      <c r="T51" s="245">
        <f t="shared" si="15"/>
        <v>2160538.6399836782</v>
      </c>
      <c r="U51" s="245">
        <f t="shared" si="15"/>
        <v>2216898.2778769704</v>
      </c>
      <c r="V51" s="245">
        <f t="shared" si="15"/>
        <v>2259802.9150768751</v>
      </c>
      <c r="W51" s="245">
        <f t="shared" si="15"/>
        <v>2302632.0514450436</v>
      </c>
      <c r="X51" s="245">
        <f t="shared" si="15"/>
        <v>2371119.0665743081</v>
      </c>
      <c r="Y51" s="245">
        <f t="shared" si="15"/>
        <v>2419809.4844137728</v>
      </c>
      <c r="Z51" s="245">
        <f t="shared" si="15"/>
        <v>2479888.1114520836</v>
      </c>
      <c r="AA51" s="245">
        <f t="shared" si="15"/>
        <v>2525168.3981697042</v>
      </c>
      <c r="AB51" s="245">
        <f t="shared" si="15"/>
        <v>2570843.857574679</v>
      </c>
      <c r="AC51" s="245">
        <f t="shared" si="15"/>
        <v>2629522.0485558691</v>
      </c>
      <c r="AD51" s="245">
        <f t="shared" si="15"/>
        <v>2672749.2654118836</v>
      </c>
      <c r="AE51" s="245">
        <f t="shared" si="15"/>
        <v>2746925.8027902897</v>
      </c>
      <c r="AF51" s="245">
        <f t="shared" si="15"/>
        <v>2806945.5873833494</v>
      </c>
      <c r="AG51" s="245">
        <f t="shared" si="15"/>
        <v>2862327.80177317</v>
      </c>
    </row>
    <row r="54" spans="2:34" x14ac:dyDescent="0.2">
      <c r="B54" s="49" t="s">
        <v>481</v>
      </c>
      <c r="C54" s="49"/>
      <c r="D54" s="48">
        <v>1</v>
      </c>
      <c r="E54" s="48">
        <v>2</v>
      </c>
      <c r="F54" s="48">
        <v>3</v>
      </c>
      <c r="G54" s="48">
        <v>4</v>
      </c>
      <c r="H54" s="48">
        <v>5</v>
      </c>
      <c r="I54" s="48">
        <v>6</v>
      </c>
      <c r="J54" s="48">
        <v>7</v>
      </c>
      <c r="K54" s="48">
        <v>8</v>
      </c>
      <c r="L54" s="48">
        <v>9</v>
      </c>
      <c r="M54" s="48">
        <v>10</v>
      </c>
      <c r="N54" s="48">
        <v>11</v>
      </c>
      <c r="O54" s="48">
        <v>12</v>
      </c>
      <c r="P54" s="48">
        <v>13</v>
      </c>
      <c r="Q54" s="48">
        <v>14</v>
      </c>
      <c r="R54" s="48">
        <v>15</v>
      </c>
      <c r="S54" s="48">
        <v>16</v>
      </c>
      <c r="T54" s="48">
        <v>17</v>
      </c>
      <c r="U54" s="48">
        <v>18</v>
      </c>
      <c r="V54" s="48">
        <v>19</v>
      </c>
      <c r="W54" s="48">
        <v>20</v>
      </c>
      <c r="X54" s="48">
        <v>21</v>
      </c>
      <c r="Y54" s="48">
        <v>22</v>
      </c>
      <c r="Z54" s="48">
        <v>23</v>
      </c>
      <c r="AA54" s="48">
        <v>24</v>
      </c>
      <c r="AB54" s="48">
        <v>25</v>
      </c>
      <c r="AC54" s="48">
        <v>26</v>
      </c>
      <c r="AD54" s="48">
        <v>27</v>
      </c>
      <c r="AE54" s="48">
        <v>28</v>
      </c>
      <c r="AF54" s="48">
        <v>29</v>
      </c>
      <c r="AG54" s="48">
        <v>30</v>
      </c>
    </row>
    <row r="55" spans="2:34" x14ac:dyDescent="0.2">
      <c r="B55" s="51" t="s">
        <v>44</v>
      </c>
      <c r="C55" s="51" t="s">
        <v>9</v>
      </c>
      <c r="D55" s="52">
        <f>D4</f>
        <v>2026</v>
      </c>
      <c r="E55" s="52">
        <f>D55+$D$3</f>
        <v>2027</v>
      </c>
      <c r="F55" s="52">
        <f t="shared" ref="F55" si="16">E55+$D$3</f>
        <v>2028</v>
      </c>
      <c r="G55" s="52">
        <f t="shared" ref="G55" si="17">F55+$D$3</f>
        <v>2029</v>
      </c>
      <c r="H55" s="52">
        <f t="shared" ref="H55" si="18">G55+$D$3</f>
        <v>2030</v>
      </c>
      <c r="I55" s="52">
        <f t="shared" ref="I55" si="19">H55+$D$3</f>
        <v>2031</v>
      </c>
      <c r="J55" s="52">
        <f t="shared" ref="J55" si="20">I55+$D$3</f>
        <v>2032</v>
      </c>
      <c r="K55" s="52">
        <f t="shared" ref="K55" si="21">J55+$D$3</f>
        <v>2033</v>
      </c>
      <c r="L55" s="52">
        <f t="shared" ref="L55" si="22">K55+$D$3</f>
        <v>2034</v>
      </c>
      <c r="M55" s="52">
        <f t="shared" ref="M55" si="23">L55+$D$3</f>
        <v>2035</v>
      </c>
      <c r="N55" s="52">
        <f t="shared" ref="N55" si="24">M55+$D$3</f>
        <v>2036</v>
      </c>
      <c r="O55" s="52">
        <f t="shared" ref="O55" si="25">N55+$D$3</f>
        <v>2037</v>
      </c>
      <c r="P55" s="52">
        <f t="shared" ref="P55" si="26">O55+$D$3</f>
        <v>2038</v>
      </c>
      <c r="Q55" s="52">
        <f t="shared" ref="Q55" si="27">P55+$D$3</f>
        <v>2039</v>
      </c>
      <c r="R55" s="52">
        <f t="shared" ref="R55" si="28">Q55+$D$3</f>
        <v>2040</v>
      </c>
      <c r="S55" s="52">
        <f t="shared" ref="S55" si="29">R55+$D$3</f>
        <v>2041</v>
      </c>
      <c r="T55" s="52">
        <f t="shared" ref="T55" si="30">S55+$D$3</f>
        <v>2042</v>
      </c>
      <c r="U55" s="52">
        <f t="shared" ref="U55" si="31">T55+$D$3</f>
        <v>2043</v>
      </c>
      <c r="V55" s="52">
        <f t="shared" ref="V55" si="32">U55+$D$3</f>
        <v>2044</v>
      </c>
      <c r="W55" s="52">
        <f t="shared" ref="W55" si="33">V55+$D$3</f>
        <v>2045</v>
      </c>
      <c r="X55" s="52">
        <f t="shared" ref="X55" si="34">W55+$D$3</f>
        <v>2046</v>
      </c>
      <c r="Y55" s="52">
        <f t="shared" ref="Y55" si="35">X55+$D$3</f>
        <v>2047</v>
      </c>
      <c r="Z55" s="52">
        <f t="shared" ref="Z55" si="36">Y55+$D$3</f>
        <v>2048</v>
      </c>
      <c r="AA55" s="52">
        <f t="shared" ref="AA55" si="37">Z55+$D$3</f>
        <v>2049</v>
      </c>
      <c r="AB55" s="52">
        <f t="shared" ref="AB55" si="38">AA55+$D$3</f>
        <v>2050</v>
      </c>
      <c r="AC55" s="52">
        <f t="shared" ref="AC55" si="39">AB55+$D$3</f>
        <v>2051</v>
      </c>
      <c r="AD55" s="52">
        <f t="shared" ref="AD55" si="40">AC55+$D$3</f>
        <v>2052</v>
      </c>
      <c r="AE55" s="52">
        <f t="shared" ref="AE55" si="41">AD55+$D$3</f>
        <v>2053</v>
      </c>
      <c r="AF55" s="52">
        <f t="shared" ref="AF55" si="42">AE55+$D$3</f>
        <v>2054</v>
      </c>
      <c r="AG55" s="52">
        <f t="shared" ref="AG55" si="43">AF55+$D$3</f>
        <v>2055</v>
      </c>
    </row>
    <row r="56" spans="2:34" x14ac:dyDescent="0.2">
      <c r="B56" s="48" t="s">
        <v>399</v>
      </c>
      <c r="C56" s="55">
        <f>SUM(D56:AG56)</f>
        <v>74525500.242679954</v>
      </c>
      <c r="D56" s="237">
        <f>D5*Parametre!H186</f>
        <v>1838318.0630164777</v>
      </c>
      <c r="E56" s="237">
        <f>E5*Parametre!I186</f>
        <v>1886333.1807404817</v>
      </c>
      <c r="F56" s="237">
        <f>F5*Parametre!J186</f>
        <v>1934989.7073187719</v>
      </c>
      <c r="G56" s="237">
        <f>G5*Parametre!K186</f>
        <v>1984999.0552108649</v>
      </c>
      <c r="H56" s="237">
        <f>H5*Parametre!L186</f>
        <v>2036294.8537103303</v>
      </c>
      <c r="I56" s="237">
        <f>I5*Parametre!M186</f>
        <v>2076149.2139482731</v>
      </c>
      <c r="J56" s="237">
        <f>J5*Parametre!N186</f>
        <v>2117957.7313767578</v>
      </c>
      <c r="K56" s="237">
        <f>K5*Parametre!O186</f>
        <v>2158430.7058647317</v>
      </c>
      <c r="L56" s="237">
        <f>L5*Parametre!P186</f>
        <v>2199726.8122716625</v>
      </c>
      <c r="M56" s="237">
        <f>M5*Parametre!Q186</f>
        <v>2241692.7057826398</v>
      </c>
      <c r="N56" s="237">
        <f>N5*Parametre!R186</f>
        <v>2288871.0790557987</v>
      </c>
      <c r="O56" s="237">
        <f>O5*Parametre!S186</f>
        <v>2331996.5228458284</v>
      </c>
      <c r="P56" s="237">
        <f>P5*Parametre!T186</f>
        <v>2375022.9841330149</v>
      </c>
      <c r="Q56" s="237">
        <f>Q5*Parametre!U186</f>
        <v>2421012.3649826893</v>
      </c>
      <c r="R56" s="237">
        <f>R5*Parametre!V186</f>
        <v>2465955.4004456042</v>
      </c>
      <c r="S56" s="237">
        <f>S5*Parametre!W186</f>
        <v>2505789.2867308399</v>
      </c>
      <c r="T56" s="237">
        <f>T5*Parametre!X186</f>
        <v>2545937.4778371663</v>
      </c>
      <c r="U56" s="237">
        <f>U5*Parametre!Y186</f>
        <v>2587984.0633348636</v>
      </c>
      <c r="V56" s="237">
        <f>V5*Parametre!Z186</f>
        <v>2629093.9020804926</v>
      </c>
      <c r="W56" s="237">
        <f>W5*Parametre!AA186</f>
        <v>2670523.6233119569</v>
      </c>
      <c r="X56" s="237">
        <f>X5*Parametre!AB186</f>
        <v>2714783.585885325</v>
      </c>
      <c r="Y56" s="237">
        <f>Y5*Parametre!AC186</f>
        <v>2757205.045042682</v>
      </c>
      <c r="Z56" s="237">
        <f>Z5*Parametre!AD186</f>
        <v>2801650.7640554355</v>
      </c>
      <c r="AA56" s="237">
        <f>AA5*Parametre!AE186</f>
        <v>2845071.4833407542</v>
      </c>
      <c r="AB56" s="237">
        <f>AB5*Parametre!AF186</f>
        <v>2888823.3051541722</v>
      </c>
      <c r="AC56" s="237">
        <f>AC5*Parametre!AG186</f>
        <v>2939179.4725847812</v>
      </c>
      <c r="AD56" s="237">
        <f>AD5*Parametre!AH186</f>
        <v>2990302.7574831718</v>
      </c>
      <c r="AE56" s="237">
        <f>AE5*Parametre!AI186</f>
        <v>3044492.3000652632</v>
      </c>
      <c r="AF56" s="237">
        <f>AF5*Parametre!AJ186</f>
        <v>3096872.8113590898</v>
      </c>
      <c r="AG56" s="237">
        <f>AG5*Parametre!AK186</f>
        <v>3150039.9837100301</v>
      </c>
    </row>
    <row r="57" spans="2:34" x14ac:dyDescent="0.2">
      <c r="B57" s="48" t="s">
        <v>397</v>
      </c>
      <c r="C57" s="55">
        <f t="shared" ref="C57:C62" si="44">SUM(D57:AG57)</f>
        <v>4013101.677590536</v>
      </c>
      <c r="D57" s="237">
        <f>D6*Parametre!H187</f>
        <v>92432.429966221564</v>
      </c>
      <c r="E57" s="237">
        <f>E6*Parametre!I187</f>
        <v>95586.712613354306</v>
      </c>
      <c r="F57" s="237">
        <f>F6*Parametre!J187</f>
        <v>98522.487639816653</v>
      </c>
      <c r="G57" s="237">
        <f>G6*Parametre!K187</f>
        <v>101832.41368840483</v>
      </c>
      <c r="H57" s="237">
        <f>H6*Parametre!L187</f>
        <v>105302.91327282538</v>
      </c>
      <c r="I57" s="237">
        <f>I6*Parametre!M187</f>
        <v>107850.39529604709</v>
      </c>
      <c r="J57" s="237">
        <f>J6*Parametre!N187</f>
        <v>110433.63709660938</v>
      </c>
      <c r="K57" s="237">
        <f>K6*Parametre!O187</f>
        <v>113053.00628905631</v>
      </c>
      <c r="L57" s="237">
        <f>L6*Parametre!P187</f>
        <v>115708.870487932</v>
      </c>
      <c r="M57" s="237">
        <f>M6*Parametre!Q187</f>
        <v>118401.59730778051</v>
      </c>
      <c r="N57" s="237">
        <f>N6*Parametre!R187</f>
        <v>121572.52779158796</v>
      </c>
      <c r="O57" s="237">
        <f>O6*Parametre!S187</f>
        <v>124346.66088610204</v>
      </c>
      <c r="P57" s="237">
        <f>P6*Parametre!T187</f>
        <v>127158.83886775246</v>
      </c>
      <c r="Q57" s="237">
        <f>Q6*Parametre!U187</f>
        <v>130009.42995450503</v>
      </c>
      <c r="R57" s="237">
        <f>R6*Parametre!V187</f>
        <v>132898.80236432565</v>
      </c>
      <c r="S57" s="237">
        <f>S6*Parametre!W187</f>
        <v>135376.41988155706</v>
      </c>
      <c r="T57" s="237">
        <f>T6*Parametre!X187</f>
        <v>137884.79911897506</v>
      </c>
      <c r="U57" s="237">
        <f>U6*Parametre!Y187</f>
        <v>140424.25585298307</v>
      </c>
      <c r="V57" s="237">
        <f>V6*Parametre!Z187</f>
        <v>142995.10585998441</v>
      </c>
      <c r="W57" s="237">
        <f>W6*Parametre!AA187</f>
        <v>145588.06021522035</v>
      </c>
      <c r="X57" s="237">
        <f>X6*Parametre!AB187</f>
        <v>148682.0113158501</v>
      </c>
      <c r="Y57" s="237">
        <f>Y6*Parametre!AC187</f>
        <v>151347.96007879046</v>
      </c>
      <c r="Z57" s="237">
        <f>Z6*Parametre!AD187</f>
        <v>154046.46639758765</v>
      </c>
      <c r="AA57" s="237">
        <f>AA6*Parametre!AE187</f>
        <v>156767.7895744355</v>
      </c>
      <c r="AB57" s="237">
        <f>AB6*Parametre!AF187</f>
        <v>159522.09284154855</v>
      </c>
      <c r="AC57" s="237">
        <f>AC6*Parametre!AG187</f>
        <v>162648.5656716862</v>
      </c>
      <c r="AD57" s="237">
        <f>AD6*Parametre!AH187</f>
        <v>165815.62421143931</v>
      </c>
      <c r="AE57" s="237">
        <f>AE6*Parametre!AI187</f>
        <v>169023.5853616141</v>
      </c>
      <c r="AF57" s="237">
        <f>AF6*Parametre!AJ187</f>
        <v>172283.3517896398</v>
      </c>
      <c r="AG57" s="237">
        <f>AG6*Parametre!AK187</f>
        <v>175584.86589690394</v>
      </c>
    </row>
    <row r="58" spans="2:34" x14ac:dyDescent="0.2">
      <c r="B58" s="48" t="s">
        <v>400</v>
      </c>
      <c r="C58" s="55">
        <f t="shared" si="44"/>
        <v>625626927.22422242</v>
      </c>
      <c r="D58" s="237">
        <f>D7*Parametre!H188</f>
        <v>15264104.997730892</v>
      </c>
      <c r="E58" s="237">
        <f>E7*Parametre!I188</f>
        <v>15683945.634791944</v>
      </c>
      <c r="F58" s="237">
        <f>F7*Parametre!J188</f>
        <v>16115820.308362385</v>
      </c>
      <c r="G58" s="237">
        <f>G7*Parametre!K188</f>
        <v>16557685.178233102</v>
      </c>
      <c r="H58" s="237">
        <f>H7*Parametre!L188</f>
        <v>17008314.626567561</v>
      </c>
      <c r="I58" s="237">
        <f>I7*Parametre!M188</f>
        <v>17351783.337876178</v>
      </c>
      <c r="J58" s="237">
        <f>J7*Parametre!N188</f>
        <v>17711192.360730644</v>
      </c>
      <c r="K58" s="237">
        <f>K7*Parametre!O188</f>
        <v>18057583.071505733</v>
      </c>
      <c r="L58" s="237">
        <f>L7*Parametre!P188</f>
        <v>18411260.387295213</v>
      </c>
      <c r="M58" s="237">
        <f>M7*Parametre!Q188</f>
        <v>18768291.002704717</v>
      </c>
      <c r="N58" s="237">
        <f>N7*Parametre!R188</f>
        <v>19168280.333999388</v>
      </c>
      <c r="O58" s="237">
        <f>O7*Parametre!S188</f>
        <v>19542523.487858485</v>
      </c>
      <c r="P58" s="237">
        <f>P7*Parametre!T188</f>
        <v>19915871.407445848</v>
      </c>
      <c r="Q58" s="237">
        <f>Q7*Parametre!U188</f>
        <v>20311475.067989811</v>
      </c>
      <c r="R58" s="237">
        <f>R7*Parametre!V188</f>
        <v>20696592.759507619</v>
      </c>
      <c r="S58" s="237">
        <f>S7*Parametre!W188</f>
        <v>21035506.085372858</v>
      </c>
      <c r="T58" s="237">
        <f>T7*Parametre!X188</f>
        <v>21377100.359791141</v>
      </c>
      <c r="U58" s="237">
        <f>U7*Parametre!Y188</f>
        <v>21744151.522233363</v>
      </c>
      <c r="V58" s="237">
        <f>V7*Parametre!Z188</f>
        <v>22101879.360911187</v>
      </c>
      <c r="W58" s="237">
        <f>W7*Parametre!AA188</f>
        <v>22462481.045292158</v>
      </c>
      <c r="X58" s="237">
        <f>X7*Parametre!AB188</f>
        <v>22843836.846280035</v>
      </c>
      <c r="Y58" s="237">
        <f>Y7*Parametre!AC188</f>
        <v>23210443.721629787</v>
      </c>
      <c r="Z58" s="237">
        <f>Z7*Parametre!AD188</f>
        <v>23593259.06862643</v>
      </c>
      <c r="AA58" s="237">
        <f>AA7*Parametre!AE188</f>
        <v>23965811.487883326</v>
      </c>
      <c r="AB58" s="237">
        <f>AB7*Parametre!AF188</f>
        <v>24341240.993777912</v>
      </c>
      <c r="AC58" s="237">
        <f>AC7*Parametre!AG188</f>
        <v>24775448.869861301</v>
      </c>
      <c r="AD58" s="237">
        <f>AD7*Parametre!AH188</f>
        <v>25213492.861461628</v>
      </c>
      <c r="AE58" s="237">
        <f>AE7*Parametre!AI188</f>
        <v>25673678.735084184</v>
      </c>
      <c r="AF58" s="237">
        <f>AF7*Parametre!AJ188</f>
        <v>26131173.510465678</v>
      </c>
      <c r="AG58" s="237">
        <f>AG7*Parametre!AK188</f>
        <v>26592698.792951979</v>
      </c>
    </row>
    <row r="59" spans="2:34" x14ac:dyDescent="0.2">
      <c r="B59" s="48" t="s">
        <v>398</v>
      </c>
      <c r="C59" s="55">
        <f t="shared" si="44"/>
        <v>30445116.492049865</v>
      </c>
      <c r="D59" s="237">
        <f>D8*Parametre!H189</f>
        <v>688675.67744588968</v>
      </c>
      <c r="E59" s="237">
        <f>E8*Parametre!I189</f>
        <v>712561.18691732851</v>
      </c>
      <c r="F59" s="237">
        <f>F8*Parametre!J189</f>
        <v>734919.12479177001</v>
      </c>
      <c r="G59" s="237">
        <f>G8*Parametre!K189</f>
        <v>760060.05876466271</v>
      </c>
      <c r="H59" s="237">
        <f>H8*Parametre!L189</f>
        <v>786280.60695164674</v>
      </c>
      <c r="I59" s="237">
        <f>I8*Parametre!M189</f>
        <v>806750.62972452398</v>
      </c>
      <c r="J59" s="237">
        <f>J8*Parametre!N189</f>
        <v>827452.91909833369</v>
      </c>
      <c r="K59" s="237">
        <f>K8*Parametre!O189</f>
        <v>848387.47507307504</v>
      </c>
      <c r="L59" s="237">
        <f>L8*Parametre!P189</f>
        <v>869554.29764874931</v>
      </c>
      <c r="M59" s="237">
        <f>M8*Parametre!Q189</f>
        <v>891222.15104460856</v>
      </c>
      <c r="N59" s="237">
        <f>N8*Parametre!R189</f>
        <v>916435.11404367571</v>
      </c>
      <c r="O59" s="237">
        <f>O8*Parametre!S189</f>
        <v>938635.29944807524</v>
      </c>
      <c r="P59" s="237">
        <f>P8*Parametre!T189</f>
        <v>961076.73467339971</v>
      </c>
      <c r="Q59" s="237">
        <f>Q8*Parametre!U189</f>
        <v>984046.39738000964</v>
      </c>
      <c r="R59" s="237">
        <f>R8*Parametre!V189</f>
        <v>1007265.9259725771</v>
      </c>
      <c r="S59" s="237">
        <f>S8*Parametre!W189</f>
        <v>1027126.1679476139</v>
      </c>
      <c r="T59" s="237">
        <f>T8*Parametre!X189</f>
        <v>1047163.8167281089</v>
      </c>
      <c r="U59" s="237">
        <f>U8*Parametre!Y189</f>
        <v>1067681.2459322813</v>
      </c>
      <c r="V59" s="237">
        <f>V8*Parametre!Z189</f>
        <v>1088383.4738921402</v>
      </c>
      <c r="W59" s="237">
        <f>W8*Parametre!AA189</f>
        <v>1109270.5006076843</v>
      </c>
      <c r="X59" s="237">
        <f>X8*Parametre!AB189</f>
        <v>1133841.2537736311</v>
      </c>
      <c r="Y59" s="237">
        <f>Y8*Parametre!AC189</f>
        <v>1155169.8202892209</v>
      </c>
      <c r="Z59" s="237">
        <f>Z8*Parametre!AD189</f>
        <v>1176683.8421924051</v>
      </c>
      <c r="AA59" s="237">
        <f>AA8*Parametre!AE189</f>
        <v>1198708.8786571797</v>
      </c>
      <c r="AB59" s="237">
        <f>AB8*Parametre!AF189</f>
        <v>1220926.7887250518</v>
      </c>
      <c r="AC59" s="237">
        <f>AC8*Parametre!AG189</f>
        <v>1246001.3915120279</v>
      </c>
      <c r="AD59" s="237">
        <f>AD8*Parametre!AH189</f>
        <v>1271328.2136261314</v>
      </c>
      <c r="AE59" s="237">
        <f>AE8*Parametre!AI189</f>
        <v>1296907.2550673622</v>
      </c>
      <c r="AF59" s="237">
        <f>AF8*Parametre!AJ189</f>
        <v>1323082.6205484774</v>
      </c>
      <c r="AG59" s="237">
        <f>AG8*Parametre!AK189</f>
        <v>1349517.6235722231</v>
      </c>
    </row>
    <row r="60" spans="2:34" x14ac:dyDescent="0.2">
      <c r="B60" s="48" t="s">
        <v>395</v>
      </c>
      <c r="C60" s="55">
        <f t="shared" si="44"/>
        <v>327563.30563315487</v>
      </c>
      <c r="D60" s="237">
        <f>D9*Parametre!H190</f>
        <v>8309.9022828581165</v>
      </c>
      <c r="E60" s="237">
        <f>E9*Parametre!I190</f>
        <v>8496.6481463445925</v>
      </c>
      <c r="F60" s="237">
        <f>F9*Parametre!J190</f>
        <v>8684.152097593269</v>
      </c>
      <c r="G60" s="237">
        <f>G9*Parametre!K190</f>
        <v>8876.2462524136572</v>
      </c>
      <c r="H60" s="237">
        <f>H9*Parametre!L190</f>
        <v>9072.8843358417598</v>
      </c>
      <c r="I60" s="237">
        <f>I9*Parametre!M190</f>
        <v>9237.3176991111904</v>
      </c>
      <c r="J60" s="237">
        <f>J9*Parametre!N190</f>
        <v>9410.996223211745</v>
      </c>
      <c r="K60" s="237">
        <f>K9*Parametre!O190</f>
        <v>9576.9686066940685</v>
      </c>
      <c r="L60" s="237">
        <f>L9*Parametre!P190</f>
        <v>9745.9063173650738</v>
      </c>
      <c r="M60" s="237">
        <f>M9*Parametre!Q190</f>
        <v>9916.3161036453585</v>
      </c>
      <c r="N60" s="237">
        <f>N9*Parametre!R190</f>
        <v>10111.581789853004</v>
      </c>
      <c r="O60" s="237">
        <f>O9*Parametre!S190</f>
        <v>10285.30276942871</v>
      </c>
      <c r="P60" s="237">
        <f>P9*Parametre!T190</f>
        <v>10466.346238503707</v>
      </c>
      <c r="Q60" s="237">
        <f>Q9*Parametre!U190</f>
        <v>10659.337622238745</v>
      </c>
      <c r="R60" s="237">
        <f>R9*Parametre!V190</f>
        <v>10845.402933696256</v>
      </c>
      <c r="S60" s="237">
        <f>S9*Parametre!W190</f>
        <v>11008.703319547718</v>
      </c>
      <c r="T60" s="237">
        <f>T9*Parametre!X190</f>
        <v>11173.22036222381</v>
      </c>
      <c r="U60" s="237">
        <f>U9*Parametre!Y190</f>
        <v>11347.194961136018</v>
      </c>
      <c r="V60" s="237">
        <f>V9*Parametre!Z190</f>
        <v>11514.247316015437</v>
      </c>
      <c r="W60" s="237">
        <f>W9*Parametre!AA190</f>
        <v>11682.516945237907</v>
      </c>
      <c r="X60" s="237">
        <f>X9*Parametre!AB190</f>
        <v>11863.667129721518</v>
      </c>
      <c r="Y60" s="237">
        <f>Y9*Parametre!AC190</f>
        <v>12034.519546877511</v>
      </c>
      <c r="Z60" s="237">
        <f>Z9*Parametre!AD190</f>
        <v>12215.347236785903</v>
      </c>
      <c r="AA60" s="237">
        <f>AA9*Parametre!AE190</f>
        <v>12388.741150860707</v>
      </c>
      <c r="AB60" s="237">
        <f>AB9*Parametre!AF190</f>
        <v>12571.673989752719</v>
      </c>
      <c r="AC60" s="237">
        <f>AC9*Parametre!AG190</f>
        <v>12781.090663013065</v>
      </c>
      <c r="AD60" s="237">
        <f>AD9*Parametre!AH190</f>
        <v>12992.213688340054</v>
      </c>
      <c r="AE60" s="237">
        <f>AE9*Parametre!AI190</f>
        <v>13216.35033063544</v>
      </c>
      <c r="AF60" s="237">
        <f>AF9*Parametre!AJ190</f>
        <v>13431.050810108558</v>
      </c>
      <c r="AG60" s="237">
        <f>AG9*Parametre!AK190</f>
        <v>13647.458764099298</v>
      </c>
    </row>
    <row r="61" spans="2:34" x14ac:dyDescent="0.2">
      <c r="B61" s="48" t="s">
        <v>229</v>
      </c>
      <c r="C61" s="55">
        <f t="shared" si="44"/>
        <v>3834115.4933287324</v>
      </c>
      <c r="D61" s="237">
        <f>D10*Parametre!H191</f>
        <v>101565.03592176811</v>
      </c>
      <c r="E61" s="237">
        <f>E10*Parametre!I191</f>
        <v>102882.59114716457</v>
      </c>
      <c r="F61" s="237">
        <f>F10*Parametre!J191</f>
        <v>104198.68787399912</v>
      </c>
      <c r="G61" s="237">
        <f>G10*Parametre!K191</f>
        <v>105540.09638800516</v>
      </c>
      <c r="H61" s="237">
        <f>H10*Parametre!L191</f>
        <v>106928.43819516239</v>
      </c>
      <c r="I61" s="237">
        <f>I10*Parametre!M191</f>
        <v>108758.49633227364</v>
      </c>
      <c r="J61" s="237">
        <f>J10*Parametre!N191</f>
        <v>110718.95113416776</v>
      </c>
      <c r="K61" s="237">
        <f>K10*Parametre!O191</f>
        <v>112571.88207579879</v>
      </c>
      <c r="L61" s="237">
        <f>L10*Parametre!P191</f>
        <v>114445.41748493846</v>
      </c>
      <c r="M61" s="237">
        <f>M10*Parametre!Q191</f>
        <v>116332.92984021301</v>
      </c>
      <c r="N61" s="237">
        <f>N10*Parametre!R191</f>
        <v>118549.47934189458</v>
      </c>
      <c r="O61" s="237">
        <f>O10*Parametre!S191</f>
        <v>120469.65481218266</v>
      </c>
      <c r="P61" s="237">
        <f>P10*Parametre!T191</f>
        <v>122395.86401188609</v>
      </c>
      <c r="Q61" s="237">
        <f>Q10*Parametre!U191</f>
        <v>124472.91892557559</v>
      </c>
      <c r="R61" s="237">
        <f>R10*Parametre!V191</f>
        <v>126436.72823081542</v>
      </c>
      <c r="S61" s="237">
        <f>S10*Parametre!W191</f>
        <v>128343.23834502939</v>
      </c>
      <c r="T61" s="237">
        <f>T10*Parametre!X191</f>
        <v>130262.33588814776</v>
      </c>
      <c r="U61" s="237">
        <f>U10*Parametre!Y191</f>
        <v>132330.94945963973</v>
      </c>
      <c r="V61" s="237">
        <f>V10*Parametre!Z191</f>
        <v>134276.97821798897</v>
      </c>
      <c r="W61" s="237">
        <f>W10*Parametre!AA191</f>
        <v>136235.60244252757</v>
      </c>
      <c r="X61" s="237">
        <f>X10*Parametre!AB191</f>
        <v>138376.27814520136</v>
      </c>
      <c r="Y61" s="237">
        <f>Y10*Parametre!AC191</f>
        <v>140362.25497669107</v>
      </c>
      <c r="Z61" s="237">
        <f>Z10*Parametre!AD191</f>
        <v>142506.62836979699</v>
      </c>
      <c r="AA61" s="237">
        <f>AA10*Parametre!AE191</f>
        <v>144519.61334950427</v>
      </c>
      <c r="AB61" s="237">
        <f>AB10*Parametre!AF191</f>
        <v>146545.21216868213</v>
      </c>
      <c r="AC61" s="237">
        <f>AC10*Parametre!AG191</f>
        <v>148583.42482732979</v>
      </c>
      <c r="AD61" s="237">
        <f>AD10*Parametre!AH191</f>
        <v>150634.25132544781</v>
      </c>
      <c r="AE61" s="237">
        <f>AE10*Parametre!AI191</f>
        <v>152874.77514103029</v>
      </c>
      <c r="AF61" s="237">
        <f>AF10*Parametre!AJ191</f>
        <v>154952.97674466483</v>
      </c>
      <c r="AG61" s="237">
        <f>AG10*Parametre!AK191</f>
        <v>157043.80221120495</v>
      </c>
    </row>
    <row r="62" spans="2:34" x14ac:dyDescent="0.2">
      <c r="B62" s="48" t="s">
        <v>396</v>
      </c>
      <c r="C62" s="55">
        <f t="shared" si="44"/>
        <v>8527158.59424893</v>
      </c>
      <c r="D62" s="237">
        <f>D11*Parametre!H192</f>
        <v>251282.55524328438</v>
      </c>
      <c r="E62" s="237">
        <f>E11*Parametre!I192</f>
        <v>252104.26517947493</v>
      </c>
      <c r="F62" s="237">
        <f>F11*Parametre!J192</f>
        <v>252979.35485965756</v>
      </c>
      <c r="G62" s="237">
        <f>G11*Parametre!K192</f>
        <v>253837.27909053373</v>
      </c>
      <c r="H62" s="237">
        <f>H11*Parametre!L192</f>
        <v>254872.39869180933</v>
      </c>
      <c r="I62" s="237">
        <f>I11*Parametre!M192</f>
        <v>257388.67808131524</v>
      </c>
      <c r="J62" s="237">
        <f>J11*Parametre!N192</f>
        <v>260255.75349969775</v>
      </c>
      <c r="K62" s="237">
        <f>K11*Parametre!O192</f>
        <v>262885.05226872297</v>
      </c>
      <c r="L62" s="237">
        <f>L11*Parametre!P192</f>
        <v>265506.78622381244</v>
      </c>
      <c r="M62" s="237">
        <f>M11*Parametre!Q192</f>
        <v>268135.30309450551</v>
      </c>
      <c r="N62" s="237">
        <f>N11*Parametre!R192</f>
        <v>271610.55534796207</v>
      </c>
      <c r="O62" s="237">
        <f>O11*Parametre!S192</f>
        <v>274343.65047578007</v>
      </c>
      <c r="P62" s="237">
        <f>P11*Parametre!T192</f>
        <v>277098.70858855755</v>
      </c>
      <c r="Q62" s="237">
        <f>Q11*Parametre!U192</f>
        <v>280215.85906746169</v>
      </c>
      <c r="R62" s="237">
        <f>R11*Parametre!V192</f>
        <v>282973.97598993347</v>
      </c>
      <c r="S62" s="237">
        <f>S11*Parametre!W192</f>
        <v>285334.71029662609</v>
      </c>
      <c r="T62" s="237">
        <f>T11*Parametre!X192</f>
        <v>287700.51012222358</v>
      </c>
      <c r="U62" s="237">
        <f>U11*Parametre!Y192</f>
        <v>290487.27034869179</v>
      </c>
      <c r="V62" s="237">
        <f>V11*Parametre!Z192</f>
        <v>292866.68905026419</v>
      </c>
      <c r="W62" s="237">
        <f>W11*Parametre!AA192</f>
        <v>295251.18165112578</v>
      </c>
      <c r="X62" s="237">
        <f>X11*Parametre!AB192</f>
        <v>298185.25145891838</v>
      </c>
      <c r="Y62" s="237">
        <f>Y11*Parametre!AC192</f>
        <v>300667.90647095797</v>
      </c>
      <c r="Z62" s="237">
        <f>Z11*Parametre!AD192</f>
        <v>303589.63369620591</v>
      </c>
      <c r="AA62" s="237">
        <f>AA11*Parametre!AE192</f>
        <v>306086.52383730531</v>
      </c>
      <c r="AB62" s="237">
        <f>AB11*Parametre!AF192</f>
        <v>308588.71465502254</v>
      </c>
      <c r="AC62" s="237">
        <f>AC11*Parametre!AG192</f>
        <v>311775.08494073641</v>
      </c>
      <c r="AD62" s="237">
        <f>AD11*Parametre!AH192</f>
        <v>314968.45211958454</v>
      </c>
      <c r="AE62" s="237">
        <f>AE11*Parametre!AI192</f>
        <v>318755.14682043105</v>
      </c>
      <c r="AF62" s="237">
        <f>AF11*Parametre!AJ192</f>
        <v>322053.08920522319</v>
      </c>
      <c r="AG62" s="237">
        <f>AG11*Parametre!AK192</f>
        <v>325358.25387310633</v>
      </c>
    </row>
    <row r="63" spans="2:34" x14ac:dyDescent="0.2">
      <c r="B63" s="49" t="s">
        <v>9</v>
      </c>
      <c r="C63" s="284">
        <f>SUM(D63:AG63)</f>
        <v>747299483.0297538</v>
      </c>
      <c r="D63" s="238">
        <f t="shared" ref="D63:AG63" si="45">SUM(D56:D62)</f>
        <v>18244688.661607388</v>
      </c>
      <c r="E63" s="238">
        <f t="shared" si="45"/>
        <v>18741910.219536092</v>
      </c>
      <c r="F63" s="238">
        <f t="shared" si="45"/>
        <v>19250113.822943997</v>
      </c>
      <c r="G63" s="238">
        <f t="shared" si="45"/>
        <v>19772830.327627987</v>
      </c>
      <c r="H63" s="238">
        <f t="shared" si="45"/>
        <v>20307066.721725177</v>
      </c>
      <c r="I63" s="238">
        <f t="shared" si="45"/>
        <v>20717918.068957724</v>
      </c>
      <c r="J63" s="238">
        <f t="shared" si="45"/>
        <v>21147422.34915942</v>
      </c>
      <c r="K63" s="238">
        <f t="shared" si="45"/>
        <v>21562488.161683813</v>
      </c>
      <c r="L63" s="238">
        <f t="shared" si="45"/>
        <v>21985948.477729674</v>
      </c>
      <c r="M63" s="238">
        <f t="shared" si="45"/>
        <v>22413992.005878109</v>
      </c>
      <c r="N63" s="238">
        <f t="shared" si="45"/>
        <v>22895430.671370156</v>
      </c>
      <c r="O63" s="238">
        <f t="shared" si="45"/>
        <v>23342600.579095889</v>
      </c>
      <c r="P63" s="238">
        <f t="shared" si="45"/>
        <v>23789090.883958966</v>
      </c>
      <c r="Q63" s="238">
        <f t="shared" si="45"/>
        <v>24261891.375922292</v>
      </c>
      <c r="R63" s="238">
        <f t="shared" si="45"/>
        <v>24722968.99544457</v>
      </c>
      <c r="S63" s="238">
        <f t="shared" si="45"/>
        <v>25128484.611894075</v>
      </c>
      <c r="T63" s="238">
        <f t="shared" si="45"/>
        <v>25537222.519847985</v>
      </c>
      <c r="U63" s="238">
        <f t="shared" si="45"/>
        <v>25974406.502122954</v>
      </c>
      <c r="V63" s="238">
        <f t="shared" si="45"/>
        <v>26401009.757328071</v>
      </c>
      <c r="W63" s="238">
        <f t="shared" si="45"/>
        <v>26831032.530465912</v>
      </c>
      <c r="X63" s="238">
        <f t="shared" si="45"/>
        <v>27289568.89398868</v>
      </c>
      <c r="Y63" s="238">
        <f t="shared" si="45"/>
        <v>27727231.228035007</v>
      </c>
      <c r="Z63" s="238">
        <f t="shared" si="45"/>
        <v>28183951.750574645</v>
      </c>
      <c r="AA63" s="238">
        <f t="shared" si="45"/>
        <v>28629354.517793365</v>
      </c>
      <c r="AB63" s="238">
        <f t="shared" si="45"/>
        <v>29078218.781312145</v>
      </c>
      <c r="AC63" s="238">
        <f t="shared" si="45"/>
        <v>29596417.900060873</v>
      </c>
      <c r="AD63" s="238">
        <f t="shared" si="45"/>
        <v>30119534.373915743</v>
      </c>
      <c r="AE63" s="238">
        <f t="shared" si="45"/>
        <v>30668948.147870522</v>
      </c>
      <c r="AF63" s="238">
        <f t="shared" si="45"/>
        <v>31213849.410922881</v>
      </c>
      <c r="AG63" s="238">
        <f t="shared" si="45"/>
        <v>31763890.780979548</v>
      </c>
      <c r="AH63" s="16"/>
    </row>
    <row r="66" spans="2:34" x14ac:dyDescent="0.2">
      <c r="B66" s="49" t="s">
        <v>482</v>
      </c>
      <c r="C66" s="49"/>
      <c r="D66" s="50">
        <v>1</v>
      </c>
      <c r="E66" s="50">
        <v>2</v>
      </c>
      <c r="F66" s="50">
        <v>3</v>
      </c>
      <c r="G66" s="50">
        <v>4</v>
      </c>
      <c r="H66" s="50">
        <v>5</v>
      </c>
      <c r="I66" s="50">
        <v>6</v>
      </c>
      <c r="J66" s="50">
        <v>7</v>
      </c>
      <c r="K66" s="50">
        <v>8</v>
      </c>
      <c r="L66" s="50">
        <v>9</v>
      </c>
      <c r="M66" s="50">
        <v>10</v>
      </c>
      <c r="N66" s="50">
        <v>11</v>
      </c>
      <c r="O66" s="50">
        <v>12</v>
      </c>
      <c r="P66" s="50">
        <v>13</v>
      </c>
      <c r="Q66" s="50">
        <v>14</v>
      </c>
      <c r="R66" s="50">
        <v>15</v>
      </c>
      <c r="S66" s="50">
        <v>16</v>
      </c>
      <c r="T66" s="50">
        <v>17</v>
      </c>
      <c r="U66" s="50">
        <v>18</v>
      </c>
      <c r="V66" s="50">
        <v>19</v>
      </c>
      <c r="W66" s="50">
        <v>20</v>
      </c>
      <c r="X66" s="50">
        <v>21</v>
      </c>
      <c r="Y66" s="50">
        <v>22</v>
      </c>
      <c r="Z66" s="50">
        <v>23</v>
      </c>
      <c r="AA66" s="50">
        <v>24</v>
      </c>
      <c r="AB66" s="50">
        <v>25</v>
      </c>
      <c r="AC66" s="50">
        <v>26</v>
      </c>
      <c r="AD66" s="50">
        <v>27</v>
      </c>
      <c r="AE66" s="50">
        <v>28</v>
      </c>
      <c r="AF66" s="50">
        <v>29</v>
      </c>
      <c r="AG66" s="50">
        <v>30</v>
      </c>
    </row>
    <row r="67" spans="2:34" x14ac:dyDescent="0.2">
      <c r="B67" s="51" t="s">
        <v>46</v>
      </c>
      <c r="C67" s="51" t="s">
        <v>9</v>
      </c>
      <c r="D67" s="53">
        <v>2026</v>
      </c>
      <c r="E67" s="53">
        <v>2027</v>
      </c>
      <c r="F67" s="53">
        <v>2028</v>
      </c>
      <c r="G67" s="53">
        <v>2029</v>
      </c>
      <c r="H67" s="53">
        <v>2030</v>
      </c>
      <c r="I67" s="53">
        <v>2031</v>
      </c>
      <c r="J67" s="53">
        <v>2032</v>
      </c>
      <c r="K67" s="53">
        <v>2033</v>
      </c>
      <c r="L67" s="53">
        <v>2034</v>
      </c>
      <c r="M67" s="53">
        <v>2035</v>
      </c>
      <c r="N67" s="53">
        <v>2036</v>
      </c>
      <c r="O67" s="53">
        <v>2037</v>
      </c>
      <c r="P67" s="53">
        <v>2038</v>
      </c>
      <c r="Q67" s="53">
        <v>2039</v>
      </c>
      <c r="R67" s="53">
        <v>2040</v>
      </c>
      <c r="S67" s="53">
        <v>2041</v>
      </c>
      <c r="T67" s="53">
        <v>2042</v>
      </c>
      <c r="U67" s="53">
        <v>2043</v>
      </c>
      <c r="V67" s="53">
        <v>2044</v>
      </c>
      <c r="W67" s="53">
        <v>2045</v>
      </c>
      <c r="X67" s="53">
        <v>2046</v>
      </c>
      <c r="Y67" s="53">
        <v>2047</v>
      </c>
      <c r="Z67" s="53">
        <v>2048</v>
      </c>
      <c r="AA67" s="53">
        <v>2049</v>
      </c>
      <c r="AB67" s="53">
        <v>2050</v>
      </c>
      <c r="AC67" s="53">
        <v>2051</v>
      </c>
      <c r="AD67" s="53">
        <v>2052</v>
      </c>
      <c r="AE67" s="53">
        <v>2053</v>
      </c>
      <c r="AF67" s="53">
        <v>2054</v>
      </c>
      <c r="AG67" s="53">
        <v>2055</v>
      </c>
    </row>
    <row r="68" spans="2:34" x14ac:dyDescent="0.2">
      <c r="B68" s="48" t="s">
        <v>399</v>
      </c>
      <c r="C68" s="55">
        <f>SUM(D68:AG68)</f>
        <v>70711425.239822134</v>
      </c>
      <c r="D68" s="237">
        <f>D18*Parametre!H186</f>
        <v>1838318.0630164777</v>
      </c>
      <c r="E68" s="237">
        <f>E18*Parametre!I186</f>
        <v>1886333.1807404817</v>
      </c>
      <c r="F68" s="237">
        <f>F18*Parametre!J186</f>
        <v>1934989.7073187719</v>
      </c>
      <c r="G68" s="237">
        <f>G18*Parametre!K186</f>
        <v>1984999.0552108649</v>
      </c>
      <c r="H68" s="237">
        <f>H18*Parametre!L186</f>
        <v>1928499.5463479147</v>
      </c>
      <c r="I68" s="237">
        <f>I18*Parametre!M186</f>
        <v>1966813.4866767598</v>
      </c>
      <c r="J68" s="237">
        <f>J18*Parametre!N186</f>
        <v>2004873.623433809</v>
      </c>
      <c r="K68" s="237">
        <f>K18*Parametre!O186</f>
        <v>2043516.9797670394</v>
      </c>
      <c r="L68" s="237">
        <f>L18*Parametre!P186</f>
        <v>2082150.3079070053</v>
      </c>
      <c r="M68" s="237">
        <f>M18*Parametre!Q186</f>
        <v>2121821.0363509087</v>
      </c>
      <c r="N68" s="237">
        <f>N18*Parametre!R186</f>
        <v>2161387.7216642126</v>
      </c>
      <c r="O68" s="237">
        <f>O18*Parametre!S186</f>
        <v>2202051.454480567</v>
      </c>
      <c r="P68" s="237">
        <f>P18*Parametre!T186</f>
        <v>2243058.8876765962</v>
      </c>
      <c r="Q68" s="237">
        <f>Q18*Parametre!U186</f>
        <v>2284763.6798811369</v>
      </c>
      <c r="R68" s="237">
        <f>R18*Parametre!V186</f>
        <v>2327942.9696862213</v>
      </c>
      <c r="S68" s="237">
        <f>S18*Parametre!W186</f>
        <v>2365469.1099388846</v>
      </c>
      <c r="T68" s="237">
        <f>T18*Parametre!X186</f>
        <v>2403043.9895476084</v>
      </c>
      <c r="U68" s="237">
        <f>U18*Parametre!Y186</f>
        <v>2440911.0541213602</v>
      </c>
      <c r="V68" s="237">
        <f>V18*Parametre!Z186</f>
        <v>2479315.8409036668</v>
      </c>
      <c r="W68" s="237">
        <f>W18*Parametre!AA186</f>
        <v>2518064.573453825</v>
      </c>
      <c r="X68" s="237">
        <f>X18*Parametre!AB186</f>
        <v>2557348.0641839672</v>
      </c>
      <c r="Y68" s="237">
        <f>Y18*Parametre!AC186</f>
        <v>2596513.6021370147</v>
      </c>
      <c r="Z68" s="237">
        <f>Z18*Parametre!AD186</f>
        <v>2636453.3764196592</v>
      </c>
      <c r="AA68" s="237">
        <f>AA18*Parametre!AE186</f>
        <v>2677000.8947695489</v>
      </c>
      <c r="AB68" s="237">
        <f>AB18*Parametre!AF186</f>
        <v>2717855.6347790295</v>
      </c>
      <c r="AC68" s="237">
        <f>AC18*Parametre!AG186</f>
        <v>2764207.1885689218</v>
      </c>
      <c r="AD68" s="237">
        <f>AD18*Parametre!AH186</f>
        <v>2812949.7283679945</v>
      </c>
      <c r="AE68" s="237">
        <f>AE18*Parametre!AI186</f>
        <v>2861456.7960468074</v>
      </c>
      <c r="AF68" s="237">
        <f>AF18*Parametre!AJ186</f>
        <v>2909835.7827308574</v>
      </c>
      <c r="AG68" s="237">
        <f>AG18*Parametre!AK186</f>
        <v>2959479.9036942315</v>
      </c>
    </row>
    <row r="69" spans="2:34" x14ac:dyDescent="0.2">
      <c r="B69" s="48" t="s">
        <v>397</v>
      </c>
      <c r="C69" s="55">
        <f t="shared" ref="C69:C73" si="46">SUM(D69:AG69)</f>
        <v>1932238.8700060318</v>
      </c>
      <c r="D69" s="237">
        <f>D19*Parametre!H187</f>
        <v>92432.429966221564</v>
      </c>
      <c r="E69" s="237">
        <f>E19*Parametre!I187</f>
        <v>95586.712613354306</v>
      </c>
      <c r="F69" s="237">
        <f>F19*Parametre!J187</f>
        <v>98522.487639816653</v>
      </c>
      <c r="G69" s="237">
        <f>G19*Parametre!K187</f>
        <v>101832.41368840483</v>
      </c>
      <c r="H69" s="237">
        <f>H19*Parametre!L187</f>
        <v>48645.454106207093</v>
      </c>
      <c r="I69" s="237">
        <f>I19*Parametre!M187</f>
        <v>49435.229280887565</v>
      </c>
      <c r="J69" s="237">
        <f>J19*Parametre!N187</f>
        <v>50235.024127720768</v>
      </c>
      <c r="K69" s="237">
        <f>K19*Parametre!O187</f>
        <v>51044.922945002902</v>
      </c>
      <c r="L69" s="237">
        <f>L19*Parametre!P187</f>
        <v>51865.010031030142</v>
      </c>
      <c r="M69" s="237">
        <f>M19*Parametre!Q187</f>
        <v>52695.369684098674</v>
      </c>
      <c r="N69" s="237">
        <f>N19*Parametre!R187</f>
        <v>53536.086202504783</v>
      </c>
      <c r="O69" s="237">
        <f>O19*Parametre!S187</f>
        <v>54387.24388454455</v>
      </c>
      <c r="P69" s="237">
        <f>P19*Parametre!T187</f>
        <v>55248.927028514234</v>
      </c>
      <c r="Q69" s="237">
        <f>Q19*Parametre!U187</f>
        <v>56121.219932710024</v>
      </c>
      <c r="R69" s="237">
        <f>R19*Parametre!V187</f>
        <v>57004.206895428099</v>
      </c>
      <c r="S69" s="237">
        <f>S19*Parametre!W187</f>
        <v>57845.99073881482</v>
      </c>
      <c r="T69" s="237">
        <f>T19*Parametre!X187</f>
        <v>58697.881645701753</v>
      </c>
      <c r="U69" s="237">
        <f>U19*Parametre!Y187</f>
        <v>59559.970097654987</v>
      </c>
      <c r="V69" s="237">
        <f>V19*Parametre!Z187</f>
        <v>60432.34657624059</v>
      </c>
      <c r="W69" s="237">
        <f>W19*Parametre!AA187</f>
        <v>61311.056764451998</v>
      </c>
      <c r="X69" s="237">
        <f>X19*Parametre!AB187</f>
        <v>62200.17562138386</v>
      </c>
      <c r="Y69" s="237">
        <f>Y19*Parametre!AC187</f>
        <v>63099.793628602361</v>
      </c>
      <c r="Z69" s="237">
        <f>Z19*Parametre!AD187</f>
        <v>64010.001267673455</v>
      </c>
      <c r="AA69" s="237">
        <f>AA19*Parametre!AE187</f>
        <v>64926.723579502555</v>
      </c>
      <c r="AB69" s="237">
        <f>AB19*Parametre!AF187</f>
        <v>65854.156165272405</v>
      </c>
      <c r="AC69" s="237">
        <f>AC19*Parametre!AG187</f>
        <v>66931.839642808511</v>
      </c>
      <c r="AD69" s="237">
        <f>AD19*Parametre!AH187</f>
        <v>68022.404951871373</v>
      </c>
      <c r="AE69" s="237">
        <f>AE19*Parametre!AI187</f>
        <v>69125.942574027053</v>
      </c>
      <c r="AF69" s="237">
        <f>AF19*Parametre!AJ187</f>
        <v>70246.859234112577</v>
      </c>
      <c r="AG69" s="237">
        <f>AG19*Parametre!AK187</f>
        <v>71380.98949146716</v>
      </c>
    </row>
    <row r="70" spans="2:34" x14ac:dyDescent="0.2">
      <c r="B70" s="48" t="s">
        <v>400</v>
      </c>
      <c r="C70" s="55">
        <f t="shared" si="46"/>
        <v>590515888.41345811</v>
      </c>
      <c r="D70" s="237">
        <f>D20*Parametre!H188</f>
        <v>15264104.997730892</v>
      </c>
      <c r="E70" s="237">
        <f>E20*Parametre!I188</f>
        <v>15683945.634791944</v>
      </c>
      <c r="F70" s="237">
        <f>F20*Parametre!J188</f>
        <v>16115820.308362385</v>
      </c>
      <c r="G70" s="237">
        <f>G20*Parametre!K188</f>
        <v>16557685.178233102</v>
      </c>
      <c r="H70" s="237">
        <f>H20*Parametre!L188</f>
        <v>16001639.36400887</v>
      </c>
      <c r="I70" s="237">
        <f>I20*Parametre!M188</f>
        <v>16330419.966302495</v>
      </c>
      <c r="J70" s="237">
        <f>J20*Parametre!N188</f>
        <v>16657489.115809338</v>
      </c>
      <c r="K70" s="237">
        <f>K20*Parametre!O188</f>
        <v>16987392.268993843</v>
      </c>
      <c r="L70" s="237">
        <f>L20*Parametre!P188</f>
        <v>17317244.986316282</v>
      </c>
      <c r="M70" s="237">
        <f>M20*Parametre!Q188</f>
        <v>17653733.361648228</v>
      </c>
      <c r="N70" s="237">
        <f>N20*Parametre!R188</f>
        <v>17989220.345751569</v>
      </c>
      <c r="O70" s="237">
        <f>O20*Parametre!S188</f>
        <v>18341040.518509835</v>
      </c>
      <c r="P70" s="237">
        <f>P20*Parametre!T188</f>
        <v>18695952.374842212</v>
      </c>
      <c r="Q70" s="237">
        <f>Q20*Parametre!U188</f>
        <v>19054585.226362027</v>
      </c>
      <c r="R70" s="237">
        <f>R20*Parametre!V188</f>
        <v>19423282.564090531</v>
      </c>
      <c r="S70" s="237">
        <f>S20*Parametre!W188</f>
        <v>19741082.388017338</v>
      </c>
      <c r="T70" s="237">
        <f>T20*Parametre!X188</f>
        <v>20059787.683125746</v>
      </c>
      <c r="U70" s="237">
        <f>U20*Parametre!Y188</f>
        <v>20390735.414069615</v>
      </c>
      <c r="V70" s="237">
        <f>V20*Parametre!Z188</f>
        <v>20723944.746234711</v>
      </c>
      <c r="W70" s="237">
        <f>W20*Parametre!AA188</f>
        <v>21060223.031675588</v>
      </c>
      <c r="X70" s="237">
        <f>X20*Parametre!AB188</f>
        <v>21398668.12525019</v>
      </c>
      <c r="Y70" s="237">
        <f>Y20*Parametre!AC188</f>
        <v>21736096.105787542</v>
      </c>
      <c r="Z70" s="237">
        <f>Z20*Parametre!AD188</f>
        <v>22080303.554396804</v>
      </c>
      <c r="AA70" s="237">
        <f>AA20*Parametre!AE188</f>
        <v>22427179.019173075</v>
      </c>
      <c r="AB70" s="237">
        <f>AB20*Parametre!AF188</f>
        <v>22776722.500116356</v>
      </c>
      <c r="AC70" s="237">
        <f>AC20*Parametre!AG188</f>
        <v>23175239.56964016</v>
      </c>
      <c r="AD70" s="237">
        <f>AD20*Parametre!AH188</f>
        <v>23591321.081317008</v>
      </c>
      <c r="AE70" s="237">
        <f>AE20*Parametre!AI188</f>
        <v>24002986.280293345</v>
      </c>
      <c r="AF70" s="237">
        <f>AF20*Parametre!AJ188</f>
        <v>24424220.704408582</v>
      </c>
      <c r="AG70" s="237">
        <f>AG20*Parametre!AK188</f>
        <v>24853821.998198636</v>
      </c>
    </row>
    <row r="71" spans="2:34" x14ac:dyDescent="0.2">
      <c r="B71" s="48" t="s">
        <v>398</v>
      </c>
      <c r="C71" s="55">
        <f t="shared" si="46"/>
        <v>14021245.441012608</v>
      </c>
      <c r="D71" s="237">
        <f>D21*Parametre!H189</f>
        <v>688675.67744588968</v>
      </c>
      <c r="E71" s="237">
        <f>E21*Parametre!I189</f>
        <v>712561.18691732851</v>
      </c>
      <c r="F71" s="237">
        <f>F21*Parametre!J189</f>
        <v>734919.12479177001</v>
      </c>
      <c r="G71" s="237">
        <f>G21*Parametre!K189</f>
        <v>760060.05876466271</v>
      </c>
      <c r="H71" s="237">
        <f>H21*Parametre!L189</f>
        <v>345378.86245548353</v>
      </c>
      <c r="I71" s="237">
        <f>I21*Parametre!M189</f>
        <v>351434.33783274889</v>
      </c>
      <c r="J71" s="237">
        <f>J21*Parametre!N189</f>
        <v>357542.39902860735</v>
      </c>
      <c r="K71" s="237">
        <f>K21*Parametre!O189</f>
        <v>363703.04604305851</v>
      </c>
      <c r="L71" s="237">
        <f>L21*Parametre!P189</f>
        <v>369916.2788761027</v>
      </c>
      <c r="M71" s="237">
        <f>M21*Parametre!Q189</f>
        <v>376295.57629019173</v>
      </c>
      <c r="N71" s="237">
        <f>N21*Parametre!R189</f>
        <v>382729.40714578453</v>
      </c>
      <c r="O71" s="237">
        <f>O21*Parametre!S189</f>
        <v>389217.7714428812</v>
      </c>
      <c r="P71" s="237">
        <f>P21*Parametre!T189</f>
        <v>395760.66918148153</v>
      </c>
      <c r="Q71" s="237">
        <f>Q21*Parametre!U189</f>
        <v>402475.47436985932</v>
      </c>
      <c r="R71" s="237">
        <f>R21*Parametre!V189</f>
        <v>409246.76062265184</v>
      </c>
      <c r="S71" s="237">
        <f>S21*Parametre!W189</f>
        <v>415766.4444188262</v>
      </c>
      <c r="T71" s="237">
        <f>T21*Parametre!X189</f>
        <v>422336.84852915566</v>
      </c>
      <c r="U71" s="237">
        <f>U21*Parametre!Y189</f>
        <v>429079.49079300411</v>
      </c>
      <c r="V71" s="237">
        <f>V21*Parametre!Z189</f>
        <v>435874.96671743091</v>
      </c>
      <c r="W71" s="237">
        <f>W21*Parametre!AA189</f>
        <v>442723.27630243613</v>
      </c>
      <c r="X71" s="237">
        <f>X21*Parametre!AB189</f>
        <v>449624.41954801971</v>
      </c>
      <c r="Y71" s="237">
        <f>Y21*Parametre!AC189</f>
        <v>456578.39645418175</v>
      </c>
      <c r="Z71" s="237">
        <f>Z21*Parametre!AD189</f>
        <v>463585.20702092221</v>
      </c>
      <c r="AA71" s="237">
        <f>AA21*Parametre!AE189</f>
        <v>470772.70912687399</v>
      </c>
      <c r="AB71" s="237">
        <f>AB21*Parametre!AF189</f>
        <v>478015.1582398272</v>
      </c>
      <c r="AC71" s="237">
        <f>AC21*Parametre!AG189</f>
        <v>486352.32416023174</v>
      </c>
      <c r="AD71" s="237">
        <f>AD21*Parametre!AH189</f>
        <v>494761.3438590226</v>
      </c>
      <c r="AE71" s="237">
        <f>AE21*Parametre!AI189</f>
        <v>503242.21733620024</v>
      </c>
      <c r="AF71" s="237">
        <f>AF21*Parametre!AJ189</f>
        <v>511928.08583645534</v>
      </c>
      <c r="AG71" s="237">
        <f>AG21*Parametre!AK189</f>
        <v>520687.92146152031</v>
      </c>
    </row>
    <row r="72" spans="2:34" x14ac:dyDescent="0.2">
      <c r="B72" s="48" t="s">
        <v>395</v>
      </c>
      <c r="C72" s="55">
        <f t="shared" si="46"/>
        <v>310632.90105577029</v>
      </c>
      <c r="D72" s="237">
        <f>D22*Parametre!H190</f>
        <v>8309.9022828581165</v>
      </c>
      <c r="E72" s="237">
        <f>E22*Parametre!I190</f>
        <v>8496.6481463445925</v>
      </c>
      <c r="F72" s="237">
        <f>F22*Parametre!J190</f>
        <v>8684.152097593269</v>
      </c>
      <c r="G72" s="237">
        <f>G22*Parametre!K190</f>
        <v>8876.2462524136572</v>
      </c>
      <c r="H72" s="237">
        <f>H22*Parametre!L190</f>
        <v>8615.5627892530374</v>
      </c>
      <c r="I72" s="237">
        <f>I22*Parametre!M190</f>
        <v>8772.0269774683948</v>
      </c>
      <c r="J72" s="237">
        <f>J22*Parametre!N190</f>
        <v>8926.7881928982752</v>
      </c>
      <c r="K72" s="237">
        <f>K22*Parametre!O190</f>
        <v>9082.741067566174</v>
      </c>
      <c r="L72" s="237">
        <f>L22*Parametre!P190</f>
        <v>9238.5392594224522</v>
      </c>
      <c r="M72" s="237">
        <f>M22*Parametre!Q190</f>
        <v>9397.3188714982334</v>
      </c>
      <c r="N72" s="237">
        <f>N22*Parametre!R190</f>
        <v>9555.6917195873302</v>
      </c>
      <c r="O72" s="237">
        <f>O22*Parametre!S190</f>
        <v>9717.0914442533885</v>
      </c>
      <c r="P72" s="237">
        <f>P22*Parametre!T190</f>
        <v>9886.8452469098629</v>
      </c>
      <c r="Q72" s="237">
        <f>Q22*Parametre!U190</f>
        <v>10058.243179621395</v>
      </c>
      <c r="R72" s="237">
        <f>R22*Parametre!V190</f>
        <v>10234.774988879075</v>
      </c>
      <c r="S72" s="237">
        <f>S22*Parametre!W190</f>
        <v>10387.455454464856</v>
      </c>
      <c r="T72" s="237">
        <f>T22*Parametre!X190</f>
        <v>10539.486708837783</v>
      </c>
      <c r="U72" s="237">
        <f>U22*Parametre!Y190</f>
        <v>10692.621182226399</v>
      </c>
      <c r="V72" s="237">
        <f>V22*Parametre!Z190</f>
        <v>10846.66641381033</v>
      </c>
      <c r="W72" s="237">
        <f>W22*Parametre!AA190</f>
        <v>11002.004375672301</v>
      </c>
      <c r="X72" s="237">
        <f>X22*Parametre!AB190</f>
        <v>11158.174361369183</v>
      </c>
      <c r="Y72" s="237">
        <f>Y22*Parametre!AC190</f>
        <v>11313.873286272241</v>
      </c>
      <c r="Z72" s="237">
        <f>Z22*Parametre!AD190</f>
        <v>11472.488210799997</v>
      </c>
      <c r="AA72" s="237">
        <f>AA22*Parametre!AE190</f>
        <v>11632.206086129851</v>
      </c>
      <c r="AB72" s="237">
        <f>AB22*Parametre!AF190</f>
        <v>11800.836863859313</v>
      </c>
      <c r="AC72" s="237">
        <f>AC22*Parametre!AG190</f>
        <v>11991.237802073179</v>
      </c>
      <c r="AD72" s="237">
        <f>AD22*Parametre!AH190</f>
        <v>12190.50136287908</v>
      </c>
      <c r="AE72" s="237">
        <f>AE22*Parametre!AI190</f>
        <v>12387.047001118735</v>
      </c>
      <c r="AF72" s="237">
        <f>AF22*Parametre!AJ190</f>
        <v>12583.065633545291</v>
      </c>
      <c r="AG72" s="237">
        <f>AG22*Parametre!AK190</f>
        <v>12782.663796144499</v>
      </c>
    </row>
    <row r="73" spans="2:34" x14ac:dyDescent="0.2">
      <c r="B73" s="48" t="s">
        <v>229</v>
      </c>
      <c r="C73" s="55">
        <f t="shared" si="46"/>
        <v>3758469.3367308332</v>
      </c>
      <c r="D73" s="237">
        <f>D23*Parametre!H191</f>
        <v>101565.03592176811</v>
      </c>
      <c r="E73" s="237">
        <f>E23*Parametre!I191</f>
        <v>102882.59114716457</v>
      </c>
      <c r="F73" s="237">
        <f>F23*Parametre!J191</f>
        <v>104198.68787399912</v>
      </c>
      <c r="G73" s="237">
        <f>G23*Parametre!K191</f>
        <v>105540.09638800516</v>
      </c>
      <c r="H73" s="237">
        <f>H23*Parametre!L191</f>
        <v>105538.79093952026</v>
      </c>
      <c r="I73" s="237">
        <f>I23*Parametre!M191</f>
        <v>107352.59446596963</v>
      </c>
      <c r="J73" s="237">
        <f>J23*Parametre!N191</f>
        <v>109133.12193613296</v>
      </c>
      <c r="K73" s="237">
        <f>K23*Parametre!O191</f>
        <v>110924.94572492781</v>
      </c>
      <c r="L73" s="237">
        <f>L23*Parametre!P191</f>
        <v>112715.13559659314</v>
      </c>
      <c r="M73" s="237">
        <f>M23*Parametre!Q191</f>
        <v>114534.08981218524</v>
      </c>
      <c r="N73" s="237">
        <f>N23*Parametre!R191</f>
        <v>116353.22399452417</v>
      </c>
      <c r="O73" s="237">
        <f>O23*Parametre!S191</f>
        <v>118197.28674183915</v>
      </c>
      <c r="P73" s="237">
        <f>P23*Parametre!T191</f>
        <v>120052.9241042381</v>
      </c>
      <c r="Q73" s="237">
        <f>Q23*Parametre!U191</f>
        <v>121923.20990762681</v>
      </c>
      <c r="R73" s="237">
        <f>R23*Parametre!V191</f>
        <v>123854.01796546383</v>
      </c>
      <c r="S73" s="237">
        <f>S23*Parametre!W191</f>
        <v>125719.55410568726</v>
      </c>
      <c r="T73" s="237">
        <f>T23*Parametre!X191</f>
        <v>127556.62443281525</v>
      </c>
      <c r="U73" s="237">
        <f>U23*Parametre!Y191</f>
        <v>129405.17742897444</v>
      </c>
      <c r="V73" s="237">
        <f>V23*Parametre!Z191</f>
        <v>131263.26621457646</v>
      </c>
      <c r="W73" s="237">
        <f>W23*Parametre!AA191</f>
        <v>133134.75429272969</v>
      </c>
      <c r="X73" s="237">
        <f>X23*Parametre!AB191</f>
        <v>135014.19244977986</v>
      </c>
      <c r="Y73" s="237">
        <f>Y23*Parametre!AC191</f>
        <v>136892.84753535077</v>
      </c>
      <c r="Z73" s="237">
        <f>Z23*Parametre!AD191</f>
        <v>138798.46954588761</v>
      </c>
      <c r="AA73" s="237">
        <f>AA23*Parametre!AE191</f>
        <v>140715.57155740872</v>
      </c>
      <c r="AB73" s="237">
        <f>AB23*Parametre!AF191</f>
        <v>142644.15356991408</v>
      </c>
      <c r="AC73" s="237">
        <f>AC23*Parametre!AG191</f>
        <v>144548.32705823894</v>
      </c>
      <c r="AD73" s="237">
        <f>AD23*Parametre!AH191</f>
        <v>146555.2141134344</v>
      </c>
      <c r="AE73" s="237">
        <f>AE23*Parametre!AI191</f>
        <v>148518.45381770952</v>
      </c>
      <c r="AF73" s="237">
        <f>AF23*Parametre!AJ191</f>
        <v>150475.52825192866</v>
      </c>
      <c r="AG73" s="237">
        <f>AG23*Parametre!AK191</f>
        <v>152461.44983643942</v>
      </c>
    </row>
    <row r="74" spans="2:34" x14ac:dyDescent="0.2">
      <c r="B74" s="48" t="s">
        <v>396</v>
      </c>
      <c r="C74" s="55">
        <f>SUM(D74:AG74)</f>
        <v>8700271.18921105</v>
      </c>
      <c r="D74" s="237">
        <f>D24*Parametre!H192</f>
        <v>251282.55524328438</v>
      </c>
      <c r="E74" s="237">
        <f>E24*Parametre!I192</f>
        <v>252104.26517947493</v>
      </c>
      <c r="F74" s="237">
        <f>F24*Parametre!J192</f>
        <v>252979.35485965756</v>
      </c>
      <c r="G74" s="237">
        <f>G24*Parametre!K192</f>
        <v>253837.27909053373</v>
      </c>
      <c r="H74" s="237">
        <f>H24*Parametre!L192</f>
        <v>262559.3205222768</v>
      </c>
      <c r="I74" s="237">
        <f>I24*Parametre!M192</f>
        <v>265268.5302636603</v>
      </c>
      <c r="J74" s="237">
        <f>J24*Parametre!N192</f>
        <v>267845.18122650328</v>
      </c>
      <c r="K74" s="237">
        <f>K24*Parametre!O192</f>
        <v>270509.5031935696</v>
      </c>
      <c r="L74" s="237">
        <f>L24*Parametre!P192</f>
        <v>273155.05149366078</v>
      </c>
      <c r="M74" s="237">
        <f>M24*Parametre!Q192</f>
        <v>275835.34466661589</v>
      </c>
      <c r="N74" s="237">
        <f>N24*Parametre!R192</f>
        <v>278514.52484545182</v>
      </c>
      <c r="O74" s="237">
        <f>O24*Parametre!S192</f>
        <v>281292.04878321959</v>
      </c>
      <c r="P74" s="237">
        <f>P24*Parametre!T192</f>
        <v>284073.85382198845</v>
      </c>
      <c r="Q74" s="237">
        <f>Q24*Parametre!U192</f>
        <v>286865.73028128879</v>
      </c>
      <c r="R74" s="237">
        <f>R24*Parametre!V192</f>
        <v>289785.44211140799</v>
      </c>
      <c r="S74" s="237">
        <f>S24*Parametre!W192</f>
        <v>292323.07011962507</v>
      </c>
      <c r="T74" s="237">
        <f>T24*Parametre!X192</f>
        <v>294721.36587444408</v>
      </c>
      <c r="U74" s="237">
        <f>U24*Parametre!Y192</f>
        <v>297124.49655315274</v>
      </c>
      <c r="V74" s="237">
        <f>V24*Parametre!Z192</f>
        <v>299529.00919076108</v>
      </c>
      <c r="W74" s="237">
        <f>W24*Parametre!AA192</f>
        <v>301941.78215616365</v>
      </c>
      <c r="X74" s="237">
        <f>X24*Parametre!AB192</f>
        <v>304436.67599966383</v>
      </c>
      <c r="Y74" s="237">
        <f>Y24*Parametre!AC192</f>
        <v>306927.12479227403</v>
      </c>
      <c r="Z74" s="237">
        <f>Z24*Parametre!AD192</f>
        <v>309440.54226081545</v>
      </c>
      <c r="AA74" s="237">
        <f>AA24*Parametre!AE192</f>
        <v>311958.99533112458</v>
      </c>
      <c r="AB74" s="237">
        <f>AB24*Parametre!AF192</f>
        <v>314482.48400320217</v>
      </c>
      <c r="AC74" s="237">
        <f>AC24*Parametre!AG192</f>
        <v>317625.36463257513</v>
      </c>
      <c r="AD74" s="237">
        <f>AD24*Parametre!AH192</f>
        <v>320984.83453164989</v>
      </c>
      <c r="AE74" s="237">
        <f>AE24*Parametre!AI192</f>
        <v>324305.60801101965</v>
      </c>
      <c r="AF74" s="237">
        <f>AF24*Parametre!AJ192</f>
        <v>327613.79744404909</v>
      </c>
      <c r="AG74" s="237">
        <f>AG24*Parametre!AK192</f>
        <v>330948.05272793502</v>
      </c>
    </row>
    <row r="75" spans="2:34" x14ac:dyDescent="0.2">
      <c r="B75" s="49" t="s">
        <v>47</v>
      </c>
      <c r="C75" s="284">
        <f>SUM(D75:AG75)</f>
        <v>689950171.39129663</v>
      </c>
      <c r="D75" s="238">
        <f t="shared" ref="D75:AG75" si="47">SUM(D68:D74)</f>
        <v>18244688.661607388</v>
      </c>
      <c r="E75" s="238">
        <f t="shared" si="47"/>
        <v>18741910.219536092</v>
      </c>
      <c r="F75" s="238">
        <f t="shared" si="47"/>
        <v>19250113.822943997</v>
      </c>
      <c r="G75" s="238">
        <f t="shared" si="47"/>
        <v>19772830.327627987</v>
      </c>
      <c r="H75" s="238">
        <f t="shared" si="47"/>
        <v>18700876.901169527</v>
      </c>
      <c r="I75" s="238">
        <f t="shared" si="47"/>
        <v>19079496.171799991</v>
      </c>
      <c r="J75" s="238">
        <f t="shared" si="47"/>
        <v>19456045.253755007</v>
      </c>
      <c r="K75" s="238">
        <f t="shared" si="47"/>
        <v>19836174.407735005</v>
      </c>
      <c r="L75" s="238">
        <f t="shared" si="47"/>
        <v>20216285.309480093</v>
      </c>
      <c r="M75" s="238">
        <f t="shared" si="47"/>
        <v>20604312.097323723</v>
      </c>
      <c r="N75" s="238">
        <f t="shared" si="47"/>
        <v>20991297.001323633</v>
      </c>
      <c r="O75" s="238">
        <f t="shared" si="47"/>
        <v>21395903.415287141</v>
      </c>
      <c r="P75" s="238">
        <f t="shared" si="47"/>
        <v>21804034.481901944</v>
      </c>
      <c r="Q75" s="238">
        <f t="shared" si="47"/>
        <v>22216792.783914275</v>
      </c>
      <c r="R75" s="238">
        <f t="shared" si="47"/>
        <v>22641350.73636058</v>
      </c>
      <c r="S75" s="238">
        <f t="shared" si="47"/>
        <v>23008594.012793642</v>
      </c>
      <c r="T75" s="238">
        <f t="shared" si="47"/>
        <v>23376683.879864309</v>
      </c>
      <c r="U75" s="238">
        <f t="shared" si="47"/>
        <v>23757508.224245988</v>
      </c>
      <c r="V75" s="238">
        <f t="shared" si="47"/>
        <v>24141206.842251193</v>
      </c>
      <c r="W75" s="238">
        <f t="shared" si="47"/>
        <v>24528400.479020867</v>
      </c>
      <c r="X75" s="238">
        <f t="shared" si="47"/>
        <v>24918449.827414375</v>
      </c>
      <c r="Y75" s="238">
        <f t="shared" si="47"/>
        <v>25307421.743621238</v>
      </c>
      <c r="Z75" s="238">
        <f t="shared" si="47"/>
        <v>25704063.639122561</v>
      </c>
      <c r="AA75" s="238">
        <f t="shared" si="47"/>
        <v>26104186.119623665</v>
      </c>
      <c r="AB75" s="238">
        <f t="shared" si="47"/>
        <v>26507374.923737459</v>
      </c>
      <c r="AC75" s="238">
        <f t="shared" si="47"/>
        <v>26966895.851505015</v>
      </c>
      <c r="AD75" s="238">
        <f t="shared" si="47"/>
        <v>27446785.108503859</v>
      </c>
      <c r="AE75" s="238">
        <f t="shared" si="47"/>
        <v>27922022.345080227</v>
      </c>
      <c r="AF75" s="238">
        <f t="shared" si="47"/>
        <v>28406903.823539529</v>
      </c>
      <c r="AG75" s="238">
        <f t="shared" si="47"/>
        <v>28901562.979206372</v>
      </c>
      <c r="AH75" s="16"/>
    </row>
    <row r="77" spans="2:34" x14ac:dyDescent="0.2">
      <c r="B77" s="212" t="s">
        <v>486</v>
      </c>
      <c r="C77" s="289">
        <f>C63-C75</f>
        <v>57349311.638457179</v>
      </c>
      <c r="AH77" s="278"/>
    </row>
    <row r="78" spans="2:34" x14ac:dyDescent="0.2">
      <c r="C78" s="283"/>
    </row>
    <row r="79" spans="2:34" x14ac:dyDescent="0.2">
      <c r="B79" s="21" t="s">
        <v>496</v>
      </c>
      <c r="C79" s="3"/>
    </row>
    <row r="80" spans="2:34" x14ac:dyDescent="0.2">
      <c r="B80" s="3" t="s">
        <v>489</v>
      </c>
      <c r="C80" s="16">
        <f>AG63*(1/(1+Parametre!$C$10))*(((1/(1+Parametre!$C$10))^'01 Investičné výdavky'!$M$20-1)/((1/(1+Parametre!$C$10))-1))</f>
        <v>585029658.53577971</v>
      </c>
    </row>
    <row r="81" spans="2:3" x14ac:dyDescent="0.2">
      <c r="B81" s="3" t="s">
        <v>490</v>
      </c>
      <c r="C81" s="16">
        <f>AG75*(1/(1+Parametre!$C$10))*(((1/(1+Parametre!$C$10))^'01 Investičné výdavky'!$M$20-1)/((1/(1+Parametre!$C$10))-1))</f>
        <v>532311096.18977267</v>
      </c>
    </row>
    <row r="82" spans="2:3" x14ac:dyDescent="0.2">
      <c r="B82" s="21" t="s">
        <v>497</v>
      </c>
      <c r="C82" s="292">
        <f>C80-C81</f>
        <v>52718562.346007049</v>
      </c>
    </row>
  </sheetData>
  <mergeCells count="1">
    <mergeCell ref="B42:B43"/>
  </mergeCells>
  <pageMargins left="0.19687499999999999" right="0.19687499999999999" top="1" bottom="0.79479166666666667" header="0.5" footer="0.5"/>
  <pageSetup paperSize="9" scale="75" orientation="landscape" r:id="rId1"/>
  <headerFooter alignWithMargins="0">
    <oddHeader>&amp;LPríloha 7: Štandardné tabuľky - Cesty
&amp;"Arial,Tučné"&amp;12 10 Náklady na emisie</oddHeader>
    <oddFooter>Strana &amp;P z &amp;N</oddFooter>
  </headerFooter>
  <ignoredErrors>
    <ignoredError sqref="D12 D25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List21">
    <tabColor rgb="FF92D050"/>
  </sheetPr>
  <dimension ref="B2:AH60"/>
  <sheetViews>
    <sheetView zoomScale="70" zoomScaleNormal="70" workbookViewId="0">
      <selection activeCell="C59" sqref="C59"/>
    </sheetView>
  </sheetViews>
  <sheetFormatPr defaultRowHeight="11.25" x14ac:dyDescent="0.2"/>
  <cols>
    <col min="1" max="1" width="3.7109375" style="47" customWidth="1"/>
    <col min="2" max="2" width="50.7109375" style="47" customWidth="1"/>
    <col min="3" max="3" width="12.42578125" style="47" customWidth="1"/>
    <col min="4" max="22" width="8.7109375" style="47" customWidth="1"/>
    <col min="23" max="23" width="9.42578125" style="47" customWidth="1"/>
    <col min="24" max="33" width="8.7109375" style="47" customWidth="1"/>
    <col min="34" max="16384" width="9.140625" style="47"/>
  </cols>
  <sheetData>
    <row r="2" spans="2:33" x14ac:dyDescent="0.2">
      <c r="B2" s="48"/>
      <c r="C2" s="48"/>
      <c r="D2" s="48" t="s">
        <v>10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2:33" x14ac:dyDescent="0.2">
      <c r="B3" s="49" t="s">
        <v>405</v>
      </c>
      <c r="C3" s="49"/>
      <c r="D3" s="48">
        <v>1</v>
      </c>
      <c r="E3" s="48">
        <v>2</v>
      </c>
      <c r="F3" s="48">
        <v>3</v>
      </c>
      <c r="G3" s="48">
        <v>4</v>
      </c>
      <c r="H3" s="48">
        <v>5</v>
      </c>
      <c r="I3" s="48">
        <v>6</v>
      </c>
      <c r="J3" s="48">
        <v>7</v>
      </c>
      <c r="K3" s="48">
        <v>8</v>
      </c>
      <c r="L3" s="48">
        <v>9</v>
      </c>
      <c r="M3" s="48">
        <v>10</v>
      </c>
      <c r="N3" s="48">
        <v>11</v>
      </c>
      <c r="O3" s="48">
        <v>12</v>
      </c>
      <c r="P3" s="48">
        <v>13</v>
      </c>
      <c r="Q3" s="48">
        <v>14</v>
      </c>
      <c r="R3" s="48">
        <v>15</v>
      </c>
      <c r="S3" s="48">
        <v>16</v>
      </c>
      <c r="T3" s="48">
        <v>17</v>
      </c>
      <c r="U3" s="48">
        <v>18</v>
      </c>
      <c r="V3" s="48">
        <v>19</v>
      </c>
      <c r="W3" s="48">
        <v>20</v>
      </c>
      <c r="X3" s="48">
        <v>21</v>
      </c>
      <c r="Y3" s="48">
        <v>22</v>
      </c>
      <c r="Z3" s="48">
        <v>23</v>
      </c>
      <c r="AA3" s="48">
        <v>24</v>
      </c>
      <c r="AB3" s="48">
        <v>25</v>
      </c>
      <c r="AC3" s="48">
        <v>26</v>
      </c>
      <c r="AD3" s="48">
        <v>27</v>
      </c>
      <c r="AE3" s="48">
        <v>28</v>
      </c>
      <c r="AF3" s="48">
        <v>29</v>
      </c>
      <c r="AG3" s="48">
        <v>30</v>
      </c>
    </row>
    <row r="4" spans="2:33" x14ac:dyDescent="0.2">
      <c r="B4" s="51" t="s">
        <v>44</v>
      </c>
      <c r="C4" s="51" t="s">
        <v>9</v>
      </c>
      <c r="D4" s="52">
        <f>Parametre!C13</f>
        <v>2026</v>
      </c>
      <c r="E4" s="52">
        <f>$D$4+D3</f>
        <v>2027</v>
      </c>
      <c r="F4" s="52">
        <f>$D$4+E3</f>
        <v>2028</v>
      </c>
      <c r="G4" s="52">
        <f t="shared" ref="G4:AG4" si="0">$D$4+F3</f>
        <v>2029</v>
      </c>
      <c r="H4" s="52">
        <f t="shared" si="0"/>
        <v>2030</v>
      </c>
      <c r="I4" s="52">
        <f t="shared" si="0"/>
        <v>2031</v>
      </c>
      <c r="J4" s="52">
        <f t="shared" si="0"/>
        <v>2032</v>
      </c>
      <c r="K4" s="52">
        <f t="shared" si="0"/>
        <v>2033</v>
      </c>
      <c r="L4" s="52">
        <f t="shared" si="0"/>
        <v>2034</v>
      </c>
      <c r="M4" s="52">
        <f t="shared" si="0"/>
        <v>2035</v>
      </c>
      <c r="N4" s="52">
        <f t="shared" si="0"/>
        <v>2036</v>
      </c>
      <c r="O4" s="52">
        <f t="shared" si="0"/>
        <v>2037</v>
      </c>
      <c r="P4" s="52">
        <f t="shared" si="0"/>
        <v>2038</v>
      </c>
      <c r="Q4" s="52">
        <f t="shared" si="0"/>
        <v>2039</v>
      </c>
      <c r="R4" s="52">
        <f t="shared" si="0"/>
        <v>2040</v>
      </c>
      <c r="S4" s="52">
        <f t="shared" si="0"/>
        <v>2041</v>
      </c>
      <c r="T4" s="52">
        <f t="shared" si="0"/>
        <v>2042</v>
      </c>
      <c r="U4" s="52">
        <f t="shared" si="0"/>
        <v>2043</v>
      </c>
      <c r="V4" s="52">
        <f t="shared" si="0"/>
        <v>2044</v>
      </c>
      <c r="W4" s="52">
        <f t="shared" si="0"/>
        <v>2045</v>
      </c>
      <c r="X4" s="52">
        <f t="shared" si="0"/>
        <v>2046</v>
      </c>
      <c r="Y4" s="52">
        <f t="shared" si="0"/>
        <v>2047</v>
      </c>
      <c r="Z4" s="52">
        <f t="shared" si="0"/>
        <v>2048</v>
      </c>
      <c r="AA4" s="52">
        <f t="shared" si="0"/>
        <v>2049</v>
      </c>
      <c r="AB4" s="52">
        <f t="shared" si="0"/>
        <v>2050</v>
      </c>
      <c r="AC4" s="52">
        <f t="shared" si="0"/>
        <v>2051</v>
      </c>
      <c r="AD4" s="52">
        <f t="shared" si="0"/>
        <v>2052</v>
      </c>
      <c r="AE4" s="52">
        <f t="shared" si="0"/>
        <v>2053</v>
      </c>
      <c r="AF4" s="52">
        <f t="shared" si="0"/>
        <v>2054</v>
      </c>
      <c r="AG4" s="52">
        <f t="shared" si="0"/>
        <v>2055</v>
      </c>
    </row>
    <row r="5" spans="2:33" x14ac:dyDescent="0.2">
      <c r="B5" s="48" t="s">
        <v>406</v>
      </c>
      <c r="C5" s="55">
        <f>SUM(D5:AG5)</f>
        <v>3634441369.825603</v>
      </c>
      <c r="D5" s="237">
        <f>'[1]13 Skleníkové plyny'!D5</f>
        <v>105756236.80468711</v>
      </c>
      <c r="E5" s="237">
        <f>'[1]13 Skleníkové plyny'!E5</f>
        <v>106831713.23477514</v>
      </c>
      <c r="F5" s="237">
        <f>'[1]13 Skleníkové plyny'!F5</f>
        <v>107891080.34499148</v>
      </c>
      <c r="G5" s="237">
        <f>'[1]13 Skleníkové plyny'!G5</f>
        <v>108981842.59665297</v>
      </c>
      <c r="H5" s="237">
        <f>'[1]13 Skleníkové plyny'!H5</f>
        <v>110102480.08317551</v>
      </c>
      <c r="I5" s="237">
        <f>'[1]13 Skleníkové plyny'!I5</f>
        <v>111152864.51226643</v>
      </c>
      <c r="J5" s="237">
        <f>'[1]13 Skleníkové plyny'!J5</f>
        <v>112296153.69641465</v>
      </c>
      <c r="K5" s="237">
        <f>'[1]13 Skleníkové plyny'!K5</f>
        <v>113329219.84714879</v>
      </c>
      <c r="L5" s="237">
        <f>'[1]13 Skleníkové plyny'!L5</f>
        <v>114380041.27824661</v>
      </c>
      <c r="M5" s="237">
        <f>'[1]13 Skleníkové plyny'!M5</f>
        <v>115430862.70934451</v>
      </c>
      <c r="N5" s="237">
        <f>'[1]13 Skleníkové plyny'!N5</f>
        <v>116751912.33735222</v>
      </c>
      <c r="O5" s="237">
        <f>'[1]13 Skleníkové plyny'!O5</f>
        <v>117804772.46788619</v>
      </c>
      <c r="P5" s="237">
        <f>'[1]13 Skleníkové plyny'!P5</f>
        <v>118838336.29258591</v>
      </c>
      <c r="Q5" s="237">
        <f>'[1]13 Skleníkové plyny'!Q5</f>
        <v>119988701.21769702</v>
      </c>
      <c r="R5" s="237">
        <f>'[1]13 Skleníkové plyny'!R5</f>
        <v>121041998.35023805</v>
      </c>
      <c r="S5" s="237">
        <f>'[1]13 Skleníkové plyny'!S5</f>
        <v>121997310.79411204</v>
      </c>
      <c r="T5" s="237">
        <f>'[1]13 Skleníkové plyny'!T5</f>
        <v>122952623.23798612</v>
      </c>
      <c r="U5" s="237">
        <f>'[1]13 Skleníkové plyny'!U5</f>
        <v>123998200.85966723</v>
      </c>
      <c r="V5" s="237">
        <f>'[1]13 Skleníkové plyny'!V5</f>
        <v>124953998.60932496</v>
      </c>
      <c r="W5" s="237">
        <f>'[1]13 Skleníkové plyny'!W5</f>
        <v>125909796.35898279</v>
      </c>
      <c r="X5" s="237">
        <f>'[1]13 Skleníkové plyny'!X5</f>
        <v>126990608.66353704</v>
      </c>
      <c r="Y5" s="237">
        <f>'[1]13 Skleníkové plyny'!Y5</f>
        <v>127947137.64929467</v>
      </c>
      <c r="Z5" s="237">
        <f>'[1]13 Skleníkové plyny'!Z5</f>
        <v>128996358.34177831</v>
      </c>
      <c r="AA5" s="237">
        <f>'[1]13 Skleníkové plyny'!AA5</f>
        <v>129953372.63331981</v>
      </c>
      <c r="AB5" s="237">
        <f>'[1]13 Skleníkové plyny'!AB5</f>
        <v>130910386.92486125</v>
      </c>
      <c r="AC5" s="237">
        <f>'[1]13 Skleníkové plyny'!AC5</f>
        <v>131867401.21640263</v>
      </c>
      <c r="AD5" s="237">
        <f>'[1]13 Skleníkové plyny'!AD5</f>
        <v>132824415.50794405</v>
      </c>
      <c r="AE5" s="237">
        <f>'[1]13 Skleníkové plyny'!AE5</f>
        <v>133896203.4748679</v>
      </c>
      <c r="AF5" s="237">
        <f>'[1]13 Skleníkové plyny'!AF5</f>
        <v>134853847.75164309</v>
      </c>
      <c r="AG5" s="237">
        <f>'[1]13 Skleníkové plyny'!AG5</f>
        <v>135811492.02841833</v>
      </c>
    </row>
    <row r="6" spans="2:33" x14ac:dyDescent="0.2">
      <c r="B6" s="48" t="s">
        <v>407</v>
      </c>
      <c r="C6" s="55">
        <f t="shared" ref="C6:C7" si="1">SUM(D6:AG6)</f>
        <v>478121.95307687548</v>
      </c>
      <c r="D6" s="237">
        <f>'[1]13 Skleníkové plyny'!D6</f>
        <v>14712.286570843042</v>
      </c>
      <c r="E6" s="237">
        <f>'[1]13 Skleníkové plyny'!E6</f>
        <v>14751.990870047255</v>
      </c>
      <c r="F6" s="237">
        <f>'[1]13 Skleníkové plyny'!F6</f>
        <v>14790.817300161221</v>
      </c>
      <c r="G6" s="237">
        <f>'[1]13 Skleníkové plyny'!G6</f>
        <v>14833.010395452109</v>
      </c>
      <c r="H6" s="237">
        <f>'[1]13 Skleníkové plyny'!H6</f>
        <v>14880.964029132587</v>
      </c>
      <c r="I6" s="237">
        <f>'[1]13 Skleníkové plyny'!I6</f>
        <v>14977.044109220777</v>
      </c>
      <c r="J6" s="237">
        <f>'[1]13 Skleníkové plyny'!J6</f>
        <v>15088.484942112851</v>
      </c>
      <c r="K6" s="237">
        <f>'[1]13 Skleníkové plyny'!K6</f>
        <v>15183.458572091235</v>
      </c>
      <c r="L6" s="237">
        <f>'[1]13 Skleníkové plyny'!L6</f>
        <v>15279.588557974901</v>
      </c>
      <c r="M6" s="237">
        <f>'[1]13 Skleníkové plyny'!M6</f>
        <v>15375.71854385858</v>
      </c>
      <c r="N6" s="237">
        <f>'[1]13 Skleníkové plyny'!N6</f>
        <v>15512.330652248384</v>
      </c>
      <c r="O6" s="237">
        <f>'[1]13 Skleníkové plyny'!O6</f>
        <v>15608.657107419982</v>
      </c>
      <c r="P6" s="237">
        <f>'[1]13 Skleníkové plyny'!P6</f>
        <v>15703.695369141145</v>
      </c>
      <c r="Q6" s="237">
        <f>'[1]13 Skleníkové plyny'!Q6</f>
        <v>15815.863755230348</v>
      </c>
      <c r="R6" s="237">
        <f>'[1]13 Skleníkové plyny'!R6</f>
        <v>15912.24011619747</v>
      </c>
      <c r="S6" s="237">
        <f>'[1]13 Skleníkové plyny'!S6</f>
        <v>15999.020547808654</v>
      </c>
      <c r="T6" s="237">
        <f>'[1]13 Skleníkové plyny'!T6</f>
        <v>16085.800979419857</v>
      </c>
      <c r="U6" s="237">
        <f>'[1]13 Skleníkové plyny'!U6</f>
        <v>16188.535529918108</v>
      </c>
      <c r="V6" s="237">
        <f>'[1]13 Skleníkové plyny'!V6</f>
        <v>16275.368585652353</v>
      </c>
      <c r="W6" s="237">
        <f>'[1]13 Skleníkové plyny'!W6</f>
        <v>16362.201641386593</v>
      </c>
      <c r="X6" s="237">
        <f>'[1]13 Skleníkové plyny'!X6</f>
        <v>16468.587749123508</v>
      </c>
      <c r="Y6" s="237">
        <f>'[1]13 Skleníkové plyny'!Y6</f>
        <v>16555.490900526649</v>
      </c>
      <c r="Z6" s="237">
        <f>'[1]13 Skleníkové plyny'!Z6</f>
        <v>16658.611291432066</v>
      </c>
      <c r="AA6" s="237">
        <f>'[1]13 Skleníkové plyny'!AA6</f>
        <v>16745.567066958236</v>
      </c>
      <c r="AB6" s="237">
        <f>'[1]13 Skleníkové plyny'!AB6</f>
        <v>16832.522842484388</v>
      </c>
      <c r="AC6" s="237">
        <f>'[1]13 Skleníkové plyny'!AC6</f>
        <v>16919.478618010577</v>
      </c>
      <c r="AD6" s="237">
        <f>'[1]13 Skleníkové plyny'!AD6</f>
        <v>17006.434393536772</v>
      </c>
      <c r="AE6" s="237">
        <f>'[1]13 Skleníkové plyny'!AE6</f>
        <v>17112.372049187055</v>
      </c>
      <c r="AF6" s="237">
        <f>'[1]13 Skleníkové plyny'!AF6</f>
        <v>17199.394013161946</v>
      </c>
      <c r="AG6" s="237">
        <f>'[1]13 Skleníkové plyny'!AG6</f>
        <v>17286.415977136832</v>
      </c>
    </row>
    <row r="7" spans="2:33" x14ac:dyDescent="0.2">
      <c r="B7" s="48" t="s">
        <v>408</v>
      </c>
      <c r="C7" s="55">
        <f t="shared" si="1"/>
        <v>94325.267359067162</v>
      </c>
      <c r="D7" s="237">
        <f>'[1]13 Skleníkové plyny'!D7</f>
        <v>2915.0960522316868</v>
      </c>
      <c r="E7" s="237">
        <f>'[1]13 Skleníkové plyny'!E7</f>
        <v>2921.3191333479103</v>
      </c>
      <c r="F7" s="237">
        <f>'[1]13 Skleníkové plyny'!F7</f>
        <v>2927.3893044801571</v>
      </c>
      <c r="G7" s="237">
        <f>'[1]13 Skleníkové plyny'!G7</f>
        <v>2934.112421316072</v>
      </c>
      <c r="H7" s="237">
        <f>'[1]13 Skleníkové plyny'!H7</f>
        <v>2942.0049855741181</v>
      </c>
      <c r="I7" s="237">
        <f>'[1]13 Skleníkové plyny'!I7</f>
        <v>2960.2925893382608</v>
      </c>
      <c r="J7" s="237">
        <f>'[1]13 Skleníkové plyny'!J7</f>
        <v>2981.6695845491431</v>
      </c>
      <c r="K7" s="237">
        <f>'[1]13 Skleníkové plyny'!K7</f>
        <v>2999.7579472017583</v>
      </c>
      <c r="L7" s="237">
        <f>'[1]13 Skleníkové plyny'!L7</f>
        <v>3018.0552921523026</v>
      </c>
      <c r="M7" s="237">
        <f>'[1]13 Skleníkové plyny'!M7</f>
        <v>3036.3526371028506</v>
      </c>
      <c r="N7" s="237">
        <f>'[1]13 Skleníkové plyny'!N7</f>
        <v>3062.7361966774993</v>
      </c>
      <c r="O7" s="237">
        <f>'[1]13 Skleníkové plyny'!O7</f>
        <v>3081.0711918982311</v>
      </c>
      <c r="P7" s="237">
        <f>'[1]13 Skleníkové plyny'!P7</f>
        <v>3099.1723193467028</v>
      </c>
      <c r="Q7" s="237">
        <f>'[1]13 Skleníkové plyny'!Q7</f>
        <v>3120.6897797933348</v>
      </c>
      <c r="R7" s="237">
        <f>'[1]13 Skleníkové plyny'!R7</f>
        <v>3139.0345162004664</v>
      </c>
      <c r="S7" s="237">
        <f>'[1]13 Skleníkové plyny'!S7</f>
        <v>3155.5391869402133</v>
      </c>
      <c r="T7" s="237">
        <f>'[1]13 Skleníkové plyny'!T7</f>
        <v>3172.0438576799538</v>
      </c>
      <c r="U7" s="237">
        <f>'[1]13 Skleníkové plyny'!U7</f>
        <v>3191.7709106061184</v>
      </c>
      <c r="V7" s="237">
        <f>'[1]13 Skleníkové plyny'!V7</f>
        <v>3208.2857991306555</v>
      </c>
      <c r="W7" s="237">
        <f>'[1]13 Skleníkové plyny'!W7</f>
        <v>3224.8006876551949</v>
      </c>
      <c r="X7" s="237">
        <f>'[1]13 Skleníkové plyny'!X7</f>
        <v>3245.2333303281735</v>
      </c>
      <c r="Y7" s="237">
        <f>'[1]13 Skleníkové plyny'!Y7</f>
        <v>3261.7616440284187</v>
      </c>
      <c r="Z7" s="237">
        <f>'[1]13 Skleníkové plyny'!Z7</f>
        <v>3281.5634288390497</v>
      </c>
      <c r="AA7" s="237">
        <f>'[1]13 Skleníkové plyny'!AA7</f>
        <v>3298.1019603240852</v>
      </c>
      <c r="AB7" s="237">
        <f>'[1]13 Skleníkové plyny'!AB7</f>
        <v>3314.6404918091243</v>
      </c>
      <c r="AC7" s="237">
        <f>'[1]13 Skleníkové plyny'!AC7</f>
        <v>3331.179023294163</v>
      </c>
      <c r="AD7" s="237">
        <f>'[1]13 Skleníkové plyny'!AD7</f>
        <v>3347.7175547792035</v>
      </c>
      <c r="AE7" s="237">
        <f>'[1]13 Skleníkové plyny'!AE7</f>
        <v>3368.07383749673</v>
      </c>
      <c r="AF7" s="237">
        <f>'[1]13 Skleníkové plyny'!AF7</f>
        <v>3384.6251774807802</v>
      </c>
      <c r="AG7" s="237">
        <f>'[1]13 Skleníkové plyny'!AG7</f>
        <v>3401.1765174648208</v>
      </c>
    </row>
    <row r="8" spans="2:33" x14ac:dyDescent="0.2">
      <c r="B8" s="49" t="s">
        <v>9</v>
      </c>
      <c r="C8" s="238">
        <f>SUM(D8:AG8)</f>
        <v>3635013817.0460391</v>
      </c>
      <c r="D8" s="238">
        <f t="shared" ref="D8:AG8" si="2">SUM(D5:D7)</f>
        <v>105773864.18731019</v>
      </c>
      <c r="E8" s="238">
        <f t="shared" si="2"/>
        <v>106849386.54477853</v>
      </c>
      <c r="F8" s="238">
        <f t="shared" si="2"/>
        <v>107908798.55159611</v>
      </c>
      <c r="G8" s="238">
        <f t="shared" si="2"/>
        <v>108999609.71946974</v>
      </c>
      <c r="H8" s="238">
        <f t="shared" si="2"/>
        <v>110120303.05219021</v>
      </c>
      <c r="I8" s="238">
        <f t="shared" si="2"/>
        <v>111170801.84896499</v>
      </c>
      <c r="J8" s="238">
        <f t="shared" si="2"/>
        <v>112314223.8509413</v>
      </c>
      <c r="K8" s="238">
        <f t="shared" si="2"/>
        <v>113347403.06366809</v>
      </c>
      <c r="L8" s="238">
        <f t="shared" si="2"/>
        <v>114398338.92209674</v>
      </c>
      <c r="M8" s="238">
        <f t="shared" si="2"/>
        <v>115449274.78052546</v>
      </c>
      <c r="N8" s="238">
        <f t="shared" si="2"/>
        <v>116770487.40420115</v>
      </c>
      <c r="O8" s="238">
        <f t="shared" si="2"/>
        <v>117823462.1961855</v>
      </c>
      <c r="P8" s="238">
        <f t="shared" si="2"/>
        <v>118857139.1602744</v>
      </c>
      <c r="Q8" s="238">
        <f t="shared" si="2"/>
        <v>120007637.77123204</v>
      </c>
      <c r="R8" s="238">
        <f t="shared" si="2"/>
        <v>121061049.62487045</v>
      </c>
      <c r="S8" s="238">
        <f t="shared" si="2"/>
        <v>122016465.35384679</v>
      </c>
      <c r="T8" s="238">
        <f t="shared" si="2"/>
        <v>122971881.08282322</v>
      </c>
      <c r="U8" s="238">
        <f t="shared" si="2"/>
        <v>124017581.16610774</v>
      </c>
      <c r="V8" s="238">
        <f t="shared" si="2"/>
        <v>124973482.26370974</v>
      </c>
      <c r="W8" s="238">
        <f t="shared" si="2"/>
        <v>125929383.36131182</v>
      </c>
      <c r="X8" s="238">
        <f t="shared" si="2"/>
        <v>127010322.48461649</v>
      </c>
      <c r="Y8" s="238">
        <f t="shared" si="2"/>
        <v>127966954.90183924</v>
      </c>
      <c r="Z8" s="238">
        <f t="shared" si="2"/>
        <v>129016298.51649858</v>
      </c>
      <c r="AA8" s="238">
        <f t="shared" si="2"/>
        <v>129973416.30234709</v>
      </c>
      <c r="AB8" s="238">
        <f t="shared" si="2"/>
        <v>130930534.08819555</v>
      </c>
      <c r="AC8" s="238">
        <f t="shared" si="2"/>
        <v>131887651.87404394</v>
      </c>
      <c r="AD8" s="238">
        <f t="shared" si="2"/>
        <v>132844769.65989237</v>
      </c>
      <c r="AE8" s="238">
        <f t="shared" si="2"/>
        <v>133916683.92075458</v>
      </c>
      <c r="AF8" s="238">
        <f t="shared" si="2"/>
        <v>134874431.77083373</v>
      </c>
      <c r="AG8" s="238">
        <f t="shared" si="2"/>
        <v>135832179.62091294</v>
      </c>
    </row>
    <row r="11" spans="2:33" x14ac:dyDescent="0.2">
      <c r="B11" s="48"/>
      <c r="C11" s="48"/>
      <c r="D11" s="48" t="s">
        <v>10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2:33" x14ac:dyDescent="0.2">
      <c r="B12" s="49" t="s">
        <v>409</v>
      </c>
      <c r="C12" s="49"/>
      <c r="D12" s="50">
        <v>1</v>
      </c>
      <c r="E12" s="50">
        <v>2</v>
      </c>
      <c r="F12" s="50">
        <v>3</v>
      </c>
      <c r="G12" s="50">
        <v>4</v>
      </c>
      <c r="H12" s="50">
        <v>5</v>
      </c>
      <c r="I12" s="50">
        <v>6</v>
      </c>
      <c r="J12" s="50">
        <v>7</v>
      </c>
      <c r="K12" s="50">
        <v>8</v>
      </c>
      <c r="L12" s="50">
        <v>9</v>
      </c>
      <c r="M12" s="50">
        <v>10</v>
      </c>
      <c r="N12" s="50">
        <v>11</v>
      </c>
      <c r="O12" s="50">
        <v>12</v>
      </c>
      <c r="P12" s="50">
        <v>13</v>
      </c>
      <c r="Q12" s="50">
        <v>14</v>
      </c>
      <c r="R12" s="50">
        <v>15</v>
      </c>
      <c r="S12" s="50">
        <v>16</v>
      </c>
      <c r="T12" s="50">
        <v>17</v>
      </c>
      <c r="U12" s="50">
        <v>18</v>
      </c>
      <c r="V12" s="50">
        <v>19</v>
      </c>
      <c r="W12" s="50">
        <v>20</v>
      </c>
      <c r="X12" s="50">
        <v>21</v>
      </c>
      <c r="Y12" s="50">
        <v>22</v>
      </c>
      <c r="Z12" s="50">
        <v>23</v>
      </c>
      <c r="AA12" s="50">
        <v>24</v>
      </c>
      <c r="AB12" s="50">
        <v>25</v>
      </c>
      <c r="AC12" s="50">
        <v>26</v>
      </c>
      <c r="AD12" s="50">
        <v>27</v>
      </c>
      <c r="AE12" s="50">
        <v>28</v>
      </c>
      <c r="AF12" s="50">
        <v>29</v>
      </c>
      <c r="AG12" s="50">
        <v>30</v>
      </c>
    </row>
    <row r="13" spans="2:33" x14ac:dyDescent="0.2">
      <c r="B13" s="51" t="s">
        <v>46</v>
      </c>
      <c r="C13" s="51" t="s">
        <v>9</v>
      </c>
      <c r="D13" s="53">
        <f>D4</f>
        <v>2026</v>
      </c>
      <c r="E13" s="53">
        <f t="shared" ref="E13:AG13" si="3">E4</f>
        <v>2027</v>
      </c>
      <c r="F13" s="53">
        <f t="shared" si="3"/>
        <v>2028</v>
      </c>
      <c r="G13" s="53">
        <f t="shared" si="3"/>
        <v>2029</v>
      </c>
      <c r="H13" s="53">
        <f t="shared" si="3"/>
        <v>2030</v>
      </c>
      <c r="I13" s="53">
        <f t="shared" si="3"/>
        <v>2031</v>
      </c>
      <c r="J13" s="53">
        <f t="shared" si="3"/>
        <v>2032</v>
      </c>
      <c r="K13" s="53">
        <f t="shared" si="3"/>
        <v>2033</v>
      </c>
      <c r="L13" s="53">
        <f t="shared" si="3"/>
        <v>2034</v>
      </c>
      <c r="M13" s="53">
        <f t="shared" si="3"/>
        <v>2035</v>
      </c>
      <c r="N13" s="53">
        <f t="shared" si="3"/>
        <v>2036</v>
      </c>
      <c r="O13" s="53">
        <f t="shared" si="3"/>
        <v>2037</v>
      </c>
      <c r="P13" s="53">
        <f t="shared" si="3"/>
        <v>2038</v>
      </c>
      <c r="Q13" s="53">
        <f t="shared" si="3"/>
        <v>2039</v>
      </c>
      <c r="R13" s="53">
        <f t="shared" si="3"/>
        <v>2040</v>
      </c>
      <c r="S13" s="53">
        <f t="shared" si="3"/>
        <v>2041</v>
      </c>
      <c r="T13" s="53">
        <f t="shared" si="3"/>
        <v>2042</v>
      </c>
      <c r="U13" s="53">
        <f t="shared" si="3"/>
        <v>2043</v>
      </c>
      <c r="V13" s="53">
        <f t="shared" si="3"/>
        <v>2044</v>
      </c>
      <c r="W13" s="53">
        <f t="shared" si="3"/>
        <v>2045</v>
      </c>
      <c r="X13" s="53">
        <f t="shared" si="3"/>
        <v>2046</v>
      </c>
      <c r="Y13" s="53">
        <f t="shared" si="3"/>
        <v>2047</v>
      </c>
      <c r="Z13" s="53">
        <f t="shared" si="3"/>
        <v>2048</v>
      </c>
      <c r="AA13" s="53">
        <f t="shared" si="3"/>
        <v>2049</v>
      </c>
      <c r="AB13" s="53">
        <f t="shared" si="3"/>
        <v>2050</v>
      </c>
      <c r="AC13" s="53">
        <f t="shared" si="3"/>
        <v>2051</v>
      </c>
      <c r="AD13" s="53">
        <f t="shared" si="3"/>
        <v>2052</v>
      </c>
      <c r="AE13" s="53">
        <f t="shared" si="3"/>
        <v>2053</v>
      </c>
      <c r="AF13" s="53">
        <f t="shared" si="3"/>
        <v>2054</v>
      </c>
      <c r="AG13" s="53">
        <f t="shared" si="3"/>
        <v>2055</v>
      </c>
    </row>
    <row r="14" spans="2:33" x14ac:dyDescent="0.2">
      <c r="B14" s="48" t="s">
        <v>406</v>
      </c>
      <c r="C14" s="55">
        <f>SUM(D14:AG14)</f>
        <v>3450732566.8421044</v>
      </c>
      <c r="D14" s="237">
        <f>'[1]13 Skleníkové plyny'!D14</f>
        <v>105756236.80468711</v>
      </c>
      <c r="E14" s="237">
        <f>'[1]13 Skleníkové plyny'!E14</f>
        <v>106831713.23477514</v>
      </c>
      <c r="F14" s="237">
        <f>'[1]13 Skleníkové plyny'!F14</f>
        <v>107891080.34499148</v>
      </c>
      <c r="G14" s="237">
        <f>'[1]13 Skleníkové plyny'!G14</f>
        <v>108981842.59665297</v>
      </c>
      <c r="H14" s="237">
        <f>'[1]13 Skleníkové plyny'!H14</f>
        <v>104576295.66162263</v>
      </c>
      <c r="I14" s="237">
        <f>'[1]13 Skleníkové plyny'!I14</f>
        <v>105577734.61226878</v>
      </c>
      <c r="J14" s="237">
        <f>'[1]13 Skleníkové plyny'!J14</f>
        <v>106542053.45488425</v>
      </c>
      <c r="K14" s="237">
        <f>'[1]13 Skleníkové plyny'!K14</f>
        <v>107504489.7647485</v>
      </c>
      <c r="L14" s="237">
        <f>'[1]13 Skleníkové plyny'!L14</f>
        <v>108449304.99616063</v>
      </c>
      <c r="M14" s="237">
        <f>'[1]13 Skleníkové plyny'!M14</f>
        <v>109413400.51594388</v>
      </c>
      <c r="N14" s="237">
        <f>'[1]13 Skleníkové plyny'!N14</f>
        <v>110357248.65866061</v>
      </c>
      <c r="O14" s="237">
        <f>'[1]13 Skleníkové plyny'!O14</f>
        <v>111320580.08708242</v>
      </c>
      <c r="P14" s="237">
        <f>'[1]13 Skleníkové plyny'!P14</f>
        <v>112282449.33694856</v>
      </c>
      <c r="Q14" s="237">
        <f>'[1]13 Skleníkové plyny'!Q14</f>
        <v>113246278.1505778</v>
      </c>
      <c r="R14" s="237">
        <f>'[1]13 Skleníkové plyny'!R14</f>
        <v>114250992.4804661</v>
      </c>
      <c r="S14" s="237">
        <f>'[1]13 Skleníkové plyny'!S14</f>
        <v>115136914.34199753</v>
      </c>
      <c r="T14" s="237">
        <f>'[1]13 Skleníkové plyny'!T14</f>
        <v>116003174.07189833</v>
      </c>
      <c r="U14" s="237">
        <f>'[1]13 Skleníkové plyny'!U14</f>
        <v>116869433.80179895</v>
      </c>
      <c r="V14" s="237">
        <f>'[1]13 Skleníkové plyny'!V14</f>
        <v>117733606.4107834</v>
      </c>
      <c r="W14" s="237">
        <f>'[1]13 Skleníkové plyny'!W14</f>
        <v>118599848.69471052</v>
      </c>
      <c r="X14" s="237">
        <f>'[1]13 Skleníkové plyny'!X14</f>
        <v>119463186.41045551</v>
      </c>
      <c r="Y14" s="237">
        <f>'[1]13 Skleníkové plyny'!Y14</f>
        <v>120309856.43551238</v>
      </c>
      <c r="Z14" s="237">
        <f>'[1]13 Skleníkové plyny'!Z14</f>
        <v>121175905.59324817</v>
      </c>
      <c r="AA14" s="237">
        <f>'[1]13 Skleníkové plyny'!AA14</f>
        <v>122041954.75098377</v>
      </c>
      <c r="AB14" s="237">
        <f>'[1]13 Skleníkové plyny'!AB14</f>
        <v>122908003.90871955</v>
      </c>
      <c r="AC14" s="237">
        <f>'[1]13 Skleníkové plyny'!AC14</f>
        <v>123742701.77330418</v>
      </c>
      <c r="AD14" s="237">
        <f>'[1]13 Skleníkové plyny'!AD14</f>
        <v>124652820.97919586</v>
      </c>
      <c r="AE14" s="237">
        <f>'[1]13 Skleníkové plyny'!AE14</f>
        <v>125518938.44845667</v>
      </c>
      <c r="AF14" s="237">
        <f>'[1]13 Skleníkové plyny'!AF14</f>
        <v>126364288.3056172</v>
      </c>
      <c r="AG14" s="237">
        <f>'[1]13 Skleníkové plyny'!AG14</f>
        <v>127230232.21495035</v>
      </c>
    </row>
    <row r="15" spans="2:33" x14ac:dyDescent="0.2">
      <c r="B15" s="48" t="s">
        <v>407</v>
      </c>
      <c r="C15" s="55">
        <f t="shared" ref="C15:C16" si="4">SUM(D15:AG15)</f>
        <v>466429.4889214068</v>
      </c>
      <c r="D15" s="237">
        <f>'[1]13 Skleníkové plyny'!D15</f>
        <v>14712.286570843042</v>
      </c>
      <c r="E15" s="237">
        <f>'[1]13 Skleníkové plyny'!E15</f>
        <v>14751.990870047255</v>
      </c>
      <c r="F15" s="237">
        <f>'[1]13 Skleníkové plyny'!F15</f>
        <v>14790.817300161221</v>
      </c>
      <c r="G15" s="237">
        <f>'[1]13 Skleníkové plyny'!G15</f>
        <v>14833.010395452109</v>
      </c>
      <c r="H15" s="237">
        <f>'[1]13 Skleníkové plyny'!H15</f>
        <v>14595.483882663961</v>
      </c>
      <c r="I15" s="237">
        <f>'[1]13 Skleníkové plyny'!I15</f>
        <v>14690.38624005386</v>
      </c>
      <c r="J15" s="237">
        <f>'[1]13 Skleníkové plyny'!J15</f>
        <v>14779.070060899523</v>
      </c>
      <c r="K15" s="237">
        <f>'[1]13 Skleníkové plyny'!K15</f>
        <v>14867.528743724566</v>
      </c>
      <c r="L15" s="237">
        <f>'[1]13 Skleníkové plyny'!L15</f>
        <v>14953.971307790571</v>
      </c>
      <c r="M15" s="237">
        <f>'[1]13 Skleníkové plyny'!M15</f>
        <v>15042.63543976511</v>
      </c>
      <c r="N15" s="237">
        <f>'[1]13 Skleníkové plyny'!N15</f>
        <v>15129.452445464016</v>
      </c>
      <c r="O15" s="237">
        <f>'[1]13 Skleníkové plyny'!O15</f>
        <v>15218.036070546625</v>
      </c>
      <c r="P15" s="237">
        <f>'[1]13 Skleníkové plyny'!P15</f>
        <v>15306.444814208982</v>
      </c>
      <c r="Q15" s="237">
        <f>'[1]13 Skleníkové plyny'!Q15</f>
        <v>15395.085469335512</v>
      </c>
      <c r="R15" s="237">
        <f>'[1]13 Skleníkové plyny'!R15</f>
        <v>15489.634990686718</v>
      </c>
      <c r="S15" s="237">
        <f>'[1]13 Skleníkové plyny'!S15</f>
        <v>15573.304920484028</v>
      </c>
      <c r="T15" s="237">
        <f>'[1]13 Skleníkové plyny'!T15</f>
        <v>15652.34819144615</v>
      </c>
      <c r="U15" s="237">
        <f>'[1]13 Skleníkové plyny'!U15</f>
        <v>15731.391462408284</v>
      </c>
      <c r="V15" s="237">
        <f>'[1]13 Skleníkové plyny'!V15</f>
        <v>15810.191637431875</v>
      </c>
      <c r="W15" s="237">
        <f>'[1]13 Skleníkové plyny'!W15</f>
        <v>15889.233382296088</v>
      </c>
      <c r="X15" s="237">
        <f>'[1]13 Skleníkové plyny'!X15</f>
        <v>15967.86078307802</v>
      </c>
      <c r="Y15" s="237">
        <f>'[1]13 Skleníkové plyny'!Y15</f>
        <v>16044.918583171533</v>
      </c>
      <c r="Z15" s="237">
        <f>'[1]13 Skleníkové plyny'!Z15</f>
        <v>16123.94326630127</v>
      </c>
      <c r="AA15" s="237">
        <f>'[1]13 Skleníkové plyny'!AA15</f>
        <v>16202.967949431</v>
      </c>
      <c r="AB15" s="237">
        <f>'[1]13 Skleníkové plyny'!AB15</f>
        <v>16281.992632560716</v>
      </c>
      <c r="AC15" s="237">
        <f>'[1]13 Skleníkové plyny'!AC15</f>
        <v>16356.926997929637</v>
      </c>
      <c r="AD15" s="237">
        <f>'[1]13 Skleníkové plyny'!AD15</f>
        <v>16442.146233655985</v>
      </c>
      <c r="AE15" s="237">
        <f>'[1]13 Skleníkové plyny'!AE15</f>
        <v>16521.176384149097</v>
      </c>
      <c r="AF15" s="237">
        <f>'[1]13 Skleníkové plyny'!AF15</f>
        <v>16598.118447707115</v>
      </c>
      <c r="AG15" s="237">
        <f>'[1]13 Skleníkové plyny'!AG15</f>
        <v>16677.133447712877</v>
      </c>
    </row>
    <row r="16" spans="2:33" x14ac:dyDescent="0.2">
      <c r="B16" s="48" t="s">
        <v>408</v>
      </c>
      <c r="C16" s="55">
        <f t="shared" si="4"/>
        <v>92228.13016915023</v>
      </c>
      <c r="D16" s="237">
        <f>'[1]13 Skleníkové plyny'!D16</f>
        <v>2915.0960522316868</v>
      </c>
      <c r="E16" s="237">
        <f>'[1]13 Skleníkové plyny'!E16</f>
        <v>2921.3191333479103</v>
      </c>
      <c r="F16" s="237">
        <f>'[1]13 Skleníkové plyny'!F16</f>
        <v>2927.3893044801571</v>
      </c>
      <c r="G16" s="237">
        <f>'[1]13 Skleníkové plyny'!G16</f>
        <v>2934.112421316072</v>
      </c>
      <c r="H16" s="237">
        <f>'[1]13 Skleníkové plyny'!H16</f>
        <v>2893.1746485383533</v>
      </c>
      <c r="I16" s="237">
        <f>'[1]13 Skleníkové plyny'!I16</f>
        <v>2911.3171919244219</v>
      </c>
      <c r="J16" s="237">
        <f>'[1]13 Skleníkové plyny'!J16</f>
        <v>2928.2079758309164</v>
      </c>
      <c r="K16" s="237">
        <f>'[1]13 Skleníkové plyny'!K16</f>
        <v>2945.0546209223157</v>
      </c>
      <c r="L16" s="237">
        <f>'[1]13 Skleníkové plyny'!L16</f>
        <v>2961.5076743198242</v>
      </c>
      <c r="M16" s="237">
        <f>'[1]13 Skleníkové plyny'!M16</f>
        <v>2978.3947268585907</v>
      </c>
      <c r="N16" s="237">
        <f>'[1]13 Skleníkové plyny'!N16</f>
        <v>2994.9301753086233</v>
      </c>
      <c r="O16" s="237">
        <f>'[1]13 Skleníkové plyny'!O16</f>
        <v>3011.8016438655559</v>
      </c>
      <c r="P16" s="237">
        <f>'[1]13 Skleníkové plyny'!P16</f>
        <v>3028.638826264365</v>
      </c>
      <c r="Q16" s="237">
        <f>'[1]13 Skleníkové plyny'!Q16</f>
        <v>3045.521430718079</v>
      </c>
      <c r="R16" s="237">
        <f>'[1]13 Skleníkové plyny'!R16</f>
        <v>3063.5811527471765</v>
      </c>
      <c r="S16" s="237">
        <f>'[1]13 Skleníkové plyny'!S16</f>
        <v>3079.5717710594613</v>
      </c>
      <c r="T16" s="237">
        <f>'[1]13 Skleníkové plyny'!T16</f>
        <v>3094.6136299758678</v>
      </c>
      <c r="U16" s="237">
        <f>'[1]13 Skleníkové plyny'!U16</f>
        <v>3109.6554888922788</v>
      </c>
      <c r="V16" s="237">
        <f>'[1]13 Skleníkové plyny'!V16</f>
        <v>3124.6498077142051</v>
      </c>
      <c r="W16" s="237">
        <f>'[1]13 Skleníkové plyny'!W16</f>
        <v>3139.6913777281834</v>
      </c>
      <c r="X16" s="237">
        <f>'[1]13 Skleníkové plyny'!X16</f>
        <v>3154.6504875064784</v>
      </c>
      <c r="Y16" s="237">
        <f>'[1]13 Skleníkové plyny'!Y16</f>
        <v>3169.3096401031512</v>
      </c>
      <c r="Z16" s="237">
        <f>'[1]13 Skleníkové plyny'!Z16</f>
        <v>3184.347975688424</v>
      </c>
      <c r="AA16" s="237">
        <f>'[1]13 Skleníkové plyny'!AA16</f>
        <v>3199.3863112736913</v>
      </c>
      <c r="AB16" s="237">
        <f>'[1]13 Skleníkové plyny'!AB16</f>
        <v>3214.4246468589636</v>
      </c>
      <c r="AC16" s="237">
        <f>'[1]13 Skleníkové plyny'!AC16</f>
        <v>3228.654820154436</v>
      </c>
      <c r="AD16" s="237">
        <f>'[1]13 Skleníkové plyny'!AD16</f>
        <v>3244.9245492655405</v>
      </c>
      <c r="AE16" s="237">
        <f>'[1]13 Skleníkové plyny'!AE16</f>
        <v>3259.9639078122077</v>
      </c>
      <c r="AF16" s="237">
        <f>'[1]13 Skleníkové plyny'!AF16</f>
        <v>3274.6011427378453</v>
      </c>
      <c r="AG16" s="237">
        <f>'[1]13 Skleníkové plyny'!AG16</f>
        <v>3289.6376337054562</v>
      </c>
    </row>
    <row r="17" spans="2:33" x14ac:dyDescent="0.2">
      <c r="B17" s="49" t="s">
        <v>47</v>
      </c>
      <c r="C17" s="238">
        <f>SUM(D17:AG17)</f>
        <v>3451291224.4611931</v>
      </c>
      <c r="D17" s="238">
        <f t="shared" ref="D17:AG17" si="5">SUM(D14:D16)</f>
        <v>105773864.18731019</v>
      </c>
      <c r="E17" s="238">
        <f t="shared" si="5"/>
        <v>106849386.54477853</v>
      </c>
      <c r="F17" s="238">
        <f t="shared" si="5"/>
        <v>107908798.55159611</v>
      </c>
      <c r="G17" s="238">
        <f t="shared" si="5"/>
        <v>108999609.71946974</v>
      </c>
      <c r="H17" s="238">
        <f t="shared" si="5"/>
        <v>104593784.32015383</v>
      </c>
      <c r="I17" s="238">
        <f t="shared" si="5"/>
        <v>105595336.31570075</v>
      </c>
      <c r="J17" s="238">
        <f t="shared" si="5"/>
        <v>106559760.73292097</v>
      </c>
      <c r="K17" s="238">
        <f t="shared" si="5"/>
        <v>107522302.34811315</v>
      </c>
      <c r="L17" s="238">
        <f t="shared" si="5"/>
        <v>108467220.47514273</v>
      </c>
      <c r="M17" s="238">
        <f t="shared" si="5"/>
        <v>109431421.54611051</v>
      </c>
      <c r="N17" s="238">
        <f t="shared" si="5"/>
        <v>110375373.04128137</v>
      </c>
      <c r="O17" s="238">
        <f t="shared" si="5"/>
        <v>111338809.92479682</v>
      </c>
      <c r="P17" s="238">
        <f t="shared" si="5"/>
        <v>112300784.42058903</v>
      </c>
      <c r="Q17" s="238">
        <f t="shared" si="5"/>
        <v>113264718.75747785</v>
      </c>
      <c r="R17" s="238">
        <f t="shared" si="5"/>
        <v>114269545.69660954</v>
      </c>
      <c r="S17" s="238">
        <f t="shared" si="5"/>
        <v>115155567.21868907</v>
      </c>
      <c r="T17" s="238">
        <f t="shared" si="5"/>
        <v>116021921.03371975</v>
      </c>
      <c r="U17" s="238">
        <f t="shared" si="5"/>
        <v>116888274.84875026</v>
      </c>
      <c r="V17" s="238">
        <f t="shared" si="5"/>
        <v>117752541.25222854</v>
      </c>
      <c r="W17" s="238">
        <f t="shared" si="5"/>
        <v>118618877.61947055</v>
      </c>
      <c r="X17" s="238">
        <f t="shared" si="5"/>
        <v>119482308.92172611</v>
      </c>
      <c r="Y17" s="238">
        <f t="shared" si="5"/>
        <v>120329070.66373566</v>
      </c>
      <c r="Z17" s="238">
        <f t="shared" si="5"/>
        <v>121195213.88449016</v>
      </c>
      <c r="AA17" s="238">
        <f t="shared" si="5"/>
        <v>122061357.10524449</v>
      </c>
      <c r="AB17" s="238">
        <f t="shared" si="5"/>
        <v>122927500.32599898</v>
      </c>
      <c r="AC17" s="238">
        <f t="shared" si="5"/>
        <v>123762287.35512227</v>
      </c>
      <c r="AD17" s="238">
        <f t="shared" si="5"/>
        <v>124672508.04997879</v>
      </c>
      <c r="AE17" s="238">
        <f t="shared" si="5"/>
        <v>125538719.58874863</v>
      </c>
      <c r="AF17" s="238">
        <f t="shared" si="5"/>
        <v>126384161.02520764</v>
      </c>
      <c r="AG17" s="238">
        <f t="shared" si="5"/>
        <v>127250198.98603177</v>
      </c>
    </row>
    <row r="20" spans="2:33" x14ac:dyDescent="0.2">
      <c r="B20" s="48"/>
      <c r="C20" s="48"/>
      <c r="D20" s="48" t="s">
        <v>10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2:33" x14ac:dyDescent="0.2">
      <c r="B21" s="49" t="s">
        <v>410</v>
      </c>
      <c r="C21" s="49"/>
      <c r="D21" s="48">
        <v>1</v>
      </c>
      <c r="E21" s="48">
        <v>2</v>
      </c>
      <c r="F21" s="48">
        <v>3</v>
      </c>
      <c r="G21" s="48">
        <v>4</v>
      </c>
      <c r="H21" s="48">
        <v>5</v>
      </c>
      <c r="I21" s="48">
        <v>6</v>
      </c>
      <c r="J21" s="48">
        <v>7</v>
      </c>
      <c r="K21" s="48">
        <v>8</v>
      </c>
      <c r="L21" s="48">
        <v>9</v>
      </c>
      <c r="M21" s="48">
        <v>10</v>
      </c>
      <c r="N21" s="48">
        <v>11</v>
      </c>
      <c r="O21" s="48">
        <v>12</v>
      </c>
      <c r="P21" s="48">
        <v>13</v>
      </c>
      <c r="Q21" s="48">
        <v>14</v>
      </c>
      <c r="R21" s="48">
        <v>15</v>
      </c>
      <c r="S21" s="48">
        <v>16</v>
      </c>
      <c r="T21" s="48">
        <v>17</v>
      </c>
      <c r="U21" s="48">
        <v>18</v>
      </c>
      <c r="V21" s="48">
        <v>19</v>
      </c>
      <c r="W21" s="48">
        <v>20</v>
      </c>
      <c r="X21" s="48">
        <v>21</v>
      </c>
      <c r="Y21" s="48">
        <v>22</v>
      </c>
      <c r="Z21" s="48">
        <v>23</v>
      </c>
      <c r="AA21" s="48">
        <v>24</v>
      </c>
      <c r="AB21" s="48">
        <v>25</v>
      </c>
      <c r="AC21" s="48">
        <v>26</v>
      </c>
      <c r="AD21" s="48">
        <v>27</v>
      </c>
      <c r="AE21" s="48">
        <v>28</v>
      </c>
      <c r="AF21" s="48">
        <v>29</v>
      </c>
      <c r="AG21" s="48">
        <v>30</v>
      </c>
    </row>
    <row r="22" spans="2:33" x14ac:dyDescent="0.2">
      <c r="B22" s="51" t="s">
        <v>90</v>
      </c>
      <c r="C22" s="51" t="s">
        <v>9</v>
      </c>
      <c r="D22" s="52">
        <f>D4</f>
        <v>2026</v>
      </c>
      <c r="E22" s="52">
        <f t="shared" ref="E22:AG22" si="6">E4</f>
        <v>2027</v>
      </c>
      <c r="F22" s="52">
        <f t="shared" si="6"/>
        <v>2028</v>
      </c>
      <c r="G22" s="52">
        <f t="shared" si="6"/>
        <v>2029</v>
      </c>
      <c r="H22" s="52">
        <f t="shared" si="6"/>
        <v>2030</v>
      </c>
      <c r="I22" s="52">
        <f t="shared" si="6"/>
        <v>2031</v>
      </c>
      <c r="J22" s="52">
        <f t="shared" si="6"/>
        <v>2032</v>
      </c>
      <c r="K22" s="52">
        <f t="shared" si="6"/>
        <v>2033</v>
      </c>
      <c r="L22" s="52">
        <f t="shared" si="6"/>
        <v>2034</v>
      </c>
      <c r="M22" s="52">
        <f t="shared" si="6"/>
        <v>2035</v>
      </c>
      <c r="N22" s="52">
        <f t="shared" si="6"/>
        <v>2036</v>
      </c>
      <c r="O22" s="52">
        <f t="shared" si="6"/>
        <v>2037</v>
      </c>
      <c r="P22" s="52">
        <f t="shared" si="6"/>
        <v>2038</v>
      </c>
      <c r="Q22" s="52">
        <f t="shared" si="6"/>
        <v>2039</v>
      </c>
      <c r="R22" s="52">
        <f t="shared" si="6"/>
        <v>2040</v>
      </c>
      <c r="S22" s="52">
        <f t="shared" si="6"/>
        <v>2041</v>
      </c>
      <c r="T22" s="52">
        <f t="shared" si="6"/>
        <v>2042</v>
      </c>
      <c r="U22" s="52">
        <f t="shared" si="6"/>
        <v>2043</v>
      </c>
      <c r="V22" s="52">
        <f t="shared" si="6"/>
        <v>2044</v>
      </c>
      <c r="W22" s="52">
        <f t="shared" si="6"/>
        <v>2045</v>
      </c>
      <c r="X22" s="52">
        <f t="shared" si="6"/>
        <v>2046</v>
      </c>
      <c r="Y22" s="52">
        <f t="shared" si="6"/>
        <v>2047</v>
      </c>
      <c r="Z22" s="52">
        <f t="shared" si="6"/>
        <v>2048</v>
      </c>
      <c r="AA22" s="52">
        <f t="shared" si="6"/>
        <v>2049</v>
      </c>
      <c r="AB22" s="52">
        <f t="shared" si="6"/>
        <v>2050</v>
      </c>
      <c r="AC22" s="52">
        <f t="shared" si="6"/>
        <v>2051</v>
      </c>
      <c r="AD22" s="52">
        <f t="shared" si="6"/>
        <v>2052</v>
      </c>
      <c r="AE22" s="52">
        <f t="shared" si="6"/>
        <v>2053</v>
      </c>
      <c r="AF22" s="52">
        <f t="shared" si="6"/>
        <v>2054</v>
      </c>
      <c r="AG22" s="52">
        <f t="shared" si="6"/>
        <v>2055</v>
      </c>
    </row>
    <row r="23" spans="2:33" x14ac:dyDescent="0.2">
      <c r="B23" s="48" t="s">
        <v>406</v>
      </c>
      <c r="C23" s="55">
        <f>SUM(D23:AG23)</f>
        <v>183708802.98349959</v>
      </c>
      <c r="D23" s="241">
        <f t="shared" ref="D23:AG23" si="7">D5-D14</f>
        <v>0</v>
      </c>
      <c r="E23" s="241">
        <f t="shared" si="7"/>
        <v>0</v>
      </c>
      <c r="F23" s="241">
        <f t="shared" si="7"/>
        <v>0</v>
      </c>
      <c r="G23" s="241">
        <f t="shared" si="7"/>
        <v>0</v>
      </c>
      <c r="H23" s="241">
        <f t="shared" si="7"/>
        <v>5526184.4215528816</v>
      </c>
      <c r="I23" s="241">
        <f t="shared" si="7"/>
        <v>5575129.8999976516</v>
      </c>
      <c r="J23" s="241">
        <f t="shared" si="7"/>
        <v>5754100.2415304035</v>
      </c>
      <c r="K23" s="241">
        <f t="shared" si="7"/>
        <v>5824730.0824002922</v>
      </c>
      <c r="L23" s="241">
        <f t="shared" si="7"/>
        <v>5930736.2820859849</v>
      </c>
      <c r="M23" s="241">
        <f t="shared" si="7"/>
        <v>6017462.1934006214</v>
      </c>
      <c r="N23" s="241">
        <f t="shared" si="7"/>
        <v>6394663.6786916107</v>
      </c>
      <c r="O23" s="241">
        <f t="shared" si="7"/>
        <v>6484192.3808037788</v>
      </c>
      <c r="P23" s="241">
        <f t="shared" si="7"/>
        <v>6555886.9556373507</v>
      </c>
      <c r="Q23" s="241">
        <f t="shared" si="7"/>
        <v>6742423.0671192259</v>
      </c>
      <c r="R23" s="241">
        <f t="shared" si="7"/>
        <v>6791005.8697719574</v>
      </c>
      <c r="S23" s="241">
        <f t="shared" si="7"/>
        <v>6860396.4521145076</v>
      </c>
      <c r="T23" s="241">
        <f t="shared" si="7"/>
        <v>6949449.1660877913</v>
      </c>
      <c r="U23" s="241">
        <f t="shared" si="7"/>
        <v>7128767.0578682721</v>
      </c>
      <c r="V23" s="241">
        <f t="shared" si="7"/>
        <v>7220392.1985415667</v>
      </c>
      <c r="W23" s="241">
        <f t="shared" si="7"/>
        <v>7309947.6642722636</v>
      </c>
      <c r="X23" s="241">
        <f t="shared" si="7"/>
        <v>7527422.2530815303</v>
      </c>
      <c r="Y23" s="241">
        <f t="shared" si="7"/>
        <v>7637281.2137822956</v>
      </c>
      <c r="Z23" s="241">
        <f t="shared" si="7"/>
        <v>7820452.7485301346</v>
      </c>
      <c r="AA23" s="241">
        <f t="shared" si="7"/>
        <v>7911417.8823360354</v>
      </c>
      <c r="AB23" s="241">
        <f t="shared" si="7"/>
        <v>8002383.0161416978</v>
      </c>
      <c r="AC23" s="241">
        <f t="shared" si="7"/>
        <v>8124699.4430984557</v>
      </c>
      <c r="AD23" s="241">
        <f t="shared" si="7"/>
        <v>8171594.5287481844</v>
      </c>
      <c r="AE23" s="241">
        <f t="shared" si="7"/>
        <v>8377265.0264112204</v>
      </c>
      <c r="AF23" s="241">
        <f t="shared" si="7"/>
        <v>8489559.4460258931</v>
      </c>
      <c r="AG23" s="241">
        <f t="shared" si="7"/>
        <v>8581259.8134679794</v>
      </c>
    </row>
    <row r="24" spans="2:33" x14ac:dyDescent="0.2">
      <c r="B24" s="48" t="s">
        <v>407</v>
      </c>
      <c r="C24" s="55">
        <f t="shared" ref="C24:C27" si="8">SUM(D24:AG24)</f>
        <v>11692.464155468733</v>
      </c>
      <c r="D24" s="241">
        <f t="shared" ref="D24:AG24" si="9">D6-D15</f>
        <v>0</v>
      </c>
      <c r="E24" s="241">
        <f t="shared" si="9"/>
        <v>0</v>
      </c>
      <c r="F24" s="241">
        <f t="shared" si="9"/>
        <v>0</v>
      </c>
      <c r="G24" s="241">
        <f t="shared" si="9"/>
        <v>0</v>
      </c>
      <c r="H24" s="241">
        <f t="shared" si="9"/>
        <v>285.48014646862612</v>
      </c>
      <c r="I24" s="241">
        <f t="shared" si="9"/>
        <v>286.6578691669165</v>
      </c>
      <c r="J24" s="241">
        <f t="shared" si="9"/>
        <v>309.41488121332804</v>
      </c>
      <c r="K24" s="241">
        <f t="shared" si="9"/>
        <v>315.92982836666852</v>
      </c>
      <c r="L24" s="241">
        <f t="shared" si="9"/>
        <v>325.61725018433026</v>
      </c>
      <c r="M24" s="241">
        <f t="shared" si="9"/>
        <v>333.08310409346996</v>
      </c>
      <c r="N24" s="241">
        <f t="shared" si="9"/>
        <v>382.87820678436765</v>
      </c>
      <c r="O24" s="241">
        <f t="shared" si="9"/>
        <v>390.6210368733573</v>
      </c>
      <c r="P24" s="241">
        <f t="shared" si="9"/>
        <v>397.25055493216314</v>
      </c>
      <c r="Q24" s="241">
        <f t="shared" si="9"/>
        <v>420.77828589483579</v>
      </c>
      <c r="R24" s="241">
        <f t="shared" si="9"/>
        <v>422.60512551075226</v>
      </c>
      <c r="S24" s="241">
        <f t="shared" si="9"/>
        <v>425.71562732462553</v>
      </c>
      <c r="T24" s="241">
        <f t="shared" si="9"/>
        <v>433.45278797370702</v>
      </c>
      <c r="U24" s="241">
        <f t="shared" si="9"/>
        <v>457.1440675098238</v>
      </c>
      <c r="V24" s="241">
        <f t="shared" si="9"/>
        <v>465.17694822047815</v>
      </c>
      <c r="W24" s="241">
        <f t="shared" si="9"/>
        <v>472.96825909050494</v>
      </c>
      <c r="X24" s="241">
        <f t="shared" si="9"/>
        <v>500.72696604548764</v>
      </c>
      <c r="Y24" s="241">
        <f t="shared" si="9"/>
        <v>510.57231735511596</v>
      </c>
      <c r="Z24" s="241">
        <f t="shared" si="9"/>
        <v>534.66802513079529</v>
      </c>
      <c r="AA24" s="241">
        <f t="shared" si="9"/>
        <v>542.59911752723565</v>
      </c>
      <c r="AB24" s="241">
        <f t="shared" si="9"/>
        <v>550.53020992367237</v>
      </c>
      <c r="AC24" s="241">
        <f t="shared" si="9"/>
        <v>562.55162008093976</v>
      </c>
      <c r="AD24" s="241">
        <f t="shared" si="9"/>
        <v>564.28815988078713</v>
      </c>
      <c r="AE24" s="241">
        <f t="shared" si="9"/>
        <v>591.19566503795795</v>
      </c>
      <c r="AF24" s="241">
        <f t="shared" si="9"/>
        <v>601.27556545483094</v>
      </c>
      <c r="AG24" s="241">
        <f t="shared" si="9"/>
        <v>609.28252942395557</v>
      </c>
    </row>
    <row r="25" spans="2:33" x14ac:dyDescent="0.2">
      <c r="B25" s="48" t="s">
        <v>408</v>
      </c>
      <c r="C25" s="55">
        <f t="shared" si="8"/>
        <v>2097.1371899169403</v>
      </c>
      <c r="D25" s="241">
        <f t="shared" ref="D25:AG25" si="10">D7-D16</f>
        <v>0</v>
      </c>
      <c r="E25" s="241">
        <f t="shared" si="10"/>
        <v>0</v>
      </c>
      <c r="F25" s="241">
        <f t="shared" si="10"/>
        <v>0</v>
      </c>
      <c r="G25" s="241">
        <f t="shared" si="10"/>
        <v>0</v>
      </c>
      <c r="H25" s="241">
        <f t="shared" si="10"/>
        <v>48.830337035764842</v>
      </c>
      <c r="I25" s="241">
        <f t="shared" si="10"/>
        <v>48.975397413838891</v>
      </c>
      <c r="J25" s="241">
        <f t="shared" si="10"/>
        <v>53.461608718226671</v>
      </c>
      <c r="K25" s="241">
        <f t="shared" si="10"/>
        <v>54.703326279442535</v>
      </c>
      <c r="L25" s="241">
        <f t="shared" si="10"/>
        <v>56.547617832478409</v>
      </c>
      <c r="M25" s="241">
        <f t="shared" si="10"/>
        <v>57.957910244259892</v>
      </c>
      <c r="N25" s="241">
        <f t="shared" si="10"/>
        <v>67.806021368875918</v>
      </c>
      <c r="O25" s="241">
        <f t="shared" si="10"/>
        <v>69.269548032675175</v>
      </c>
      <c r="P25" s="241">
        <f t="shared" si="10"/>
        <v>70.533493082337827</v>
      </c>
      <c r="Q25" s="241">
        <f t="shared" si="10"/>
        <v>75.168349075255719</v>
      </c>
      <c r="R25" s="241">
        <f t="shared" si="10"/>
        <v>75.453363453289967</v>
      </c>
      <c r="S25" s="241">
        <f t="shared" si="10"/>
        <v>75.967415880752014</v>
      </c>
      <c r="T25" s="241">
        <f t="shared" si="10"/>
        <v>77.430227704086064</v>
      </c>
      <c r="U25" s="241">
        <f t="shared" si="10"/>
        <v>82.115421713839623</v>
      </c>
      <c r="V25" s="241">
        <f t="shared" si="10"/>
        <v>83.635991416450452</v>
      </c>
      <c r="W25" s="241">
        <f t="shared" si="10"/>
        <v>85.109309927011509</v>
      </c>
      <c r="X25" s="241">
        <f t="shared" si="10"/>
        <v>90.582842821695067</v>
      </c>
      <c r="Y25" s="241">
        <f t="shared" si="10"/>
        <v>92.452003925267491</v>
      </c>
      <c r="Z25" s="241">
        <f t="shared" si="10"/>
        <v>97.215453150625763</v>
      </c>
      <c r="AA25" s="241">
        <f t="shared" si="10"/>
        <v>98.715649050393949</v>
      </c>
      <c r="AB25" s="241">
        <f t="shared" si="10"/>
        <v>100.21584495016077</v>
      </c>
      <c r="AC25" s="241">
        <f t="shared" si="10"/>
        <v>102.52420313972698</v>
      </c>
      <c r="AD25" s="241">
        <f t="shared" si="10"/>
        <v>102.79300551366305</v>
      </c>
      <c r="AE25" s="241">
        <f t="shared" si="10"/>
        <v>108.10992968452229</v>
      </c>
      <c r="AF25" s="241">
        <f t="shared" si="10"/>
        <v>110.02403474293487</v>
      </c>
      <c r="AG25" s="241">
        <f t="shared" si="10"/>
        <v>111.53888375936458</v>
      </c>
    </row>
    <row r="26" spans="2:33" x14ac:dyDescent="0.2">
      <c r="B26" s="240" t="s">
        <v>86</v>
      </c>
      <c r="C26" s="88">
        <f>SUM(D26:AG26)</f>
        <v>183722592.58484501</v>
      </c>
      <c r="D26" s="244">
        <f t="shared" ref="D26:AG26" si="11">SUM(D23:D25)</f>
        <v>0</v>
      </c>
      <c r="E26" s="88">
        <f t="shared" si="11"/>
        <v>0</v>
      </c>
      <c r="F26" s="88">
        <f t="shared" si="11"/>
        <v>0</v>
      </c>
      <c r="G26" s="88">
        <f t="shared" si="11"/>
        <v>0</v>
      </c>
      <c r="H26" s="88">
        <f t="shared" si="11"/>
        <v>5526518.7320363857</v>
      </c>
      <c r="I26" s="88">
        <f t="shared" si="11"/>
        <v>5575465.5332642319</v>
      </c>
      <c r="J26" s="88">
        <f t="shared" si="11"/>
        <v>5754463.1180203352</v>
      </c>
      <c r="K26" s="88">
        <f t="shared" si="11"/>
        <v>5825100.7155549377</v>
      </c>
      <c r="L26" s="88">
        <f t="shared" si="11"/>
        <v>5931118.4469540017</v>
      </c>
      <c r="M26" s="88">
        <f t="shared" si="11"/>
        <v>6017853.2344149593</v>
      </c>
      <c r="N26" s="88">
        <f t="shared" si="11"/>
        <v>6395114.3629197637</v>
      </c>
      <c r="O26" s="88">
        <f t="shared" si="11"/>
        <v>6484652.2713886844</v>
      </c>
      <c r="P26" s="88">
        <f t="shared" si="11"/>
        <v>6556354.739685365</v>
      </c>
      <c r="Q26" s="88">
        <f t="shared" si="11"/>
        <v>6742919.0137541955</v>
      </c>
      <c r="R26" s="88">
        <f t="shared" si="11"/>
        <v>6791503.9282609215</v>
      </c>
      <c r="S26" s="88">
        <f t="shared" si="11"/>
        <v>6860898.1351577127</v>
      </c>
      <c r="T26" s="88">
        <f t="shared" si="11"/>
        <v>6949960.0491034696</v>
      </c>
      <c r="U26" s="88">
        <f t="shared" si="11"/>
        <v>7129306.3173574964</v>
      </c>
      <c r="V26" s="88">
        <f t="shared" si="11"/>
        <v>7220941.0114812041</v>
      </c>
      <c r="W26" s="88">
        <f t="shared" si="11"/>
        <v>7310505.7418412808</v>
      </c>
      <c r="X26" s="88">
        <f t="shared" si="11"/>
        <v>7528013.5628903974</v>
      </c>
      <c r="Y26" s="88">
        <f t="shared" si="11"/>
        <v>7637884.238103576</v>
      </c>
      <c r="Z26" s="88">
        <f t="shared" si="11"/>
        <v>7821084.6320084156</v>
      </c>
      <c r="AA26" s="88">
        <f t="shared" si="11"/>
        <v>7912059.1971026128</v>
      </c>
      <c r="AB26" s="88">
        <f t="shared" si="11"/>
        <v>8003033.7621965716</v>
      </c>
      <c r="AC26" s="88">
        <f t="shared" si="11"/>
        <v>8125364.5189216761</v>
      </c>
      <c r="AD26" s="88">
        <f t="shared" si="11"/>
        <v>8172261.6099135792</v>
      </c>
      <c r="AE26" s="88">
        <f t="shared" si="11"/>
        <v>8377964.3320059432</v>
      </c>
      <c r="AF26" s="88">
        <f t="shared" si="11"/>
        <v>8490270.7456260901</v>
      </c>
      <c r="AG26" s="88">
        <f t="shared" si="11"/>
        <v>8581980.634881163</v>
      </c>
    </row>
    <row r="27" spans="2:33" x14ac:dyDescent="0.2">
      <c r="B27" s="48" t="s">
        <v>412</v>
      </c>
      <c r="C27" s="55">
        <f t="shared" si="8"/>
        <v>184626061.46998155</v>
      </c>
      <c r="D27" s="241">
        <f>(D23*Parametre!$C$212)+(D24*Parametre!$D$212)+(D25*Parametre!$E$212)</f>
        <v>0</v>
      </c>
      <c r="E27" s="241">
        <f>(E23*Parametre!$C$212)+(E24*Parametre!$D$212)+(E25*Parametre!$E$212)</f>
        <v>0</v>
      </c>
      <c r="F27" s="241">
        <f>(F23*Parametre!$C$212)+(F24*Parametre!$D$212)+(F25*Parametre!$E$212)</f>
        <v>0</v>
      </c>
      <c r="G27" s="241">
        <f>(G23*Parametre!$C$212)+(G24*Parametre!$D$212)+(G25*Parametre!$E$212)</f>
        <v>0</v>
      </c>
      <c r="H27" s="241">
        <f>(H23*Parametre!$C$212)+(H24*Parametre!$D$212)+(H25*Parametre!$E$212)</f>
        <v>5547872.8656512545</v>
      </c>
      <c r="I27" s="241">
        <f>(I23*Parametre!$C$212)+(I24*Parametre!$D$212)+(I25*Parametre!$E$212)</f>
        <v>5596891.0151561489</v>
      </c>
      <c r="J27" s="241">
        <f>(J23*Parametre!$C$212)+(J24*Parametre!$D$212)+(J25*Parametre!$E$212)</f>
        <v>5777767.1729587689</v>
      </c>
      <c r="K27" s="241">
        <f>(K23*Parametre!$C$212)+(K24*Parametre!$D$212)+(K25*Parametre!$E$212)</f>
        <v>5848929.9193407325</v>
      </c>
      <c r="L27" s="241">
        <f>(L23*Parametre!$C$212)+(L24*Parametre!$D$212)+(L25*Parametre!$E$212)</f>
        <v>5955727.9034546716</v>
      </c>
      <c r="M27" s="241">
        <f>(M23*Parametre!$C$212)+(M24*Parametre!$D$212)+(M25*Parametre!$E$212)</f>
        <v>6043060.7282557478</v>
      </c>
      <c r="N27" s="241">
        <f>(N23*Parametre!$C$212)+(N24*Parametre!$D$212)+(N25*Parametre!$E$212)</f>
        <v>6424441.8282291442</v>
      </c>
      <c r="O27" s="241">
        <f>(O23*Parametre!$C$212)+(O24*Parametre!$D$212)+(O25*Parametre!$E$212)</f>
        <v>6514600.2320393501</v>
      </c>
      <c r="P27" s="241">
        <f>(P23*Parametre!$C$212)+(P24*Parametre!$D$212)+(P25*Parametre!$E$212)</f>
        <v>6586837.200449192</v>
      </c>
      <c r="Q27" s="241">
        <f>(Q23*Parametre!$C$212)+(Q24*Parametre!$D$212)+(Q25*Parametre!$E$212)</f>
        <v>6775342.6922910232</v>
      </c>
      <c r="R27" s="241">
        <f>(R23*Parametre!$C$212)+(R24*Parametre!$D$212)+(R25*Parametre!$E$212)</f>
        <v>6824056.1002188073</v>
      </c>
      <c r="S27" s="241">
        <f>(S23*Parametre!$C$212)+(S24*Parametre!$D$212)+(S25*Parametre!$E$212)</f>
        <v>6893677.6327300873</v>
      </c>
      <c r="T27" s="241">
        <f>(T23*Parametre!$C$212)+(T24*Parametre!$D$212)+(T25*Parametre!$E$212)</f>
        <v>6983359.6936429515</v>
      </c>
      <c r="U27" s="241">
        <f>(U23*Parametre!$C$212)+(U24*Parametre!$D$212)+(U25*Parametre!$E$212)</f>
        <v>7164666.0552267414</v>
      </c>
      <c r="V27" s="241">
        <f>(V23*Parametre!$C$212)+(V24*Parametre!$D$212)+(V25*Parametre!$E$212)</f>
        <v>7256945.1476891804</v>
      </c>
      <c r="W27" s="241">
        <f>(W23*Parametre!$C$212)+(W24*Parametre!$D$212)+(W25*Parametre!$E$212)</f>
        <v>7347134.4451077757</v>
      </c>
      <c r="X27" s="241">
        <f>(X23*Parametre!$C$212)+(X24*Parametre!$D$212)+(X25*Parametre!$E$212)</f>
        <v>7566934.1143935332</v>
      </c>
      <c r="Y27" s="241">
        <f>(Y23*Parametre!$C$212)+(Y24*Parametre!$D$212)+(Y25*Parametre!$E$212)</f>
        <v>7677596.2188859032</v>
      </c>
      <c r="Z27" s="241">
        <f>(Z23*Parametre!$C$212)+(Z24*Parametre!$D$212)+(Z25*Parametre!$E$212)</f>
        <v>7862789.6541972905</v>
      </c>
      <c r="AA27" s="241">
        <f>(AA23*Parametre!$C$212)+(AA24*Parametre!$D$212)+(AA25*Parametre!$E$212)</f>
        <v>7954400.1236912338</v>
      </c>
      <c r="AB27" s="241">
        <f>(AB23*Parametre!$C$212)+(AB24*Parametre!$D$212)+(AB25*Parametre!$E$212)</f>
        <v>8046010.5931849377</v>
      </c>
      <c r="AC27" s="241">
        <f>(AC23*Parametre!$C$212)+(AC24*Parametre!$D$212)+(AC25*Parametre!$E$212)</f>
        <v>8169315.4461361179</v>
      </c>
      <c r="AD27" s="241">
        <f>(AD23*Parametre!$C$212)+(AD24*Parametre!$D$212)+(AD25*Parametre!$E$212)</f>
        <v>8216334.0483882753</v>
      </c>
      <c r="AE27" s="241">
        <f>(AE23*Parametre!$C$212)+(AE24*Parametre!$D$212)+(AE25*Parametre!$E$212)</f>
        <v>8424261.677083157</v>
      </c>
      <c r="AF27" s="241">
        <f>(AF23*Parametre!$C$212)+(AF24*Parametre!$D$212)+(AF25*Parametre!$E$212)</f>
        <v>8537378.4975156579</v>
      </c>
      <c r="AG27" s="241">
        <f>(AG23*Parametre!$C$212)+(AG24*Parametre!$D$212)+(AG25*Parametre!$E$212)</f>
        <v>8629730.4640638698</v>
      </c>
    </row>
    <row r="29" spans="2:33" x14ac:dyDescent="0.2">
      <c r="B29" s="247"/>
      <c r="C29" s="48"/>
      <c r="D29" s="48" t="s">
        <v>10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</row>
    <row r="30" spans="2:33" x14ac:dyDescent="0.2">
      <c r="B30" s="323" t="s">
        <v>411</v>
      </c>
      <c r="C30" s="49"/>
      <c r="D30" s="48">
        <v>1</v>
      </c>
      <c r="E30" s="48">
        <v>2</v>
      </c>
      <c r="F30" s="48">
        <v>3</v>
      </c>
      <c r="G30" s="48">
        <v>4</v>
      </c>
      <c r="H30" s="48">
        <v>5</v>
      </c>
      <c r="I30" s="48">
        <v>6</v>
      </c>
      <c r="J30" s="48">
        <v>7</v>
      </c>
      <c r="K30" s="48">
        <v>8</v>
      </c>
      <c r="L30" s="48">
        <v>9</v>
      </c>
      <c r="M30" s="48">
        <v>10</v>
      </c>
      <c r="N30" s="48">
        <v>11</v>
      </c>
      <c r="O30" s="48">
        <v>12</v>
      </c>
      <c r="P30" s="48">
        <v>13</v>
      </c>
      <c r="Q30" s="48">
        <v>14</v>
      </c>
      <c r="R30" s="48">
        <v>15</v>
      </c>
      <c r="S30" s="48">
        <v>16</v>
      </c>
      <c r="T30" s="48">
        <v>17</v>
      </c>
      <c r="U30" s="48">
        <v>18</v>
      </c>
      <c r="V30" s="48">
        <v>19</v>
      </c>
      <c r="W30" s="48">
        <v>20</v>
      </c>
      <c r="X30" s="48">
        <v>21</v>
      </c>
      <c r="Y30" s="48">
        <v>22</v>
      </c>
      <c r="Z30" s="48">
        <v>23</v>
      </c>
      <c r="AA30" s="48">
        <v>24</v>
      </c>
      <c r="AB30" s="48">
        <v>25</v>
      </c>
      <c r="AC30" s="48">
        <v>26</v>
      </c>
      <c r="AD30" s="48">
        <v>27</v>
      </c>
      <c r="AE30" s="48">
        <v>28</v>
      </c>
      <c r="AF30" s="48">
        <v>29</v>
      </c>
      <c r="AG30" s="48">
        <v>30</v>
      </c>
    </row>
    <row r="31" spans="2:33" x14ac:dyDescent="0.2">
      <c r="B31" s="324"/>
      <c r="C31" s="51" t="s">
        <v>9</v>
      </c>
      <c r="D31" s="52">
        <f>D4</f>
        <v>2026</v>
      </c>
      <c r="E31" s="52">
        <f t="shared" ref="E31:AG31" si="12">E4</f>
        <v>2027</v>
      </c>
      <c r="F31" s="52">
        <f t="shared" si="12"/>
        <v>2028</v>
      </c>
      <c r="G31" s="52">
        <f t="shared" si="12"/>
        <v>2029</v>
      </c>
      <c r="H31" s="52">
        <f t="shared" si="12"/>
        <v>2030</v>
      </c>
      <c r="I31" s="52">
        <f t="shared" si="12"/>
        <v>2031</v>
      </c>
      <c r="J31" s="52">
        <f t="shared" si="12"/>
        <v>2032</v>
      </c>
      <c r="K31" s="52">
        <f t="shared" si="12"/>
        <v>2033</v>
      </c>
      <c r="L31" s="52">
        <f t="shared" si="12"/>
        <v>2034</v>
      </c>
      <c r="M31" s="52">
        <f t="shared" si="12"/>
        <v>2035</v>
      </c>
      <c r="N31" s="52">
        <f t="shared" si="12"/>
        <v>2036</v>
      </c>
      <c r="O31" s="52">
        <f t="shared" si="12"/>
        <v>2037</v>
      </c>
      <c r="P31" s="52">
        <f t="shared" si="12"/>
        <v>2038</v>
      </c>
      <c r="Q31" s="52">
        <f t="shared" si="12"/>
        <v>2039</v>
      </c>
      <c r="R31" s="52">
        <f t="shared" si="12"/>
        <v>2040</v>
      </c>
      <c r="S31" s="52">
        <f t="shared" si="12"/>
        <v>2041</v>
      </c>
      <c r="T31" s="52">
        <f t="shared" si="12"/>
        <v>2042</v>
      </c>
      <c r="U31" s="52">
        <f t="shared" si="12"/>
        <v>2043</v>
      </c>
      <c r="V31" s="52">
        <f t="shared" si="12"/>
        <v>2044</v>
      </c>
      <c r="W31" s="52">
        <f t="shared" si="12"/>
        <v>2045</v>
      </c>
      <c r="X31" s="52">
        <f t="shared" si="12"/>
        <v>2046</v>
      </c>
      <c r="Y31" s="52">
        <f t="shared" si="12"/>
        <v>2047</v>
      </c>
      <c r="Z31" s="52">
        <f t="shared" si="12"/>
        <v>2048</v>
      </c>
      <c r="AA31" s="52">
        <f t="shared" si="12"/>
        <v>2049</v>
      </c>
      <c r="AB31" s="52">
        <f t="shared" si="12"/>
        <v>2050</v>
      </c>
      <c r="AC31" s="52">
        <f t="shared" si="12"/>
        <v>2051</v>
      </c>
      <c r="AD31" s="52">
        <f t="shared" si="12"/>
        <v>2052</v>
      </c>
      <c r="AE31" s="52">
        <f t="shared" si="12"/>
        <v>2053</v>
      </c>
      <c r="AF31" s="52">
        <f t="shared" si="12"/>
        <v>2054</v>
      </c>
      <c r="AG31" s="52">
        <f t="shared" si="12"/>
        <v>2055</v>
      </c>
    </row>
    <row r="32" spans="2:33" s="274" customFormat="1" x14ac:dyDescent="0.2">
      <c r="B32" s="275" t="s">
        <v>86</v>
      </c>
      <c r="C32" s="276">
        <f>SUM(D32:AG32)</f>
        <v>119204848.87018234</v>
      </c>
      <c r="D32" s="277">
        <f>D27*Parametre!H216/1000</f>
        <v>0</v>
      </c>
      <c r="E32" s="277">
        <f>E27*Parametre!I216/1000</f>
        <v>0</v>
      </c>
      <c r="F32" s="277">
        <f>F27*Parametre!J216/1000</f>
        <v>0</v>
      </c>
      <c r="G32" s="277">
        <f>G27*Parametre!K216/1000</f>
        <v>0</v>
      </c>
      <c r="H32" s="277">
        <f>H27*Parametre!L216/1000</f>
        <v>1486829.9279945362</v>
      </c>
      <c r="I32" s="277">
        <f>I27*Parametre!M216/1000</f>
        <v>1667873.5225165323</v>
      </c>
      <c r="J32" s="277">
        <f>J27*Parametre!N216/1000</f>
        <v>1895107.6327304761</v>
      </c>
      <c r="K32" s="277">
        <f>K27*Parametre!O216/1000</f>
        <v>2093916.9111239822</v>
      </c>
      <c r="L32" s="277">
        <f>L27*Parametre!P216/1000</f>
        <v>2310822.4265404125</v>
      </c>
      <c r="M32" s="277">
        <f>M27*Parametre!Q216/1000</f>
        <v>2525999.3844109024</v>
      </c>
      <c r="N32" s="277">
        <f>N27*Parametre!R216/1000</f>
        <v>2871725.4972184277</v>
      </c>
      <c r="O32" s="277">
        <f>O27*Parametre!S216/1000</f>
        <v>3100949.7104507308</v>
      </c>
      <c r="P32" s="277">
        <f>P27*Parametre!T216/1000</f>
        <v>3326352.7862268421</v>
      </c>
      <c r="Q32" s="277">
        <f>Q27*Parametre!U216/1000</f>
        <v>3618032.9976834063</v>
      </c>
      <c r="R32" s="277">
        <f>R27*Parametre!V216/1000</f>
        <v>3841943.5844231886</v>
      </c>
      <c r="S32" s="277">
        <f>S27*Parametre!W216/1000</f>
        <v>4081057.1585762114</v>
      </c>
      <c r="T32" s="277">
        <f>T27*Parametre!X216/1000</f>
        <v>4336666.369752273</v>
      </c>
      <c r="U32" s="277">
        <f>U27*Parametre!Y216/1000</f>
        <v>4657032.935897382</v>
      </c>
      <c r="V32" s="277">
        <f>V27*Parametre!Z216/1000</f>
        <v>4927465.7552809538</v>
      </c>
      <c r="W32" s="277">
        <f>W27*Parametre!AA216/1000</f>
        <v>5201771.1871363046</v>
      </c>
      <c r="X32" s="277">
        <f>X27*Parametre!AB216/1000</f>
        <v>5584397.3764224276</v>
      </c>
      <c r="Y32" s="277">
        <f>Y27*Parametre!AC216/1000</f>
        <v>5896393.896104374</v>
      </c>
      <c r="Z32" s="277">
        <f>Z27*Parametre!AD216/1000</f>
        <v>6274506.1440494377</v>
      </c>
      <c r="AA32" s="277">
        <f>AA27*Parametre!AE216/1000</f>
        <v>6586243.3024163414</v>
      </c>
      <c r="AB32" s="277">
        <f>AB27*Parametre!AF216/1000</f>
        <v>6903477.0889526764</v>
      </c>
      <c r="AC32" s="277">
        <f>AC27*Parametre!AG216/1000</f>
        <v>7009272.652784789</v>
      </c>
      <c r="AD32" s="277">
        <f>AD27*Parametre!AH216/1000</f>
        <v>7049614.61351714</v>
      </c>
      <c r="AE32" s="277">
        <f>AE27*Parametre!AI216/1000</f>
        <v>7228016.5189373484</v>
      </c>
      <c r="AF32" s="277">
        <f>AF27*Parametre!AJ216/1000</f>
        <v>7325070.750868435</v>
      </c>
      <c r="AG32" s="277">
        <f>AG27*Parametre!AK216/1000</f>
        <v>7404308.7381668007</v>
      </c>
    </row>
    <row r="35" spans="2:34" x14ac:dyDescent="0.2">
      <c r="B35" s="48"/>
      <c r="C35" s="48"/>
      <c r="D35" s="48" t="s">
        <v>10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</row>
    <row r="36" spans="2:34" x14ac:dyDescent="0.2">
      <c r="B36" s="49" t="s">
        <v>483</v>
      </c>
      <c r="C36" s="49"/>
      <c r="D36" s="48">
        <v>1</v>
      </c>
      <c r="E36" s="48">
        <v>2</v>
      </c>
      <c r="F36" s="48">
        <v>3</v>
      </c>
      <c r="G36" s="48">
        <v>4</v>
      </c>
      <c r="H36" s="48">
        <v>5</v>
      </c>
      <c r="I36" s="48">
        <v>6</v>
      </c>
      <c r="J36" s="48">
        <v>7</v>
      </c>
      <c r="K36" s="48">
        <v>8</v>
      </c>
      <c r="L36" s="48">
        <v>9</v>
      </c>
      <c r="M36" s="48">
        <v>10</v>
      </c>
      <c r="N36" s="48">
        <v>11</v>
      </c>
      <c r="O36" s="48">
        <v>12</v>
      </c>
      <c r="P36" s="48">
        <v>13</v>
      </c>
      <c r="Q36" s="48">
        <v>14</v>
      </c>
      <c r="R36" s="48">
        <v>15</v>
      </c>
      <c r="S36" s="48">
        <v>16</v>
      </c>
      <c r="T36" s="48">
        <v>17</v>
      </c>
      <c r="U36" s="48">
        <v>18</v>
      </c>
      <c r="V36" s="48">
        <v>19</v>
      </c>
      <c r="W36" s="48">
        <v>20</v>
      </c>
      <c r="X36" s="48">
        <v>21</v>
      </c>
      <c r="Y36" s="48">
        <v>22</v>
      </c>
      <c r="Z36" s="48">
        <v>23</v>
      </c>
      <c r="AA36" s="48">
        <v>24</v>
      </c>
      <c r="AB36" s="48">
        <v>25</v>
      </c>
      <c r="AC36" s="48">
        <v>26</v>
      </c>
      <c r="AD36" s="48">
        <v>27</v>
      </c>
      <c r="AE36" s="48">
        <v>28</v>
      </c>
      <c r="AF36" s="48">
        <v>29</v>
      </c>
      <c r="AG36" s="48">
        <v>30</v>
      </c>
    </row>
    <row r="37" spans="2:34" x14ac:dyDescent="0.2">
      <c r="B37" s="51" t="s">
        <v>44</v>
      </c>
      <c r="C37" s="51" t="s">
        <v>9</v>
      </c>
      <c r="D37" s="52">
        <f>D4</f>
        <v>2026</v>
      </c>
      <c r="E37" s="52">
        <f t="shared" ref="E37:AG37" si="13">E4</f>
        <v>2027</v>
      </c>
      <c r="F37" s="52">
        <f t="shared" si="13"/>
        <v>2028</v>
      </c>
      <c r="G37" s="52">
        <f t="shared" si="13"/>
        <v>2029</v>
      </c>
      <c r="H37" s="52">
        <f t="shared" si="13"/>
        <v>2030</v>
      </c>
      <c r="I37" s="52">
        <f t="shared" si="13"/>
        <v>2031</v>
      </c>
      <c r="J37" s="52">
        <f t="shared" si="13"/>
        <v>2032</v>
      </c>
      <c r="K37" s="52">
        <f t="shared" si="13"/>
        <v>2033</v>
      </c>
      <c r="L37" s="52">
        <f t="shared" si="13"/>
        <v>2034</v>
      </c>
      <c r="M37" s="52">
        <f t="shared" si="13"/>
        <v>2035</v>
      </c>
      <c r="N37" s="52">
        <f t="shared" si="13"/>
        <v>2036</v>
      </c>
      <c r="O37" s="52">
        <f t="shared" si="13"/>
        <v>2037</v>
      </c>
      <c r="P37" s="52">
        <f t="shared" si="13"/>
        <v>2038</v>
      </c>
      <c r="Q37" s="52">
        <f t="shared" si="13"/>
        <v>2039</v>
      </c>
      <c r="R37" s="52">
        <f t="shared" si="13"/>
        <v>2040</v>
      </c>
      <c r="S37" s="52">
        <f t="shared" si="13"/>
        <v>2041</v>
      </c>
      <c r="T37" s="52">
        <f t="shared" si="13"/>
        <v>2042</v>
      </c>
      <c r="U37" s="52">
        <f t="shared" si="13"/>
        <v>2043</v>
      </c>
      <c r="V37" s="52">
        <f t="shared" si="13"/>
        <v>2044</v>
      </c>
      <c r="W37" s="52">
        <f t="shared" si="13"/>
        <v>2045</v>
      </c>
      <c r="X37" s="52">
        <f t="shared" si="13"/>
        <v>2046</v>
      </c>
      <c r="Y37" s="52">
        <f t="shared" si="13"/>
        <v>2047</v>
      </c>
      <c r="Z37" s="52">
        <f t="shared" si="13"/>
        <v>2048</v>
      </c>
      <c r="AA37" s="52">
        <f t="shared" si="13"/>
        <v>2049</v>
      </c>
      <c r="AB37" s="52">
        <f t="shared" si="13"/>
        <v>2050</v>
      </c>
      <c r="AC37" s="52">
        <f t="shared" si="13"/>
        <v>2051</v>
      </c>
      <c r="AD37" s="52">
        <f t="shared" si="13"/>
        <v>2052</v>
      </c>
      <c r="AE37" s="52">
        <f t="shared" si="13"/>
        <v>2053</v>
      </c>
      <c r="AF37" s="52">
        <f t="shared" si="13"/>
        <v>2054</v>
      </c>
      <c r="AG37" s="52">
        <f t="shared" si="13"/>
        <v>2055</v>
      </c>
    </row>
    <row r="38" spans="2:34" x14ac:dyDescent="0.2">
      <c r="B38" s="48" t="s">
        <v>406</v>
      </c>
      <c r="C38" s="55">
        <f>SUM(D38:AG38)</f>
        <v>3634441369.825603</v>
      </c>
      <c r="D38" s="241">
        <f>D5</f>
        <v>105756236.80468711</v>
      </c>
      <c r="E38" s="241">
        <f t="shared" ref="E38:AG40" si="14">E5</f>
        <v>106831713.23477514</v>
      </c>
      <c r="F38" s="241">
        <f t="shared" si="14"/>
        <v>107891080.34499148</v>
      </c>
      <c r="G38" s="241">
        <f t="shared" si="14"/>
        <v>108981842.59665297</v>
      </c>
      <c r="H38" s="241">
        <f t="shared" si="14"/>
        <v>110102480.08317551</v>
      </c>
      <c r="I38" s="241">
        <f t="shared" si="14"/>
        <v>111152864.51226643</v>
      </c>
      <c r="J38" s="241">
        <f t="shared" si="14"/>
        <v>112296153.69641465</v>
      </c>
      <c r="K38" s="241">
        <f t="shared" si="14"/>
        <v>113329219.84714879</v>
      </c>
      <c r="L38" s="241">
        <f t="shared" si="14"/>
        <v>114380041.27824661</v>
      </c>
      <c r="M38" s="241">
        <f t="shared" si="14"/>
        <v>115430862.70934451</v>
      </c>
      <c r="N38" s="241">
        <f t="shared" si="14"/>
        <v>116751912.33735222</v>
      </c>
      <c r="O38" s="241">
        <f t="shared" si="14"/>
        <v>117804772.46788619</v>
      </c>
      <c r="P38" s="241">
        <f t="shared" si="14"/>
        <v>118838336.29258591</v>
      </c>
      <c r="Q38" s="241">
        <f t="shared" si="14"/>
        <v>119988701.21769702</v>
      </c>
      <c r="R38" s="241">
        <f t="shared" si="14"/>
        <v>121041998.35023805</v>
      </c>
      <c r="S38" s="241">
        <f t="shared" si="14"/>
        <v>121997310.79411204</v>
      </c>
      <c r="T38" s="241">
        <f t="shared" si="14"/>
        <v>122952623.23798612</v>
      </c>
      <c r="U38" s="241">
        <f t="shared" si="14"/>
        <v>123998200.85966723</v>
      </c>
      <c r="V38" s="241">
        <f t="shared" si="14"/>
        <v>124953998.60932496</v>
      </c>
      <c r="W38" s="241">
        <f t="shared" si="14"/>
        <v>125909796.35898279</v>
      </c>
      <c r="X38" s="241">
        <f t="shared" si="14"/>
        <v>126990608.66353704</v>
      </c>
      <c r="Y38" s="241">
        <f t="shared" si="14"/>
        <v>127947137.64929467</v>
      </c>
      <c r="Z38" s="241">
        <f t="shared" si="14"/>
        <v>128996358.34177831</v>
      </c>
      <c r="AA38" s="241">
        <f t="shared" si="14"/>
        <v>129953372.63331981</v>
      </c>
      <c r="AB38" s="241">
        <f t="shared" si="14"/>
        <v>130910386.92486125</v>
      </c>
      <c r="AC38" s="241">
        <f t="shared" si="14"/>
        <v>131867401.21640263</v>
      </c>
      <c r="AD38" s="241">
        <f t="shared" si="14"/>
        <v>132824415.50794405</v>
      </c>
      <c r="AE38" s="241">
        <f t="shared" si="14"/>
        <v>133896203.4748679</v>
      </c>
      <c r="AF38" s="241">
        <f t="shared" si="14"/>
        <v>134853847.75164309</v>
      </c>
      <c r="AG38" s="241">
        <f t="shared" si="14"/>
        <v>135811492.02841833</v>
      </c>
    </row>
    <row r="39" spans="2:34" x14ac:dyDescent="0.2">
      <c r="B39" s="48" t="s">
        <v>407</v>
      </c>
      <c r="C39" s="55">
        <f t="shared" ref="C39:C40" si="15">SUM(D39:AG39)</f>
        <v>478121.95307687548</v>
      </c>
      <c r="D39" s="241">
        <f t="shared" ref="D39:S40" si="16">D6</f>
        <v>14712.286570843042</v>
      </c>
      <c r="E39" s="241">
        <f t="shared" si="16"/>
        <v>14751.990870047255</v>
      </c>
      <c r="F39" s="241">
        <f t="shared" si="16"/>
        <v>14790.817300161221</v>
      </c>
      <c r="G39" s="241">
        <f t="shared" si="16"/>
        <v>14833.010395452109</v>
      </c>
      <c r="H39" s="241">
        <f t="shared" si="16"/>
        <v>14880.964029132587</v>
      </c>
      <c r="I39" s="241">
        <f t="shared" si="16"/>
        <v>14977.044109220777</v>
      </c>
      <c r="J39" s="241">
        <f t="shared" si="16"/>
        <v>15088.484942112851</v>
      </c>
      <c r="K39" s="241">
        <f t="shared" si="16"/>
        <v>15183.458572091235</v>
      </c>
      <c r="L39" s="241">
        <f t="shared" si="16"/>
        <v>15279.588557974901</v>
      </c>
      <c r="M39" s="241">
        <f t="shared" si="16"/>
        <v>15375.71854385858</v>
      </c>
      <c r="N39" s="241">
        <f t="shared" si="16"/>
        <v>15512.330652248384</v>
      </c>
      <c r="O39" s="241">
        <f t="shared" si="16"/>
        <v>15608.657107419982</v>
      </c>
      <c r="P39" s="241">
        <f t="shared" si="16"/>
        <v>15703.695369141145</v>
      </c>
      <c r="Q39" s="241">
        <f t="shared" si="16"/>
        <v>15815.863755230348</v>
      </c>
      <c r="R39" s="241">
        <f t="shared" si="16"/>
        <v>15912.24011619747</v>
      </c>
      <c r="S39" s="241">
        <f t="shared" si="16"/>
        <v>15999.020547808654</v>
      </c>
      <c r="T39" s="241">
        <f t="shared" si="14"/>
        <v>16085.800979419857</v>
      </c>
      <c r="U39" s="241">
        <f t="shared" si="14"/>
        <v>16188.535529918108</v>
      </c>
      <c r="V39" s="241">
        <f t="shared" si="14"/>
        <v>16275.368585652353</v>
      </c>
      <c r="W39" s="241">
        <f t="shared" si="14"/>
        <v>16362.201641386593</v>
      </c>
      <c r="X39" s="241">
        <f t="shared" si="14"/>
        <v>16468.587749123508</v>
      </c>
      <c r="Y39" s="241">
        <f t="shared" si="14"/>
        <v>16555.490900526649</v>
      </c>
      <c r="Z39" s="241">
        <f t="shared" si="14"/>
        <v>16658.611291432066</v>
      </c>
      <c r="AA39" s="241">
        <f t="shared" si="14"/>
        <v>16745.567066958236</v>
      </c>
      <c r="AB39" s="241">
        <f t="shared" si="14"/>
        <v>16832.522842484388</v>
      </c>
      <c r="AC39" s="241">
        <f t="shared" si="14"/>
        <v>16919.478618010577</v>
      </c>
      <c r="AD39" s="241">
        <f t="shared" si="14"/>
        <v>17006.434393536772</v>
      </c>
      <c r="AE39" s="241">
        <f t="shared" si="14"/>
        <v>17112.372049187055</v>
      </c>
      <c r="AF39" s="241">
        <f t="shared" si="14"/>
        <v>17199.394013161946</v>
      </c>
      <c r="AG39" s="241">
        <f t="shared" si="14"/>
        <v>17286.415977136832</v>
      </c>
    </row>
    <row r="40" spans="2:34" x14ac:dyDescent="0.2">
      <c r="B40" s="48" t="s">
        <v>408</v>
      </c>
      <c r="C40" s="55">
        <f t="shared" si="15"/>
        <v>94325.267359067162</v>
      </c>
      <c r="D40" s="241">
        <f t="shared" si="16"/>
        <v>2915.0960522316868</v>
      </c>
      <c r="E40" s="241">
        <f t="shared" si="14"/>
        <v>2921.3191333479103</v>
      </c>
      <c r="F40" s="241">
        <f t="shared" si="14"/>
        <v>2927.3893044801571</v>
      </c>
      <c r="G40" s="241">
        <f t="shared" si="14"/>
        <v>2934.112421316072</v>
      </c>
      <c r="H40" s="241">
        <f t="shared" si="14"/>
        <v>2942.0049855741181</v>
      </c>
      <c r="I40" s="241">
        <f t="shared" si="14"/>
        <v>2960.2925893382608</v>
      </c>
      <c r="J40" s="241">
        <f t="shared" si="14"/>
        <v>2981.6695845491431</v>
      </c>
      <c r="K40" s="241">
        <f t="shared" si="14"/>
        <v>2999.7579472017583</v>
      </c>
      <c r="L40" s="241">
        <f t="shared" si="14"/>
        <v>3018.0552921523026</v>
      </c>
      <c r="M40" s="241">
        <f t="shared" si="14"/>
        <v>3036.3526371028506</v>
      </c>
      <c r="N40" s="241">
        <f t="shared" si="14"/>
        <v>3062.7361966774993</v>
      </c>
      <c r="O40" s="241">
        <f t="shared" si="14"/>
        <v>3081.0711918982311</v>
      </c>
      <c r="P40" s="241">
        <f t="shared" si="14"/>
        <v>3099.1723193467028</v>
      </c>
      <c r="Q40" s="241">
        <f t="shared" si="14"/>
        <v>3120.6897797933348</v>
      </c>
      <c r="R40" s="241">
        <f t="shared" si="14"/>
        <v>3139.0345162004664</v>
      </c>
      <c r="S40" s="241">
        <f t="shared" si="14"/>
        <v>3155.5391869402133</v>
      </c>
      <c r="T40" s="241">
        <f t="shared" si="14"/>
        <v>3172.0438576799538</v>
      </c>
      <c r="U40" s="241">
        <f t="shared" si="14"/>
        <v>3191.7709106061184</v>
      </c>
      <c r="V40" s="241">
        <f t="shared" si="14"/>
        <v>3208.2857991306555</v>
      </c>
      <c r="W40" s="241">
        <f t="shared" si="14"/>
        <v>3224.8006876551949</v>
      </c>
      <c r="X40" s="241">
        <f t="shared" si="14"/>
        <v>3245.2333303281735</v>
      </c>
      <c r="Y40" s="241">
        <f t="shared" si="14"/>
        <v>3261.7616440284187</v>
      </c>
      <c r="Z40" s="241">
        <f t="shared" si="14"/>
        <v>3281.5634288390497</v>
      </c>
      <c r="AA40" s="241">
        <f t="shared" si="14"/>
        <v>3298.1019603240852</v>
      </c>
      <c r="AB40" s="241">
        <f t="shared" si="14"/>
        <v>3314.6404918091243</v>
      </c>
      <c r="AC40" s="241">
        <f t="shared" si="14"/>
        <v>3331.179023294163</v>
      </c>
      <c r="AD40" s="241">
        <f t="shared" si="14"/>
        <v>3347.7175547792035</v>
      </c>
      <c r="AE40" s="241">
        <f t="shared" si="14"/>
        <v>3368.07383749673</v>
      </c>
      <c r="AF40" s="241">
        <f t="shared" si="14"/>
        <v>3384.6251774807802</v>
      </c>
      <c r="AG40" s="241">
        <f t="shared" si="14"/>
        <v>3401.1765174648208</v>
      </c>
    </row>
    <row r="41" spans="2:34" x14ac:dyDescent="0.2">
      <c r="B41" s="49" t="s">
        <v>9</v>
      </c>
      <c r="C41" s="88">
        <f>SUM(D41:AG41)</f>
        <v>3635013817.0460391</v>
      </c>
      <c r="D41" s="244">
        <f t="shared" ref="D41:AG41" si="17">SUM(D38:D40)</f>
        <v>105773864.18731019</v>
      </c>
      <c r="E41" s="88">
        <f t="shared" si="17"/>
        <v>106849386.54477853</v>
      </c>
      <c r="F41" s="88">
        <f t="shared" si="17"/>
        <v>107908798.55159611</v>
      </c>
      <c r="G41" s="88">
        <f t="shared" si="17"/>
        <v>108999609.71946974</v>
      </c>
      <c r="H41" s="88">
        <f t="shared" si="17"/>
        <v>110120303.05219021</v>
      </c>
      <c r="I41" s="88">
        <f t="shared" si="17"/>
        <v>111170801.84896499</v>
      </c>
      <c r="J41" s="88">
        <f t="shared" si="17"/>
        <v>112314223.8509413</v>
      </c>
      <c r="K41" s="88">
        <f t="shared" si="17"/>
        <v>113347403.06366809</v>
      </c>
      <c r="L41" s="88">
        <f t="shared" si="17"/>
        <v>114398338.92209674</v>
      </c>
      <c r="M41" s="88">
        <f t="shared" si="17"/>
        <v>115449274.78052546</v>
      </c>
      <c r="N41" s="88">
        <f t="shared" si="17"/>
        <v>116770487.40420115</v>
      </c>
      <c r="O41" s="88">
        <f t="shared" si="17"/>
        <v>117823462.1961855</v>
      </c>
      <c r="P41" s="88">
        <f t="shared" si="17"/>
        <v>118857139.1602744</v>
      </c>
      <c r="Q41" s="88">
        <f t="shared" si="17"/>
        <v>120007637.77123204</v>
      </c>
      <c r="R41" s="88">
        <f t="shared" si="17"/>
        <v>121061049.62487045</v>
      </c>
      <c r="S41" s="88">
        <f t="shared" si="17"/>
        <v>122016465.35384679</v>
      </c>
      <c r="T41" s="88">
        <f t="shared" si="17"/>
        <v>122971881.08282322</v>
      </c>
      <c r="U41" s="88">
        <f t="shared" si="17"/>
        <v>124017581.16610774</v>
      </c>
      <c r="V41" s="88">
        <f t="shared" si="17"/>
        <v>124973482.26370974</v>
      </c>
      <c r="W41" s="88">
        <f t="shared" si="17"/>
        <v>125929383.36131182</v>
      </c>
      <c r="X41" s="88">
        <f t="shared" si="17"/>
        <v>127010322.48461649</v>
      </c>
      <c r="Y41" s="88">
        <f t="shared" si="17"/>
        <v>127966954.90183924</v>
      </c>
      <c r="Z41" s="88">
        <f t="shared" si="17"/>
        <v>129016298.51649858</v>
      </c>
      <c r="AA41" s="88">
        <f t="shared" si="17"/>
        <v>129973416.30234709</v>
      </c>
      <c r="AB41" s="88">
        <f t="shared" si="17"/>
        <v>130930534.08819555</v>
      </c>
      <c r="AC41" s="88">
        <f t="shared" si="17"/>
        <v>131887651.87404394</v>
      </c>
      <c r="AD41" s="88">
        <f t="shared" si="17"/>
        <v>132844769.65989237</v>
      </c>
      <c r="AE41" s="88">
        <f t="shared" si="17"/>
        <v>133916683.92075458</v>
      </c>
      <c r="AF41" s="88">
        <f t="shared" si="17"/>
        <v>134874431.77083373</v>
      </c>
      <c r="AG41" s="88">
        <f t="shared" si="17"/>
        <v>135832179.62091294</v>
      </c>
    </row>
    <row r="42" spans="2:34" x14ac:dyDescent="0.2">
      <c r="B42" s="48" t="s">
        <v>412</v>
      </c>
      <c r="C42" s="55">
        <f t="shared" ref="C42" si="18">SUM(D42:AG42)</f>
        <v>3674503348.3255267</v>
      </c>
      <c r="D42" s="241">
        <f>(D38*Parametre!$C$212)+(D39*Parametre!$D$212)+(D40*Parametre!$E$212)</f>
        <v>106992742.59252323</v>
      </c>
      <c r="E42" s="241">
        <f>(E38*Parametre!$C$212)+(E39*Parametre!$D$212)+(E40*Parametre!$E$212)</f>
        <v>108071066.108264</v>
      </c>
      <c r="F42" s="241">
        <f>(F38*Parametre!$C$212)+(F39*Parametre!$D$212)+(F40*Parametre!$E$212)</f>
        <v>109133212.79023059</v>
      </c>
      <c r="G42" s="241">
        <f>(G38*Parametre!$C$212)+(G39*Parametre!$D$212)+(G40*Parametre!$E$212)</f>
        <v>110227033.35809147</v>
      </c>
      <c r="H42" s="241">
        <f>(H38*Parametre!$C$212)+(H39*Parametre!$D$212)+(H40*Parametre!$E$212)</f>
        <v>111351221.66960491</v>
      </c>
      <c r="I42" s="241">
        <f>(I38*Parametre!$C$212)+(I39*Parametre!$D$212)+(I40*Parametre!$E$212)</f>
        <v>112409457.80661975</v>
      </c>
      <c r="J42" s="241">
        <f>(J38*Parametre!$C$212)+(J39*Parametre!$D$212)+(J40*Parametre!$E$212)</f>
        <v>113561903.35616311</v>
      </c>
      <c r="K42" s="241">
        <f>(K38*Parametre!$C$212)+(K39*Parametre!$D$212)+(K40*Parametre!$E$212)</f>
        <v>114602734.1797172</v>
      </c>
      <c r="L42" s="241">
        <f>(L38*Parametre!$C$212)+(L39*Parametre!$D$212)+(L40*Parametre!$E$212)</f>
        <v>115661411.46925737</v>
      </c>
      <c r="M42" s="241">
        <f>(M38*Parametre!$C$212)+(M39*Parametre!$D$212)+(M40*Parametre!$E$212)</f>
        <v>116720088.75879762</v>
      </c>
      <c r="N42" s="241">
        <f>(N38*Parametre!$C$212)+(N39*Parametre!$D$212)+(N40*Parametre!$E$212)</f>
        <v>118052415.99026832</v>
      </c>
      <c r="O42" s="241">
        <f>(O38*Parametre!$C$212)+(O39*Parametre!$D$212)+(O40*Parametre!$E$212)</f>
        <v>119113148.11075737</v>
      </c>
      <c r="P42" s="241">
        <f>(P38*Parametre!$C$212)+(P39*Parametre!$D$212)+(P40*Parametre!$E$212)</f>
        <v>120154482.02797976</v>
      </c>
      <c r="Q42" s="241">
        <f>(Q38*Parametre!$C$212)+(Q39*Parametre!$D$212)+(Q40*Parametre!$E$212)</f>
        <v>121314063.3659562</v>
      </c>
      <c r="R42" s="241">
        <f>(R38*Parametre!$C$212)+(R39*Parametre!$D$212)+(R40*Parametre!$E$212)</f>
        <v>122375236.63897073</v>
      </c>
      <c r="S42" s="241">
        <f>(S38*Parametre!$C$212)+(S39*Parametre!$D$212)+(S40*Parametre!$E$212)</f>
        <v>123337636.98551543</v>
      </c>
      <c r="T42" s="241">
        <f>(T38*Parametre!$C$212)+(T39*Parametre!$D$212)+(T40*Parametre!$E$212)</f>
        <v>124300037.33206025</v>
      </c>
      <c r="U42" s="241">
        <f>(U38*Parametre!$C$212)+(U39*Parametre!$D$212)+(U40*Parametre!$E$212)</f>
        <v>125354061.97927581</v>
      </c>
      <c r="V42" s="241">
        <f>(V38*Parametre!$C$212)+(V39*Parametre!$D$212)+(V40*Parametre!$E$212)</f>
        <v>126316951.9921072</v>
      </c>
      <c r="W42" s="241">
        <f>(W38*Parametre!$C$212)+(W39*Parametre!$D$212)+(W40*Parametre!$E$212)</f>
        <v>127279842.00493871</v>
      </c>
      <c r="X42" s="241">
        <f>(X38*Parametre!$C$212)+(X39*Parametre!$D$212)+(X40*Parametre!$E$212)</f>
        <v>128369402.88970293</v>
      </c>
      <c r="Y42" s="241">
        <f>(Y38*Parametre!$C$212)+(Y39*Parametre!$D$212)+(Y40*Parametre!$E$212)</f>
        <v>129333029.89172831</v>
      </c>
      <c r="Z42" s="241">
        <f>(Z38*Parametre!$C$212)+(Z39*Parametre!$D$212)+(Z40*Parametre!$E$212)</f>
        <v>130390729.52585813</v>
      </c>
      <c r="AA42" s="241">
        <f>(AA38*Parametre!$C$212)+(AA39*Parametre!$D$212)+(AA40*Parametre!$E$212)</f>
        <v>131354846.19417034</v>
      </c>
      <c r="AB42" s="241">
        <f>(AB38*Parametre!$C$212)+(AB39*Parametre!$D$212)+(AB40*Parametre!$E$212)</f>
        <v>132318962.86248247</v>
      </c>
      <c r="AC42" s="241">
        <f>(AC38*Parametre!$C$212)+(AC39*Parametre!$D$212)+(AC40*Parametre!$E$212)</f>
        <v>133283079.53079455</v>
      </c>
      <c r="AD42" s="241">
        <f>(AD38*Parametre!$C$212)+(AD39*Parametre!$D$212)+(AD40*Parametre!$E$212)</f>
        <v>134247196.19910666</v>
      </c>
      <c r="AE42" s="241">
        <f>(AE38*Parametre!$C$212)+(AE39*Parametre!$D$212)+(AE40*Parametre!$E$212)</f>
        <v>135327698.77967158</v>
      </c>
      <c r="AF42" s="241">
        <f>(AF38*Parametre!$C$212)+(AF39*Parametre!$D$212)+(AF40*Parametre!$E$212)</f>
        <v>136292450.90486139</v>
      </c>
      <c r="AG42" s="241">
        <f>(AG38*Parametre!$C$212)+(AG39*Parametre!$D$212)+(AG40*Parametre!$E$212)</f>
        <v>137257203.03005129</v>
      </c>
    </row>
    <row r="43" spans="2:34" x14ac:dyDescent="0.2">
      <c r="B43" s="275" t="s">
        <v>476</v>
      </c>
      <c r="C43" s="286">
        <f>SUM(D43:AG43)</f>
        <v>2144198537.0850661</v>
      </c>
      <c r="D43" s="277">
        <f>D42*Parametre!H$216/1000</f>
        <v>20884983.354060534</v>
      </c>
      <c r="E43" s="277">
        <f>E42*Parametre!I$216/1000</f>
        <v>23062365.507503536</v>
      </c>
      <c r="F43" s="277">
        <f>F42*Parametre!J$216/1000</f>
        <v>25275252.082217399</v>
      </c>
      <c r="G43" s="277">
        <f>G42*Parametre!K$216/1000</f>
        <v>27534712.932851247</v>
      </c>
      <c r="H43" s="277">
        <f>H42*Parametre!L$216/1000</f>
        <v>29842127.407454118</v>
      </c>
      <c r="I43" s="277">
        <f>I42*Parametre!M$216/1000</f>
        <v>33498018.426372685</v>
      </c>
      <c r="J43" s="277">
        <f>J42*Parametre!N$216/1000</f>
        <v>37248304.300821505</v>
      </c>
      <c r="K43" s="277">
        <f>K42*Parametre!O$216/1000</f>
        <v>41027778.836338758</v>
      </c>
      <c r="L43" s="277">
        <f>L42*Parametre!P$216/1000</f>
        <v>44876627.650071859</v>
      </c>
      <c r="M43" s="277">
        <f>M42*Parametre!Q$216/1000</f>
        <v>48788997.101177409</v>
      </c>
      <c r="N43" s="277">
        <f>N42*Parametre!R$216/1000</f>
        <v>52769429.947649941</v>
      </c>
      <c r="O43" s="277">
        <f>O42*Parametre!S$216/1000</f>
        <v>56697858.500720508</v>
      </c>
      <c r="P43" s="277">
        <f>P42*Parametre!T$216/1000</f>
        <v>60678013.424129777</v>
      </c>
      <c r="Q43" s="277">
        <f>Q42*Parametre!U$216/1000</f>
        <v>64781709.837420605</v>
      </c>
      <c r="R43" s="277">
        <f>R42*Parametre!V$216/1000</f>
        <v>68897258.227740526</v>
      </c>
      <c r="S43" s="277">
        <f>S42*Parametre!W$216/1000</f>
        <v>73015881.095425144</v>
      </c>
      <c r="T43" s="277">
        <f>T42*Parametre!X$216/1000</f>
        <v>77190323.183209404</v>
      </c>
      <c r="U43" s="277">
        <f>U42*Parametre!Y$216/1000</f>
        <v>81480140.286529288</v>
      </c>
      <c r="V43" s="277">
        <f>V42*Parametre!Z$216/1000</f>
        <v>85769210.40264079</v>
      </c>
      <c r="W43" s="277">
        <f>W42*Parametre!AA$216/1000</f>
        <v>90114128.139496595</v>
      </c>
      <c r="X43" s="277">
        <f>X42*Parametre!AB$216/1000</f>
        <v>94736619.332600772</v>
      </c>
      <c r="Y43" s="277">
        <f>Y42*Parametre!AC$216/1000</f>
        <v>99327766.956847355</v>
      </c>
      <c r="Z43" s="277">
        <f>Z42*Parametre!AD$216/1000</f>
        <v>104051802.1616348</v>
      </c>
      <c r="AA43" s="277">
        <f>AA42*Parametre!AE$216/1000</f>
        <v>108761812.64877304</v>
      </c>
      <c r="AB43" s="277">
        <f>AB42*Parametre!AF$216/1000</f>
        <v>113529670.13600996</v>
      </c>
      <c r="AC43" s="277">
        <f>AC42*Parametre!AG$216/1000</f>
        <v>114356882.23742172</v>
      </c>
      <c r="AD43" s="277">
        <f>AD42*Parametre!AH$216/1000</f>
        <v>115184094.33883351</v>
      </c>
      <c r="AE43" s="277">
        <f>AE42*Parametre!AI$216/1000</f>
        <v>116111165.55295822</v>
      </c>
      <c r="AF43" s="277">
        <f>AF42*Parametre!AJ$216/1000</f>
        <v>116938922.87637109</v>
      </c>
      <c r="AG43" s="277">
        <f>AG42*Parametre!AK$216/1000</f>
        <v>117766680.19978401</v>
      </c>
      <c r="AH43" s="16"/>
    </row>
    <row r="45" spans="2:34" x14ac:dyDescent="0.2">
      <c r="B45" s="48"/>
      <c r="C45" s="48"/>
      <c r="D45" s="48" t="s">
        <v>10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</row>
    <row r="46" spans="2:34" x14ac:dyDescent="0.2">
      <c r="B46" s="49" t="s">
        <v>483</v>
      </c>
      <c r="C46" s="49"/>
      <c r="D46" s="48">
        <v>1</v>
      </c>
      <c r="E46" s="48">
        <v>2</v>
      </c>
      <c r="F46" s="48">
        <v>3</v>
      </c>
      <c r="G46" s="48">
        <v>4</v>
      </c>
      <c r="H46" s="48">
        <v>5</v>
      </c>
      <c r="I46" s="48">
        <v>6</v>
      </c>
      <c r="J46" s="48">
        <v>7</v>
      </c>
      <c r="K46" s="48">
        <v>8</v>
      </c>
      <c r="L46" s="48">
        <v>9</v>
      </c>
      <c r="M46" s="48">
        <v>10</v>
      </c>
      <c r="N46" s="48">
        <v>11</v>
      </c>
      <c r="O46" s="48">
        <v>12</v>
      </c>
      <c r="P46" s="48">
        <v>13</v>
      </c>
      <c r="Q46" s="48">
        <v>14</v>
      </c>
      <c r="R46" s="48">
        <v>15</v>
      </c>
      <c r="S46" s="48">
        <v>16</v>
      </c>
      <c r="T46" s="48">
        <v>17</v>
      </c>
      <c r="U46" s="48">
        <v>18</v>
      </c>
      <c r="V46" s="48">
        <v>19</v>
      </c>
      <c r="W46" s="48">
        <v>20</v>
      </c>
      <c r="X46" s="48">
        <v>21</v>
      </c>
      <c r="Y46" s="48">
        <v>22</v>
      </c>
      <c r="Z46" s="48">
        <v>23</v>
      </c>
      <c r="AA46" s="48">
        <v>24</v>
      </c>
      <c r="AB46" s="48">
        <v>25</v>
      </c>
      <c r="AC46" s="48">
        <v>26</v>
      </c>
      <c r="AD46" s="48">
        <v>27</v>
      </c>
      <c r="AE46" s="48">
        <v>28</v>
      </c>
      <c r="AF46" s="48">
        <v>29</v>
      </c>
      <c r="AG46" s="48">
        <v>30</v>
      </c>
    </row>
    <row r="47" spans="2:34" x14ac:dyDescent="0.2">
      <c r="B47" s="51" t="s">
        <v>46</v>
      </c>
      <c r="C47" s="51" t="s">
        <v>9</v>
      </c>
      <c r="D47" s="52">
        <f t="shared" ref="D47:AG47" si="19">D37</f>
        <v>2026</v>
      </c>
      <c r="E47" s="52">
        <f t="shared" si="19"/>
        <v>2027</v>
      </c>
      <c r="F47" s="52">
        <f t="shared" si="19"/>
        <v>2028</v>
      </c>
      <c r="G47" s="52">
        <f t="shared" si="19"/>
        <v>2029</v>
      </c>
      <c r="H47" s="52">
        <f t="shared" si="19"/>
        <v>2030</v>
      </c>
      <c r="I47" s="52">
        <f t="shared" si="19"/>
        <v>2031</v>
      </c>
      <c r="J47" s="52">
        <f t="shared" si="19"/>
        <v>2032</v>
      </c>
      <c r="K47" s="52">
        <f t="shared" si="19"/>
        <v>2033</v>
      </c>
      <c r="L47" s="52">
        <f t="shared" si="19"/>
        <v>2034</v>
      </c>
      <c r="M47" s="52">
        <f t="shared" si="19"/>
        <v>2035</v>
      </c>
      <c r="N47" s="52">
        <f t="shared" si="19"/>
        <v>2036</v>
      </c>
      <c r="O47" s="52">
        <f t="shared" si="19"/>
        <v>2037</v>
      </c>
      <c r="P47" s="52">
        <f t="shared" si="19"/>
        <v>2038</v>
      </c>
      <c r="Q47" s="52">
        <f t="shared" si="19"/>
        <v>2039</v>
      </c>
      <c r="R47" s="52">
        <f t="shared" si="19"/>
        <v>2040</v>
      </c>
      <c r="S47" s="52">
        <f t="shared" si="19"/>
        <v>2041</v>
      </c>
      <c r="T47" s="52">
        <f t="shared" si="19"/>
        <v>2042</v>
      </c>
      <c r="U47" s="52">
        <f t="shared" si="19"/>
        <v>2043</v>
      </c>
      <c r="V47" s="52">
        <f t="shared" si="19"/>
        <v>2044</v>
      </c>
      <c r="W47" s="52">
        <f t="shared" si="19"/>
        <v>2045</v>
      </c>
      <c r="X47" s="52">
        <f t="shared" si="19"/>
        <v>2046</v>
      </c>
      <c r="Y47" s="52">
        <f t="shared" si="19"/>
        <v>2047</v>
      </c>
      <c r="Z47" s="52">
        <f t="shared" si="19"/>
        <v>2048</v>
      </c>
      <c r="AA47" s="52">
        <f t="shared" si="19"/>
        <v>2049</v>
      </c>
      <c r="AB47" s="52">
        <f t="shared" si="19"/>
        <v>2050</v>
      </c>
      <c r="AC47" s="52">
        <f t="shared" si="19"/>
        <v>2051</v>
      </c>
      <c r="AD47" s="52">
        <f t="shared" si="19"/>
        <v>2052</v>
      </c>
      <c r="AE47" s="52">
        <f t="shared" si="19"/>
        <v>2053</v>
      </c>
      <c r="AF47" s="52">
        <f t="shared" si="19"/>
        <v>2054</v>
      </c>
      <c r="AG47" s="52">
        <f t="shared" si="19"/>
        <v>2055</v>
      </c>
    </row>
    <row r="48" spans="2:34" x14ac:dyDescent="0.2">
      <c r="B48" s="48" t="s">
        <v>406</v>
      </c>
      <c r="C48" s="55">
        <f>SUM(D48:AG48)</f>
        <v>3450732566.8421044</v>
      </c>
      <c r="D48" s="241">
        <f>D14</f>
        <v>105756236.80468711</v>
      </c>
      <c r="E48" s="241">
        <f t="shared" ref="E48:AG50" si="20">E14</f>
        <v>106831713.23477514</v>
      </c>
      <c r="F48" s="241">
        <f t="shared" si="20"/>
        <v>107891080.34499148</v>
      </c>
      <c r="G48" s="241">
        <f t="shared" si="20"/>
        <v>108981842.59665297</v>
      </c>
      <c r="H48" s="241">
        <f t="shared" si="20"/>
        <v>104576295.66162263</v>
      </c>
      <c r="I48" s="241">
        <f t="shared" si="20"/>
        <v>105577734.61226878</v>
      </c>
      <c r="J48" s="241">
        <f t="shared" si="20"/>
        <v>106542053.45488425</v>
      </c>
      <c r="K48" s="241">
        <f t="shared" si="20"/>
        <v>107504489.7647485</v>
      </c>
      <c r="L48" s="241">
        <f t="shared" si="20"/>
        <v>108449304.99616063</v>
      </c>
      <c r="M48" s="241">
        <f t="shared" si="20"/>
        <v>109413400.51594388</v>
      </c>
      <c r="N48" s="241">
        <f t="shared" si="20"/>
        <v>110357248.65866061</v>
      </c>
      <c r="O48" s="241">
        <f t="shared" si="20"/>
        <v>111320580.08708242</v>
      </c>
      <c r="P48" s="241">
        <f t="shared" si="20"/>
        <v>112282449.33694856</v>
      </c>
      <c r="Q48" s="241">
        <f t="shared" si="20"/>
        <v>113246278.1505778</v>
      </c>
      <c r="R48" s="241">
        <f t="shared" si="20"/>
        <v>114250992.4804661</v>
      </c>
      <c r="S48" s="241">
        <f t="shared" si="20"/>
        <v>115136914.34199753</v>
      </c>
      <c r="T48" s="241">
        <f t="shared" si="20"/>
        <v>116003174.07189833</v>
      </c>
      <c r="U48" s="241">
        <f t="shared" si="20"/>
        <v>116869433.80179895</v>
      </c>
      <c r="V48" s="241">
        <f t="shared" si="20"/>
        <v>117733606.4107834</v>
      </c>
      <c r="W48" s="241">
        <f t="shared" si="20"/>
        <v>118599848.69471052</v>
      </c>
      <c r="X48" s="241">
        <f t="shared" si="20"/>
        <v>119463186.41045551</v>
      </c>
      <c r="Y48" s="241">
        <f t="shared" si="20"/>
        <v>120309856.43551238</v>
      </c>
      <c r="Z48" s="241">
        <f t="shared" si="20"/>
        <v>121175905.59324817</v>
      </c>
      <c r="AA48" s="241">
        <f t="shared" si="20"/>
        <v>122041954.75098377</v>
      </c>
      <c r="AB48" s="241">
        <f t="shared" si="20"/>
        <v>122908003.90871955</v>
      </c>
      <c r="AC48" s="241">
        <f t="shared" si="20"/>
        <v>123742701.77330418</v>
      </c>
      <c r="AD48" s="241">
        <f t="shared" si="20"/>
        <v>124652820.97919586</v>
      </c>
      <c r="AE48" s="241">
        <f t="shared" si="20"/>
        <v>125518938.44845667</v>
      </c>
      <c r="AF48" s="241">
        <f t="shared" si="20"/>
        <v>126364288.3056172</v>
      </c>
      <c r="AG48" s="241">
        <f t="shared" si="20"/>
        <v>127230232.21495035</v>
      </c>
    </row>
    <row r="49" spans="2:34" x14ac:dyDescent="0.2">
      <c r="B49" s="48" t="s">
        <v>407</v>
      </c>
      <c r="C49" s="55">
        <f t="shared" ref="C49:C50" si="21">SUM(D49:AG49)</f>
        <v>466429.4889214068</v>
      </c>
      <c r="D49" s="241">
        <f t="shared" ref="D49:S50" si="22">D15</f>
        <v>14712.286570843042</v>
      </c>
      <c r="E49" s="241">
        <f t="shared" si="22"/>
        <v>14751.990870047255</v>
      </c>
      <c r="F49" s="241">
        <f t="shared" si="22"/>
        <v>14790.817300161221</v>
      </c>
      <c r="G49" s="241">
        <f t="shared" si="22"/>
        <v>14833.010395452109</v>
      </c>
      <c r="H49" s="241">
        <f t="shared" si="22"/>
        <v>14595.483882663961</v>
      </c>
      <c r="I49" s="241">
        <f t="shared" si="22"/>
        <v>14690.38624005386</v>
      </c>
      <c r="J49" s="241">
        <f t="shared" si="22"/>
        <v>14779.070060899523</v>
      </c>
      <c r="K49" s="241">
        <f t="shared" si="22"/>
        <v>14867.528743724566</v>
      </c>
      <c r="L49" s="241">
        <f t="shared" si="22"/>
        <v>14953.971307790571</v>
      </c>
      <c r="M49" s="241">
        <f t="shared" si="22"/>
        <v>15042.63543976511</v>
      </c>
      <c r="N49" s="241">
        <f t="shared" si="22"/>
        <v>15129.452445464016</v>
      </c>
      <c r="O49" s="241">
        <f t="shared" si="22"/>
        <v>15218.036070546625</v>
      </c>
      <c r="P49" s="241">
        <f t="shared" si="22"/>
        <v>15306.444814208982</v>
      </c>
      <c r="Q49" s="241">
        <f t="shared" si="22"/>
        <v>15395.085469335512</v>
      </c>
      <c r="R49" s="241">
        <f t="shared" si="22"/>
        <v>15489.634990686718</v>
      </c>
      <c r="S49" s="241">
        <f t="shared" si="22"/>
        <v>15573.304920484028</v>
      </c>
      <c r="T49" s="241">
        <f t="shared" si="20"/>
        <v>15652.34819144615</v>
      </c>
      <c r="U49" s="241">
        <f t="shared" si="20"/>
        <v>15731.391462408284</v>
      </c>
      <c r="V49" s="241">
        <f t="shared" si="20"/>
        <v>15810.191637431875</v>
      </c>
      <c r="W49" s="241">
        <f t="shared" si="20"/>
        <v>15889.233382296088</v>
      </c>
      <c r="X49" s="241">
        <f t="shared" si="20"/>
        <v>15967.86078307802</v>
      </c>
      <c r="Y49" s="241">
        <f t="shared" si="20"/>
        <v>16044.918583171533</v>
      </c>
      <c r="Z49" s="241">
        <f t="shared" si="20"/>
        <v>16123.94326630127</v>
      </c>
      <c r="AA49" s="241">
        <f t="shared" si="20"/>
        <v>16202.967949431</v>
      </c>
      <c r="AB49" s="241">
        <f t="shared" si="20"/>
        <v>16281.992632560716</v>
      </c>
      <c r="AC49" s="241">
        <f t="shared" si="20"/>
        <v>16356.926997929637</v>
      </c>
      <c r="AD49" s="241">
        <f t="shared" si="20"/>
        <v>16442.146233655985</v>
      </c>
      <c r="AE49" s="241">
        <f t="shared" si="20"/>
        <v>16521.176384149097</v>
      </c>
      <c r="AF49" s="241">
        <f t="shared" si="20"/>
        <v>16598.118447707115</v>
      </c>
      <c r="AG49" s="241">
        <f t="shared" si="20"/>
        <v>16677.133447712877</v>
      </c>
    </row>
    <row r="50" spans="2:34" x14ac:dyDescent="0.2">
      <c r="B50" s="48" t="s">
        <v>408</v>
      </c>
      <c r="C50" s="55">
        <f t="shared" si="21"/>
        <v>92228.13016915023</v>
      </c>
      <c r="D50" s="241">
        <f t="shared" si="22"/>
        <v>2915.0960522316868</v>
      </c>
      <c r="E50" s="241">
        <f t="shared" si="20"/>
        <v>2921.3191333479103</v>
      </c>
      <c r="F50" s="241">
        <f t="shared" si="20"/>
        <v>2927.3893044801571</v>
      </c>
      <c r="G50" s="241">
        <f t="shared" si="20"/>
        <v>2934.112421316072</v>
      </c>
      <c r="H50" s="241">
        <f t="shared" si="20"/>
        <v>2893.1746485383533</v>
      </c>
      <c r="I50" s="241">
        <f t="shared" si="20"/>
        <v>2911.3171919244219</v>
      </c>
      <c r="J50" s="241">
        <f t="shared" si="20"/>
        <v>2928.2079758309164</v>
      </c>
      <c r="K50" s="241">
        <f t="shared" si="20"/>
        <v>2945.0546209223157</v>
      </c>
      <c r="L50" s="241">
        <f t="shared" si="20"/>
        <v>2961.5076743198242</v>
      </c>
      <c r="M50" s="241">
        <f t="shared" si="20"/>
        <v>2978.3947268585907</v>
      </c>
      <c r="N50" s="241">
        <f t="shared" si="20"/>
        <v>2994.9301753086233</v>
      </c>
      <c r="O50" s="241">
        <f t="shared" si="20"/>
        <v>3011.8016438655559</v>
      </c>
      <c r="P50" s="241">
        <f t="shared" si="20"/>
        <v>3028.638826264365</v>
      </c>
      <c r="Q50" s="241">
        <f t="shared" si="20"/>
        <v>3045.521430718079</v>
      </c>
      <c r="R50" s="241">
        <f t="shared" si="20"/>
        <v>3063.5811527471765</v>
      </c>
      <c r="S50" s="241">
        <f t="shared" si="20"/>
        <v>3079.5717710594613</v>
      </c>
      <c r="T50" s="241">
        <f t="shared" si="20"/>
        <v>3094.6136299758678</v>
      </c>
      <c r="U50" s="241">
        <f t="shared" si="20"/>
        <v>3109.6554888922788</v>
      </c>
      <c r="V50" s="241">
        <f t="shared" si="20"/>
        <v>3124.6498077142051</v>
      </c>
      <c r="W50" s="241">
        <f t="shared" si="20"/>
        <v>3139.6913777281834</v>
      </c>
      <c r="X50" s="241">
        <f t="shared" si="20"/>
        <v>3154.6504875064784</v>
      </c>
      <c r="Y50" s="241">
        <f t="shared" si="20"/>
        <v>3169.3096401031512</v>
      </c>
      <c r="Z50" s="241">
        <f t="shared" si="20"/>
        <v>3184.347975688424</v>
      </c>
      <c r="AA50" s="241">
        <f t="shared" si="20"/>
        <v>3199.3863112736913</v>
      </c>
      <c r="AB50" s="241">
        <f t="shared" si="20"/>
        <v>3214.4246468589636</v>
      </c>
      <c r="AC50" s="241">
        <f t="shared" si="20"/>
        <v>3228.654820154436</v>
      </c>
      <c r="AD50" s="241">
        <f t="shared" si="20"/>
        <v>3244.9245492655405</v>
      </c>
      <c r="AE50" s="241">
        <f t="shared" si="20"/>
        <v>3259.9639078122077</v>
      </c>
      <c r="AF50" s="241">
        <f t="shared" si="20"/>
        <v>3274.6011427378453</v>
      </c>
      <c r="AG50" s="241">
        <f t="shared" si="20"/>
        <v>3289.6376337054562</v>
      </c>
    </row>
    <row r="51" spans="2:34" x14ac:dyDescent="0.2">
      <c r="B51" s="49" t="s">
        <v>9</v>
      </c>
      <c r="C51" s="88">
        <f>SUM(D51:AG51)</f>
        <v>3451291224.4611931</v>
      </c>
      <c r="D51" s="244">
        <f t="shared" ref="D51:AG51" si="23">SUM(D48:D50)</f>
        <v>105773864.18731019</v>
      </c>
      <c r="E51" s="88">
        <f t="shared" si="23"/>
        <v>106849386.54477853</v>
      </c>
      <c r="F51" s="88">
        <f t="shared" si="23"/>
        <v>107908798.55159611</v>
      </c>
      <c r="G51" s="88">
        <f t="shared" si="23"/>
        <v>108999609.71946974</v>
      </c>
      <c r="H51" s="88">
        <f t="shared" si="23"/>
        <v>104593784.32015383</v>
      </c>
      <c r="I51" s="88">
        <f t="shared" si="23"/>
        <v>105595336.31570075</v>
      </c>
      <c r="J51" s="88">
        <f t="shared" si="23"/>
        <v>106559760.73292097</v>
      </c>
      <c r="K51" s="88">
        <f t="shared" si="23"/>
        <v>107522302.34811315</v>
      </c>
      <c r="L51" s="88">
        <f t="shared" si="23"/>
        <v>108467220.47514273</v>
      </c>
      <c r="M51" s="88">
        <f t="shared" si="23"/>
        <v>109431421.54611051</v>
      </c>
      <c r="N51" s="88">
        <f t="shared" si="23"/>
        <v>110375373.04128137</v>
      </c>
      <c r="O51" s="88">
        <f t="shared" si="23"/>
        <v>111338809.92479682</v>
      </c>
      <c r="P51" s="88">
        <f t="shared" si="23"/>
        <v>112300784.42058903</v>
      </c>
      <c r="Q51" s="88">
        <f t="shared" si="23"/>
        <v>113264718.75747785</v>
      </c>
      <c r="R51" s="88">
        <f t="shared" si="23"/>
        <v>114269545.69660954</v>
      </c>
      <c r="S51" s="88">
        <f t="shared" si="23"/>
        <v>115155567.21868907</v>
      </c>
      <c r="T51" s="88">
        <f t="shared" si="23"/>
        <v>116021921.03371975</v>
      </c>
      <c r="U51" s="88">
        <f t="shared" si="23"/>
        <v>116888274.84875026</v>
      </c>
      <c r="V51" s="88">
        <f t="shared" si="23"/>
        <v>117752541.25222854</v>
      </c>
      <c r="W51" s="88">
        <f t="shared" si="23"/>
        <v>118618877.61947055</v>
      </c>
      <c r="X51" s="88">
        <f t="shared" si="23"/>
        <v>119482308.92172611</v>
      </c>
      <c r="Y51" s="88">
        <f t="shared" si="23"/>
        <v>120329070.66373566</v>
      </c>
      <c r="Z51" s="88">
        <f t="shared" si="23"/>
        <v>121195213.88449016</v>
      </c>
      <c r="AA51" s="88">
        <f t="shared" si="23"/>
        <v>122061357.10524449</v>
      </c>
      <c r="AB51" s="88">
        <f t="shared" si="23"/>
        <v>122927500.32599898</v>
      </c>
      <c r="AC51" s="88">
        <f t="shared" si="23"/>
        <v>123762287.35512227</v>
      </c>
      <c r="AD51" s="88">
        <f t="shared" si="23"/>
        <v>124672508.04997879</v>
      </c>
      <c r="AE51" s="88">
        <f t="shared" si="23"/>
        <v>125538719.58874863</v>
      </c>
      <c r="AF51" s="88">
        <f t="shared" si="23"/>
        <v>126384161.02520764</v>
      </c>
      <c r="AG51" s="88">
        <f t="shared" si="23"/>
        <v>127250198.98603177</v>
      </c>
    </row>
    <row r="52" spans="2:34" x14ac:dyDescent="0.2">
      <c r="B52" s="48" t="s">
        <v>412</v>
      </c>
      <c r="C52" s="55">
        <f t="shared" ref="C52" si="24">SUM(D52:AG52)</f>
        <v>3489877286.8555455</v>
      </c>
      <c r="D52" s="241">
        <f>(D48*Parametre!$C$212)+(D49*Parametre!$D$212)+(D50*Parametre!$E$212)</f>
        <v>106992742.59252323</v>
      </c>
      <c r="E52" s="241">
        <f>(E48*Parametre!$C$212)+(E49*Parametre!$D$212)+(E50*Parametre!$E$212)</f>
        <v>108071066.108264</v>
      </c>
      <c r="F52" s="241">
        <f>(F48*Parametre!$C$212)+(F49*Parametre!$D$212)+(F50*Parametre!$E$212)</f>
        <v>109133212.79023059</v>
      </c>
      <c r="G52" s="241">
        <f>(G48*Parametre!$C$212)+(G49*Parametre!$D$212)+(G50*Parametre!$E$212)</f>
        <v>110227033.35809147</v>
      </c>
      <c r="H52" s="241">
        <f>(H48*Parametre!$C$212)+(H49*Parametre!$D$212)+(H50*Parametre!$E$212)</f>
        <v>105803348.80395365</v>
      </c>
      <c r="I52" s="241">
        <f>(I48*Parametre!$C$212)+(I49*Parametre!$D$212)+(I50*Parametre!$E$212)</f>
        <v>106812566.7914636</v>
      </c>
      <c r="J52" s="241">
        <f>(J48*Parametre!$C$212)+(J49*Parametre!$D$212)+(J50*Parametre!$E$212)</f>
        <v>107784136.18320434</v>
      </c>
      <c r="K52" s="241">
        <f>(K48*Parametre!$C$212)+(K49*Parametre!$D$212)+(K50*Parametre!$E$212)</f>
        <v>108753804.26037647</v>
      </c>
      <c r="L52" s="241">
        <f>(L48*Parametre!$C$212)+(L49*Parametre!$D$212)+(L50*Parametre!$E$212)</f>
        <v>109705683.56580269</v>
      </c>
      <c r="M52" s="241">
        <f>(M48*Parametre!$C$212)+(M49*Parametre!$D$212)+(M50*Parametre!$E$212)</f>
        <v>110677028.03054187</v>
      </c>
      <c r="N52" s="241">
        <f>(N48*Parametre!$C$212)+(N49*Parametre!$D$212)+(N50*Parametre!$E$212)</f>
        <v>111627974.16203918</v>
      </c>
      <c r="O52" s="241">
        <f>(O48*Parametre!$C$212)+(O49*Parametre!$D$212)+(O50*Parametre!$E$212)</f>
        <v>112598547.87871802</v>
      </c>
      <c r="P52" s="241">
        <f>(P48*Parametre!$C$212)+(P49*Parametre!$D$212)+(P50*Parametre!$E$212)</f>
        <v>113567644.82753056</v>
      </c>
      <c r="Q52" s="241">
        <f>(Q48*Parametre!$C$212)+(Q49*Parametre!$D$212)+(Q50*Parametre!$E$212)</f>
        <v>114538720.67366517</v>
      </c>
      <c r="R52" s="241">
        <f>(R48*Parametre!$C$212)+(R49*Parametre!$D$212)+(R50*Parametre!$E$212)</f>
        <v>115551180.53875193</v>
      </c>
      <c r="S52" s="241">
        <f>(S48*Parametre!$C$212)+(S49*Parametre!$D$212)+(S50*Parametre!$E$212)</f>
        <v>116443959.35278535</v>
      </c>
      <c r="T52" s="241">
        <f>(T48*Parametre!$C$212)+(T49*Parametre!$D$212)+(T50*Parametre!$E$212)</f>
        <v>117316677.63841729</v>
      </c>
      <c r="U52" s="241">
        <f>(U48*Parametre!$C$212)+(U49*Parametre!$D$212)+(U50*Parametre!$E$212)</f>
        <v>118189395.92404906</v>
      </c>
      <c r="V52" s="241">
        <f>(V48*Parametre!$C$212)+(V49*Parametre!$D$212)+(V50*Parametre!$E$212)</f>
        <v>119060006.84441803</v>
      </c>
      <c r="W52" s="241">
        <f>(W48*Parametre!$C$212)+(W49*Parametre!$D$212)+(W50*Parametre!$E$212)</f>
        <v>119932707.55983092</v>
      </c>
      <c r="X52" s="241">
        <f>(X48*Parametre!$C$212)+(X49*Parametre!$D$212)+(X50*Parametre!$E$212)</f>
        <v>120802468.7753094</v>
      </c>
      <c r="Y52" s="241">
        <f>(Y48*Parametre!$C$212)+(Y49*Parametre!$D$212)+(Y50*Parametre!$E$212)</f>
        <v>121655433.6728424</v>
      </c>
      <c r="Z52" s="241">
        <f>(Z48*Parametre!$C$212)+(Z49*Parametre!$D$212)+(Z50*Parametre!$E$212)</f>
        <v>122527939.87166086</v>
      </c>
      <c r="AA52" s="241">
        <f>(AA48*Parametre!$C$212)+(AA49*Parametre!$D$212)+(AA50*Parametre!$E$212)</f>
        <v>123400446.07047911</v>
      </c>
      <c r="AB52" s="241">
        <f>(AB48*Parametre!$C$212)+(AB49*Parametre!$D$212)+(AB50*Parametre!$E$212)</f>
        <v>124272952.26929754</v>
      </c>
      <c r="AC52" s="241">
        <f>(AC48*Parametre!$C$212)+(AC49*Parametre!$D$212)+(AC50*Parametre!$E$212)</f>
        <v>125113764.08465844</v>
      </c>
      <c r="AD52" s="241">
        <f>(AD48*Parametre!$C$212)+(AD49*Parametre!$D$212)+(AD50*Parametre!$E$212)</f>
        <v>126030862.15071839</v>
      </c>
      <c r="AE52" s="241">
        <f>(AE48*Parametre!$C$212)+(AE49*Parametre!$D$212)+(AE50*Parametre!$E$212)</f>
        <v>126903437.10258844</v>
      </c>
      <c r="AF52" s="241">
        <f>(AF48*Parametre!$C$212)+(AF49*Parametre!$D$212)+(AF50*Parametre!$E$212)</f>
        <v>127755072.40734576</v>
      </c>
      <c r="AG52" s="241">
        <f>(AG48*Parametre!$C$212)+(AG49*Parametre!$D$212)+(AG50*Parametre!$E$212)</f>
        <v>128627472.56598739</v>
      </c>
    </row>
    <row r="53" spans="2:34" x14ac:dyDescent="0.2">
      <c r="B53" s="275" t="s">
        <v>476</v>
      </c>
      <c r="C53" s="286">
        <f>SUM(D53:AG53)</f>
        <v>2024993688.2148833</v>
      </c>
      <c r="D53" s="277">
        <f>D52*Parametre!H$216/1000</f>
        <v>20884983.354060534</v>
      </c>
      <c r="E53" s="277">
        <f>E52*Parametre!I$216/1000</f>
        <v>23062365.507503536</v>
      </c>
      <c r="F53" s="277">
        <f>F52*Parametre!J$216/1000</f>
        <v>25275252.082217399</v>
      </c>
      <c r="G53" s="277">
        <f>G52*Parametre!K$216/1000</f>
        <v>27534712.932851247</v>
      </c>
      <c r="H53" s="277">
        <f>H52*Parametre!L$216/1000</f>
        <v>28355297.47945958</v>
      </c>
      <c r="I53" s="277">
        <f>I52*Parametre!M$216/1000</f>
        <v>31830144.903856151</v>
      </c>
      <c r="J53" s="277">
        <f>J52*Parametre!N$216/1000</f>
        <v>35353196.668091029</v>
      </c>
      <c r="K53" s="277">
        <f>K52*Parametre!O$216/1000</f>
        <v>38933861.925214775</v>
      </c>
      <c r="L53" s="277">
        <f>L52*Parametre!P$216/1000</f>
        <v>42565805.223531447</v>
      </c>
      <c r="M53" s="277">
        <f>M52*Parametre!Q$216/1000</f>
        <v>46262997.716766499</v>
      </c>
      <c r="N53" s="277">
        <f>N52*Parametre!R$216/1000</f>
        <v>49897704.450431511</v>
      </c>
      <c r="O53" s="277">
        <f>O52*Parametre!S$216/1000</f>
        <v>53596908.790269777</v>
      </c>
      <c r="P53" s="277">
        <f>P52*Parametre!T$216/1000</f>
        <v>57351660.63790293</v>
      </c>
      <c r="Q53" s="277">
        <f>Q52*Parametre!U$216/1000</f>
        <v>61163676.839737199</v>
      </c>
      <c r="R53" s="277">
        <f>R52*Parametre!V$216/1000</f>
        <v>65055314.643317334</v>
      </c>
      <c r="S53" s="277">
        <f>S52*Parametre!W$216/1000</f>
        <v>68934823.936848924</v>
      </c>
      <c r="T53" s="277">
        <f>T52*Parametre!X$216/1000</f>
        <v>72853656.813457131</v>
      </c>
      <c r="U53" s="277">
        <f>U52*Parametre!Y$216/1000</f>
        <v>76823107.350631893</v>
      </c>
      <c r="V53" s="277">
        <f>V52*Parametre!Z$216/1000</f>
        <v>80841744.647359848</v>
      </c>
      <c r="W53" s="277">
        <f>W52*Parametre!AA$216/1000</f>
        <v>84912356.952360287</v>
      </c>
      <c r="X53" s="277">
        <f>X52*Parametre!AB$216/1000</f>
        <v>89152221.956178322</v>
      </c>
      <c r="Y53" s="277">
        <f>Y52*Parametre!AC$216/1000</f>
        <v>93431373.060742959</v>
      </c>
      <c r="Z53" s="277">
        <f>Z52*Parametre!AD$216/1000</f>
        <v>97777296.017585352</v>
      </c>
      <c r="AA53" s="277">
        <f>AA52*Parametre!AE$216/1000</f>
        <v>102175569.3463567</v>
      </c>
      <c r="AB53" s="277">
        <f>AB52*Parametre!AF$216/1000</f>
        <v>106626193.0470573</v>
      </c>
      <c r="AC53" s="277">
        <f>AC52*Parametre!AG$216/1000</f>
        <v>107347609.58463694</v>
      </c>
      <c r="AD53" s="277">
        <f>AD52*Parametre!AH$216/1000</f>
        <v>108134479.72531638</v>
      </c>
      <c r="AE53" s="277">
        <f>AE52*Parametre!AI$216/1000</f>
        <v>108883149.03402089</v>
      </c>
      <c r="AF53" s="277">
        <f>AF52*Parametre!AJ$216/1000</f>
        <v>109613852.12550266</v>
      </c>
      <c r="AG53" s="277">
        <f>AG52*Parametre!AK$216/1000</f>
        <v>110362371.46161719</v>
      </c>
      <c r="AH53" s="16"/>
    </row>
    <row r="55" spans="2:34" x14ac:dyDescent="0.2">
      <c r="B55" s="212" t="s">
        <v>486</v>
      </c>
      <c r="C55" s="289">
        <f>C43-C53</f>
        <v>119204848.87018275</v>
      </c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78"/>
    </row>
    <row r="57" spans="2:34" x14ac:dyDescent="0.2">
      <c r="B57" s="21" t="s">
        <v>496</v>
      </c>
      <c r="C57" s="3"/>
    </row>
    <row r="58" spans="2:34" x14ac:dyDescent="0.2">
      <c r="B58" s="3" t="s">
        <v>489</v>
      </c>
      <c r="C58" s="16">
        <f>AG43*(1/(1+Parametre!$C$10))*(((1/(1+Parametre!$C$10))^'01 Investičné výdavky'!$M$20-1)/((1/(1+Parametre!$C$10))-1))</f>
        <v>2169035310.5428772</v>
      </c>
    </row>
    <row r="59" spans="2:34" x14ac:dyDescent="0.2">
      <c r="B59" s="3" t="s">
        <v>490</v>
      </c>
      <c r="C59" s="16">
        <f>AG53*(1/(1+Parametre!$C$10))*(((1/(1+Parametre!$C$10))^'01 Investičné výdavky'!$M$20-1)/((1/(1+Parametre!$C$10))-1))</f>
        <v>2032662211.8361816</v>
      </c>
    </row>
    <row r="60" spans="2:34" x14ac:dyDescent="0.2">
      <c r="B60" s="21" t="s">
        <v>497</v>
      </c>
      <c r="C60" s="292">
        <f>C58-C59</f>
        <v>136373098.70669556</v>
      </c>
    </row>
  </sheetData>
  <mergeCells count="1">
    <mergeCell ref="B30:B31"/>
  </mergeCells>
  <pageMargins left="0.19687499999999999" right="0.19687499999999999" top="1" bottom="0.79479166666666667" header="0.5" footer="0.5"/>
  <pageSetup paperSize="9" scale="75" orientation="landscape" r:id="rId1"/>
  <headerFooter alignWithMargins="0">
    <oddHeader>&amp;LPríloha 7: Štandardné tabuľky - Cesty
&amp;"Arial,Tučné"&amp;12 10 Náklady na emisie</oddHeader>
    <oddFooter>Strana &amp;P z &amp;N</oddFooter>
  </headerFooter>
  <ignoredErrors>
    <ignoredError sqref="D8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List22">
    <tabColor rgb="FF92D050"/>
  </sheetPr>
  <dimension ref="B2:AH131"/>
  <sheetViews>
    <sheetView topLeftCell="A72" zoomScale="70" zoomScaleNormal="70" workbookViewId="0">
      <selection activeCell="C130" sqref="C130"/>
    </sheetView>
  </sheetViews>
  <sheetFormatPr defaultRowHeight="11.25" x14ac:dyDescent="0.2"/>
  <cols>
    <col min="1" max="1" width="3.7109375" style="47" customWidth="1"/>
    <col min="2" max="2" width="50.7109375" style="47" customWidth="1"/>
    <col min="3" max="3" width="11.7109375" style="47" customWidth="1"/>
    <col min="4" max="33" width="8.7109375" style="47" customWidth="1"/>
    <col min="34" max="16384" width="9.140625" style="47"/>
  </cols>
  <sheetData>
    <row r="2" spans="2:33" x14ac:dyDescent="0.2">
      <c r="B2" s="48"/>
      <c r="C2" s="48"/>
      <c r="D2" s="48" t="s">
        <v>10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2:33" x14ac:dyDescent="0.2">
      <c r="B3" s="49" t="s">
        <v>413</v>
      </c>
      <c r="C3" s="49"/>
      <c r="D3" s="48">
        <v>1</v>
      </c>
      <c r="E3" s="48">
        <v>2</v>
      </c>
      <c r="F3" s="48">
        <v>3</v>
      </c>
      <c r="G3" s="48">
        <v>4</v>
      </c>
      <c r="H3" s="48">
        <v>5</v>
      </c>
      <c r="I3" s="48">
        <v>6</v>
      </c>
      <c r="J3" s="48">
        <v>7</v>
      </c>
      <c r="K3" s="48">
        <v>8</v>
      </c>
      <c r="L3" s="48">
        <v>9</v>
      </c>
      <c r="M3" s="48">
        <v>10</v>
      </c>
      <c r="N3" s="48">
        <v>11</v>
      </c>
      <c r="O3" s="48">
        <v>12</v>
      </c>
      <c r="P3" s="48">
        <v>13</v>
      </c>
      <c r="Q3" s="48">
        <v>14</v>
      </c>
      <c r="R3" s="48">
        <v>15</v>
      </c>
      <c r="S3" s="48">
        <v>16</v>
      </c>
      <c r="T3" s="48">
        <v>17</v>
      </c>
      <c r="U3" s="48">
        <v>18</v>
      </c>
      <c r="V3" s="48">
        <v>19</v>
      </c>
      <c r="W3" s="48">
        <v>20</v>
      </c>
      <c r="X3" s="48">
        <v>21</v>
      </c>
      <c r="Y3" s="48">
        <v>22</v>
      </c>
      <c r="Z3" s="48">
        <v>23</v>
      </c>
      <c r="AA3" s="48">
        <v>24</v>
      </c>
      <c r="AB3" s="48">
        <v>25</v>
      </c>
      <c r="AC3" s="48">
        <v>26</v>
      </c>
      <c r="AD3" s="48">
        <v>27</v>
      </c>
      <c r="AE3" s="48">
        <v>28</v>
      </c>
      <c r="AF3" s="48">
        <v>29</v>
      </c>
      <c r="AG3" s="48">
        <v>30</v>
      </c>
    </row>
    <row r="4" spans="2:33" x14ac:dyDescent="0.2">
      <c r="B4" s="51" t="s">
        <v>44</v>
      </c>
      <c r="C4" s="51" t="s">
        <v>9</v>
      </c>
      <c r="D4" s="52">
        <f>Parametre!C13</f>
        <v>2026</v>
      </c>
      <c r="E4" s="52">
        <f>D4+$D$3</f>
        <v>2027</v>
      </c>
      <c r="F4" s="52">
        <f t="shared" ref="F4:AG4" si="0">E4+$D$3</f>
        <v>2028</v>
      </c>
      <c r="G4" s="52">
        <f t="shared" si="0"/>
        <v>2029</v>
      </c>
      <c r="H4" s="52">
        <f t="shared" si="0"/>
        <v>2030</v>
      </c>
      <c r="I4" s="52">
        <f t="shared" si="0"/>
        <v>2031</v>
      </c>
      <c r="J4" s="52">
        <f t="shared" si="0"/>
        <v>2032</v>
      </c>
      <c r="K4" s="52">
        <f t="shared" si="0"/>
        <v>2033</v>
      </c>
      <c r="L4" s="52">
        <f t="shared" si="0"/>
        <v>2034</v>
      </c>
      <c r="M4" s="52">
        <f t="shared" si="0"/>
        <v>2035</v>
      </c>
      <c r="N4" s="52">
        <f t="shared" si="0"/>
        <v>2036</v>
      </c>
      <c r="O4" s="52">
        <f t="shared" si="0"/>
        <v>2037</v>
      </c>
      <c r="P4" s="52">
        <f t="shared" si="0"/>
        <v>2038</v>
      </c>
      <c r="Q4" s="52">
        <f t="shared" si="0"/>
        <v>2039</v>
      </c>
      <c r="R4" s="52">
        <f t="shared" si="0"/>
        <v>2040</v>
      </c>
      <c r="S4" s="52">
        <f t="shared" si="0"/>
        <v>2041</v>
      </c>
      <c r="T4" s="52">
        <f t="shared" si="0"/>
        <v>2042</v>
      </c>
      <c r="U4" s="52">
        <f t="shared" si="0"/>
        <v>2043</v>
      </c>
      <c r="V4" s="52">
        <f t="shared" si="0"/>
        <v>2044</v>
      </c>
      <c r="W4" s="52">
        <f t="shared" si="0"/>
        <v>2045</v>
      </c>
      <c r="X4" s="52">
        <f t="shared" si="0"/>
        <v>2046</v>
      </c>
      <c r="Y4" s="52">
        <f t="shared" si="0"/>
        <v>2047</v>
      </c>
      <c r="Z4" s="52">
        <f t="shared" si="0"/>
        <v>2048</v>
      </c>
      <c r="AA4" s="52">
        <f t="shared" si="0"/>
        <v>2049</v>
      </c>
      <c r="AB4" s="52">
        <f t="shared" si="0"/>
        <v>2050</v>
      </c>
      <c r="AC4" s="52">
        <f t="shared" si="0"/>
        <v>2051</v>
      </c>
      <c r="AD4" s="52">
        <f t="shared" si="0"/>
        <v>2052</v>
      </c>
      <c r="AE4" s="52">
        <f t="shared" si="0"/>
        <v>2053</v>
      </c>
      <c r="AF4" s="52">
        <f t="shared" si="0"/>
        <v>2054</v>
      </c>
      <c r="AG4" s="52">
        <f t="shared" si="0"/>
        <v>2055</v>
      </c>
    </row>
    <row r="5" spans="2:33" x14ac:dyDescent="0.2">
      <c r="B5" s="48" t="s">
        <v>414</v>
      </c>
      <c r="C5" s="55">
        <f>SUM(D5:AG5)</f>
        <v>220085813.4975</v>
      </c>
      <c r="D5" s="237">
        <f>'[1]14 Hluk'!D5</f>
        <v>6952520.5839999998</v>
      </c>
      <c r="E5" s="237">
        <f>'[1]14 Hluk'!E5</f>
        <v>7027436.6879999992</v>
      </c>
      <c r="F5" s="237">
        <f>'[1]14 Hluk'!F5</f>
        <v>7102352.7919999994</v>
      </c>
      <c r="G5" s="237">
        <f>'[1]14 Hluk'!G5</f>
        <v>7177268.8959999997</v>
      </c>
      <c r="H5" s="237">
        <f>'[1]14 Hluk'!H5</f>
        <v>7252185</v>
      </c>
      <c r="I5" s="237">
        <f>'[1]14 Hluk'!I5</f>
        <v>7262984.5835000006</v>
      </c>
      <c r="J5" s="237">
        <f>'[1]14 Hluk'!J5</f>
        <v>7273784.1670000013</v>
      </c>
      <c r="K5" s="237">
        <f>'[1]14 Hluk'!K5</f>
        <v>7284583.7505000001</v>
      </c>
      <c r="L5" s="237">
        <f>'[1]14 Hluk'!L5</f>
        <v>7295383.3340000007</v>
      </c>
      <c r="M5" s="237">
        <f>'[1]14 Hluk'!M5</f>
        <v>7306182.9174999995</v>
      </c>
      <c r="N5" s="237">
        <f>'[1]14 Hluk'!N5</f>
        <v>7316982.5010000002</v>
      </c>
      <c r="O5" s="237">
        <f>'[1]14 Hluk'!O5</f>
        <v>7327782.0844999999</v>
      </c>
      <c r="P5" s="237">
        <f>'[1]14 Hluk'!P5</f>
        <v>7338581.6679999996</v>
      </c>
      <c r="Q5" s="237">
        <f>'[1]14 Hluk'!Q5</f>
        <v>7349381.2515000012</v>
      </c>
      <c r="R5" s="237">
        <f>'[1]14 Hluk'!R5</f>
        <v>7360180.835</v>
      </c>
      <c r="S5" s="237">
        <f>'[1]14 Hluk'!S5</f>
        <v>7368976.7510000002</v>
      </c>
      <c r="T5" s="237">
        <f>'[1]14 Hluk'!T5</f>
        <v>7377772.6669999994</v>
      </c>
      <c r="U5" s="237">
        <f>'[1]14 Hluk'!U5</f>
        <v>7386568.5830000006</v>
      </c>
      <c r="V5" s="237">
        <f>'[1]14 Hluk'!V5</f>
        <v>7395364.4989999998</v>
      </c>
      <c r="W5" s="237">
        <f>'[1]14 Hluk'!W5</f>
        <v>7404160.415</v>
      </c>
      <c r="X5" s="237">
        <f>'[1]14 Hluk'!X5</f>
        <v>7412956.3310000002</v>
      </c>
      <c r="Y5" s="237">
        <f>'[1]14 Hluk'!Y5</f>
        <v>7421752.2469999995</v>
      </c>
      <c r="Z5" s="237">
        <f>'[1]14 Hluk'!Z5</f>
        <v>7430548.1629999997</v>
      </c>
      <c r="AA5" s="237">
        <f>'[1]14 Hluk'!AA5</f>
        <v>7439344.0789999999</v>
      </c>
      <c r="AB5" s="237">
        <f>'[1]14 Hluk'!AB5</f>
        <v>7448139.9949999992</v>
      </c>
      <c r="AC5" s="237">
        <f>'[1]14 Hluk'!AC5</f>
        <v>7456935.9110000003</v>
      </c>
      <c r="AD5" s="237">
        <f>'[1]14 Hluk'!AD5</f>
        <v>7465731.8269999996</v>
      </c>
      <c r="AE5" s="237">
        <f>'[1]14 Hluk'!AE5</f>
        <v>7474527.7429999989</v>
      </c>
      <c r="AF5" s="237">
        <f>'[1]14 Hluk'!AF5</f>
        <v>7483323.659</v>
      </c>
      <c r="AG5" s="237">
        <f>'[1]14 Hluk'!AG5</f>
        <v>7492119.5749999993</v>
      </c>
    </row>
    <row r="6" spans="2:33" x14ac:dyDescent="0.2">
      <c r="B6" s="48" t="s">
        <v>415</v>
      </c>
      <c r="C6" s="55">
        <f t="shared" ref="C6:C20" si="1">SUM(D6:AG6)</f>
        <v>72778926.252499983</v>
      </c>
      <c r="D6" s="237">
        <f>'[1]14 Hluk'!D6</f>
        <v>3010491.895</v>
      </c>
      <c r="E6" s="237">
        <f>'[1]14 Hluk'!E6</f>
        <v>2845678.335</v>
      </c>
      <c r="F6" s="237">
        <f>'[1]14 Hluk'!F6</f>
        <v>2680864.7749999999</v>
      </c>
      <c r="G6" s="237">
        <f>'[1]14 Hluk'!G6</f>
        <v>2516051.2149999999</v>
      </c>
      <c r="H6" s="237">
        <f>'[1]14 Hluk'!H6</f>
        <v>2351237.6549999998</v>
      </c>
      <c r="I6" s="237">
        <f>'[1]14 Hluk'!I6</f>
        <v>2353236.4315000004</v>
      </c>
      <c r="J6" s="237">
        <f>'[1]14 Hluk'!J6</f>
        <v>2355235.2080000001</v>
      </c>
      <c r="K6" s="237">
        <f>'[1]14 Hluk'!K6</f>
        <v>2357233.9844999998</v>
      </c>
      <c r="L6" s="237">
        <f>'[1]14 Hluk'!L6</f>
        <v>2359232.7609999999</v>
      </c>
      <c r="M6" s="237">
        <f>'[1]14 Hluk'!M6</f>
        <v>2361231.5374999996</v>
      </c>
      <c r="N6" s="237">
        <f>'[1]14 Hluk'!N6</f>
        <v>2363230.3139999998</v>
      </c>
      <c r="O6" s="237">
        <f>'[1]14 Hluk'!O6</f>
        <v>2365229.0904999995</v>
      </c>
      <c r="P6" s="237">
        <f>'[1]14 Hluk'!P6</f>
        <v>2367227.8669999996</v>
      </c>
      <c r="Q6" s="237">
        <f>'[1]14 Hluk'!Q6</f>
        <v>2369226.6434999998</v>
      </c>
      <c r="R6" s="237">
        <f>'[1]14 Hluk'!R6</f>
        <v>2371225.42</v>
      </c>
      <c r="S6" s="237">
        <f>'[1]14 Hluk'!S6</f>
        <v>2372758.0185000002</v>
      </c>
      <c r="T6" s="237">
        <f>'[1]14 Hluk'!T6</f>
        <v>2374290.6170000006</v>
      </c>
      <c r="U6" s="237">
        <f>'[1]14 Hluk'!U6</f>
        <v>2375823.2155000004</v>
      </c>
      <c r="V6" s="237">
        <f>'[1]14 Hluk'!V6</f>
        <v>2377355.8140000002</v>
      </c>
      <c r="W6" s="237">
        <f>'[1]14 Hluk'!W6</f>
        <v>2378888.4125000006</v>
      </c>
      <c r="X6" s="237">
        <f>'[1]14 Hluk'!X6</f>
        <v>2380421.0110000004</v>
      </c>
      <c r="Y6" s="237">
        <f>'[1]14 Hluk'!Y6</f>
        <v>2381953.6095000007</v>
      </c>
      <c r="Z6" s="237">
        <f>'[1]14 Hluk'!Z6</f>
        <v>2383486.2080000006</v>
      </c>
      <c r="AA6" s="237">
        <f>'[1]14 Hluk'!AA6</f>
        <v>2385018.8065000009</v>
      </c>
      <c r="AB6" s="237">
        <f>'[1]14 Hluk'!AB6</f>
        <v>2386551.4050000003</v>
      </c>
      <c r="AC6" s="237">
        <f>'[1]14 Hluk'!AC6</f>
        <v>2388084.0035000001</v>
      </c>
      <c r="AD6" s="237">
        <f>'[1]14 Hluk'!AD6</f>
        <v>2389616.6020000004</v>
      </c>
      <c r="AE6" s="237">
        <f>'[1]14 Hluk'!AE6</f>
        <v>2391149.2005000003</v>
      </c>
      <c r="AF6" s="237">
        <f>'[1]14 Hluk'!AF6</f>
        <v>2392681.7990000001</v>
      </c>
      <c r="AG6" s="237">
        <f>'[1]14 Hluk'!AG6</f>
        <v>2394214.3975000004</v>
      </c>
    </row>
    <row r="7" spans="2:33" x14ac:dyDescent="0.2">
      <c r="B7" s="48" t="s">
        <v>420</v>
      </c>
      <c r="C7" s="55">
        <f t="shared" si="1"/>
        <v>866070706.25750017</v>
      </c>
      <c r="D7" s="237">
        <f>'[1]14 Hluk'!D7</f>
        <v>30930301.407000016</v>
      </c>
      <c r="E7" s="237">
        <f>'[1]14 Hluk'!E7</f>
        <v>30291008.944000006</v>
      </c>
      <c r="F7" s="237">
        <f>'[1]14 Hluk'!F7</f>
        <v>29651716.480999991</v>
      </c>
      <c r="G7" s="237">
        <f>'[1]14 Hluk'!G7</f>
        <v>29012424.018000007</v>
      </c>
      <c r="H7" s="237">
        <f>'[1]14 Hluk'!H7</f>
        <v>28373131.555000007</v>
      </c>
      <c r="I7" s="237">
        <f>'[1]14 Hluk'!I7</f>
        <v>28401763.286499996</v>
      </c>
      <c r="J7" s="237">
        <f>'[1]14 Hluk'!J7</f>
        <v>28430395.017999995</v>
      </c>
      <c r="K7" s="237">
        <f>'[1]14 Hluk'!K7</f>
        <v>28459026.749499992</v>
      </c>
      <c r="L7" s="237">
        <f>'[1]14 Hluk'!L7</f>
        <v>28487658.481000002</v>
      </c>
      <c r="M7" s="237">
        <f>'[1]14 Hluk'!M7</f>
        <v>28516290.212500006</v>
      </c>
      <c r="N7" s="237">
        <f>'[1]14 Hluk'!N7</f>
        <v>28544921.944000006</v>
      </c>
      <c r="O7" s="237">
        <f>'[1]14 Hluk'!O7</f>
        <v>28573553.675500009</v>
      </c>
      <c r="P7" s="237">
        <f>'[1]14 Hluk'!P7</f>
        <v>28602185.407000002</v>
      </c>
      <c r="Q7" s="237">
        <f>'[1]14 Hluk'!Q7</f>
        <v>28630817.138500009</v>
      </c>
      <c r="R7" s="237">
        <f>'[1]14 Hluk'!R7</f>
        <v>28659448.869999997</v>
      </c>
      <c r="S7" s="237">
        <f>'[1]14 Hluk'!S7</f>
        <v>28681234.95349998</v>
      </c>
      <c r="T7" s="237">
        <f>'[1]14 Hluk'!T7</f>
        <v>28703021.036999997</v>
      </c>
      <c r="U7" s="237">
        <f>'[1]14 Hluk'!U7</f>
        <v>28724807.12050001</v>
      </c>
      <c r="V7" s="237">
        <f>'[1]14 Hluk'!V7</f>
        <v>28746593.204000004</v>
      </c>
      <c r="W7" s="237">
        <f>'[1]14 Hluk'!W7</f>
        <v>28768379.287500005</v>
      </c>
      <c r="X7" s="237">
        <f>'[1]14 Hluk'!X7</f>
        <v>28790165.370999999</v>
      </c>
      <c r="Y7" s="237">
        <f>'[1]14 Hluk'!Y7</f>
        <v>28811951.454500005</v>
      </c>
      <c r="Z7" s="237">
        <f>'[1]14 Hluk'!Z7</f>
        <v>28833737.538000003</v>
      </c>
      <c r="AA7" s="237">
        <f>'[1]14 Hluk'!AA7</f>
        <v>28855523.621500008</v>
      </c>
      <c r="AB7" s="237">
        <f>'[1]14 Hluk'!AB7</f>
        <v>28877309.705000009</v>
      </c>
      <c r="AC7" s="237">
        <f>'[1]14 Hluk'!AC7</f>
        <v>28899095.7885</v>
      </c>
      <c r="AD7" s="237">
        <f>'[1]14 Hluk'!AD7</f>
        <v>28920881.872000009</v>
      </c>
      <c r="AE7" s="237">
        <f>'[1]14 Hluk'!AE7</f>
        <v>28942667.955499999</v>
      </c>
      <c r="AF7" s="237">
        <f>'[1]14 Hluk'!AF7</f>
        <v>28964454.038999993</v>
      </c>
      <c r="AG7" s="237">
        <f>'[1]14 Hluk'!AG7</f>
        <v>28986240.122500002</v>
      </c>
    </row>
    <row r="8" spans="2:33" x14ac:dyDescent="0.2">
      <c r="B8" s="48" t="s">
        <v>416</v>
      </c>
      <c r="C8" s="55">
        <f t="shared" si="1"/>
        <v>19181532.924999997</v>
      </c>
      <c r="D8" s="237">
        <f>'[1]14 Hluk'!D8</f>
        <v>605815.75800000003</v>
      </c>
      <c r="E8" s="237">
        <f>'[1]14 Hluk'!E8</f>
        <v>612371.59600000002</v>
      </c>
      <c r="F8" s="237">
        <f>'[1]14 Hluk'!F8</f>
        <v>618927.43399999989</v>
      </c>
      <c r="G8" s="237">
        <f>'[1]14 Hluk'!G8</f>
        <v>625483.27199999988</v>
      </c>
      <c r="H8" s="237">
        <f>'[1]14 Hluk'!H8</f>
        <v>632039.11</v>
      </c>
      <c r="I8" s="237">
        <f>'[1]14 Hluk'!I8</f>
        <v>632980.29900000012</v>
      </c>
      <c r="J8" s="237">
        <f>'[1]14 Hluk'!J8</f>
        <v>633921.48800000001</v>
      </c>
      <c r="K8" s="237">
        <f>'[1]14 Hluk'!K8</f>
        <v>634862.67700000003</v>
      </c>
      <c r="L8" s="237">
        <f>'[1]14 Hluk'!L8</f>
        <v>635803.86600000004</v>
      </c>
      <c r="M8" s="237">
        <f>'[1]14 Hluk'!M8</f>
        <v>636745.05500000005</v>
      </c>
      <c r="N8" s="237">
        <f>'[1]14 Hluk'!N8</f>
        <v>637686.24399999995</v>
      </c>
      <c r="O8" s="237">
        <f>'[1]14 Hluk'!O8</f>
        <v>638627.43300000008</v>
      </c>
      <c r="P8" s="237">
        <f>'[1]14 Hluk'!P8</f>
        <v>639568.62199999997</v>
      </c>
      <c r="Q8" s="237">
        <f>'[1]14 Hluk'!Q8</f>
        <v>640509.8110000001</v>
      </c>
      <c r="R8" s="237">
        <f>'[1]14 Hluk'!R8</f>
        <v>641451</v>
      </c>
      <c r="S8" s="237">
        <f>'[1]14 Hluk'!S8</f>
        <v>642225.7855</v>
      </c>
      <c r="T8" s="237">
        <f>'[1]14 Hluk'!T8</f>
        <v>643000.571</v>
      </c>
      <c r="U8" s="237">
        <f>'[1]14 Hluk'!U8</f>
        <v>643775.35649999988</v>
      </c>
      <c r="V8" s="237">
        <f>'[1]14 Hluk'!V8</f>
        <v>644550.14199999988</v>
      </c>
      <c r="W8" s="237">
        <f>'[1]14 Hluk'!W8</f>
        <v>645324.92749999987</v>
      </c>
      <c r="X8" s="237">
        <f>'[1]14 Hluk'!X8</f>
        <v>646099.71299999987</v>
      </c>
      <c r="Y8" s="237">
        <f>'[1]14 Hluk'!Y8</f>
        <v>646874.49849999975</v>
      </c>
      <c r="Z8" s="237">
        <f>'[1]14 Hluk'!Z8</f>
        <v>647649.28399999975</v>
      </c>
      <c r="AA8" s="237">
        <f>'[1]14 Hluk'!AA8</f>
        <v>648424.06949999975</v>
      </c>
      <c r="AB8" s="237">
        <f>'[1]14 Hluk'!AB8</f>
        <v>649198.85499999998</v>
      </c>
      <c r="AC8" s="237">
        <f>'[1]14 Hluk'!AC8</f>
        <v>649973.64049999998</v>
      </c>
      <c r="AD8" s="237">
        <f>'[1]14 Hluk'!AD8</f>
        <v>650748.42599999998</v>
      </c>
      <c r="AE8" s="237">
        <f>'[1]14 Hluk'!AE8</f>
        <v>651523.21149999986</v>
      </c>
      <c r="AF8" s="237">
        <f>'[1]14 Hluk'!AF8</f>
        <v>652297.99699999986</v>
      </c>
      <c r="AG8" s="237">
        <f>'[1]14 Hluk'!AG8</f>
        <v>653072.78249999986</v>
      </c>
    </row>
    <row r="9" spans="2:33" x14ac:dyDescent="0.2">
      <c r="B9" s="48" t="s">
        <v>417</v>
      </c>
      <c r="C9" s="55">
        <f t="shared" si="1"/>
        <v>6339835.1974999979</v>
      </c>
      <c r="D9" s="237">
        <f>'[1]14 Hluk'!D9</f>
        <v>262212.86100000003</v>
      </c>
      <c r="E9" s="237">
        <f>'[1]14 Hluk'!E9</f>
        <v>247835.65700000001</v>
      </c>
      <c r="F9" s="237">
        <f>'[1]14 Hluk'!F9</f>
        <v>233458.45299999998</v>
      </c>
      <c r="G9" s="237">
        <f>'[1]14 Hluk'!G9</f>
        <v>219081.24899999995</v>
      </c>
      <c r="H9" s="237">
        <f>'[1]14 Hluk'!H9</f>
        <v>204704.04500000001</v>
      </c>
      <c r="I9" s="237">
        <f>'[1]14 Hluk'!I9</f>
        <v>204888.40650000001</v>
      </c>
      <c r="J9" s="237">
        <f>'[1]14 Hluk'!J9</f>
        <v>205072.76799999998</v>
      </c>
      <c r="K9" s="237">
        <f>'[1]14 Hluk'!K9</f>
        <v>205257.12949999998</v>
      </c>
      <c r="L9" s="237">
        <f>'[1]14 Hluk'!L9</f>
        <v>205441.49099999998</v>
      </c>
      <c r="M9" s="237">
        <f>'[1]14 Hluk'!M9</f>
        <v>205625.85249999998</v>
      </c>
      <c r="N9" s="237">
        <f>'[1]14 Hluk'!N9</f>
        <v>205810.21399999995</v>
      </c>
      <c r="O9" s="237">
        <f>'[1]14 Hluk'!O9</f>
        <v>205994.57549999995</v>
      </c>
      <c r="P9" s="237">
        <f>'[1]14 Hluk'!P9</f>
        <v>206178.93699999995</v>
      </c>
      <c r="Q9" s="237">
        <f>'[1]14 Hluk'!Q9</f>
        <v>206363.29849999998</v>
      </c>
      <c r="R9" s="237">
        <f>'[1]14 Hluk'!R9</f>
        <v>206547.66</v>
      </c>
      <c r="S9" s="237">
        <f>'[1]14 Hluk'!S9</f>
        <v>206690.55750000002</v>
      </c>
      <c r="T9" s="237">
        <f>'[1]14 Hluk'!T9</f>
        <v>206833.45500000002</v>
      </c>
      <c r="U9" s="237">
        <f>'[1]14 Hluk'!U9</f>
        <v>206976.35250000004</v>
      </c>
      <c r="V9" s="237">
        <f>'[1]14 Hluk'!V9</f>
        <v>207119.25000000006</v>
      </c>
      <c r="W9" s="237">
        <f>'[1]14 Hluk'!W9</f>
        <v>207262.14750000005</v>
      </c>
      <c r="X9" s="237">
        <f>'[1]14 Hluk'!X9</f>
        <v>207405.04500000007</v>
      </c>
      <c r="Y9" s="237">
        <f>'[1]14 Hluk'!Y9</f>
        <v>207547.94250000006</v>
      </c>
      <c r="Z9" s="237">
        <f>'[1]14 Hluk'!Z9</f>
        <v>207690.84000000008</v>
      </c>
      <c r="AA9" s="237">
        <f>'[1]14 Hluk'!AA9</f>
        <v>207833.7375000001</v>
      </c>
      <c r="AB9" s="237">
        <f>'[1]14 Hluk'!AB9</f>
        <v>207976.63500000004</v>
      </c>
      <c r="AC9" s="237">
        <f>'[1]14 Hluk'!AC9</f>
        <v>208119.53250000003</v>
      </c>
      <c r="AD9" s="237">
        <f>'[1]14 Hluk'!AD9</f>
        <v>208262.43000000002</v>
      </c>
      <c r="AE9" s="237">
        <f>'[1]14 Hluk'!AE9</f>
        <v>208405.32750000004</v>
      </c>
      <c r="AF9" s="237">
        <f>'[1]14 Hluk'!AF9</f>
        <v>208548.22500000006</v>
      </c>
      <c r="AG9" s="237">
        <f>'[1]14 Hluk'!AG9</f>
        <v>208691.12250000006</v>
      </c>
    </row>
    <row r="10" spans="2:33" x14ac:dyDescent="0.2">
      <c r="B10" s="48" t="s">
        <v>421</v>
      </c>
      <c r="C10" s="55">
        <f t="shared" si="1"/>
        <v>75469789.837500006</v>
      </c>
      <c r="D10" s="237">
        <f>'[1]14 Hluk'!D10</f>
        <v>2695803.2759999996</v>
      </c>
      <c r="E10" s="237">
        <f>'[1]14 Hluk'!E10</f>
        <v>2640142.3820000002</v>
      </c>
      <c r="F10" s="237">
        <f>'[1]14 Hluk'!F10</f>
        <v>2584481.4880000008</v>
      </c>
      <c r="G10" s="237">
        <f>'[1]14 Hluk'!G10</f>
        <v>2528820.5940000005</v>
      </c>
      <c r="H10" s="237">
        <f>'[1]14 Hluk'!H10</f>
        <v>2473159.6999999997</v>
      </c>
      <c r="I10" s="237">
        <f>'[1]14 Hluk'!I10</f>
        <v>2475565.4515000004</v>
      </c>
      <c r="J10" s="237">
        <f>'[1]14 Hluk'!J10</f>
        <v>2477971.2029999993</v>
      </c>
      <c r="K10" s="237">
        <f>'[1]14 Hluk'!K10</f>
        <v>2480376.9545000005</v>
      </c>
      <c r="L10" s="237">
        <f>'[1]14 Hluk'!L10</f>
        <v>2482782.7060000007</v>
      </c>
      <c r="M10" s="237">
        <f>'[1]14 Hluk'!M10</f>
        <v>2485188.4575</v>
      </c>
      <c r="N10" s="237">
        <f>'[1]14 Hluk'!N10</f>
        <v>2487594.2090000003</v>
      </c>
      <c r="O10" s="237">
        <f>'[1]14 Hluk'!O10</f>
        <v>2489999.9605000005</v>
      </c>
      <c r="P10" s="237">
        <f>'[1]14 Hluk'!P10</f>
        <v>2492405.7120000003</v>
      </c>
      <c r="Q10" s="237">
        <f>'[1]14 Hluk'!Q10</f>
        <v>2494811.4635000005</v>
      </c>
      <c r="R10" s="237">
        <f>'[1]14 Hluk'!R10</f>
        <v>2497217.2150000003</v>
      </c>
      <c r="S10" s="237">
        <f>'[1]14 Hluk'!S10</f>
        <v>2499093.9720000005</v>
      </c>
      <c r="T10" s="237">
        <f>'[1]14 Hluk'!T10</f>
        <v>2500970.7290000003</v>
      </c>
      <c r="U10" s="237">
        <f>'[1]14 Hluk'!U10</f>
        <v>2502847.4860000005</v>
      </c>
      <c r="V10" s="237">
        <f>'[1]14 Hluk'!V10</f>
        <v>2504724.2430000002</v>
      </c>
      <c r="W10" s="237">
        <f>'[1]14 Hluk'!W10</f>
        <v>2506601</v>
      </c>
      <c r="X10" s="237">
        <f>'[1]14 Hluk'!X10</f>
        <v>2508477.7570000002</v>
      </c>
      <c r="Y10" s="237">
        <f>'[1]14 Hluk'!Y10</f>
        <v>2510354.5140000004</v>
      </c>
      <c r="Z10" s="237">
        <f>'[1]14 Hluk'!Z10</f>
        <v>2512231.2710000002</v>
      </c>
      <c r="AA10" s="237">
        <f>'[1]14 Hluk'!AA10</f>
        <v>2514108.0279999999</v>
      </c>
      <c r="AB10" s="237">
        <f>'[1]14 Hluk'!AB10</f>
        <v>2515984.7850000001</v>
      </c>
      <c r="AC10" s="237">
        <f>'[1]14 Hluk'!AC10</f>
        <v>2517861.5419999999</v>
      </c>
      <c r="AD10" s="237">
        <f>'[1]14 Hluk'!AD10</f>
        <v>2519738.2990000001</v>
      </c>
      <c r="AE10" s="237">
        <f>'[1]14 Hluk'!AE10</f>
        <v>2521615.0560000003</v>
      </c>
      <c r="AF10" s="237">
        <f>'[1]14 Hluk'!AF10</f>
        <v>2523491.8130000001</v>
      </c>
      <c r="AG10" s="237">
        <f>'[1]14 Hluk'!AG10</f>
        <v>2525368.5700000003</v>
      </c>
    </row>
    <row r="11" spans="2:33" x14ac:dyDescent="0.2">
      <c r="B11" s="48" t="s">
        <v>418</v>
      </c>
      <c r="C11" s="55">
        <f t="shared" si="1"/>
        <v>4998389.7525000013</v>
      </c>
      <c r="D11" s="237">
        <f>'[1]14 Hluk'!D11</f>
        <v>126411.10699999999</v>
      </c>
      <c r="E11" s="237">
        <f>'[1]14 Hluk'!E11</f>
        <v>128419.264</v>
      </c>
      <c r="F11" s="237">
        <f>'[1]14 Hluk'!F11</f>
        <v>130427.421</v>
      </c>
      <c r="G11" s="237">
        <f>'[1]14 Hluk'!G11</f>
        <v>132435.57800000001</v>
      </c>
      <c r="H11" s="237">
        <f>'[1]14 Hluk'!H11</f>
        <v>134443.73500000002</v>
      </c>
      <c r="I11" s="237">
        <f>'[1]14 Hluk'!I11</f>
        <v>137649.49349999998</v>
      </c>
      <c r="J11" s="237">
        <f>'[1]14 Hluk'!J11</f>
        <v>140855.25199999998</v>
      </c>
      <c r="K11" s="237">
        <f>'[1]14 Hluk'!K11</f>
        <v>144061.0105</v>
      </c>
      <c r="L11" s="237">
        <f>'[1]14 Hluk'!L11</f>
        <v>147266.76899999997</v>
      </c>
      <c r="M11" s="237">
        <f>'[1]14 Hluk'!M11</f>
        <v>150472.5275</v>
      </c>
      <c r="N11" s="237">
        <f>'[1]14 Hluk'!N11</f>
        <v>153678.28599999999</v>
      </c>
      <c r="O11" s="237">
        <f>'[1]14 Hluk'!O11</f>
        <v>156884.04449999999</v>
      </c>
      <c r="P11" s="237">
        <f>'[1]14 Hluk'!P11</f>
        <v>160089.80299999999</v>
      </c>
      <c r="Q11" s="237">
        <f>'[1]14 Hluk'!Q11</f>
        <v>163295.56149999998</v>
      </c>
      <c r="R11" s="237">
        <f>'[1]14 Hluk'!R11</f>
        <v>166501.32</v>
      </c>
      <c r="S11" s="237">
        <f>'[1]14 Hluk'!S11</f>
        <v>169234.47650000002</v>
      </c>
      <c r="T11" s="237">
        <f>'[1]14 Hluk'!T11</f>
        <v>171967.63299999997</v>
      </c>
      <c r="U11" s="237">
        <f>'[1]14 Hluk'!U11</f>
        <v>174700.78950000001</v>
      </c>
      <c r="V11" s="237">
        <f>'[1]14 Hluk'!V11</f>
        <v>177433.946</v>
      </c>
      <c r="W11" s="237">
        <f>'[1]14 Hluk'!W11</f>
        <v>180167.10250000001</v>
      </c>
      <c r="X11" s="237">
        <f>'[1]14 Hluk'!X11</f>
        <v>182900.25899999999</v>
      </c>
      <c r="Y11" s="237">
        <f>'[1]14 Hluk'!Y11</f>
        <v>185633.4155</v>
      </c>
      <c r="Z11" s="237">
        <f>'[1]14 Hluk'!Z11</f>
        <v>188366.57199999999</v>
      </c>
      <c r="AA11" s="237">
        <f>'[1]14 Hluk'!AA11</f>
        <v>191099.72849999997</v>
      </c>
      <c r="AB11" s="237">
        <f>'[1]14 Hluk'!AB11</f>
        <v>193832.88500000001</v>
      </c>
      <c r="AC11" s="237">
        <f>'[1]14 Hluk'!AC11</f>
        <v>196566.04149999999</v>
      </c>
      <c r="AD11" s="237">
        <f>'[1]14 Hluk'!AD11</f>
        <v>199299.19799999997</v>
      </c>
      <c r="AE11" s="237">
        <f>'[1]14 Hluk'!AE11</f>
        <v>202032.35449999996</v>
      </c>
      <c r="AF11" s="237">
        <f>'[1]14 Hluk'!AF11</f>
        <v>204765.511</v>
      </c>
      <c r="AG11" s="237">
        <f>'[1]14 Hluk'!AG11</f>
        <v>207498.66750000001</v>
      </c>
    </row>
    <row r="12" spans="2:33" x14ac:dyDescent="0.2">
      <c r="B12" s="48" t="s">
        <v>419</v>
      </c>
      <c r="C12" s="55">
        <f t="shared" si="1"/>
        <v>1778641.7149999994</v>
      </c>
      <c r="D12" s="237">
        <f>'[1]14 Hluk'!D12</f>
        <v>58991.519000000015</v>
      </c>
      <c r="E12" s="237">
        <f>'[1]14 Hluk'!E12</f>
        <v>57253.243000000002</v>
      </c>
      <c r="F12" s="237">
        <f>'[1]14 Hluk'!F12</f>
        <v>55514.966999999997</v>
      </c>
      <c r="G12" s="237">
        <f>'[1]14 Hluk'!G12</f>
        <v>53776.691000000006</v>
      </c>
      <c r="H12" s="237">
        <f>'[1]14 Hluk'!H12</f>
        <v>52038.414999999994</v>
      </c>
      <c r="I12" s="237">
        <f>'[1]14 Hluk'!I12</f>
        <v>52732.28</v>
      </c>
      <c r="J12" s="237">
        <f>'[1]14 Hluk'!J12</f>
        <v>53426.145000000004</v>
      </c>
      <c r="K12" s="237">
        <f>'[1]14 Hluk'!K12</f>
        <v>54120.01</v>
      </c>
      <c r="L12" s="237">
        <f>'[1]14 Hluk'!L12</f>
        <v>54813.875</v>
      </c>
      <c r="M12" s="237">
        <f>'[1]14 Hluk'!M12</f>
        <v>55507.74</v>
      </c>
      <c r="N12" s="237">
        <f>'[1]14 Hluk'!N12</f>
        <v>56201.60500000001</v>
      </c>
      <c r="O12" s="237">
        <f>'[1]14 Hluk'!O12</f>
        <v>56895.47</v>
      </c>
      <c r="P12" s="237">
        <f>'[1]14 Hluk'!P12</f>
        <v>57589.335000000006</v>
      </c>
      <c r="Q12" s="237">
        <f>'[1]14 Hluk'!Q12</f>
        <v>58283.199999999997</v>
      </c>
      <c r="R12" s="237">
        <f>'[1]14 Hluk'!R12</f>
        <v>58977.065000000002</v>
      </c>
      <c r="S12" s="237">
        <f>'[1]14 Hluk'!S12</f>
        <v>59459.266499999998</v>
      </c>
      <c r="T12" s="237">
        <f>'[1]14 Hluk'!T12</f>
        <v>59941.468000000001</v>
      </c>
      <c r="U12" s="237">
        <f>'[1]14 Hluk'!U12</f>
        <v>60423.669500000004</v>
      </c>
      <c r="V12" s="237">
        <f>'[1]14 Hluk'!V12</f>
        <v>60905.871000000014</v>
      </c>
      <c r="W12" s="237">
        <f>'[1]14 Hluk'!W12</f>
        <v>61388.072499999995</v>
      </c>
      <c r="X12" s="237">
        <f>'[1]14 Hluk'!X12</f>
        <v>61870.274000000005</v>
      </c>
      <c r="Y12" s="237">
        <f>'[1]14 Hluk'!Y12</f>
        <v>62352.4755</v>
      </c>
      <c r="Z12" s="237">
        <f>'[1]14 Hluk'!Z12</f>
        <v>62834.676999999996</v>
      </c>
      <c r="AA12" s="237">
        <f>'[1]14 Hluk'!AA12</f>
        <v>63316.878499999992</v>
      </c>
      <c r="AB12" s="237">
        <f>'[1]14 Hluk'!AB12</f>
        <v>63799.08</v>
      </c>
      <c r="AC12" s="237">
        <f>'[1]14 Hluk'!AC12</f>
        <v>64281.281499999997</v>
      </c>
      <c r="AD12" s="237">
        <f>'[1]14 Hluk'!AD12</f>
        <v>64763.483000000007</v>
      </c>
      <c r="AE12" s="237">
        <f>'[1]14 Hluk'!AE12</f>
        <v>65245.684500000003</v>
      </c>
      <c r="AF12" s="237">
        <f>'[1]14 Hluk'!AF12</f>
        <v>65727.885999999999</v>
      </c>
      <c r="AG12" s="237">
        <f>'[1]14 Hluk'!AG12</f>
        <v>66210.087499999994</v>
      </c>
    </row>
    <row r="13" spans="2:33" x14ac:dyDescent="0.2">
      <c r="B13" s="48" t="s">
        <v>422</v>
      </c>
      <c r="C13" s="55">
        <f t="shared" si="1"/>
        <v>31170979.194999997</v>
      </c>
      <c r="D13" s="237">
        <f>'[1]14 Hluk'!D13</f>
        <v>841950.39099999995</v>
      </c>
      <c r="E13" s="237">
        <f>'[1]14 Hluk'!E13</f>
        <v>859117.21699999983</v>
      </c>
      <c r="F13" s="237">
        <f>'[1]14 Hluk'!F13</f>
        <v>876284.04299999971</v>
      </c>
      <c r="G13" s="237">
        <f>'[1]14 Hluk'!G13</f>
        <v>893450.86899999995</v>
      </c>
      <c r="H13" s="237">
        <f>'[1]14 Hluk'!H13</f>
        <v>910617.69499999983</v>
      </c>
      <c r="I13" s="237">
        <f>'[1]14 Hluk'!I13</f>
        <v>922349.4520000004</v>
      </c>
      <c r="J13" s="237">
        <f>'[1]14 Hluk'!J13</f>
        <v>934081.20900000003</v>
      </c>
      <c r="K13" s="237">
        <f>'[1]14 Hluk'!K13</f>
        <v>945812.96599999978</v>
      </c>
      <c r="L13" s="237">
        <f>'[1]14 Hluk'!L13</f>
        <v>957544.723</v>
      </c>
      <c r="M13" s="237">
        <f>'[1]14 Hluk'!M13</f>
        <v>969276.47999999975</v>
      </c>
      <c r="N13" s="237">
        <f>'[1]14 Hluk'!N13</f>
        <v>981008.23700000008</v>
      </c>
      <c r="O13" s="237">
        <f>'[1]14 Hluk'!O13</f>
        <v>992739.99400000006</v>
      </c>
      <c r="P13" s="237">
        <f>'[1]14 Hluk'!P13</f>
        <v>1004471.7509999999</v>
      </c>
      <c r="Q13" s="237">
        <f>'[1]14 Hluk'!Q13</f>
        <v>1016203.5079999999</v>
      </c>
      <c r="R13" s="237">
        <f>'[1]14 Hluk'!R13</f>
        <v>1027935.2649999999</v>
      </c>
      <c r="S13" s="237">
        <f>'[1]14 Hluk'!S13</f>
        <v>1041427.8185000004</v>
      </c>
      <c r="T13" s="237">
        <f>'[1]14 Hluk'!T13</f>
        <v>1054920.3719999997</v>
      </c>
      <c r="U13" s="237">
        <f>'[1]14 Hluk'!U13</f>
        <v>1068412.9254999999</v>
      </c>
      <c r="V13" s="237">
        <f>'[1]14 Hluk'!V13</f>
        <v>1081905.4789999998</v>
      </c>
      <c r="W13" s="237">
        <f>'[1]14 Hluk'!W13</f>
        <v>1095398.0324999997</v>
      </c>
      <c r="X13" s="237">
        <f>'[1]14 Hluk'!X13</f>
        <v>1108890.5859999999</v>
      </c>
      <c r="Y13" s="237">
        <f>'[1]14 Hluk'!Y13</f>
        <v>1122383.1395</v>
      </c>
      <c r="Z13" s="237">
        <f>'[1]14 Hluk'!Z13</f>
        <v>1135875.693</v>
      </c>
      <c r="AA13" s="237">
        <f>'[1]14 Hluk'!AA13</f>
        <v>1149368.2464999997</v>
      </c>
      <c r="AB13" s="237">
        <f>'[1]14 Hluk'!AB13</f>
        <v>1162860.8</v>
      </c>
      <c r="AC13" s="237">
        <f>'[1]14 Hluk'!AC13</f>
        <v>1176353.3535000004</v>
      </c>
      <c r="AD13" s="237">
        <f>'[1]14 Hluk'!AD13</f>
        <v>1189845.9069999997</v>
      </c>
      <c r="AE13" s="237">
        <f>'[1]14 Hluk'!AE13</f>
        <v>1203338.4605</v>
      </c>
      <c r="AF13" s="237">
        <f>'[1]14 Hluk'!AF13</f>
        <v>1216831.014</v>
      </c>
      <c r="AG13" s="237">
        <f>'[1]14 Hluk'!AG13</f>
        <v>1230323.5674999999</v>
      </c>
    </row>
    <row r="14" spans="2:33" x14ac:dyDescent="0.2">
      <c r="B14" s="48" t="s">
        <v>423</v>
      </c>
      <c r="C14" s="55">
        <f t="shared" si="1"/>
        <v>33258779.012499996</v>
      </c>
      <c r="D14" s="237">
        <f>'[1]14 Hluk'!D14</f>
        <v>840073.34199999995</v>
      </c>
      <c r="E14" s="237">
        <f>'[1]14 Hluk'!E14</f>
        <v>853609.65899999999</v>
      </c>
      <c r="F14" s="237">
        <f>'[1]14 Hluk'!F14</f>
        <v>867145.97600000002</v>
      </c>
      <c r="G14" s="237">
        <f>'[1]14 Hluk'!G14</f>
        <v>880682.29300000006</v>
      </c>
      <c r="H14" s="237">
        <f>'[1]14 Hluk'!H14</f>
        <v>894218.61</v>
      </c>
      <c r="I14" s="237">
        <f>'[1]14 Hluk'!I14</f>
        <v>915709.84649999999</v>
      </c>
      <c r="J14" s="237">
        <f>'[1]14 Hluk'!J14</f>
        <v>937201.0830000001</v>
      </c>
      <c r="K14" s="237">
        <f>'[1]14 Hluk'!K14</f>
        <v>958692.31949999998</v>
      </c>
      <c r="L14" s="237">
        <f>'[1]14 Hluk'!L14</f>
        <v>980183.55599999998</v>
      </c>
      <c r="M14" s="237">
        <f>'[1]14 Hluk'!M14</f>
        <v>1001674.7925</v>
      </c>
      <c r="N14" s="237">
        <f>'[1]14 Hluk'!N14</f>
        <v>1023166.0290000001</v>
      </c>
      <c r="O14" s="237">
        <f>'[1]14 Hluk'!O14</f>
        <v>1044657.2655</v>
      </c>
      <c r="P14" s="237">
        <f>'[1]14 Hluk'!P14</f>
        <v>1066148.5020000001</v>
      </c>
      <c r="Q14" s="237">
        <f>'[1]14 Hluk'!Q14</f>
        <v>1087639.7385</v>
      </c>
      <c r="R14" s="237">
        <f>'[1]14 Hluk'!R14</f>
        <v>1109130.9750000001</v>
      </c>
      <c r="S14" s="237">
        <f>'[1]14 Hluk'!S14</f>
        <v>1127146.645</v>
      </c>
      <c r="T14" s="237">
        <f>'[1]14 Hluk'!T14</f>
        <v>1145162.3149999999</v>
      </c>
      <c r="U14" s="237">
        <f>'[1]14 Hluk'!U14</f>
        <v>1163177.9849999999</v>
      </c>
      <c r="V14" s="237">
        <f>'[1]14 Hluk'!V14</f>
        <v>1181193.6550000003</v>
      </c>
      <c r="W14" s="237">
        <f>'[1]14 Hluk'!W14</f>
        <v>1199209.325</v>
      </c>
      <c r="X14" s="237">
        <f>'[1]14 Hluk'!X14</f>
        <v>1217224.9950000001</v>
      </c>
      <c r="Y14" s="237">
        <f>'[1]14 Hluk'!Y14</f>
        <v>1235240.665</v>
      </c>
      <c r="Z14" s="237">
        <f>'[1]14 Hluk'!Z14</f>
        <v>1253256.335</v>
      </c>
      <c r="AA14" s="237">
        <f>'[1]14 Hluk'!AA14</f>
        <v>1271272.0050000001</v>
      </c>
      <c r="AB14" s="237">
        <f>'[1]14 Hluk'!AB14</f>
        <v>1289287.675</v>
      </c>
      <c r="AC14" s="237">
        <f>'[1]14 Hluk'!AC14</f>
        <v>1307303.345</v>
      </c>
      <c r="AD14" s="237">
        <f>'[1]14 Hluk'!AD14</f>
        <v>1325319.0150000001</v>
      </c>
      <c r="AE14" s="237">
        <f>'[1]14 Hluk'!AE14</f>
        <v>1343334.6850000001</v>
      </c>
      <c r="AF14" s="237">
        <f>'[1]14 Hluk'!AF14</f>
        <v>1361350.355</v>
      </c>
      <c r="AG14" s="237">
        <f>'[1]14 Hluk'!AG14</f>
        <v>1379366.0250000001</v>
      </c>
    </row>
    <row r="15" spans="2:33" x14ac:dyDescent="0.2">
      <c r="B15" s="48" t="s">
        <v>424</v>
      </c>
      <c r="C15" s="55">
        <f t="shared" si="1"/>
        <v>11847116.892500004</v>
      </c>
      <c r="D15" s="237">
        <f>'[1]14 Hluk'!D15</f>
        <v>393079.15800000005</v>
      </c>
      <c r="E15" s="237">
        <f>'[1]14 Hluk'!E15</f>
        <v>381661.30100000004</v>
      </c>
      <c r="F15" s="237">
        <f>'[1]14 Hluk'!F15</f>
        <v>370243.44400000002</v>
      </c>
      <c r="G15" s="237">
        <f>'[1]14 Hluk'!G15</f>
        <v>358825.587</v>
      </c>
      <c r="H15" s="237">
        <f>'[1]14 Hluk'!H15</f>
        <v>347407.73000000004</v>
      </c>
      <c r="I15" s="237">
        <f>'[1]14 Hluk'!I15</f>
        <v>351890.84250000003</v>
      </c>
      <c r="J15" s="237">
        <f>'[1]14 Hluk'!J15</f>
        <v>356373.95500000002</v>
      </c>
      <c r="K15" s="237">
        <f>'[1]14 Hluk'!K15</f>
        <v>360857.0675</v>
      </c>
      <c r="L15" s="237">
        <f>'[1]14 Hluk'!L15</f>
        <v>365340.18000000005</v>
      </c>
      <c r="M15" s="237">
        <f>'[1]14 Hluk'!M15</f>
        <v>369823.29250000004</v>
      </c>
      <c r="N15" s="237">
        <f>'[1]14 Hluk'!N15</f>
        <v>374306.40500000009</v>
      </c>
      <c r="O15" s="237">
        <f>'[1]14 Hluk'!O15</f>
        <v>378789.51750000007</v>
      </c>
      <c r="P15" s="237">
        <f>'[1]14 Hluk'!P15</f>
        <v>383272.63000000012</v>
      </c>
      <c r="Q15" s="237">
        <f>'[1]14 Hluk'!Q15</f>
        <v>387755.74250000005</v>
      </c>
      <c r="R15" s="237">
        <f>'[1]14 Hluk'!R15</f>
        <v>392238.85500000004</v>
      </c>
      <c r="S15" s="237">
        <f>'[1]14 Hluk'!S15</f>
        <v>395502.75800000003</v>
      </c>
      <c r="T15" s="237">
        <f>'[1]14 Hluk'!T15</f>
        <v>398766.66099999996</v>
      </c>
      <c r="U15" s="237">
        <f>'[1]14 Hluk'!U15</f>
        <v>402030.56400000001</v>
      </c>
      <c r="V15" s="237">
        <f>'[1]14 Hluk'!V15</f>
        <v>405294.46700000006</v>
      </c>
      <c r="W15" s="237">
        <f>'[1]14 Hluk'!W15</f>
        <v>408558.37</v>
      </c>
      <c r="X15" s="237">
        <f>'[1]14 Hluk'!X15</f>
        <v>411822.27299999999</v>
      </c>
      <c r="Y15" s="237">
        <f>'[1]14 Hluk'!Y15</f>
        <v>415086.17600000004</v>
      </c>
      <c r="Z15" s="237">
        <f>'[1]14 Hluk'!Z15</f>
        <v>418350.07900000003</v>
      </c>
      <c r="AA15" s="237">
        <f>'[1]14 Hluk'!AA15</f>
        <v>421613.98200000002</v>
      </c>
      <c r="AB15" s="237">
        <f>'[1]14 Hluk'!AB15</f>
        <v>424877.88500000001</v>
      </c>
      <c r="AC15" s="237">
        <f>'[1]14 Hluk'!AC15</f>
        <v>428141.788</v>
      </c>
      <c r="AD15" s="237">
        <f>'[1]14 Hluk'!AD15</f>
        <v>431405.69099999999</v>
      </c>
      <c r="AE15" s="237">
        <f>'[1]14 Hluk'!AE15</f>
        <v>434669.59399999992</v>
      </c>
      <c r="AF15" s="237">
        <f>'[1]14 Hluk'!AF15</f>
        <v>437933.49699999997</v>
      </c>
      <c r="AG15" s="237">
        <f>'[1]14 Hluk'!AG15</f>
        <v>441197.39999999997</v>
      </c>
    </row>
    <row r="16" spans="2:33" x14ac:dyDescent="0.2">
      <c r="B16" s="48" t="s">
        <v>429</v>
      </c>
      <c r="C16" s="55">
        <f t="shared" si="1"/>
        <v>207441065.93749997</v>
      </c>
      <c r="D16" s="237">
        <f>'[1]14 Hluk'!D16</f>
        <v>5600648.6949999984</v>
      </c>
      <c r="E16" s="237">
        <f>'[1]14 Hluk'!E16</f>
        <v>5714864.8599999994</v>
      </c>
      <c r="F16" s="237">
        <f>'[1]14 Hluk'!F16</f>
        <v>5829081.0249999994</v>
      </c>
      <c r="G16" s="237">
        <f>'[1]14 Hluk'!G16</f>
        <v>5943297.1900000004</v>
      </c>
      <c r="H16" s="237">
        <f>'[1]14 Hluk'!H16</f>
        <v>6057513.3550000014</v>
      </c>
      <c r="I16" s="237">
        <f>'[1]14 Hluk'!I16</f>
        <v>6135582.7305000033</v>
      </c>
      <c r="J16" s="237">
        <f>'[1]14 Hluk'!J16</f>
        <v>6213652.1060000015</v>
      </c>
      <c r="K16" s="237">
        <f>'[1]14 Hluk'!K16</f>
        <v>6291721.481499997</v>
      </c>
      <c r="L16" s="237">
        <f>'[1]14 Hluk'!L16</f>
        <v>6369790.8569999989</v>
      </c>
      <c r="M16" s="237">
        <f>'[1]14 Hluk'!M16</f>
        <v>6447860.2325000018</v>
      </c>
      <c r="N16" s="237">
        <f>'[1]14 Hluk'!N16</f>
        <v>6525929.6079999991</v>
      </c>
      <c r="O16" s="237">
        <f>'[1]14 Hluk'!O16</f>
        <v>6603998.9835000001</v>
      </c>
      <c r="P16" s="237">
        <f>'[1]14 Hluk'!P16</f>
        <v>6682068.3590000011</v>
      </c>
      <c r="Q16" s="237">
        <f>'[1]14 Hluk'!Q16</f>
        <v>6760137.7344999993</v>
      </c>
      <c r="R16" s="237">
        <f>'[1]14 Hluk'!R16</f>
        <v>6838207.1100000003</v>
      </c>
      <c r="S16" s="237">
        <f>'[1]14 Hluk'!S16</f>
        <v>6928653.8180000009</v>
      </c>
      <c r="T16" s="237">
        <f>'[1]14 Hluk'!T16</f>
        <v>7019100.5259999977</v>
      </c>
      <c r="U16" s="237">
        <f>'[1]14 Hluk'!U16</f>
        <v>7109547.2339999992</v>
      </c>
      <c r="V16" s="237">
        <f>'[1]14 Hluk'!V16</f>
        <v>7199993.9419999998</v>
      </c>
      <c r="W16" s="237">
        <f>'[1]14 Hluk'!W16</f>
        <v>7290440.6499999976</v>
      </c>
      <c r="X16" s="237">
        <f>'[1]14 Hluk'!X16</f>
        <v>7380887.3579999981</v>
      </c>
      <c r="Y16" s="237">
        <f>'[1]14 Hluk'!Y16</f>
        <v>7471334.0659999968</v>
      </c>
      <c r="Z16" s="237">
        <f>'[1]14 Hluk'!Z16</f>
        <v>7561780.7740000021</v>
      </c>
      <c r="AA16" s="237">
        <f>'[1]14 Hluk'!AA16</f>
        <v>7652227.4819999998</v>
      </c>
      <c r="AB16" s="237">
        <f>'[1]14 Hluk'!AB16</f>
        <v>7742674.1899999995</v>
      </c>
      <c r="AC16" s="237">
        <f>'[1]14 Hluk'!AC16</f>
        <v>7833120.898000001</v>
      </c>
      <c r="AD16" s="237">
        <f>'[1]14 Hluk'!AD16</f>
        <v>7923567.6059999997</v>
      </c>
      <c r="AE16" s="237">
        <f>'[1]14 Hluk'!AE16</f>
        <v>8014014.3140000021</v>
      </c>
      <c r="AF16" s="237">
        <f>'[1]14 Hluk'!AF16</f>
        <v>8104461.0219999989</v>
      </c>
      <c r="AG16" s="237">
        <f>'[1]14 Hluk'!AG16</f>
        <v>8194907.7299999986</v>
      </c>
    </row>
    <row r="17" spans="2:33" x14ac:dyDescent="0.2">
      <c r="B17" s="48" t="s">
        <v>425</v>
      </c>
      <c r="C17" s="55">
        <f t="shared" si="1"/>
        <v>293543.58500000002</v>
      </c>
      <c r="D17" s="237">
        <f>'[1]14 Hluk'!D17</f>
        <v>7354.8230000000012</v>
      </c>
      <c r="E17" s="237">
        <f>'[1]14 Hluk'!E17</f>
        <v>7489.5810000000001</v>
      </c>
      <c r="F17" s="237">
        <f>'[1]14 Hluk'!F17</f>
        <v>7624.3390000000009</v>
      </c>
      <c r="G17" s="237">
        <f>'[1]14 Hluk'!G17</f>
        <v>7759.0970000000007</v>
      </c>
      <c r="H17" s="237">
        <f>'[1]14 Hluk'!H17</f>
        <v>7893.8549999999996</v>
      </c>
      <c r="I17" s="237">
        <f>'[1]14 Hluk'!I17</f>
        <v>8092.9259999999995</v>
      </c>
      <c r="J17" s="237">
        <f>'[1]14 Hluk'!J17</f>
        <v>8291.9969999999994</v>
      </c>
      <c r="K17" s="237">
        <f>'[1]14 Hluk'!K17</f>
        <v>8491.0679999999993</v>
      </c>
      <c r="L17" s="237">
        <f>'[1]14 Hluk'!L17</f>
        <v>8690.1389999999992</v>
      </c>
      <c r="M17" s="237">
        <f>'[1]14 Hluk'!M17</f>
        <v>8889.2099999999991</v>
      </c>
      <c r="N17" s="237">
        <f>'[1]14 Hluk'!N17</f>
        <v>9088.280999999999</v>
      </c>
      <c r="O17" s="237">
        <f>'[1]14 Hluk'!O17</f>
        <v>9287.351999999999</v>
      </c>
      <c r="P17" s="237">
        <f>'[1]14 Hluk'!P17</f>
        <v>9486.4229999999989</v>
      </c>
      <c r="Q17" s="237">
        <f>'[1]14 Hluk'!Q17</f>
        <v>9685.4939999999988</v>
      </c>
      <c r="R17" s="237">
        <f>'[1]14 Hluk'!R17</f>
        <v>9884.5649999999987</v>
      </c>
      <c r="S17" s="237">
        <f>'[1]14 Hluk'!S17</f>
        <v>10028.448</v>
      </c>
      <c r="T17" s="237">
        <f>'[1]14 Hluk'!T17</f>
        <v>10172.330999999998</v>
      </c>
      <c r="U17" s="237">
        <f>'[1]14 Hluk'!U17</f>
        <v>10316.213999999998</v>
      </c>
      <c r="V17" s="237">
        <f>'[1]14 Hluk'!V17</f>
        <v>10460.096999999998</v>
      </c>
      <c r="W17" s="237">
        <f>'[1]14 Hluk'!W17</f>
        <v>10603.979999999998</v>
      </c>
      <c r="X17" s="237">
        <f>'[1]14 Hluk'!X17</f>
        <v>10747.862999999998</v>
      </c>
      <c r="Y17" s="237">
        <f>'[1]14 Hluk'!Y17</f>
        <v>10891.745999999997</v>
      </c>
      <c r="Z17" s="237">
        <f>'[1]14 Hluk'!Z17</f>
        <v>11035.628999999995</v>
      </c>
      <c r="AA17" s="237">
        <f>'[1]14 Hluk'!AA17</f>
        <v>11179.511999999997</v>
      </c>
      <c r="AB17" s="237">
        <f>'[1]14 Hluk'!AB17</f>
        <v>11323.395</v>
      </c>
      <c r="AC17" s="237">
        <f>'[1]14 Hluk'!AC17</f>
        <v>11467.277999999998</v>
      </c>
      <c r="AD17" s="237">
        <f>'[1]14 Hluk'!AD17</f>
        <v>11611.161</v>
      </c>
      <c r="AE17" s="237">
        <f>'[1]14 Hluk'!AE17</f>
        <v>11755.043999999998</v>
      </c>
      <c r="AF17" s="237">
        <f>'[1]14 Hluk'!AF17</f>
        <v>11898.926999999996</v>
      </c>
      <c r="AG17" s="237">
        <f>'[1]14 Hluk'!AG17</f>
        <v>12042.809999999998</v>
      </c>
    </row>
    <row r="18" spans="2:33" x14ac:dyDescent="0.2">
      <c r="B18" s="48" t="s">
        <v>426</v>
      </c>
      <c r="C18" s="55">
        <f t="shared" si="1"/>
        <v>104376.85999999997</v>
      </c>
      <c r="D18" s="237">
        <f>'[1]14 Hluk'!D18</f>
        <v>3407.7129999999997</v>
      </c>
      <c r="E18" s="237">
        <f>'[1]14 Hluk'!E18</f>
        <v>3374.2059999999997</v>
      </c>
      <c r="F18" s="237">
        <f>'[1]14 Hluk'!F18</f>
        <v>3340.6989999999996</v>
      </c>
      <c r="G18" s="237">
        <f>'[1]14 Hluk'!G18</f>
        <v>3307.192</v>
      </c>
      <c r="H18" s="237">
        <f>'[1]14 Hluk'!H18</f>
        <v>3273.6849999999999</v>
      </c>
      <c r="I18" s="237">
        <f>'[1]14 Hluk'!I18</f>
        <v>3295.2930000000001</v>
      </c>
      <c r="J18" s="237">
        <f>'[1]14 Hluk'!J18</f>
        <v>3316.9009999999998</v>
      </c>
      <c r="K18" s="237">
        <f>'[1]14 Hluk'!K18</f>
        <v>3338.509</v>
      </c>
      <c r="L18" s="237">
        <f>'[1]14 Hluk'!L18</f>
        <v>3360.1169999999997</v>
      </c>
      <c r="M18" s="237">
        <f>'[1]14 Hluk'!M18</f>
        <v>3381.7249999999999</v>
      </c>
      <c r="N18" s="237">
        <f>'[1]14 Hluk'!N18</f>
        <v>3403.3329999999996</v>
      </c>
      <c r="O18" s="237">
        <f>'[1]14 Hluk'!O18</f>
        <v>3424.9409999999993</v>
      </c>
      <c r="P18" s="237">
        <f>'[1]14 Hluk'!P18</f>
        <v>3446.5489999999991</v>
      </c>
      <c r="Q18" s="237">
        <f>'[1]14 Hluk'!Q18</f>
        <v>3468.1569999999992</v>
      </c>
      <c r="R18" s="237">
        <f>'[1]14 Hluk'!R18</f>
        <v>3489.7649999999999</v>
      </c>
      <c r="S18" s="237">
        <f>'[1]14 Hluk'!S18</f>
        <v>3501.4450000000002</v>
      </c>
      <c r="T18" s="237">
        <f>'[1]14 Hluk'!T18</f>
        <v>3513.125</v>
      </c>
      <c r="U18" s="237">
        <f>'[1]14 Hluk'!U18</f>
        <v>3524.8049999999998</v>
      </c>
      <c r="V18" s="237">
        <f>'[1]14 Hluk'!V18</f>
        <v>3536.4850000000001</v>
      </c>
      <c r="W18" s="237">
        <f>'[1]14 Hluk'!W18</f>
        <v>3548.1649999999995</v>
      </c>
      <c r="X18" s="237">
        <f>'[1]14 Hluk'!X18</f>
        <v>3559.8449999999998</v>
      </c>
      <c r="Y18" s="237">
        <f>'[1]14 Hluk'!Y18</f>
        <v>3571.5249999999996</v>
      </c>
      <c r="Z18" s="237">
        <f>'[1]14 Hluk'!Z18</f>
        <v>3583.2049999999995</v>
      </c>
      <c r="AA18" s="237">
        <f>'[1]14 Hluk'!AA18</f>
        <v>3594.8849999999998</v>
      </c>
      <c r="AB18" s="237">
        <f>'[1]14 Hluk'!AB18</f>
        <v>3606.5650000000001</v>
      </c>
      <c r="AC18" s="237">
        <f>'[1]14 Hluk'!AC18</f>
        <v>3618.2449999999999</v>
      </c>
      <c r="AD18" s="237">
        <f>'[1]14 Hluk'!AD18</f>
        <v>3629.9249999999997</v>
      </c>
      <c r="AE18" s="237">
        <f>'[1]14 Hluk'!AE18</f>
        <v>3641.605</v>
      </c>
      <c r="AF18" s="237">
        <f>'[1]14 Hluk'!AF18</f>
        <v>3653.2849999999999</v>
      </c>
      <c r="AG18" s="237">
        <f>'[1]14 Hluk'!AG18</f>
        <v>3664.9649999999997</v>
      </c>
    </row>
    <row r="19" spans="2:33" x14ac:dyDescent="0.2">
      <c r="B19" s="48" t="s">
        <v>428</v>
      </c>
      <c r="C19" s="55">
        <f t="shared" si="1"/>
        <v>1777037.3574999999</v>
      </c>
      <c r="D19" s="237">
        <f>'[1]14 Hluk'!D19</f>
        <v>48142.770000000004</v>
      </c>
      <c r="E19" s="237">
        <f>'[1]14 Hluk'!E19</f>
        <v>48872.404999999992</v>
      </c>
      <c r="F19" s="237">
        <f>'[1]14 Hluk'!F19</f>
        <v>49602.039999999994</v>
      </c>
      <c r="G19" s="237">
        <f>'[1]14 Hluk'!G19</f>
        <v>50331.674999999988</v>
      </c>
      <c r="H19" s="237">
        <f>'[1]14 Hluk'!H19</f>
        <v>51061.31</v>
      </c>
      <c r="I19" s="237">
        <f>'[1]14 Hluk'!I19</f>
        <v>51836.679500000006</v>
      </c>
      <c r="J19" s="237">
        <f>'[1]14 Hluk'!J19</f>
        <v>52612.048999999992</v>
      </c>
      <c r="K19" s="237">
        <f>'[1]14 Hluk'!K19</f>
        <v>53387.4185</v>
      </c>
      <c r="L19" s="237">
        <f>'[1]14 Hluk'!L19</f>
        <v>54162.788</v>
      </c>
      <c r="M19" s="237">
        <f>'[1]14 Hluk'!M19</f>
        <v>54938.157500000001</v>
      </c>
      <c r="N19" s="237">
        <f>'[1]14 Hluk'!N19</f>
        <v>55713.527000000009</v>
      </c>
      <c r="O19" s="237">
        <f>'[1]14 Hluk'!O19</f>
        <v>56488.896499999988</v>
      </c>
      <c r="P19" s="237">
        <f>'[1]14 Hluk'!P19</f>
        <v>57264.265999999996</v>
      </c>
      <c r="Q19" s="237">
        <f>'[1]14 Hluk'!Q19</f>
        <v>58039.635499999997</v>
      </c>
      <c r="R19" s="237">
        <f>'[1]14 Hluk'!R19</f>
        <v>58815.005000000012</v>
      </c>
      <c r="S19" s="237">
        <f>'[1]14 Hluk'!S19</f>
        <v>59594.535500000005</v>
      </c>
      <c r="T19" s="237">
        <f>'[1]14 Hluk'!T19</f>
        <v>60374.065999999999</v>
      </c>
      <c r="U19" s="237">
        <f>'[1]14 Hluk'!U19</f>
        <v>61153.596499999992</v>
      </c>
      <c r="V19" s="237">
        <f>'[1]14 Hluk'!V19</f>
        <v>61933.126999999993</v>
      </c>
      <c r="W19" s="237">
        <f>'[1]14 Hluk'!W19</f>
        <v>62712.657500000001</v>
      </c>
      <c r="X19" s="237">
        <f>'[1]14 Hluk'!X19</f>
        <v>63492.187999999987</v>
      </c>
      <c r="Y19" s="237">
        <f>'[1]14 Hluk'!Y19</f>
        <v>64271.718499999981</v>
      </c>
      <c r="Z19" s="237">
        <f>'[1]14 Hluk'!Z19</f>
        <v>65051.248999999982</v>
      </c>
      <c r="AA19" s="237">
        <f>'[1]14 Hluk'!AA19</f>
        <v>65830.779500000004</v>
      </c>
      <c r="AB19" s="237">
        <f>'[1]14 Hluk'!AB19</f>
        <v>66610.310000000012</v>
      </c>
      <c r="AC19" s="237">
        <f>'[1]14 Hluk'!AC19</f>
        <v>67389.840500000006</v>
      </c>
      <c r="AD19" s="237">
        <f>'[1]14 Hluk'!AD19</f>
        <v>68169.370999999999</v>
      </c>
      <c r="AE19" s="237">
        <f>'[1]14 Hluk'!AE19</f>
        <v>68948.901499999993</v>
      </c>
      <c r="AF19" s="237">
        <f>'[1]14 Hluk'!AF19</f>
        <v>69728.432000000001</v>
      </c>
      <c r="AG19" s="237">
        <f>'[1]14 Hluk'!AG19</f>
        <v>70507.962499999994</v>
      </c>
    </row>
    <row r="20" spans="2:33" x14ac:dyDescent="0.2">
      <c r="B20" s="49" t="s">
        <v>9</v>
      </c>
      <c r="C20" s="238">
        <f t="shared" si="1"/>
        <v>1552596534.2749999</v>
      </c>
      <c r="D20" s="238">
        <f t="shared" ref="D20:AG20" si="2">SUM(D5:D19)</f>
        <v>52377205.299000025</v>
      </c>
      <c r="E20" s="238">
        <f t="shared" si="2"/>
        <v>51719135.338000007</v>
      </c>
      <c r="F20" s="238">
        <f t="shared" si="2"/>
        <v>51061065.376999989</v>
      </c>
      <c r="G20" s="238">
        <f t="shared" si="2"/>
        <v>50402995.416000001</v>
      </c>
      <c r="H20" s="238">
        <f t="shared" si="2"/>
        <v>49744925.455000013</v>
      </c>
      <c r="I20" s="238">
        <f t="shared" si="2"/>
        <v>49910558.001999997</v>
      </c>
      <c r="J20" s="238">
        <f t="shared" si="2"/>
        <v>50076190.548999995</v>
      </c>
      <c r="K20" s="238">
        <f t="shared" si="2"/>
        <v>50241823.095999993</v>
      </c>
      <c r="L20" s="238">
        <f t="shared" si="2"/>
        <v>50407455.642999999</v>
      </c>
      <c r="M20" s="238">
        <f t="shared" si="2"/>
        <v>50573088.190000005</v>
      </c>
      <c r="N20" s="238">
        <f t="shared" si="2"/>
        <v>50738720.737000003</v>
      </c>
      <c r="O20" s="238">
        <f t="shared" si="2"/>
        <v>50904353.284000002</v>
      </c>
      <c r="P20" s="238">
        <f t="shared" si="2"/>
        <v>51069985.831000015</v>
      </c>
      <c r="Q20" s="238">
        <f t="shared" si="2"/>
        <v>51235618.378000006</v>
      </c>
      <c r="R20" s="238">
        <f t="shared" si="2"/>
        <v>51401250.924999997</v>
      </c>
      <c r="S20" s="238">
        <f t="shared" si="2"/>
        <v>51565529.248999983</v>
      </c>
      <c r="T20" s="238">
        <f t="shared" si="2"/>
        <v>51729807.572999999</v>
      </c>
      <c r="U20" s="238">
        <f t="shared" si="2"/>
        <v>51894085.897000015</v>
      </c>
      <c r="V20" s="238">
        <f t="shared" si="2"/>
        <v>52058364.221000008</v>
      </c>
      <c r="W20" s="238">
        <f t="shared" si="2"/>
        <v>52222642.545000002</v>
      </c>
      <c r="X20" s="238">
        <f t="shared" si="2"/>
        <v>52386920.868999995</v>
      </c>
      <c r="Y20" s="238">
        <f t="shared" si="2"/>
        <v>52551199.193000004</v>
      </c>
      <c r="Z20" s="238">
        <f t="shared" si="2"/>
        <v>52715477.517000012</v>
      </c>
      <c r="AA20" s="238">
        <f t="shared" si="2"/>
        <v>52879755.841000006</v>
      </c>
      <c r="AB20" s="238">
        <f t="shared" si="2"/>
        <v>53044034.164999984</v>
      </c>
      <c r="AC20" s="238">
        <f t="shared" si="2"/>
        <v>53208312.489</v>
      </c>
      <c r="AD20" s="238">
        <f t="shared" si="2"/>
        <v>53372590.813000001</v>
      </c>
      <c r="AE20" s="238">
        <f t="shared" si="2"/>
        <v>53536869.137000002</v>
      </c>
      <c r="AF20" s="238">
        <f t="shared" si="2"/>
        <v>53701147.460999988</v>
      </c>
      <c r="AG20" s="238">
        <f t="shared" si="2"/>
        <v>53865425.784999996</v>
      </c>
    </row>
    <row r="23" spans="2:33" x14ac:dyDescent="0.2">
      <c r="B23" s="48"/>
      <c r="C23" s="48"/>
      <c r="D23" s="48" t="s">
        <v>10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2:33" x14ac:dyDescent="0.2">
      <c r="B24" s="49" t="s">
        <v>427</v>
      </c>
      <c r="C24" s="49"/>
      <c r="D24" s="50">
        <v>1</v>
      </c>
      <c r="E24" s="50">
        <v>2</v>
      </c>
      <c r="F24" s="50">
        <v>3</v>
      </c>
      <c r="G24" s="50">
        <v>4</v>
      </c>
      <c r="H24" s="50">
        <v>5</v>
      </c>
      <c r="I24" s="50">
        <v>6</v>
      </c>
      <c r="J24" s="50">
        <v>7</v>
      </c>
      <c r="K24" s="50">
        <v>8</v>
      </c>
      <c r="L24" s="50">
        <v>9</v>
      </c>
      <c r="M24" s="50">
        <v>10</v>
      </c>
      <c r="N24" s="50">
        <v>11</v>
      </c>
      <c r="O24" s="50">
        <v>12</v>
      </c>
      <c r="P24" s="50">
        <v>13</v>
      </c>
      <c r="Q24" s="50">
        <v>14</v>
      </c>
      <c r="R24" s="50">
        <v>15</v>
      </c>
      <c r="S24" s="50">
        <v>16</v>
      </c>
      <c r="T24" s="50">
        <v>17</v>
      </c>
      <c r="U24" s="50">
        <v>18</v>
      </c>
      <c r="V24" s="50">
        <v>19</v>
      </c>
      <c r="W24" s="50">
        <v>20</v>
      </c>
      <c r="X24" s="50">
        <v>21</v>
      </c>
      <c r="Y24" s="50">
        <v>22</v>
      </c>
      <c r="Z24" s="50">
        <v>23</v>
      </c>
      <c r="AA24" s="50">
        <v>24</v>
      </c>
      <c r="AB24" s="50">
        <v>25</v>
      </c>
      <c r="AC24" s="50">
        <v>26</v>
      </c>
      <c r="AD24" s="50">
        <v>27</v>
      </c>
      <c r="AE24" s="50">
        <v>28</v>
      </c>
      <c r="AF24" s="50">
        <v>29</v>
      </c>
      <c r="AG24" s="50">
        <v>30</v>
      </c>
    </row>
    <row r="25" spans="2:33" x14ac:dyDescent="0.2">
      <c r="B25" s="51" t="s">
        <v>46</v>
      </c>
      <c r="C25" s="51" t="s">
        <v>9</v>
      </c>
      <c r="D25" s="53">
        <f>D4</f>
        <v>2026</v>
      </c>
      <c r="E25" s="53">
        <f t="shared" ref="E25:AG25" si="3">E4</f>
        <v>2027</v>
      </c>
      <c r="F25" s="53">
        <f t="shared" si="3"/>
        <v>2028</v>
      </c>
      <c r="G25" s="53">
        <f t="shared" si="3"/>
        <v>2029</v>
      </c>
      <c r="H25" s="53">
        <f t="shared" si="3"/>
        <v>2030</v>
      </c>
      <c r="I25" s="53">
        <f t="shared" si="3"/>
        <v>2031</v>
      </c>
      <c r="J25" s="53">
        <f t="shared" si="3"/>
        <v>2032</v>
      </c>
      <c r="K25" s="53">
        <f t="shared" si="3"/>
        <v>2033</v>
      </c>
      <c r="L25" s="53">
        <f t="shared" si="3"/>
        <v>2034</v>
      </c>
      <c r="M25" s="53">
        <f t="shared" si="3"/>
        <v>2035</v>
      </c>
      <c r="N25" s="53">
        <f t="shared" si="3"/>
        <v>2036</v>
      </c>
      <c r="O25" s="53">
        <f t="shared" si="3"/>
        <v>2037</v>
      </c>
      <c r="P25" s="53">
        <f t="shared" si="3"/>
        <v>2038</v>
      </c>
      <c r="Q25" s="53">
        <f t="shared" si="3"/>
        <v>2039</v>
      </c>
      <c r="R25" s="53">
        <f t="shared" si="3"/>
        <v>2040</v>
      </c>
      <c r="S25" s="53">
        <f t="shared" si="3"/>
        <v>2041</v>
      </c>
      <c r="T25" s="53">
        <f t="shared" si="3"/>
        <v>2042</v>
      </c>
      <c r="U25" s="53">
        <f t="shared" si="3"/>
        <v>2043</v>
      </c>
      <c r="V25" s="53">
        <f t="shared" si="3"/>
        <v>2044</v>
      </c>
      <c r="W25" s="53">
        <f t="shared" si="3"/>
        <v>2045</v>
      </c>
      <c r="X25" s="53">
        <f t="shared" si="3"/>
        <v>2046</v>
      </c>
      <c r="Y25" s="53">
        <f t="shared" si="3"/>
        <v>2047</v>
      </c>
      <c r="Z25" s="53">
        <f t="shared" si="3"/>
        <v>2048</v>
      </c>
      <c r="AA25" s="53">
        <f t="shared" si="3"/>
        <v>2049</v>
      </c>
      <c r="AB25" s="53">
        <f t="shared" si="3"/>
        <v>2050</v>
      </c>
      <c r="AC25" s="53">
        <f t="shared" si="3"/>
        <v>2051</v>
      </c>
      <c r="AD25" s="53">
        <f t="shared" si="3"/>
        <v>2052</v>
      </c>
      <c r="AE25" s="53">
        <f t="shared" si="3"/>
        <v>2053</v>
      </c>
      <c r="AF25" s="53">
        <f t="shared" si="3"/>
        <v>2054</v>
      </c>
      <c r="AG25" s="53">
        <f t="shared" si="3"/>
        <v>2055</v>
      </c>
    </row>
    <row r="26" spans="2:33" x14ac:dyDescent="0.2">
      <c r="B26" s="48" t="s">
        <v>414</v>
      </c>
      <c r="C26" s="55">
        <f>SUM(D26:AG26)</f>
        <v>161345671.64000002</v>
      </c>
      <c r="D26" s="237">
        <f>'[1]14 Hluk'!D26</f>
        <v>6952520.5839999998</v>
      </c>
      <c r="E26" s="237">
        <f>'[1]14 Hluk'!E26</f>
        <v>7027436.6879999992</v>
      </c>
      <c r="F26" s="237">
        <f>'[1]14 Hluk'!F26</f>
        <v>7102352.7919999994</v>
      </c>
      <c r="G26" s="237">
        <f>'[1]14 Hluk'!G26</f>
        <v>7177268.8959999997</v>
      </c>
      <c r="H26" s="237">
        <f>'[1]14 Hluk'!H26</f>
        <v>5056619.4799999995</v>
      </c>
      <c r="I26" s="237">
        <f>'[1]14 Hluk'!I26</f>
        <v>5062076.0839999998</v>
      </c>
      <c r="J26" s="237">
        <f>'[1]14 Hluk'!J26</f>
        <v>5067532.6880000001</v>
      </c>
      <c r="K26" s="237">
        <f>'[1]14 Hluk'!K26</f>
        <v>5072989.2919999994</v>
      </c>
      <c r="L26" s="237">
        <f>'[1]14 Hluk'!L26</f>
        <v>5078445.8959999997</v>
      </c>
      <c r="M26" s="237">
        <f>'[1]14 Hluk'!M26</f>
        <v>5083902.5</v>
      </c>
      <c r="N26" s="237">
        <f>'[1]14 Hluk'!N26</f>
        <v>5089359.1040000003</v>
      </c>
      <c r="O26" s="237">
        <f>'[1]14 Hluk'!O26</f>
        <v>5094815.7080000006</v>
      </c>
      <c r="P26" s="237">
        <f>'[1]14 Hluk'!P26</f>
        <v>5100272.3119999999</v>
      </c>
      <c r="Q26" s="237">
        <f>'[1]14 Hluk'!Q26</f>
        <v>5105728.9159999993</v>
      </c>
      <c r="R26" s="237">
        <f>'[1]14 Hluk'!R26</f>
        <v>5111185.5199999996</v>
      </c>
      <c r="S26" s="237">
        <f>'[1]14 Hluk'!S26</f>
        <v>5115313.7065000003</v>
      </c>
      <c r="T26" s="237">
        <f>'[1]14 Hluk'!T26</f>
        <v>5119441.8930000011</v>
      </c>
      <c r="U26" s="237">
        <f>'[1]14 Hluk'!U26</f>
        <v>5123570.0795000009</v>
      </c>
      <c r="V26" s="237">
        <f>'[1]14 Hluk'!V26</f>
        <v>5127698.2660000008</v>
      </c>
      <c r="W26" s="237">
        <f>'[1]14 Hluk'!W26</f>
        <v>5131826.4525000006</v>
      </c>
      <c r="X26" s="237">
        <f>'[1]14 Hluk'!X26</f>
        <v>5135954.6390000023</v>
      </c>
      <c r="Y26" s="237">
        <f>'[1]14 Hluk'!Y26</f>
        <v>5140082.8255000021</v>
      </c>
      <c r="Z26" s="237">
        <f>'[1]14 Hluk'!Z26</f>
        <v>5144211.012000002</v>
      </c>
      <c r="AA26" s="237">
        <f>'[1]14 Hluk'!AA26</f>
        <v>5148339.1985000018</v>
      </c>
      <c r="AB26" s="237">
        <f>'[1]14 Hluk'!AB26</f>
        <v>5152467.3849999998</v>
      </c>
      <c r="AC26" s="237">
        <f>'[1]14 Hluk'!AC26</f>
        <v>5156595.5714999996</v>
      </c>
      <c r="AD26" s="237">
        <f>'[1]14 Hluk'!AD26</f>
        <v>5160723.7579999994</v>
      </c>
      <c r="AE26" s="237">
        <f>'[1]14 Hluk'!AE26</f>
        <v>5164851.9445000002</v>
      </c>
      <c r="AF26" s="237">
        <f>'[1]14 Hluk'!AF26</f>
        <v>5168980.131000001</v>
      </c>
      <c r="AG26" s="237">
        <f>'[1]14 Hluk'!AG26</f>
        <v>5173108.3175000008</v>
      </c>
    </row>
    <row r="27" spans="2:33" x14ac:dyDescent="0.2">
      <c r="B27" s="48" t="s">
        <v>415</v>
      </c>
      <c r="C27" s="55">
        <f t="shared" ref="C27:C38" si="4">SUM(D27:AG27)</f>
        <v>94847110.040000007</v>
      </c>
      <c r="D27" s="237">
        <f>'[1]14 Hluk'!D27</f>
        <v>3010491.895</v>
      </c>
      <c r="E27" s="237">
        <f>'[1]14 Hluk'!E27</f>
        <v>2845678.335</v>
      </c>
      <c r="F27" s="237">
        <f>'[1]14 Hluk'!F27</f>
        <v>2680864.7749999999</v>
      </c>
      <c r="G27" s="237">
        <f>'[1]14 Hluk'!G27</f>
        <v>2516051.2149999999</v>
      </c>
      <c r="H27" s="237">
        <f>'[1]14 Hluk'!H27</f>
        <v>3160581.355</v>
      </c>
      <c r="I27" s="237">
        <f>'[1]14 Hluk'!I27</f>
        <v>3165844.5090000001</v>
      </c>
      <c r="J27" s="237">
        <f>'[1]14 Hluk'!J27</f>
        <v>3171107.6629999997</v>
      </c>
      <c r="K27" s="237">
        <f>'[1]14 Hluk'!K27</f>
        <v>3176370.8169999998</v>
      </c>
      <c r="L27" s="237">
        <f>'[1]14 Hluk'!L27</f>
        <v>3181633.9709999999</v>
      </c>
      <c r="M27" s="237">
        <f>'[1]14 Hluk'!M27</f>
        <v>3186897.1249999995</v>
      </c>
      <c r="N27" s="237">
        <f>'[1]14 Hluk'!N27</f>
        <v>3192160.2789999992</v>
      </c>
      <c r="O27" s="237">
        <f>'[1]14 Hluk'!O27</f>
        <v>3197423.4329999993</v>
      </c>
      <c r="P27" s="237">
        <f>'[1]14 Hluk'!P27</f>
        <v>3202686.5869999989</v>
      </c>
      <c r="Q27" s="237">
        <f>'[1]14 Hluk'!Q27</f>
        <v>3207949.740999999</v>
      </c>
      <c r="R27" s="237">
        <f>'[1]14 Hluk'!R27</f>
        <v>3213212.895</v>
      </c>
      <c r="S27" s="237">
        <f>'[1]14 Hluk'!S27</f>
        <v>3217712.5784999998</v>
      </c>
      <c r="T27" s="237">
        <f>'[1]14 Hluk'!T27</f>
        <v>3222212.2620000001</v>
      </c>
      <c r="U27" s="237">
        <f>'[1]14 Hluk'!U27</f>
        <v>3226711.9454999999</v>
      </c>
      <c r="V27" s="237">
        <f>'[1]14 Hluk'!V27</f>
        <v>3231211.6289999997</v>
      </c>
      <c r="W27" s="237">
        <f>'[1]14 Hluk'!W27</f>
        <v>3235711.3125</v>
      </c>
      <c r="X27" s="237">
        <f>'[1]14 Hluk'!X27</f>
        <v>3240210.9960000003</v>
      </c>
      <c r="Y27" s="237">
        <f>'[1]14 Hluk'!Y27</f>
        <v>3244710.6794999996</v>
      </c>
      <c r="Z27" s="237">
        <f>'[1]14 Hluk'!Z27</f>
        <v>3249210.3629999999</v>
      </c>
      <c r="AA27" s="237">
        <f>'[1]14 Hluk'!AA27</f>
        <v>3253710.0465000002</v>
      </c>
      <c r="AB27" s="237">
        <f>'[1]14 Hluk'!AB27</f>
        <v>3258209.7300000004</v>
      </c>
      <c r="AC27" s="237">
        <f>'[1]14 Hluk'!AC27</f>
        <v>3262709.4134999998</v>
      </c>
      <c r="AD27" s="237">
        <f>'[1]14 Hluk'!AD27</f>
        <v>3267209.0970000001</v>
      </c>
      <c r="AE27" s="237">
        <f>'[1]14 Hluk'!AE27</f>
        <v>3271708.7804999999</v>
      </c>
      <c r="AF27" s="237">
        <f>'[1]14 Hluk'!AF27</f>
        <v>3276208.4640000002</v>
      </c>
      <c r="AG27" s="237">
        <f>'[1]14 Hluk'!AG27</f>
        <v>3280708.1475</v>
      </c>
    </row>
    <row r="28" spans="2:33" x14ac:dyDescent="0.2">
      <c r="B28" s="48" t="s">
        <v>420</v>
      </c>
      <c r="C28" s="55">
        <f t="shared" si="4"/>
        <v>725759220.125</v>
      </c>
      <c r="D28" s="237">
        <f>'[1]14 Hluk'!D28</f>
        <v>30930301.407000016</v>
      </c>
      <c r="E28" s="237">
        <f>'[1]14 Hluk'!E28</f>
        <v>30291008.944000006</v>
      </c>
      <c r="F28" s="237">
        <f>'[1]14 Hluk'!F28</f>
        <v>29651716.480999991</v>
      </c>
      <c r="G28" s="237">
        <f>'[1]14 Hluk'!G28</f>
        <v>29012424.018000007</v>
      </c>
      <c r="H28" s="237">
        <f>'[1]14 Hluk'!H28</f>
        <v>23042027.694999993</v>
      </c>
      <c r="I28" s="237">
        <f>'[1]14 Hluk'!I28</f>
        <v>23065154.751999997</v>
      </c>
      <c r="J28" s="237">
        <f>'[1]14 Hluk'!J28</f>
        <v>23088281.809</v>
      </c>
      <c r="K28" s="237">
        <f>'[1]14 Hluk'!K28</f>
        <v>23111408.865999993</v>
      </c>
      <c r="L28" s="237">
        <f>'[1]14 Hluk'!L28</f>
        <v>23134535.923</v>
      </c>
      <c r="M28" s="237">
        <f>'[1]14 Hluk'!M28</f>
        <v>23157662.98</v>
      </c>
      <c r="N28" s="237">
        <f>'[1]14 Hluk'!N28</f>
        <v>23180790.037000008</v>
      </c>
      <c r="O28" s="237">
        <f>'[1]14 Hluk'!O28</f>
        <v>23203917.094000001</v>
      </c>
      <c r="P28" s="237">
        <f>'[1]14 Hluk'!P28</f>
        <v>23227044.151000001</v>
      </c>
      <c r="Q28" s="237">
        <f>'[1]14 Hluk'!Q28</f>
        <v>23250171.207999997</v>
      </c>
      <c r="R28" s="237">
        <f>'[1]14 Hluk'!R28</f>
        <v>23273298.264999997</v>
      </c>
      <c r="S28" s="237">
        <f>'[1]14 Hluk'!S28</f>
        <v>23290298.285999995</v>
      </c>
      <c r="T28" s="237">
        <f>'[1]14 Hluk'!T28</f>
        <v>23307298.306999996</v>
      </c>
      <c r="U28" s="237">
        <f>'[1]14 Hluk'!U28</f>
        <v>23324298.328000005</v>
      </c>
      <c r="V28" s="237">
        <f>'[1]14 Hluk'!V28</f>
        <v>23341298.348999999</v>
      </c>
      <c r="W28" s="237">
        <f>'[1]14 Hluk'!W28</f>
        <v>23358298.370000001</v>
      </c>
      <c r="X28" s="237">
        <f>'[1]14 Hluk'!X28</f>
        <v>23375298.391000003</v>
      </c>
      <c r="Y28" s="237">
        <f>'[1]14 Hluk'!Y28</f>
        <v>23392298.412</v>
      </c>
      <c r="Z28" s="237">
        <f>'[1]14 Hluk'!Z28</f>
        <v>23409298.432999998</v>
      </c>
      <c r="AA28" s="237">
        <f>'[1]14 Hluk'!AA28</f>
        <v>23426298.454000004</v>
      </c>
      <c r="AB28" s="237">
        <f>'[1]14 Hluk'!AB28</f>
        <v>23443298.474999998</v>
      </c>
      <c r="AC28" s="237">
        <f>'[1]14 Hluk'!AC28</f>
        <v>23460298.495999996</v>
      </c>
      <c r="AD28" s="237">
        <f>'[1]14 Hluk'!AD28</f>
        <v>23477298.517000001</v>
      </c>
      <c r="AE28" s="237">
        <f>'[1]14 Hluk'!AE28</f>
        <v>23494298.537999999</v>
      </c>
      <c r="AF28" s="237">
        <f>'[1]14 Hluk'!AF28</f>
        <v>23511298.559</v>
      </c>
      <c r="AG28" s="237">
        <f>'[1]14 Hluk'!AG28</f>
        <v>23528298.579999998</v>
      </c>
    </row>
    <row r="29" spans="2:33" x14ac:dyDescent="0.2">
      <c r="B29" s="48" t="s">
        <v>416</v>
      </c>
      <c r="C29" s="55">
        <f t="shared" si="4"/>
        <v>14059807.665000001</v>
      </c>
      <c r="D29" s="237">
        <f>'[1]14 Hluk'!D29</f>
        <v>605815.75800000003</v>
      </c>
      <c r="E29" s="237">
        <f>'[1]14 Hluk'!E29</f>
        <v>612371.59600000002</v>
      </c>
      <c r="F29" s="237">
        <f>'[1]14 Hluk'!F29</f>
        <v>618927.43399999989</v>
      </c>
      <c r="G29" s="237">
        <f>'[1]14 Hluk'!G29</f>
        <v>625483.27199999988</v>
      </c>
      <c r="H29" s="237">
        <f>'[1]14 Hluk'!H29</f>
        <v>440216.28</v>
      </c>
      <c r="I29" s="237">
        <f>'[1]14 Hluk'!I29</f>
        <v>440768.81700000004</v>
      </c>
      <c r="J29" s="237">
        <f>'[1]14 Hluk'!J29</f>
        <v>441321.35399999999</v>
      </c>
      <c r="K29" s="237">
        <f>'[1]14 Hluk'!K29</f>
        <v>441873.89100000006</v>
      </c>
      <c r="L29" s="237">
        <f>'[1]14 Hluk'!L29</f>
        <v>442426.42799999996</v>
      </c>
      <c r="M29" s="237">
        <f>'[1]14 Hluk'!M29</f>
        <v>442978.96499999997</v>
      </c>
      <c r="N29" s="237">
        <f>'[1]14 Hluk'!N29</f>
        <v>443531.50199999998</v>
      </c>
      <c r="O29" s="237">
        <f>'[1]14 Hluk'!O29</f>
        <v>444084.03899999999</v>
      </c>
      <c r="P29" s="237">
        <f>'[1]14 Hluk'!P29</f>
        <v>444636.576</v>
      </c>
      <c r="Q29" s="237">
        <f>'[1]14 Hluk'!Q29</f>
        <v>445189.11300000001</v>
      </c>
      <c r="R29" s="237">
        <f>'[1]14 Hluk'!R29</f>
        <v>445741.64999999997</v>
      </c>
      <c r="S29" s="237">
        <f>'[1]14 Hluk'!S29</f>
        <v>446060.95200000005</v>
      </c>
      <c r="T29" s="237">
        <f>'[1]14 Hluk'!T29</f>
        <v>446380.25400000007</v>
      </c>
      <c r="U29" s="237">
        <f>'[1]14 Hluk'!U29</f>
        <v>446699.55599999998</v>
      </c>
      <c r="V29" s="237">
        <f>'[1]14 Hluk'!V29</f>
        <v>447018.85800000001</v>
      </c>
      <c r="W29" s="237">
        <f>'[1]14 Hluk'!W29</f>
        <v>447338.16000000003</v>
      </c>
      <c r="X29" s="237">
        <f>'[1]14 Hluk'!X29</f>
        <v>447657.462</v>
      </c>
      <c r="Y29" s="237">
        <f>'[1]14 Hluk'!Y29</f>
        <v>447976.76399999997</v>
      </c>
      <c r="Z29" s="237">
        <f>'[1]14 Hluk'!Z29</f>
        <v>448296.06599999999</v>
      </c>
      <c r="AA29" s="237">
        <f>'[1]14 Hluk'!AA29</f>
        <v>448615.36800000002</v>
      </c>
      <c r="AB29" s="237">
        <f>'[1]14 Hluk'!AB29</f>
        <v>448934.67000000004</v>
      </c>
      <c r="AC29" s="237">
        <f>'[1]14 Hluk'!AC29</f>
        <v>449253.97200000001</v>
      </c>
      <c r="AD29" s="237">
        <f>'[1]14 Hluk'!AD29</f>
        <v>449573.27399999998</v>
      </c>
      <c r="AE29" s="237">
        <f>'[1]14 Hluk'!AE29</f>
        <v>449892.576</v>
      </c>
      <c r="AF29" s="237">
        <f>'[1]14 Hluk'!AF29</f>
        <v>450211.87800000003</v>
      </c>
      <c r="AG29" s="237">
        <f>'[1]14 Hluk'!AG29</f>
        <v>450531.18000000005</v>
      </c>
    </row>
    <row r="30" spans="2:33" x14ac:dyDescent="0.2">
      <c r="B30" s="48" t="s">
        <v>417</v>
      </c>
      <c r="C30" s="55">
        <f t="shared" si="4"/>
        <v>8265688.3475000011</v>
      </c>
      <c r="D30" s="237">
        <f>'[1]14 Hluk'!D30</f>
        <v>262212.86100000003</v>
      </c>
      <c r="E30" s="237">
        <f>'[1]14 Hluk'!E30</f>
        <v>247835.65700000001</v>
      </c>
      <c r="F30" s="237">
        <f>'[1]14 Hluk'!F30</f>
        <v>233458.45299999998</v>
      </c>
      <c r="G30" s="237">
        <f>'[1]14 Hluk'!G30</f>
        <v>219081.24899999995</v>
      </c>
      <c r="H30" s="237">
        <f>'[1]14 Hluk'!H30</f>
        <v>275472.07</v>
      </c>
      <c r="I30" s="237">
        <f>'[1]14 Hluk'!I30</f>
        <v>275920.69150000002</v>
      </c>
      <c r="J30" s="237">
        <f>'[1]14 Hluk'!J30</f>
        <v>276369.31300000002</v>
      </c>
      <c r="K30" s="237">
        <f>'[1]14 Hluk'!K30</f>
        <v>276817.93449999997</v>
      </c>
      <c r="L30" s="237">
        <f>'[1]14 Hluk'!L30</f>
        <v>277266.55600000004</v>
      </c>
      <c r="M30" s="237">
        <f>'[1]14 Hluk'!M30</f>
        <v>277715.17749999999</v>
      </c>
      <c r="N30" s="237">
        <f>'[1]14 Hluk'!N30</f>
        <v>278163.799</v>
      </c>
      <c r="O30" s="237">
        <f>'[1]14 Hluk'!O30</f>
        <v>278612.42050000001</v>
      </c>
      <c r="P30" s="237">
        <f>'[1]14 Hluk'!P30</f>
        <v>279061.04200000002</v>
      </c>
      <c r="Q30" s="237">
        <f>'[1]14 Hluk'!Q30</f>
        <v>279509.66349999997</v>
      </c>
      <c r="R30" s="237">
        <f>'[1]14 Hluk'!R30</f>
        <v>279958.28500000003</v>
      </c>
      <c r="S30" s="237">
        <f>'[1]14 Hluk'!S30</f>
        <v>280365.4425</v>
      </c>
      <c r="T30" s="237">
        <f>'[1]14 Hluk'!T30</f>
        <v>280772.60000000003</v>
      </c>
      <c r="U30" s="237">
        <f>'[1]14 Hluk'!U30</f>
        <v>281179.75750000007</v>
      </c>
      <c r="V30" s="237">
        <f>'[1]14 Hluk'!V30</f>
        <v>281586.91500000004</v>
      </c>
      <c r="W30" s="237">
        <f>'[1]14 Hluk'!W30</f>
        <v>281994.07250000007</v>
      </c>
      <c r="X30" s="237">
        <f>'[1]14 Hluk'!X30</f>
        <v>282401.2300000001</v>
      </c>
      <c r="Y30" s="237">
        <f>'[1]14 Hluk'!Y30</f>
        <v>282808.38750000007</v>
      </c>
      <c r="Z30" s="237">
        <f>'[1]14 Hluk'!Z30</f>
        <v>283215.5450000001</v>
      </c>
      <c r="AA30" s="237">
        <f>'[1]14 Hluk'!AA30</f>
        <v>283622.70250000013</v>
      </c>
      <c r="AB30" s="237">
        <f>'[1]14 Hluk'!AB30</f>
        <v>284029.86</v>
      </c>
      <c r="AC30" s="237">
        <f>'[1]14 Hluk'!AC30</f>
        <v>284437.01750000002</v>
      </c>
      <c r="AD30" s="237">
        <f>'[1]14 Hluk'!AD30</f>
        <v>284844.17500000005</v>
      </c>
      <c r="AE30" s="237">
        <f>'[1]14 Hluk'!AE30</f>
        <v>285251.33250000002</v>
      </c>
      <c r="AF30" s="237">
        <f>'[1]14 Hluk'!AF30</f>
        <v>285658.49000000011</v>
      </c>
      <c r="AG30" s="237">
        <f>'[1]14 Hluk'!AG30</f>
        <v>286065.64750000008</v>
      </c>
    </row>
    <row r="31" spans="2:33" x14ac:dyDescent="0.2">
      <c r="B31" s="48" t="s">
        <v>421</v>
      </c>
      <c r="C31" s="55">
        <f t="shared" si="4"/>
        <v>63249447.670000002</v>
      </c>
      <c r="D31" s="237">
        <f>'[1]14 Hluk'!D31</f>
        <v>2695803.2759999996</v>
      </c>
      <c r="E31" s="237">
        <f>'[1]14 Hluk'!E31</f>
        <v>2640142.3820000002</v>
      </c>
      <c r="F31" s="237">
        <f>'[1]14 Hluk'!F31</f>
        <v>2584481.4880000008</v>
      </c>
      <c r="G31" s="237">
        <f>'[1]14 Hluk'!G31</f>
        <v>2528820.5940000005</v>
      </c>
      <c r="H31" s="237">
        <f>'[1]14 Hluk'!H31</f>
        <v>2008660.7000000004</v>
      </c>
      <c r="I31" s="237">
        <f>'[1]14 Hluk'!I31</f>
        <v>2010570.818</v>
      </c>
      <c r="J31" s="237">
        <f>'[1]14 Hluk'!J31</f>
        <v>2012480.9360000002</v>
      </c>
      <c r="K31" s="237">
        <f>'[1]14 Hluk'!K31</f>
        <v>2014391.0540000002</v>
      </c>
      <c r="L31" s="237">
        <f>'[1]14 Hluk'!L31</f>
        <v>2016301.1720000005</v>
      </c>
      <c r="M31" s="237">
        <f>'[1]14 Hluk'!M31</f>
        <v>2018211.2900000003</v>
      </c>
      <c r="N31" s="237">
        <f>'[1]14 Hluk'!N31</f>
        <v>2020121.4080000005</v>
      </c>
      <c r="O31" s="237">
        <f>'[1]14 Hluk'!O31</f>
        <v>2022031.5260000001</v>
      </c>
      <c r="P31" s="237">
        <f>'[1]14 Hluk'!P31</f>
        <v>2023941.6440000006</v>
      </c>
      <c r="Q31" s="237">
        <f>'[1]14 Hluk'!Q31</f>
        <v>2025851.7619999999</v>
      </c>
      <c r="R31" s="237">
        <f>'[1]14 Hluk'!R31</f>
        <v>2027761.88</v>
      </c>
      <c r="S31" s="237">
        <f>'[1]14 Hluk'!S31</f>
        <v>2029290.6094999996</v>
      </c>
      <c r="T31" s="237">
        <f>'[1]14 Hluk'!T31</f>
        <v>2030819.3389999997</v>
      </c>
      <c r="U31" s="237">
        <f>'[1]14 Hluk'!U31</f>
        <v>2032348.0684999996</v>
      </c>
      <c r="V31" s="237">
        <f>'[1]14 Hluk'!V31</f>
        <v>2033876.7979999997</v>
      </c>
      <c r="W31" s="237">
        <f>'[1]14 Hluk'!W31</f>
        <v>2035405.5274999996</v>
      </c>
      <c r="X31" s="237">
        <f>'[1]14 Hluk'!X31</f>
        <v>2036934.2569999993</v>
      </c>
      <c r="Y31" s="237">
        <f>'[1]14 Hluk'!Y31</f>
        <v>2038462.9864999994</v>
      </c>
      <c r="Z31" s="237">
        <f>'[1]14 Hluk'!Z31</f>
        <v>2039991.716</v>
      </c>
      <c r="AA31" s="237">
        <f>'[1]14 Hluk'!AA31</f>
        <v>2041520.4454999994</v>
      </c>
      <c r="AB31" s="237">
        <f>'[1]14 Hluk'!AB31</f>
        <v>2043049.1750000003</v>
      </c>
      <c r="AC31" s="237">
        <f>'[1]14 Hluk'!AC31</f>
        <v>2044577.9044999999</v>
      </c>
      <c r="AD31" s="237">
        <f>'[1]14 Hluk'!AD31</f>
        <v>2046106.6339999998</v>
      </c>
      <c r="AE31" s="237">
        <f>'[1]14 Hluk'!AE31</f>
        <v>2047635.3635000002</v>
      </c>
      <c r="AF31" s="237">
        <f>'[1]14 Hluk'!AF31</f>
        <v>2049164.0929999996</v>
      </c>
      <c r="AG31" s="237">
        <f>'[1]14 Hluk'!AG31</f>
        <v>2050692.8225</v>
      </c>
    </row>
    <row r="32" spans="2:33" x14ac:dyDescent="0.2">
      <c r="B32" s="48" t="s">
        <v>418</v>
      </c>
      <c r="C32" s="55">
        <f t="shared" si="4"/>
        <v>2158079.4724999997</v>
      </c>
      <c r="D32" s="237">
        <f>'[1]14 Hluk'!D32</f>
        <v>126411.10699999999</v>
      </c>
      <c r="E32" s="237">
        <f>'[1]14 Hluk'!E32</f>
        <v>128419.264</v>
      </c>
      <c r="F32" s="237">
        <f>'[1]14 Hluk'!F32</f>
        <v>130427.421</v>
      </c>
      <c r="G32" s="237">
        <f>'[1]14 Hluk'!G32</f>
        <v>132435.57800000001</v>
      </c>
      <c r="H32" s="237">
        <f>'[1]14 Hluk'!H32</f>
        <v>53546.229999999989</v>
      </c>
      <c r="I32" s="237">
        <f>'[1]14 Hluk'!I32</f>
        <v>54301.086500000005</v>
      </c>
      <c r="J32" s="237">
        <f>'[1]14 Hluk'!J32</f>
        <v>55055.942999999992</v>
      </c>
      <c r="K32" s="237">
        <f>'[1]14 Hluk'!K32</f>
        <v>55810.799500000008</v>
      </c>
      <c r="L32" s="237">
        <f>'[1]14 Hluk'!L32</f>
        <v>56565.655999999995</v>
      </c>
      <c r="M32" s="237">
        <f>'[1]14 Hluk'!M32</f>
        <v>57320.512500000004</v>
      </c>
      <c r="N32" s="237">
        <f>'[1]14 Hluk'!N32</f>
        <v>58075.369000000006</v>
      </c>
      <c r="O32" s="237">
        <f>'[1]14 Hluk'!O32</f>
        <v>58830.225500000008</v>
      </c>
      <c r="P32" s="237">
        <f>'[1]14 Hluk'!P32</f>
        <v>59585.082000000009</v>
      </c>
      <c r="Q32" s="237">
        <f>'[1]14 Hluk'!Q32</f>
        <v>60339.938500000011</v>
      </c>
      <c r="R32" s="237">
        <f>'[1]14 Hluk'!R32</f>
        <v>61094.794999999998</v>
      </c>
      <c r="S32" s="237">
        <f>'[1]14 Hluk'!S32</f>
        <v>61873.449499999995</v>
      </c>
      <c r="T32" s="237">
        <f>'[1]14 Hluk'!T32</f>
        <v>62652.103999999999</v>
      </c>
      <c r="U32" s="237">
        <f>'[1]14 Hluk'!U32</f>
        <v>63430.758499999989</v>
      </c>
      <c r="V32" s="237">
        <f>'[1]14 Hluk'!V32</f>
        <v>64209.412999999993</v>
      </c>
      <c r="W32" s="237">
        <f>'[1]14 Hluk'!W32</f>
        <v>64988.06749999999</v>
      </c>
      <c r="X32" s="237">
        <f>'[1]14 Hluk'!X32</f>
        <v>65766.721999999994</v>
      </c>
      <c r="Y32" s="237">
        <f>'[1]14 Hluk'!Y32</f>
        <v>66545.376499999984</v>
      </c>
      <c r="Z32" s="237">
        <f>'[1]14 Hluk'!Z32</f>
        <v>67324.030999999988</v>
      </c>
      <c r="AA32" s="237">
        <f>'[1]14 Hluk'!AA32</f>
        <v>68102.685499999992</v>
      </c>
      <c r="AB32" s="237">
        <f>'[1]14 Hluk'!AB32</f>
        <v>68881.34</v>
      </c>
      <c r="AC32" s="237">
        <f>'[1]14 Hluk'!AC32</f>
        <v>69659.994500000001</v>
      </c>
      <c r="AD32" s="237">
        <f>'[1]14 Hluk'!AD32</f>
        <v>70438.649000000005</v>
      </c>
      <c r="AE32" s="237">
        <f>'[1]14 Hluk'!AE32</f>
        <v>71217.303499999995</v>
      </c>
      <c r="AF32" s="237">
        <f>'[1]14 Hluk'!AF32</f>
        <v>71995.957999999999</v>
      </c>
      <c r="AG32" s="237">
        <f>'[1]14 Hluk'!AG32</f>
        <v>72774.612499999988</v>
      </c>
    </row>
    <row r="33" spans="2:33" x14ac:dyDescent="0.2">
      <c r="B33" s="48" t="s">
        <v>419</v>
      </c>
      <c r="C33" s="55">
        <f t="shared" si="4"/>
        <v>2115316.9850000003</v>
      </c>
      <c r="D33" s="237">
        <f>'[1]14 Hluk'!D33</f>
        <v>58991.519000000015</v>
      </c>
      <c r="E33" s="237">
        <f>'[1]14 Hluk'!E33</f>
        <v>57253.243000000002</v>
      </c>
      <c r="F33" s="237">
        <f>'[1]14 Hluk'!F33</f>
        <v>55514.966999999997</v>
      </c>
      <c r="G33" s="237">
        <f>'[1]14 Hluk'!G33</f>
        <v>53776.691000000006</v>
      </c>
      <c r="H33" s="237">
        <f>'[1]14 Hluk'!H33</f>
        <v>62941.695000000007</v>
      </c>
      <c r="I33" s="237">
        <f>'[1]14 Hluk'!I33</f>
        <v>63774.114000000001</v>
      </c>
      <c r="J33" s="237">
        <f>'[1]14 Hluk'!J33</f>
        <v>64606.53300000001</v>
      </c>
      <c r="K33" s="237">
        <f>'[1]14 Hluk'!K33</f>
        <v>65438.952000000005</v>
      </c>
      <c r="L33" s="237">
        <f>'[1]14 Hluk'!L33</f>
        <v>66271.370999999999</v>
      </c>
      <c r="M33" s="237">
        <f>'[1]14 Hluk'!M33</f>
        <v>67103.790000000008</v>
      </c>
      <c r="N33" s="237">
        <f>'[1]14 Hluk'!N33</f>
        <v>67936.209000000003</v>
      </c>
      <c r="O33" s="237">
        <f>'[1]14 Hluk'!O33</f>
        <v>68768.627999999997</v>
      </c>
      <c r="P33" s="237">
        <f>'[1]14 Hluk'!P33</f>
        <v>69601.047000000006</v>
      </c>
      <c r="Q33" s="237">
        <f>'[1]14 Hluk'!Q33</f>
        <v>70433.466</v>
      </c>
      <c r="R33" s="237">
        <f>'[1]14 Hluk'!R33</f>
        <v>71265.885000000009</v>
      </c>
      <c r="S33" s="237">
        <f>'[1]14 Hluk'!S33</f>
        <v>71954.64</v>
      </c>
      <c r="T33" s="237">
        <f>'[1]14 Hluk'!T33</f>
        <v>72643.395000000019</v>
      </c>
      <c r="U33" s="237">
        <f>'[1]14 Hluk'!U33</f>
        <v>73332.150000000009</v>
      </c>
      <c r="V33" s="237">
        <f>'[1]14 Hluk'!V33</f>
        <v>74020.905000000013</v>
      </c>
      <c r="W33" s="237">
        <f>'[1]14 Hluk'!W33</f>
        <v>74709.660000000018</v>
      </c>
      <c r="X33" s="237">
        <f>'[1]14 Hluk'!X33</f>
        <v>75398.415000000008</v>
      </c>
      <c r="Y33" s="237">
        <f>'[1]14 Hluk'!Y33</f>
        <v>76087.170000000013</v>
      </c>
      <c r="Z33" s="237">
        <f>'[1]14 Hluk'!Z33</f>
        <v>76775.925000000017</v>
      </c>
      <c r="AA33" s="237">
        <f>'[1]14 Hluk'!AA33</f>
        <v>77464.680000000022</v>
      </c>
      <c r="AB33" s="237">
        <f>'[1]14 Hluk'!AB33</f>
        <v>78153.434999999998</v>
      </c>
      <c r="AC33" s="237">
        <f>'[1]14 Hluk'!AC33</f>
        <v>78842.19</v>
      </c>
      <c r="AD33" s="237">
        <f>'[1]14 Hluk'!AD33</f>
        <v>79530.945000000007</v>
      </c>
      <c r="AE33" s="237">
        <f>'[1]14 Hluk'!AE33</f>
        <v>80219.700000000012</v>
      </c>
      <c r="AF33" s="237">
        <f>'[1]14 Hluk'!AF33</f>
        <v>80908.455000000016</v>
      </c>
      <c r="AG33" s="237">
        <f>'[1]14 Hluk'!AG33</f>
        <v>81597.210000000021</v>
      </c>
    </row>
    <row r="34" spans="2:33" x14ac:dyDescent="0.2">
      <c r="B34" s="48" t="s">
        <v>422</v>
      </c>
      <c r="C34" s="55">
        <f t="shared" si="4"/>
        <v>15413297.744999999</v>
      </c>
      <c r="D34" s="237">
        <f>'[1]14 Hluk'!D34</f>
        <v>841950.39099999995</v>
      </c>
      <c r="E34" s="237">
        <f>'[1]14 Hluk'!E34</f>
        <v>859117.21699999983</v>
      </c>
      <c r="F34" s="237">
        <f>'[1]14 Hluk'!F34</f>
        <v>876284.04299999971</v>
      </c>
      <c r="G34" s="237">
        <f>'[1]14 Hluk'!G34</f>
        <v>893450.86899999995</v>
      </c>
      <c r="H34" s="237">
        <f>'[1]14 Hluk'!H34</f>
        <v>392052.70500000002</v>
      </c>
      <c r="I34" s="237">
        <f>'[1]14 Hluk'!I34</f>
        <v>397323.52399999998</v>
      </c>
      <c r="J34" s="237">
        <f>'[1]14 Hluk'!J34</f>
        <v>402594.34299999994</v>
      </c>
      <c r="K34" s="237">
        <f>'[1]14 Hluk'!K34</f>
        <v>407865.16200000001</v>
      </c>
      <c r="L34" s="237">
        <f>'[1]14 Hluk'!L34</f>
        <v>413135.98099999991</v>
      </c>
      <c r="M34" s="237">
        <f>'[1]14 Hluk'!M34</f>
        <v>418406.79999999987</v>
      </c>
      <c r="N34" s="237">
        <f>'[1]14 Hluk'!N34</f>
        <v>423677.61900000006</v>
      </c>
      <c r="O34" s="237">
        <f>'[1]14 Hluk'!O34</f>
        <v>428948.43799999997</v>
      </c>
      <c r="P34" s="237">
        <f>'[1]14 Hluk'!P34</f>
        <v>434219.25700000004</v>
      </c>
      <c r="Q34" s="237">
        <f>'[1]14 Hluk'!Q34</f>
        <v>439490.076</v>
      </c>
      <c r="R34" s="237">
        <f>'[1]14 Hluk'!R34</f>
        <v>444760.8949999999</v>
      </c>
      <c r="S34" s="237">
        <f>'[1]14 Hluk'!S34</f>
        <v>450332.62</v>
      </c>
      <c r="T34" s="237">
        <f>'[1]14 Hluk'!T34</f>
        <v>455904.34499999997</v>
      </c>
      <c r="U34" s="237">
        <f>'[1]14 Hluk'!U34</f>
        <v>461476.06999999995</v>
      </c>
      <c r="V34" s="237">
        <f>'[1]14 Hluk'!V34</f>
        <v>467047.79499999998</v>
      </c>
      <c r="W34" s="237">
        <f>'[1]14 Hluk'!W34</f>
        <v>472619.52000000002</v>
      </c>
      <c r="X34" s="237">
        <f>'[1]14 Hluk'!X34</f>
        <v>478191.24499999994</v>
      </c>
      <c r="Y34" s="237">
        <f>'[1]14 Hluk'!Y34</f>
        <v>483762.96999999991</v>
      </c>
      <c r="Z34" s="237">
        <f>'[1]14 Hluk'!Z34</f>
        <v>489334.69499999989</v>
      </c>
      <c r="AA34" s="237">
        <f>'[1]14 Hluk'!AA34</f>
        <v>494906.41999999987</v>
      </c>
      <c r="AB34" s="237">
        <f>'[1]14 Hluk'!AB34</f>
        <v>500478.14500000008</v>
      </c>
      <c r="AC34" s="237">
        <f>'[1]14 Hluk'!AC34</f>
        <v>506049.86999999994</v>
      </c>
      <c r="AD34" s="237">
        <f>'[1]14 Hluk'!AD34</f>
        <v>511621.59499999986</v>
      </c>
      <c r="AE34" s="237">
        <f>'[1]14 Hluk'!AE34</f>
        <v>517193.31999999983</v>
      </c>
      <c r="AF34" s="237">
        <f>'[1]14 Hluk'!AF34</f>
        <v>522765.04499999993</v>
      </c>
      <c r="AG34" s="237">
        <f>'[1]14 Hluk'!AG34</f>
        <v>528336.7699999999</v>
      </c>
    </row>
    <row r="35" spans="2:33" x14ac:dyDescent="0.2">
      <c r="B35" s="48" t="s">
        <v>423</v>
      </c>
      <c r="C35" s="55">
        <f t="shared" si="4"/>
        <v>14375781.230000002</v>
      </c>
      <c r="D35" s="237">
        <f>'[1]14 Hluk'!D35</f>
        <v>840073.34199999995</v>
      </c>
      <c r="E35" s="237">
        <f>'[1]14 Hluk'!E35</f>
        <v>853609.65899999999</v>
      </c>
      <c r="F35" s="237">
        <f>'[1]14 Hluk'!F35</f>
        <v>867145.97600000002</v>
      </c>
      <c r="G35" s="237">
        <f>'[1]14 Hluk'!G35</f>
        <v>880682.29300000006</v>
      </c>
      <c r="H35" s="237">
        <f>'[1]14 Hluk'!H35</f>
        <v>358820.91499999998</v>
      </c>
      <c r="I35" s="237">
        <f>'[1]14 Hluk'!I35</f>
        <v>363571.90099999995</v>
      </c>
      <c r="J35" s="237">
        <f>'[1]14 Hluk'!J35</f>
        <v>368322.88699999999</v>
      </c>
      <c r="K35" s="237">
        <f>'[1]14 Hluk'!K35</f>
        <v>373073.87299999991</v>
      </c>
      <c r="L35" s="237">
        <f>'[1]14 Hluk'!L35</f>
        <v>377824.85899999994</v>
      </c>
      <c r="M35" s="237">
        <f>'[1]14 Hluk'!M35</f>
        <v>382575.84499999997</v>
      </c>
      <c r="N35" s="237">
        <f>'[1]14 Hluk'!N35</f>
        <v>387326.83100000001</v>
      </c>
      <c r="O35" s="237">
        <f>'[1]14 Hluk'!O35</f>
        <v>392077.81699999986</v>
      </c>
      <c r="P35" s="237">
        <f>'[1]14 Hluk'!P35</f>
        <v>396828.8029999999</v>
      </c>
      <c r="Q35" s="237">
        <f>'[1]14 Hluk'!Q35</f>
        <v>401579.78899999999</v>
      </c>
      <c r="R35" s="237">
        <f>'[1]14 Hluk'!R35</f>
        <v>406330.77500000002</v>
      </c>
      <c r="S35" s="237">
        <f>'[1]14 Hluk'!S35</f>
        <v>411588.89199999999</v>
      </c>
      <c r="T35" s="237">
        <f>'[1]14 Hluk'!T35</f>
        <v>416847.00899999996</v>
      </c>
      <c r="U35" s="237">
        <f>'[1]14 Hluk'!U35</f>
        <v>422105.12599999999</v>
      </c>
      <c r="V35" s="237">
        <f>'[1]14 Hluk'!V35</f>
        <v>427363.24300000013</v>
      </c>
      <c r="W35" s="237">
        <f>'[1]14 Hluk'!W35</f>
        <v>432621.3600000001</v>
      </c>
      <c r="X35" s="237">
        <f>'[1]14 Hluk'!X35</f>
        <v>437879.47700000007</v>
      </c>
      <c r="Y35" s="237">
        <f>'[1]14 Hluk'!Y35</f>
        <v>443137.59400000004</v>
      </c>
      <c r="Z35" s="237">
        <f>'[1]14 Hluk'!Z35</f>
        <v>448395.71100000013</v>
      </c>
      <c r="AA35" s="237">
        <f>'[1]14 Hluk'!AA35</f>
        <v>453653.82800000004</v>
      </c>
      <c r="AB35" s="237">
        <f>'[1]14 Hluk'!AB35</f>
        <v>458911.94500000001</v>
      </c>
      <c r="AC35" s="237">
        <f>'[1]14 Hluk'!AC35</f>
        <v>464170.06199999998</v>
      </c>
      <c r="AD35" s="237">
        <f>'[1]14 Hluk'!AD35</f>
        <v>469428.179</v>
      </c>
      <c r="AE35" s="237">
        <f>'[1]14 Hluk'!AE35</f>
        <v>474686.29600000003</v>
      </c>
      <c r="AF35" s="237">
        <f>'[1]14 Hluk'!AF35</f>
        <v>479944.41300000006</v>
      </c>
      <c r="AG35" s="237">
        <f>'[1]14 Hluk'!AG35</f>
        <v>485202.52999999997</v>
      </c>
    </row>
    <row r="36" spans="2:33" x14ac:dyDescent="0.2">
      <c r="B36" s="48" t="s">
        <v>424</v>
      </c>
      <c r="C36" s="55">
        <f t="shared" si="4"/>
        <v>14105641.9925</v>
      </c>
      <c r="D36" s="237">
        <f>'[1]14 Hluk'!D36</f>
        <v>393079.15800000005</v>
      </c>
      <c r="E36" s="237">
        <f>'[1]14 Hluk'!E36</f>
        <v>381661.30100000004</v>
      </c>
      <c r="F36" s="237">
        <f>'[1]14 Hluk'!F36</f>
        <v>370243.44400000002</v>
      </c>
      <c r="G36" s="237">
        <f>'[1]14 Hluk'!G36</f>
        <v>358825.587</v>
      </c>
      <c r="H36" s="237">
        <f>'[1]14 Hluk'!H36</f>
        <v>418928.38500000001</v>
      </c>
      <c r="I36" s="237">
        <f>'[1]14 Hluk'!I36</f>
        <v>424478.31949999998</v>
      </c>
      <c r="J36" s="237">
        <f>'[1]14 Hluk'!J36</f>
        <v>430028.25400000002</v>
      </c>
      <c r="K36" s="237">
        <f>'[1]14 Hluk'!K36</f>
        <v>435578.18849999999</v>
      </c>
      <c r="L36" s="237">
        <f>'[1]14 Hluk'!L36</f>
        <v>441128.12299999991</v>
      </c>
      <c r="M36" s="237">
        <f>'[1]14 Hluk'!M36</f>
        <v>446678.05749999994</v>
      </c>
      <c r="N36" s="237">
        <f>'[1]14 Hluk'!N36</f>
        <v>452227.99199999991</v>
      </c>
      <c r="O36" s="237">
        <f>'[1]14 Hluk'!O36</f>
        <v>457777.92649999983</v>
      </c>
      <c r="P36" s="237">
        <f>'[1]14 Hluk'!P36</f>
        <v>463327.8609999998</v>
      </c>
      <c r="Q36" s="237">
        <f>'[1]14 Hluk'!Q36</f>
        <v>468877.79549999989</v>
      </c>
      <c r="R36" s="237">
        <f>'[1]14 Hluk'!R36</f>
        <v>474427.73</v>
      </c>
      <c r="S36" s="237">
        <f>'[1]14 Hluk'!S36</f>
        <v>479194.04599999997</v>
      </c>
      <c r="T36" s="237">
        <f>'[1]14 Hluk'!T36</f>
        <v>483960.36199999996</v>
      </c>
      <c r="U36" s="237">
        <f>'[1]14 Hluk'!U36</f>
        <v>488726.67799999996</v>
      </c>
      <c r="V36" s="237">
        <f>'[1]14 Hluk'!V36</f>
        <v>493492.99399999995</v>
      </c>
      <c r="W36" s="237">
        <f>'[1]14 Hluk'!W36</f>
        <v>498259.30999999988</v>
      </c>
      <c r="X36" s="237">
        <f>'[1]14 Hluk'!X36</f>
        <v>503025.62599999987</v>
      </c>
      <c r="Y36" s="237">
        <f>'[1]14 Hluk'!Y36</f>
        <v>507791.94199999981</v>
      </c>
      <c r="Z36" s="237">
        <f>'[1]14 Hluk'!Z36</f>
        <v>512558.25799999986</v>
      </c>
      <c r="AA36" s="237">
        <f>'[1]14 Hluk'!AA36</f>
        <v>517324.57399999991</v>
      </c>
      <c r="AB36" s="237">
        <f>'[1]14 Hluk'!AB36</f>
        <v>522090.89</v>
      </c>
      <c r="AC36" s="237">
        <f>'[1]14 Hluk'!AC36</f>
        <v>526857.20600000001</v>
      </c>
      <c r="AD36" s="237">
        <f>'[1]14 Hluk'!AD36</f>
        <v>531623.522</v>
      </c>
      <c r="AE36" s="237">
        <f>'[1]14 Hluk'!AE36</f>
        <v>536389.83799999999</v>
      </c>
      <c r="AF36" s="237">
        <f>'[1]14 Hluk'!AF36</f>
        <v>541156.15399999986</v>
      </c>
      <c r="AG36" s="237">
        <f>'[1]14 Hluk'!AG36</f>
        <v>545922.46999999986</v>
      </c>
    </row>
    <row r="37" spans="2:33" x14ac:dyDescent="0.2">
      <c r="B37" s="48" t="s">
        <v>429</v>
      </c>
      <c r="C37" s="55">
        <f t="shared" si="4"/>
        <v>102554847.52500001</v>
      </c>
      <c r="D37" s="237">
        <f>'[1]14 Hluk'!D37</f>
        <v>5600648.6949999984</v>
      </c>
      <c r="E37" s="237">
        <f>'[1]14 Hluk'!E37</f>
        <v>5714864.8599999994</v>
      </c>
      <c r="F37" s="237">
        <f>'[1]14 Hluk'!F37</f>
        <v>5829081.0249999994</v>
      </c>
      <c r="G37" s="237">
        <f>'[1]14 Hluk'!G37</f>
        <v>5943297.1900000004</v>
      </c>
      <c r="H37" s="237">
        <f>'[1]14 Hluk'!H37</f>
        <v>2609640.8650000002</v>
      </c>
      <c r="I37" s="237">
        <f>'[1]14 Hluk'!I37</f>
        <v>2643943.0540000005</v>
      </c>
      <c r="J37" s="237">
        <f>'[1]14 Hluk'!J37</f>
        <v>2678245.2430000002</v>
      </c>
      <c r="K37" s="237">
        <f>'[1]14 Hluk'!K37</f>
        <v>2712547.4320000005</v>
      </c>
      <c r="L37" s="237">
        <f>'[1]14 Hluk'!L37</f>
        <v>2746849.6210000003</v>
      </c>
      <c r="M37" s="237">
        <f>'[1]14 Hluk'!M37</f>
        <v>2781151.81</v>
      </c>
      <c r="N37" s="237">
        <f>'[1]14 Hluk'!N37</f>
        <v>2815453.9989999998</v>
      </c>
      <c r="O37" s="237">
        <f>'[1]14 Hluk'!O37</f>
        <v>2849756.1880000001</v>
      </c>
      <c r="P37" s="237">
        <f>'[1]14 Hluk'!P37</f>
        <v>2884058.3769999999</v>
      </c>
      <c r="Q37" s="237">
        <f>'[1]14 Hluk'!Q37</f>
        <v>2918360.5660000001</v>
      </c>
      <c r="R37" s="237">
        <f>'[1]14 Hluk'!R37</f>
        <v>2952662.7550000004</v>
      </c>
      <c r="S37" s="237">
        <f>'[1]14 Hluk'!S37</f>
        <v>2990865.6260000002</v>
      </c>
      <c r="T37" s="237">
        <f>'[1]14 Hluk'!T37</f>
        <v>3029068.497</v>
      </c>
      <c r="U37" s="237">
        <f>'[1]14 Hluk'!U37</f>
        <v>3067271.3680000002</v>
      </c>
      <c r="V37" s="237">
        <f>'[1]14 Hluk'!V37</f>
        <v>3105474.2390000001</v>
      </c>
      <c r="W37" s="237">
        <f>'[1]14 Hluk'!W37</f>
        <v>3143677.1100000003</v>
      </c>
      <c r="X37" s="237">
        <f>'[1]14 Hluk'!X37</f>
        <v>3181879.9810000001</v>
      </c>
      <c r="Y37" s="237">
        <f>'[1]14 Hluk'!Y37</f>
        <v>3220082.8520000004</v>
      </c>
      <c r="Z37" s="237">
        <f>'[1]14 Hluk'!Z37</f>
        <v>3258285.7230000007</v>
      </c>
      <c r="AA37" s="237">
        <f>'[1]14 Hluk'!AA37</f>
        <v>3296488.594000001</v>
      </c>
      <c r="AB37" s="237">
        <f>'[1]14 Hluk'!AB37</f>
        <v>3334691.4650000003</v>
      </c>
      <c r="AC37" s="237">
        <f>'[1]14 Hluk'!AC37</f>
        <v>3372894.3360000006</v>
      </c>
      <c r="AD37" s="237">
        <f>'[1]14 Hluk'!AD37</f>
        <v>3411097.2069999995</v>
      </c>
      <c r="AE37" s="237">
        <f>'[1]14 Hluk'!AE37</f>
        <v>3449300.0779999993</v>
      </c>
      <c r="AF37" s="237">
        <f>'[1]14 Hluk'!AF37</f>
        <v>3487502.9489999996</v>
      </c>
      <c r="AG37" s="237">
        <f>'[1]14 Hluk'!AG37</f>
        <v>3525705.82</v>
      </c>
    </row>
    <row r="38" spans="2:33" x14ac:dyDescent="0.2">
      <c r="B38" s="48" t="s">
        <v>425</v>
      </c>
      <c r="C38" s="55">
        <f t="shared" si="4"/>
        <v>126933.86</v>
      </c>
      <c r="D38" s="237">
        <f>'[1]14 Hluk'!D38</f>
        <v>7354.8230000000012</v>
      </c>
      <c r="E38" s="237">
        <f>'[1]14 Hluk'!E38</f>
        <v>7489.5810000000001</v>
      </c>
      <c r="F38" s="237">
        <f>'[1]14 Hluk'!F38</f>
        <v>7624.3390000000009</v>
      </c>
      <c r="G38" s="237">
        <f>'[1]14 Hluk'!G38</f>
        <v>7759.0970000000007</v>
      </c>
      <c r="H38" s="237">
        <f>'[1]14 Hluk'!H38</f>
        <v>3146.665</v>
      </c>
      <c r="I38" s="237">
        <f>'[1]14 Hluk'!I38</f>
        <v>3199.9549999999999</v>
      </c>
      <c r="J38" s="237">
        <f>'[1]14 Hluk'!J38</f>
        <v>3253.2449999999999</v>
      </c>
      <c r="K38" s="237">
        <f>'[1]14 Hluk'!K38</f>
        <v>3306.5349999999999</v>
      </c>
      <c r="L38" s="237">
        <f>'[1]14 Hluk'!L38</f>
        <v>3359.8249999999998</v>
      </c>
      <c r="M38" s="237">
        <f>'[1]14 Hluk'!M38</f>
        <v>3413.1149999999998</v>
      </c>
      <c r="N38" s="237">
        <f>'[1]14 Hluk'!N38</f>
        <v>3466.4049999999988</v>
      </c>
      <c r="O38" s="237">
        <f>'[1]14 Hluk'!O38</f>
        <v>3519.6949999999988</v>
      </c>
      <c r="P38" s="237">
        <f>'[1]14 Hluk'!P38</f>
        <v>3572.9849999999988</v>
      </c>
      <c r="Q38" s="237">
        <f>'[1]14 Hluk'!Q38</f>
        <v>3626.2749999999987</v>
      </c>
      <c r="R38" s="237">
        <f>'[1]14 Hluk'!R38</f>
        <v>3679.5649999999996</v>
      </c>
      <c r="S38" s="237">
        <f>'[1]14 Hluk'!S38</f>
        <v>3712.634</v>
      </c>
      <c r="T38" s="237">
        <f>'[1]14 Hluk'!T38</f>
        <v>3745.7029999999995</v>
      </c>
      <c r="U38" s="237">
        <f>'[1]14 Hluk'!U38</f>
        <v>3778.7719999999999</v>
      </c>
      <c r="V38" s="237">
        <f>'[1]14 Hluk'!V38</f>
        <v>3811.8409999999994</v>
      </c>
      <c r="W38" s="237">
        <f>'[1]14 Hluk'!W38</f>
        <v>3844.91</v>
      </c>
      <c r="X38" s="237">
        <f>'[1]14 Hluk'!X38</f>
        <v>3877.9790000000003</v>
      </c>
      <c r="Y38" s="237">
        <f>'[1]14 Hluk'!Y38</f>
        <v>3911.0479999999998</v>
      </c>
      <c r="Z38" s="237">
        <f>'[1]14 Hluk'!Z38</f>
        <v>3944.1170000000002</v>
      </c>
      <c r="AA38" s="237">
        <f>'[1]14 Hluk'!AA38</f>
        <v>3977.1860000000006</v>
      </c>
      <c r="AB38" s="237">
        <f>'[1]14 Hluk'!AB38</f>
        <v>4010.2550000000001</v>
      </c>
      <c r="AC38" s="237">
        <f>'[1]14 Hluk'!AC38</f>
        <v>4043.3239999999996</v>
      </c>
      <c r="AD38" s="237">
        <f>'[1]14 Hluk'!AD38</f>
        <v>4076.393</v>
      </c>
      <c r="AE38" s="237">
        <f>'[1]14 Hluk'!AE38</f>
        <v>4109.4620000000004</v>
      </c>
      <c r="AF38" s="237">
        <f>'[1]14 Hluk'!AF38</f>
        <v>4142.5309999999999</v>
      </c>
      <c r="AG38" s="237">
        <f>'[1]14 Hluk'!AG38</f>
        <v>4175.5999999999995</v>
      </c>
    </row>
    <row r="39" spans="2:33" x14ac:dyDescent="0.2">
      <c r="B39" s="48" t="s">
        <v>426</v>
      </c>
      <c r="C39" s="55">
        <f t="shared" ref="C39:C40" si="5">SUM(D39:AG39)</f>
        <v>124757.91249999996</v>
      </c>
      <c r="D39" s="237">
        <f>'[1]14 Hluk'!D39</f>
        <v>3407.7129999999997</v>
      </c>
      <c r="E39" s="237">
        <f>'[1]14 Hluk'!E39</f>
        <v>3374.2059999999997</v>
      </c>
      <c r="F39" s="237">
        <f>'[1]14 Hluk'!F39</f>
        <v>3340.6989999999996</v>
      </c>
      <c r="G39" s="237">
        <f>'[1]14 Hluk'!G39</f>
        <v>3307.192</v>
      </c>
      <c r="H39" s="237">
        <f>'[1]14 Hluk'!H39</f>
        <v>3644.8900000000003</v>
      </c>
      <c r="I39" s="237">
        <f>'[1]14 Hluk'!I39</f>
        <v>3693.6905000000002</v>
      </c>
      <c r="J39" s="237">
        <f>'[1]14 Hluk'!J39</f>
        <v>3742.491</v>
      </c>
      <c r="K39" s="237">
        <f>'[1]14 Hluk'!K39</f>
        <v>3791.2914999999994</v>
      </c>
      <c r="L39" s="237">
        <f>'[1]14 Hluk'!L39</f>
        <v>3840.0919999999996</v>
      </c>
      <c r="M39" s="237">
        <f>'[1]14 Hluk'!M39</f>
        <v>3888.892499999999</v>
      </c>
      <c r="N39" s="237">
        <f>'[1]14 Hluk'!N39</f>
        <v>3937.6929999999993</v>
      </c>
      <c r="O39" s="237">
        <f>'[1]14 Hluk'!O39</f>
        <v>3986.4934999999987</v>
      </c>
      <c r="P39" s="237">
        <f>'[1]14 Hluk'!P39</f>
        <v>4035.293999999999</v>
      </c>
      <c r="Q39" s="237">
        <f>'[1]14 Hluk'!Q39</f>
        <v>4084.0944999999983</v>
      </c>
      <c r="R39" s="237">
        <f>'[1]14 Hluk'!R39</f>
        <v>4132.8950000000004</v>
      </c>
      <c r="S39" s="237">
        <f>'[1]14 Hluk'!S39</f>
        <v>4187.5355</v>
      </c>
      <c r="T39" s="237">
        <f>'[1]14 Hluk'!T39</f>
        <v>4242.1759999999995</v>
      </c>
      <c r="U39" s="237">
        <f>'[1]14 Hluk'!U39</f>
        <v>4296.8164999999999</v>
      </c>
      <c r="V39" s="237">
        <f>'[1]14 Hluk'!V39</f>
        <v>4351.4569999999994</v>
      </c>
      <c r="W39" s="237">
        <f>'[1]14 Hluk'!W39</f>
        <v>4406.0974999999989</v>
      </c>
      <c r="X39" s="237">
        <f>'[1]14 Hluk'!X39</f>
        <v>4460.7379999999994</v>
      </c>
      <c r="Y39" s="237">
        <f>'[1]14 Hluk'!Y39</f>
        <v>4515.3784999999989</v>
      </c>
      <c r="Z39" s="237">
        <f>'[1]14 Hluk'!Z39</f>
        <v>4570.0189999999984</v>
      </c>
      <c r="AA39" s="237">
        <f>'[1]14 Hluk'!AA39</f>
        <v>4624.6594999999988</v>
      </c>
      <c r="AB39" s="237">
        <f>'[1]14 Hluk'!AB39</f>
        <v>4679.2999999999993</v>
      </c>
      <c r="AC39" s="237">
        <f>'[1]14 Hluk'!AC39</f>
        <v>4733.9405000000006</v>
      </c>
      <c r="AD39" s="237">
        <f>'[1]14 Hluk'!AD39</f>
        <v>4788.5810000000001</v>
      </c>
      <c r="AE39" s="237">
        <f>'[1]14 Hluk'!AE39</f>
        <v>4843.2214999999997</v>
      </c>
      <c r="AF39" s="237">
        <f>'[1]14 Hluk'!AF39</f>
        <v>4897.8619999999992</v>
      </c>
      <c r="AG39" s="237">
        <f>'[1]14 Hluk'!AG39</f>
        <v>4952.5024999999987</v>
      </c>
    </row>
    <row r="40" spans="2:33" x14ac:dyDescent="0.2">
      <c r="B40" s="48" t="s">
        <v>428</v>
      </c>
      <c r="C40" s="55">
        <f t="shared" si="5"/>
        <v>867386.00000000023</v>
      </c>
      <c r="D40" s="237">
        <f>'[1]14 Hluk'!D40</f>
        <v>48142.770000000004</v>
      </c>
      <c r="E40" s="237">
        <f>'[1]14 Hluk'!E40</f>
        <v>48872.404999999992</v>
      </c>
      <c r="F40" s="237">
        <f>'[1]14 Hluk'!F40</f>
        <v>49602.039999999994</v>
      </c>
      <c r="G40" s="237">
        <f>'[1]14 Hluk'!G40</f>
        <v>50331.674999999988</v>
      </c>
      <c r="H40" s="237">
        <f>'[1]14 Hluk'!H40</f>
        <v>21033.489999999998</v>
      </c>
      <c r="I40" s="237">
        <f>'[1]14 Hluk'!I40</f>
        <v>21434.26</v>
      </c>
      <c r="J40" s="237">
        <f>'[1]14 Hluk'!J40</f>
        <v>21835.029999999995</v>
      </c>
      <c r="K40" s="237">
        <f>'[1]14 Hluk'!K40</f>
        <v>22235.799999999996</v>
      </c>
      <c r="L40" s="237">
        <f>'[1]14 Hluk'!L40</f>
        <v>22636.569999999996</v>
      </c>
      <c r="M40" s="237">
        <f>'[1]14 Hluk'!M40</f>
        <v>23037.339999999997</v>
      </c>
      <c r="N40" s="237">
        <f>'[1]14 Hluk'!N40</f>
        <v>23438.10999999999</v>
      </c>
      <c r="O40" s="237">
        <f>'[1]14 Hluk'!O40</f>
        <v>23838.879999999994</v>
      </c>
      <c r="P40" s="237">
        <f>'[1]14 Hluk'!P40</f>
        <v>24239.649999999991</v>
      </c>
      <c r="Q40" s="237">
        <f>'[1]14 Hluk'!Q40</f>
        <v>24640.419999999987</v>
      </c>
      <c r="R40" s="237">
        <f>'[1]14 Hluk'!R40</f>
        <v>25041.19</v>
      </c>
      <c r="S40" s="237">
        <f>'[1]14 Hluk'!S40</f>
        <v>25386.260999999999</v>
      </c>
      <c r="T40" s="237">
        <f>'[1]14 Hluk'!T40</f>
        <v>25731.331999999999</v>
      </c>
      <c r="U40" s="237">
        <f>'[1]14 Hluk'!U40</f>
        <v>26076.402999999998</v>
      </c>
      <c r="V40" s="237">
        <f>'[1]14 Hluk'!V40</f>
        <v>26421.473999999998</v>
      </c>
      <c r="W40" s="237">
        <f>'[1]14 Hluk'!W40</f>
        <v>26766.544999999995</v>
      </c>
      <c r="X40" s="237">
        <f>'[1]14 Hluk'!X40</f>
        <v>27111.615999999998</v>
      </c>
      <c r="Y40" s="237">
        <f>'[1]14 Hluk'!Y40</f>
        <v>27456.686999999994</v>
      </c>
      <c r="Z40" s="237">
        <f>'[1]14 Hluk'!Z40</f>
        <v>27801.757999999991</v>
      </c>
      <c r="AA40" s="237">
        <f>'[1]14 Hluk'!AA40</f>
        <v>28146.828999999987</v>
      </c>
      <c r="AB40" s="237">
        <f>'[1]14 Hluk'!AB40</f>
        <v>28491.899999999998</v>
      </c>
      <c r="AC40" s="237">
        <f>'[1]14 Hluk'!AC40</f>
        <v>28836.970999999998</v>
      </c>
      <c r="AD40" s="237">
        <f>'[1]14 Hluk'!AD40</f>
        <v>29182.041999999998</v>
      </c>
      <c r="AE40" s="237">
        <f>'[1]14 Hluk'!AE40</f>
        <v>29527.112999999998</v>
      </c>
      <c r="AF40" s="237">
        <f>'[1]14 Hluk'!AF40</f>
        <v>29872.183999999997</v>
      </c>
      <c r="AG40" s="237">
        <f>'[1]14 Hluk'!AG40</f>
        <v>30217.254999999997</v>
      </c>
    </row>
    <row r="41" spans="2:33" x14ac:dyDescent="0.2">
      <c r="B41" s="49" t="s">
        <v>47</v>
      </c>
      <c r="C41" s="238">
        <f>SUM(D41:AG41)</f>
        <v>1219368988.21</v>
      </c>
      <c r="D41" s="238">
        <f t="shared" ref="D41:AG41" si="6">SUM(D26:D40)</f>
        <v>52377205.299000025</v>
      </c>
      <c r="E41" s="238">
        <f t="shared" si="6"/>
        <v>51719135.338000007</v>
      </c>
      <c r="F41" s="238">
        <f t="shared" si="6"/>
        <v>51061065.376999989</v>
      </c>
      <c r="G41" s="238">
        <f t="shared" si="6"/>
        <v>50402995.416000001</v>
      </c>
      <c r="H41" s="238">
        <f t="shared" si="6"/>
        <v>37907333.419999994</v>
      </c>
      <c r="I41" s="238">
        <f t="shared" si="6"/>
        <v>37996055.575999983</v>
      </c>
      <c r="J41" s="238">
        <f t="shared" si="6"/>
        <v>38084777.732000001</v>
      </c>
      <c r="K41" s="238">
        <f t="shared" si="6"/>
        <v>38173499.888000004</v>
      </c>
      <c r="L41" s="238">
        <f t="shared" si="6"/>
        <v>38262222.044000007</v>
      </c>
      <c r="M41" s="238">
        <f t="shared" si="6"/>
        <v>38350944.200000003</v>
      </c>
      <c r="N41" s="238">
        <f t="shared" si="6"/>
        <v>38439666.356000014</v>
      </c>
      <c r="O41" s="238">
        <f t="shared" si="6"/>
        <v>38528388.512000009</v>
      </c>
      <c r="P41" s="238">
        <f t="shared" si="6"/>
        <v>38617110.667999998</v>
      </c>
      <c r="Q41" s="238">
        <f t="shared" si="6"/>
        <v>38705832.823999994</v>
      </c>
      <c r="R41" s="238">
        <f t="shared" si="6"/>
        <v>38794554.979999997</v>
      </c>
      <c r="S41" s="238">
        <f t="shared" si="6"/>
        <v>38878137.278999992</v>
      </c>
      <c r="T41" s="238">
        <f t="shared" si="6"/>
        <v>38961719.578000017</v>
      </c>
      <c r="U41" s="238">
        <f t="shared" si="6"/>
        <v>39045301.877000012</v>
      </c>
      <c r="V41" s="238">
        <f t="shared" si="6"/>
        <v>39128884.176000006</v>
      </c>
      <c r="W41" s="238">
        <f t="shared" si="6"/>
        <v>39212466.475000001</v>
      </c>
      <c r="X41" s="238">
        <f t="shared" si="6"/>
        <v>39296048.774000004</v>
      </c>
      <c r="Y41" s="238">
        <f t="shared" si="6"/>
        <v>39379631.072999999</v>
      </c>
      <c r="Z41" s="238">
        <f t="shared" si="6"/>
        <v>39463213.372000001</v>
      </c>
      <c r="AA41" s="238">
        <f t="shared" si="6"/>
        <v>39546795.671000019</v>
      </c>
      <c r="AB41" s="238">
        <f t="shared" si="6"/>
        <v>39630377.970000006</v>
      </c>
      <c r="AC41" s="238">
        <f t="shared" si="6"/>
        <v>39713960.268999986</v>
      </c>
      <c r="AD41" s="238">
        <f t="shared" si="6"/>
        <v>39797542.568000004</v>
      </c>
      <c r="AE41" s="238">
        <f t="shared" si="6"/>
        <v>39881124.866999991</v>
      </c>
      <c r="AF41" s="238">
        <f t="shared" si="6"/>
        <v>39964707.166000001</v>
      </c>
      <c r="AG41" s="238">
        <f t="shared" si="6"/>
        <v>40048289.465000004</v>
      </c>
    </row>
    <row r="44" spans="2:33" x14ac:dyDescent="0.2">
      <c r="B44" s="48"/>
      <c r="C44" s="48"/>
      <c r="D44" s="48" t="s">
        <v>10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</row>
    <row r="45" spans="2:33" x14ac:dyDescent="0.2">
      <c r="B45" s="49" t="s">
        <v>430</v>
      </c>
      <c r="C45" s="49"/>
      <c r="D45" s="48">
        <v>1</v>
      </c>
      <c r="E45" s="48">
        <v>2</v>
      </c>
      <c r="F45" s="48">
        <v>3</v>
      </c>
      <c r="G45" s="48">
        <v>4</v>
      </c>
      <c r="H45" s="48">
        <v>5</v>
      </c>
      <c r="I45" s="48">
        <v>6</v>
      </c>
      <c r="J45" s="48">
        <v>7</v>
      </c>
      <c r="K45" s="48">
        <v>8</v>
      </c>
      <c r="L45" s="48">
        <v>9</v>
      </c>
      <c r="M45" s="48">
        <v>10</v>
      </c>
      <c r="N45" s="48">
        <v>11</v>
      </c>
      <c r="O45" s="48">
        <v>12</v>
      </c>
      <c r="P45" s="48">
        <v>13</v>
      </c>
      <c r="Q45" s="48">
        <v>14</v>
      </c>
      <c r="R45" s="48">
        <v>15</v>
      </c>
      <c r="S45" s="48">
        <v>16</v>
      </c>
      <c r="T45" s="48">
        <v>17</v>
      </c>
      <c r="U45" s="48">
        <v>18</v>
      </c>
      <c r="V45" s="48">
        <v>19</v>
      </c>
      <c r="W45" s="48">
        <v>20</v>
      </c>
      <c r="X45" s="48">
        <v>21</v>
      </c>
      <c r="Y45" s="48">
        <v>22</v>
      </c>
      <c r="Z45" s="48">
        <v>23</v>
      </c>
      <c r="AA45" s="48">
        <v>24</v>
      </c>
      <c r="AB45" s="48">
        <v>25</v>
      </c>
      <c r="AC45" s="48">
        <v>26</v>
      </c>
      <c r="AD45" s="48">
        <v>27</v>
      </c>
      <c r="AE45" s="48">
        <v>28</v>
      </c>
      <c r="AF45" s="48">
        <v>29</v>
      </c>
      <c r="AG45" s="48">
        <v>30</v>
      </c>
    </row>
    <row r="46" spans="2:33" x14ac:dyDescent="0.2">
      <c r="B46" s="51" t="s">
        <v>90</v>
      </c>
      <c r="C46" s="51" t="s">
        <v>9</v>
      </c>
      <c r="D46" s="52">
        <f>D4</f>
        <v>2026</v>
      </c>
      <c r="E46" s="52">
        <f t="shared" ref="E46:AG46" si="7">E4</f>
        <v>2027</v>
      </c>
      <c r="F46" s="52">
        <f t="shared" si="7"/>
        <v>2028</v>
      </c>
      <c r="G46" s="52">
        <f t="shared" si="7"/>
        <v>2029</v>
      </c>
      <c r="H46" s="52">
        <f t="shared" si="7"/>
        <v>2030</v>
      </c>
      <c r="I46" s="52">
        <f t="shared" si="7"/>
        <v>2031</v>
      </c>
      <c r="J46" s="52">
        <f t="shared" si="7"/>
        <v>2032</v>
      </c>
      <c r="K46" s="52">
        <f t="shared" si="7"/>
        <v>2033</v>
      </c>
      <c r="L46" s="52">
        <f t="shared" si="7"/>
        <v>2034</v>
      </c>
      <c r="M46" s="52">
        <f t="shared" si="7"/>
        <v>2035</v>
      </c>
      <c r="N46" s="52">
        <f t="shared" si="7"/>
        <v>2036</v>
      </c>
      <c r="O46" s="52">
        <f t="shared" si="7"/>
        <v>2037</v>
      </c>
      <c r="P46" s="52">
        <f t="shared" si="7"/>
        <v>2038</v>
      </c>
      <c r="Q46" s="52">
        <f t="shared" si="7"/>
        <v>2039</v>
      </c>
      <c r="R46" s="52">
        <f t="shared" si="7"/>
        <v>2040</v>
      </c>
      <c r="S46" s="52">
        <f t="shared" si="7"/>
        <v>2041</v>
      </c>
      <c r="T46" s="52">
        <f t="shared" si="7"/>
        <v>2042</v>
      </c>
      <c r="U46" s="52">
        <f t="shared" si="7"/>
        <v>2043</v>
      </c>
      <c r="V46" s="52">
        <f t="shared" si="7"/>
        <v>2044</v>
      </c>
      <c r="W46" s="52">
        <f t="shared" si="7"/>
        <v>2045</v>
      </c>
      <c r="X46" s="52">
        <f t="shared" si="7"/>
        <v>2046</v>
      </c>
      <c r="Y46" s="52">
        <f t="shared" si="7"/>
        <v>2047</v>
      </c>
      <c r="Z46" s="52">
        <f t="shared" si="7"/>
        <v>2048</v>
      </c>
      <c r="AA46" s="52">
        <f t="shared" si="7"/>
        <v>2049</v>
      </c>
      <c r="AB46" s="52">
        <f t="shared" si="7"/>
        <v>2050</v>
      </c>
      <c r="AC46" s="52">
        <f t="shared" si="7"/>
        <v>2051</v>
      </c>
      <c r="AD46" s="52">
        <f t="shared" si="7"/>
        <v>2052</v>
      </c>
      <c r="AE46" s="52">
        <f t="shared" si="7"/>
        <v>2053</v>
      </c>
      <c r="AF46" s="52">
        <f t="shared" si="7"/>
        <v>2054</v>
      </c>
      <c r="AG46" s="52">
        <f t="shared" si="7"/>
        <v>2055</v>
      </c>
    </row>
    <row r="47" spans="2:33" x14ac:dyDescent="0.2">
      <c r="B47" s="48" t="s">
        <v>414</v>
      </c>
      <c r="C47" s="55">
        <f>SUM(D47:AG47)</f>
        <v>58740141.857499994</v>
      </c>
      <c r="D47" s="241">
        <f>D5-D26</f>
        <v>0</v>
      </c>
      <c r="E47" s="241">
        <f t="shared" ref="E47:AG56" si="8">E5-E26</f>
        <v>0</v>
      </c>
      <c r="F47" s="241">
        <f t="shared" si="8"/>
        <v>0</v>
      </c>
      <c r="G47" s="241">
        <f t="shared" si="8"/>
        <v>0</v>
      </c>
      <c r="H47" s="241">
        <f t="shared" si="8"/>
        <v>2195565.5200000005</v>
      </c>
      <c r="I47" s="241">
        <f t="shared" si="8"/>
        <v>2200908.4995000008</v>
      </c>
      <c r="J47" s="241">
        <f t="shared" si="8"/>
        <v>2206251.4790000012</v>
      </c>
      <c r="K47" s="241">
        <f t="shared" si="8"/>
        <v>2211594.4585000006</v>
      </c>
      <c r="L47" s="241">
        <f t="shared" si="8"/>
        <v>2216937.438000001</v>
      </c>
      <c r="M47" s="241">
        <f t="shared" si="8"/>
        <v>2222280.4174999995</v>
      </c>
      <c r="N47" s="241">
        <f t="shared" si="8"/>
        <v>2227623.3969999999</v>
      </c>
      <c r="O47" s="241">
        <f t="shared" si="8"/>
        <v>2232966.3764999993</v>
      </c>
      <c r="P47" s="241">
        <f t="shared" si="8"/>
        <v>2238309.3559999997</v>
      </c>
      <c r="Q47" s="241">
        <f t="shared" si="8"/>
        <v>2243652.3355000019</v>
      </c>
      <c r="R47" s="241">
        <f t="shared" si="8"/>
        <v>2248995.3150000004</v>
      </c>
      <c r="S47" s="241">
        <f t="shared" si="8"/>
        <v>2253663.0444999998</v>
      </c>
      <c r="T47" s="241">
        <f t="shared" si="8"/>
        <v>2258330.7739999983</v>
      </c>
      <c r="U47" s="241">
        <f t="shared" si="8"/>
        <v>2262998.5034999996</v>
      </c>
      <c r="V47" s="241">
        <f t="shared" si="8"/>
        <v>2267666.2329999991</v>
      </c>
      <c r="W47" s="241">
        <f t="shared" si="8"/>
        <v>2272333.9624999994</v>
      </c>
      <c r="X47" s="241">
        <f t="shared" si="8"/>
        <v>2277001.6919999979</v>
      </c>
      <c r="Y47" s="241">
        <f t="shared" si="8"/>
        <v>2281669.4214999974</v>
      </c>
      <c r="Z47" s="241">
        <f t="shared" si="8"/>
        <v>2286337.1509999977</v>
      </c>
      <c r="AA47" s="241">
        <f t="shared" si="8"/>
        <v>2291004.8804999981</v>
      </c>
      <c r="AB47" s="241">
        <f t="shared" si="8"/>
        <v>2295672.6099999994</v>
      </c>
      <c r="AC47" s="241">
        <f t="shared" si="8"/>
        <v>2300340.3395000007</v>
      </c>
      <c r="AD47" s="241">
        <f t="shared" si="8"/>
        <v>2305008.0690000001</v>
      </c>
      <c r="AE47" s="241">
        <f t="shared" si="8"/>
        <v>2309675.7984999986</v>
      </c>
      <c r="AF47" s="241">
        <f t="shared" si="8"/>
        <v>2314343.527999999</v>
      </c>
      <c r="AG47" s="241">
        <f t="shared" si="8"/>
        <v>2319011.2574999984</v>
      </c>
    </row>
    <row r="48" spans="2:33" x14ac:dyDescent="0.2">
      <c r="B48" s="48" t="s">
        <v>415</v>
      </c>
      <c r="C48" s="55">
        <f t="shared" ref="C48:C61" si="9">SUM(D48:AG48)</f>
        <v>-22068183.78749999</v>
      </c>
      <c r="D48" s="241">
        <f t="shared" ref="D48:S61" si="10">D6-D27</f>
        <v>0</v>
      </c>
      <c r="E48" s="241">
        <f t="shared" si="10"/>
        <v>0</v>
      </c>
      <c r="F48" s="241">
        <f t="shared" si="10"/>
        <v>0</v>
      </c>
      <c r="G48" s="241">
        <f t="shared" si="10"/>
        <v>0</v>
      </c>
      <c r="H48" s="241">
        <f t="shared" si="10"/>
        <v>-809343.70000000019</v>
      </c>
      <c r="I48" s="241">
        <f t="shared" si="10"/>
        <v>-812608.07749999966</v>
      </c>
      <c r="J48" s="241">
        <f t="shared" si="10"/>
        <v>-815872.45499999961</v>
      </c>
      <c r="K48" s="241">
        <f t="shared" si="10"/>
        <v>-819136.83250000002</v>
      </c>
      <c r="L48" s="241">
        <f t="shared" si="10"/>
        <v>-822401.21</v>
      </c>
      <c r="M48" s="241">
        <f t="shared" si="10"/>
        <v>-825665.58749999991</v>
      </c>
      <c r="N48" s="241">
        <f t="shared" si="10"/>
        <v>-828929.96499999939</v>
      </c>
      <c r="O48" s="241">
        <f t="shared" si="10"/>
        <v>-832194.3424999998</v>
      </c>
      <c r="P48" s="241">
        <f t="shared" si="10"/>
        <v>-835458.71999999927</v>
      </c>
      <c r="Q48" s="241">
        <f t="shared" si="10"/>
        <v>-838723.09749999922</v>
      </c>
      <c r="R48" s="241">
        <f t="shared" si="10"/>
        <v>-841987.47500000009</v>
      </c>
      <c r="S48" s="241">
        <f t="shared" si="10"/>
        <v>-844954.55999999959</v>
      </c>
      <c r="T48" s="241">
        <f t="shared" si="8"/>
        <v>-847921.64499999955</v>
      </c>
      <c r="U48" s="241">
        <f t="shared" si="8"/>
        <v>-850888.72999999952</v>
      </c>
      <c r="V48" s="241">
        <f t="shared" si="8"/>
        <v>-853855.81499999948</v>
      </c>
      <c r="W48" s="241">
        <f t="shared" si="8"/>
        <v>-856822.89999999944</v>
      </c>
      <c r="X48" s="241">
        <f t="shared" si="8"/>
        <v>-859789.98499999987</v>
      </c>
      <c r="Y48" s="241">
        <f t="shared" si="8"/>
        <v>-862757.0699999989</v>
      </c>
      <c r="Z48" s="241">
        <f t="shared" si="8"/>
        <v>-865724.15499999933</v>
      </c>
      <c r="AA48" s="241">
        <f t="shared" si="8"/>
        <v>-868691.23999999929</v>
      </c>
      <c r="AB48" s="241">
        <f t="shared" si="8"/>
        <v>-871658.32500000019</v>
      </c>
      <c r="AC48" s="241">
        <f t="shared" si="8"/>
        <v>-874625.40999999968</v>
      </c>
      <c r="AD48" s="241">
        <f t="shared" si="8"/>
        <v>-877592.49499999965</v>
      </c>
      <c r="AE48" s="241">
        <f t="shared" si="8"/>
        <v>-880559.57999999961</v>
      </c>
      <c r="AF48" s="241">
        <f t="shared" si="8"/>
        <v>-883526.66500000004</v>
      </c>
      <c r="AG48" s="241">
        <f t="shared" si="8"/>
        <v>-886493.74999999953</v>
      </c>
    </row>
    <row r="49" spans="2:33" x14ac:dyDescent="0.2">
      <c r="B49" s="48" t="s">
        <v>420</v>
      </c>
      <c r="C49" s="55">
        <f t="shared" si="9"/>
        <v>140311486.13250005</v>
      </c>
      <c r="D49" s="241">
        <f t="shared" si="10"/>
        <v>0</v>
      </c>
      <c r="E49" s="241">
        <f t="shared" si="8"/>
        <v>0</v>
      </c>
      <c r="F49" s="241">
        <f t="shared" si="8"/>
        <v>0</v>
      </c>
      <c r="G49" s="241">
        <f t="shared" si="8"/>
        <v>0</v>
      </c>
      <c r="H49" s="241">
        <f t="shared" si="8"/>
        <v>5331103.8600000143</v>
      </c>
      <c r="I49" s="241">
        <f t="shared" si="8"/>
        <v>5336608.5344999991</v>
      </c>
      <c r="J49" s="241">
        <f t="shared" si="8"/>
        <v>5342113.2089999951</v>
      </c>
      <c r="K49" s="241">
        <f t="shared" si="8"/>
        <v>5347617.8834999986</v>
      </c>
      <c r="L49" s="241">
        <f t="shared" si="8"/>
        <v>5353122.5580000021</v>
      </c>
      <c r="M49" s="241">
        <f t="shared" si="8"/>
        <v>5358627.2325000055</v>
      </c>
      <c r="N49" s="241">
        <f t="shared" si="8"/>
        <v>5364131.9069999978</v>
      </c>
      <c r="O49" s="241">
        <f t="shared" si="8"/>
        <v>5369636.5815000087</v>
      </c>
      <c r="P49" s="241">
        <f t="shared" si="8"/>
        <v>5375141.256000001</v>
      </c>
      <c r="Q49" s="241">
        <f t="shared" si="8"/>
        <v>5380645.9305000119</v>
      </c>
      <c r="R49" s="241">
        <f t="shared" si="8"/>
        <v>5386150.6050000004</v>
      </c>
      <c r="S49" s="241">
        <f t="shared" si="8"/>
        <v>5390936.6674999855</v>
      </c>
      <c r="T49" s="241">
        <f t="shared" si="8"/>
        <v>5395722.7300000004</v>
      </c>
      <c r="U49" s="241">
        <f t="shared" si="8"/>
        <v>5400508.7925000042</v>
      </c>
      <c r="V49" s="241">
        <f t="shared" si="8"/>
        <v>5405294.8550000042</v>
      </c>
      <c r="W49" s="241">
        <f t="shared" si="8"/>
        <v>5410080.9175000042</v>
      </c>
      <c r="X49" s="241">
        <f t="shared" si="8"/>
        <v>5414866.9799999967</v>
      </c>
      <c r="Y49" s="241">
        <f t="shared" si="8"/>
        <v>5419653.0425000042</v>
      </c>
      <c r="Z49" s="241">
        <f t="shared" si="8"/>
        <v>5424439.1050000042</v>
      </c>
      <c r="AA49" s="241">
        <f t="shared" si="8"/>
        <v>5429225.1675000042</v>
      </c>
      <c r="AB49" s="241">
        <f t="shared" si="8"/>
        <v>5434011.2300000116</v>
      </c>
      <c r="AC49" s="241">
        <f t="shared" si="8"/>
        <v>5438797.2925000042</v>
      </c>
      <c r="AD49" s="241">
        <f t="shared" si="8"/>
        <v>5443583.3550000079</v>
      </c>
      <c r="AE49" s="241">
        <f t="shared" si="8"/>
        <v>5448369.4175000004</v>
      </c>
      <c r="AF49" s="241">
        <f t="shared" si="8"/>
        <v>5453155.479999993</v>
      </c>
      <c r="AG49" s="241">
        <f t="shared" si="8"/>
        <v>5457941.5425000042</v>
      </c>
    </row>
    <row r="50" spans="2:33" x14ac:dyDescent="0.2">
      <c r="B50" s="48" t="s">
        <v>416</v>
      </c>
      <c r="C50" s="55">
        <f t="shared" si="9"/>
        <v>5121725.2599999988</v>
      </c>
      <c r="D50" s="241">
        <f t="shared" si="10"/>
        <v>0</v>
      </c>
      <c r="E50" s="241">
        <f t="shared" si="8"/>
        <v>0</v>
      </c>
      <c r="F50" s="241">
        <f t="shared" si="8"/>
        <v>0</v>
      </c>
      <c r="G50" s="241">
        <f t="shared" si="8"/>
        <v>0</v>
      </c>
      <c r="H50" s="241">
        <f t="shared" si="8"/>
        <v>191822.82999999996</v>
      </c>
      <c r="I50" s="241">
        <f t="shared" si="8"/>
        <v>192211.48200000008</v>
      </c>
      <c r="J50" s="241">
        <f t="shared" si="8"/>
        <v>192600.13400000002</v>
      </c>
      <c r="K50" s="241">
        <f t="shared" si="8"/>
        <v>192988.78599999996</v>
      </c>
      <c r="L50" s="241">
        <f t="shared" si="8"/>
        <v>193377.43800000008</v>
      </c>
      <c r="M50" s="241">
        <f t="shared" si="8"/>
        <v>193766.09000000008</v>
      </c>
      <c r="N50" s="241">
        <f t="shared" si="8"/>
        <v>194154.74199999997</v>
      </c>
      <c r="O50" s="241">
        <f t="shared" si="8"/>
        <v>194543.39400000009</v>
      </c>
      <c r="P50" s="241">
        <f t="shared" si="8"/>
        <v>194932.04599999997</v>
      </c>
      <c r="Q50" s="241">
        <f t="shared" si="8"/>
        <v>195320.69800000009</v>
      </c>
      <c r="R50" s="241">
        <f t="shared" si="8"/>
        <v>195709.35000000003</v>
      </c>
      <c r="S50" s="241">
        <f t="shared" si="8"/>
        <v>196164.83349999995</v>
      </c>
      <c r="T50" s="241">
        <f t="shared" si="8"/>
        <v>196620.31699999992</v>
      </c>
      <c r="U50" s="241">
        <f t="shared" si="8"/>
        <v>197075.8004999999</v>
      </c>
      <c r="V50" s="241">
        <f t="shared" si="8"/>
        <v>197531.28399999987</v>
      </c>
      <c r="W50" s="241">
        <f t="shared" si="8"/>
        <v>197986.76749999984</v>
      </c>
      <c r="X50" s="241">
        <f t="shared" si="8"/>
        <v>198442.25099999987</v>
      </c>
      <c r="Y50" s="241">
        <f t="shared" si="8"/>
        <v>198897.73449999979</v>
      </c>
      <c r="Z50" s="241">
        <f t="shared" si="8"/>
        <v>199353.21799999976</v>
      </c>
      <c r="AA50" s="241">
        <f t="shared" si="8"/>
        <v>199808.70149999973</v>
      </c>
      <c r="AB50" s="241">
        <f t="shared" si="8"/>
        <v>200264.18499999994</v>
      </c>
      <c r="AC50" s="241">
        <f t="shared" si="8"/>
        <v>200719.66849999997</v>
      </c>
      <c r="AD50" s="241">
        <f t="shared" si="8"/>
        <v>201175.152</v>
      </c>
      <c r="AE50" s="241">
        <f t="shared" si="8"/>
        <v>201630.63549999986</v>
      </c>
      <c r="AF50" s="241">
        <f t="shared" si="8"/>
        <v>202086.11899999983</v>
      </c>
      <c r="AG50" s="241">
        <f t="shared" si="8"/>
        <v>202541.6024999998</v>
      </c>
    </row>
    <row r="51" spans="2:33" x14ac:dyDescent="0.2">
      <c r="B51" s="48" t="s">
        <v>417</v>
      </c>
      <c r="C51" s="55">
        <f t="shared" si="9"/>
        <v>-1925853.1500000004</v>
      </c>
      <c r="D51" s="241">
        <f t="shared" si="10"/>
        <v>0</v>
      </c>
      <c r="E51" s="241">
        <f t="shared" si="8"/>
        <v>0</v>
      </c>
      <c r="F51" s="241">
        <f t="shared" si="8"/>
        <v>0</v>
      </c>
      <c r="G51" s="241">
        <f t="shared" si="8"/>
        <v>0</v>
      </c>
      <c r="H51" s="241">
        <f t="shared" si="8"/>
        <v>-70768.024999999994</v>
      </c>
      <c r="I51" s="241">
        <f t="shared" si="8"/>
        <v>-71032.285000000003</v>
      </c>
      <c r="J51" s="241">
        <f t="shared" si="8"/>
        <v>-71296.545000000042</v>
      </c>
      <c r="K51" s="241">
        <f t="shared" si="8"/>
        <v>-71560.804999999993</v>
      </c>
      <c r="L51" s="241">
        <f t="shared" si="8"/>
        <v>-71825.065000000061</v>
      </c>
      <c r="M51" s="241">
        <f t="shared" si="8"/>
        <v>-72089.325000000012</v>
      </c>
      <c r="N51" s="241">
        <f t="shared" si="8"/>
        <v>-72353.58500000005</v>
      </c>
      <c r="O51" s="241">
        <f t="shared" si="8"/>
        <v>-72617.845000000059</v>
      </c>
      <c r="P51" s="241">
        <f t="shared" si="8"/>
        <v>-72882.105000000069</v>
      </c>
      <c r="Q51" s="241">
        <f t="shared" si="8"/>
        <v>-73146.364999999991</v>
      </c>
      <c r="R51" s="241">
        <f t="shared" si="8"/>
        <v>-73410.625000000029</v>
      </c>
      <c r="S51" s="241">
        <f t="shared" si="8"/>
        <v>-73674.88499999998</v>
      </c>
      <c r="T51" s="241">
        <f t="shared" si="8"/>
        <v>-73939.145000000019</v>
      </c>
      <c r="U51" s="241">
        <f t="shared" si="8"/>
        <v>-74203.405000000028</v>
      </c>
      <c r="V51" s="241">
        <f t="shared" si="8"/>
        <v>-74467.664999999979</v>
      </c>
      <c r="W51" s="241">
        <f t="shared" si="8"/>
        <v>-74731.925000000017</v>
      </c>
      <c r="X51" s="241">
        <f t="shared" si="8"/>
        <v>-74996.185000000027</v>
      </c>
      <c r="Y51" s="241">
        <f t="shared" si="8"/>
        <v>-75260.445000000007</v>
      </c>
      <c r="Z51" s="241">
        <f t="shared" si="8"/>
        <v>-75524.705000000016</v>
      </c>
      <c r="AA51" s="241">
        <f t="shared" si="8"/>
        <v>-75788.965000000026</v>
      </c>
      <c r="AB51" s="241">
        <f t="shared" si="8"/>
        <v>-76053.224999999948</v>
      </c>
      <c r="AC51" s="241">
        <f t="shared" si="8"/>
        <v>-76317.484999999986</v>
      </c>
      <c r="AD51" s="241">
        <f t="shared" si="8"/>
        <v>-76581.745000000024</v>
      </c>
      <c r="AE51" s="241">
        <f t="shared" si="8"/>
        <v>-76846.004999999976</v>
      </c>
      <c r="AF51" s="241">
        <f t="shared" si="8"/>
        <v>-77110.265000000043</v>
      </c>
      <c r="AG51" s="241">
        <f t="shared" si="8"/>
        <v>-77374.525000000023</v>
      </c>
    </row>
    <row r="52" spans="2:33" x14ac:dyDescent="0.2">
      <c r="B52" s="48" t="s">
        <v>421</v>
      </c>
      <c r="C52" s="55">
        <f t="shared" si="9"/>
        <v>12220342.167500004</v>
      </c>
      <c r="D52" s="241">
        <f t="shared" si="10"/>
        <v>0</v>
      </c>
      <c r="E52" s="241">
        <f t="shared" si="8"/>
        <v>0</v>
      </c>
      <c r="F52" s="241">
        <f t="shared" si="8"/>
        <v>0</v>
      </c>
      <c r="G52" s="241">
        <f t="shared" si="8"/>
        <v>0</v>
      </c>
      <c r="H52" s="241">
        <f t="shared" si="8"/>
        <v>464498.9999999993</v>
      </c>
      <c r="I52" s="241">
        <f t="shared" si="8"/>
        <v>464994.63350000046</v>
      </c>
      <c r="J52" s="241">
        <f t="shared" si="8"/>
        <v>465490.26699999906</v>
      </c>
      <c r="K52" s="241">
        <f t="shared" si="8"/>
        <v>465985.90050000022</v>
      </c>
      <c r="L52" s="241">
        <f t="shared" si="8"/>
        <v>466481.53400000022</v>
      </c>
      <c r="M52" s="241">
        <f t="shared" si="8"/>
        <v>466977.16749999975</v>
      </c>
      <c r="N52" s="241">
        <f t="shared" si="8"/>
        <v>467472.80099999974</v>
      </c>
      <c r="O52" s="241">
        <f t="shared" si="8"/>
        <v>467968.43450000044</v>
      </c>
      <c r="P52" s="241">
        <f t="shared" si="8"/>
        <v>468464.06799999974</v>
      </c>
      <c r="Q52" s="241">
        <f t="shared" si="8"/>
        <v>468959.70150000066</v>
      </c>
      <c r="R52" s="241">
        <f t="shared" si="8"/>
        <v>469455.33500000043</v>
      </c>
      <c r="S52" s="241">
        <f t="shared" si="8"/>
        <v>469803.36250000098</v>
      </c>
      <c r="T52" s="241">
        <f t="shared" si="8"/>
        <v>470151.3900000006</v>
      </c>
      <c r="U52" s="241">
        <f t="shared" si="8"/>
        <v>470499.41750000091</v>
      </c>
      <c r="V52" s="241">
        <f t="shared" si="8"/>
        <v>470847.44500000053</v>
      </c>
      <c r="W52" s="241">
        <f t="shared" si="8"/>
        <v>471195.47250000038</v>
      </c>
      <c r="X52" s="241">
        <f t="shared" si="8"/>
        <v>471543.50000000093</v>
      </c>
      <c r="Y52" s="241">
        <f t="shared" si="8"/>
        <v>471891.52750000102</v>
      </c>
      <c r="Z52" s="241">
        <f t="shared" si="8"/>
        <v>472239.55500000017</v>
      </c>
      <c r="AA52" s="241">
        <f t="shared" si="8"/>
        <v>472587.58250000048</v>
      </c>
      <c r="AB52" s="241">
        <f t="shared" si="8"/>
        <v>472935.60999999987</v>
      </c>
      <c r="AC52" s="241">
        <f t="shared" si="8"/>
        <v>473283.63749999995</v>
      </c>
      <c r="AD52" s="241">
        <f t="shared" si="8"/>
        <v>473631.66500000027</v>
      </c>
      <c r="AE52" s="241">
        <f t="shared" si="8"/>
        <v>473979.69250000012</v>
      </c>
      <c r="AF52" s="241">
        <f t="shared" si="8"/>
        <v>474327.72000000044</v>
      </c>
      <c r="AG52" s="241">
        <f t="shared" si="8"/>
        <v>474675.74750000029</v>
      </c>
    </row>
    <row r="53" spans="2:33" x14ac:dyDescent="0.2">
      <c r="B53" s="48" t="s">
        <v>418</v>
      </c>
      <c r="C53" s="55">
        <f t="shared" si="9"/>
        <v>2840310.28</v>
      </c>
      <c r="D53" s="241">
        <f t="shared" si="10"/>
        <v>0</v>
      </c>
      <c r="E53" s="241">
        <f t="shared" si="8"/>
        <v>0</v>
      </c>
      <c r="F53" s="241">
        <f t="shared" si="8"/>
        <v>0</v>
      </c>
      <c r="G53" s="241">
        <f t="shared" si="8"/>
        <v>0</v>
      </c>
      <c r="H53" s="241">
        <f t="shared" si="8"/>
        <v>80897.505000000034</v>
      </c>
      <c r="I53" s="241">
        <f t="shared" si="8"/>
        <v>83348.406999999977</v>
      </c>
      <c r="J53" s="241">
        <f t="shared" si="8"/>
        <v>85799.308999999979</v>
      </c>
      <c r="K53" s="241">
        <f t="shared" si="8"/>
        <v>88250.210999999996</v>
      </c>
      <c r="L53" s="241">
        <f t="shared" si="8"/>
        <v>90701.112999999983</v>
      </c>
      <c r="M53" s="241">
        <f t="shared" si="8"/>
        <v>93152.014999999985</v>
      </c>
      <c r="N53" s="241">
        <f t="shared" si="8"/>
        <v>95602.916999999987</v>
      </c>
      <c r="O53" s="241">
        <f t="shared" si="8"/>
        <v>98053.818999999989</v>
      </c>
      <c r="P53" s="241">
        <f t="shared" si="8"/>
        <v>100504.72099999998</v>
      </c>
      <c r="Q53" s="241">
        <f t="shared" si="8"/>
        <v>102955.62299999996</v>
      </c>
      <c r="R53" s="241">
        <f t="shared" si="8"/>
        <v>105406.52500000001</v>
      </c>
      <c r="S53" s="241">
        <f t="shared" si="8"/>
        <v>107361.02700000003</v>
      </c>
      <c r="T53" s="241">
        <f t="shared" si="8"/>
        <v>109315.52899999998</v>
      </c>
      <c r="U53" s="241">
        <f t="shared" si="8"/>
        <v>111270.03100000002</v>
      </c>
      <c r="V53" s="241">
        <f t="shared" si="8"/>
        <v>113224.533</v>
      </c>
      <c r="W53" s="241">
        <f t="shared" si="8"/>
        <v>115179.03500000002</v>
      </c>
      <c r="X53" s="241">
        <f t="shared" si="8"/>
        <v>117133.537</v>
      </c>
      <c r="Y53" s="241">
        <f t="shared" si="8"/>
        <v>119088.03900000002</v>
      </c>
      <c r="Z53" s="241">
        <f t="shared" si="8"/>
        <v>121042.541</v>
      </c>
      <c r="AA53" s="241">
        <f t="shared" si="8"/>
        <v>122997.04299999998</v>
      </c>
      <c r="AB53" s="241">
        <f t="shared" si="8"/>
        <v>124951.54500000001</v>
      </c>
      <c r="AC53" s="241">
        <f t="shared" si="8"/>
        <v>126906.04699999999</v>
      </c>
      <c r="AD53" s="241">
        <f t="shared" si="8"/>
        <v>128860.54899999997</v>
      </c>
      <c r="AE53" s="241">
        <f t="shared" si="8"/>
        <v>130815.05099999996</v>
      </c>
      <c r="AF53" s="241">
        <f t="shared" si="8"/>
        <v>132769.55300000001</v>
      </c>
      <c r="AG53" s="241">
        <f t="shared" si="8"/>
        <v>134724.05500000002</v>
      </c>
    </row>
    <row r="54" spans="2:33" x14ac:dyDescent="0.2">
      <c r="B54" s="48" t="s">
        <v>419</v>
      </c>
      <c r="C54" s="55">
        <f t="shared" si="9"/>
        <v>-336675.27000000025</v>
      </c>
      <c r="D54" s="241">
        <f t="shared" si="10"/>
        <v>0</v>
      </c>
      <c r="E54" s="241">
        <f t="shared" si="8"/>
        <v>0</v>
      </c>
      <c r="F54" s="241">
        <f t="shared" si="8"/>
        <v>0</v>
      </c>
      <c r="G54" s="241">
        <f t="shared" si="8"/>
        <v>0</v>
      </c>
      <c r="H54" s="241">
        <f t="shared" si="8"/>
        <v>-10903.280000000013</v>
      </c>
      <c r="I54" s="241">
        <f t="shared" si="8"/>
        <v>-11041.834000000003</v>
      </c>
      <c r="J54" s="241">
        <f t="shared" si="8"/>
        <v>-11180.388000000006</v>
      </c>
      <c r="K54" s="241">
        <f t="shared" si="8"/>
        <v>-11318.942000000003</v>
      </c>
      <c r="L54" s="241">
        <f t="shared" si="8"/>
        <v>-11457.495999999999</v>
      </c>
      <c r="M54" s="241">
        <f t="shared" si="8"/>
        <v>-11596.05000000001</v>
      </c>
      <c r="N54" s="241">
        <f t="shared" si="8"/>
        <v>-11734.603999999992</v>
      </c>
      <c r="O54" s="241">
        <f t="shared" si="8"/>
        <v>-11873.157999999996</v>
      </c>
      <c r="P54" s="241">
        <f t="shared" si="8"/>
        <v>-12011.712</v>
      </c>
      <c r="Q54" s="241">
        <f t="shared" si="8"/>
        <v>-12150.266000000003</v>
      </c>
      <c r="R54" s="241">
        <f t="shared" si="8"/>
        <v>-12288.820000000007</v>
      </c>
      <c r="S54" s="241">
        <f t="shared" si="8"/>
        <v>-12495.373500000002</v>
      </c>
      <c r="T54" s="241">
        <f t="shared" si="8"/>
        <v>-12701.927000000018</v>
      </c>
      <c r="U54" s="241">
        <f t="shared" si="8"/>
        <v>-12908.480500000005</v>
      </c>
      <c r="V54" s="241">
        <f t="shared" si="8"/>
        <v>-13115.034</v>
      </c>
      <c r="W54" s="241">
        <f t="shared" si="8"/>
        <v>-13321.587500000023</v>
      </c>
      <c r="X54" s="241">
        <f t="shared" si="8"/>
        <v>-13528.141000000003</v>
      </c>
      <c r="Y54" s="241">
        <f t="shared" si="8"/>
        <v>-13734.694500000012</v>
      </c>
      <c r="Z54" s="241">
        <f t="shared" si="8"/>
        <v>-13941.248000000021</v>
      </c>
      <c r="AA54" s="241">
        <f t="shared" si="8"/>
        <v>-14147.801500000031</v>
      </c>
      <c r="AB54" s="241">
        <f t="shared" si="8"/>
        <v>-14354.354999999996</v>
      </c>
      <c r="AC54" s="241">
        <f t="shared" si="8"/>
        <v>-14560.908500000005</v>
      </c>
      <c r="AD54" s="241">
        <f t="shared" si="8"/>
        <v>-14767.462</v>
      </c>
      <c r="AE54" s="241">
        <f t="shared" si="8"/>
        <v>-14974.015500000009</v>
      </c>
      <c r="AF54" s="241">
        <f t="shared" si="8"/>
        <v>-15180.569000000018</v>
      </c>
      <c r="AG54" s="241">
        <f t="shared" si="8"/>
        <v>-15387.122500000027</v>
      </c>
    </row>
    <row r="55" spans="2:33" x14ac:dyDescent="0.2">
      <c r="B55" s="48" t="s">
        <v>422</v>
      </c>
      <c r="C55" s="55">
        <f t="shared" si="9"/>
        <v>15757681.449999997</v>
      </c>
      <c r="D55" s="241">
        <f t="shared" si="10"/>
        <v>0</v>
      </c>
      <c r="E55" s="241">
        <f t="shared" si="8"/>
        <v>0</v>
      </c>
      <c r="F55" s="241">
        <f t="shared" si="8"/>
        <v>0</v>
      </c>
      <c r="G55" s="241">
        <f t="shared" si="8"/>
        <v>0</v>
      </c>
      <c r="H55" s="241">
        <f t="shared" si="8"/>
        <v>518564.98999999982</v>
      </c>
      <c r="I55" s="241">
        <f t="shared" si="8"/>
        <v>525025.92800000042</v>
      </c>
      <c r="J55" s="241">
        <f t="shared" si="8"/>
        <v>531486.86600000015</v>
      </c>
      <c r="K55" s="241">
        <f t="shared" si="8"/>
        <v>537947.80399999977</v>
      </c>
      <c r="L55" s="241">
        <f t="shared" si="8"/>
        <v>544408.74200000009</v>
      </c>
      <c r="M55" s="241">
        <f t="shared" si="8"/>
        <v>550869.67999999993</v>
      </c>
      <c r="N55" s="241">
        <f t="shared" si="8"/>
        <v>557330.61800000002</v>
      </c>
      <c r="O55" s="241">
        <f t="shared" si="8"/>
        <v>563791.5560000001</v>
      </c>
      <c r="P55" s="241">
        <f t="shared" si="8"/>
        <v>570252.49399999995</v>
      </c>
      <c r="Q55" s="241">
        <f t="shared" si="8"/>
        <v>576713.43199999991</v>
      </c>
      <c r="R55" s="241">
        <f t="shared" si="8"/>
        <v>583174.37</v>
      </c>
      <c r="S55" s="241">
        <f t="shared" si="8"/>
        <v>591095.19850000041</v>
      </c>
      <c r="T55" s="241">
        <f t="shared" si="8"/>
        <v>599016.02699999977</v>
      </c>
      <c r="U55" s="241">
        <f t="shared" si="8"/>
        <v>606936.85549999995</v>
      </c>
      <c r="V55" s="241">
        <f t="shared" si="8"/>
        <v>614857.68399999989</v>
      </c>
      <c r="W55" s="241">
        <f t="shared" si="8"/>
        <v>622778.51249999972</v>
      </c>
      <c r="X55" s="241">
        <f t="shared" si="8"/>
        <v>630699.34100000001</v>
      </c>
      <c r="Y55" s="241">
        <f t="shared" si="8"/>
        <v>638620.16950000008</v>
      </c>
      <c r="Z55" s="241">
        <f t="shared" si="8"/>
        <v>646540.99800000014</v>
      </c>
      <c r="AA55" s="241">
        <f t="shared" si="8"/>
        <v>654461.82649999973</v>
      </c>
      <c r="AB55" s="241">
        <f t="shared" si="8"/>
        <v>662382.65500000003</v>
      </c>
      <c r="AC55" s="241">
        <f t="shared" si="8"/>
        <v>670303.48350000056</v>
      </c>
      <c r="AD55" s="241">
        <f t="shared" si="8"/>
        <v>678224.3119999998</v>
      </c>
      <c r="AE55" s="241">
        <f t="shared" si="8"/>
        <v>686145.14050000021</v>
      </c>
      <c r="AF55" s="241">
        <f t="shared" si="8"/>
        <v>694065.96900000004</v>
      </c>
      <c r="AG55" s="241">
        <f t="shared" si="8"/>
        <v>701986.79749999999</v>
      </c>
    </row>
    <row r="56" spans="2:33" x14ac:dyDescent="0.2">
      <c r="B56" s="48" t="s">
        <v>423</v>
      </c>
      <c r="C56" s="55">
        <f t="shared" si="9"/>
        <v>18882997.782499999</v>
      </c>
      <c r="D56" s="241">
        <f t="shared" si="10"/>
        <v>0</v>
      </c>
      <c r="E56" s="241">
        <f t="shared" si="8"/>
        <v>0</v>
      </c>
      <c r="F56" s="241">
        <f t="shared" si="8"/>
        <v>0</v>
      </c>
      <c r="G56" s="241">
        <f t="shared" si="8"/>
        <v>0</v>
      </c>
      <c r="H56" s="241">
        <f t="shared" si="8"/>
        <v>535397.69500000007</v>
      </c>
      <c r="I56" s="241">
        <f t="shared" si="8"/>
        <v>552137.94550000003</v>
      </c>
      <c r="J56" s="241">
        <f t="shared" si="8"/>
        <v>568878.19600000011</v>
      </c>
      <c r="K56" s="241">
        <f t="shared" si="8"/>
        <v>585618.44650000008</v>
      </c>
      <c r="L56" s="241">
        <f t="shared" si="8"/>
        <v>602358.69700000004</v>
      </c>
      <c r="M56" s="241">
        <f t="shared" si="8"/>
        <v>619098.94750000001</v>
      </c>
      <c r="N56" s="241">
        <f t="shared" ref="E56:AG61" si="11">N14-N35</f>
        <v>635839.19800000009</v>
      </c>
      <c r="O56" s="241">
        <f t="shared" si="11"/>
        <v>652579.44850000017</v>
      </c>
      <c r="P56" s="241">
        <f t="shared" si="11"/>
        <v>669319.69900000026</v>
      </c>
      <c r="Q56" s="241">
        <f t="shared" si="11"/>
        <v>686059.94949999999</v>
      </c>
      <c r="R56" s="241">
        <f t="shared" si="11"/>
        <v>702800.20000000007</v>
      </c>
      <c r="S56" s="241">
        <f t="shared" si="11"/>
        <v>715557.75300000003</v>
      </c>
      <c r="T56" s="241">
        <f t="shared" si="11"/>
        <v>728315.30599999998</v>
      </c>
      <c r="U56" s="241">
        <f t="shared" si="11"/>
        <v>741072.85899999994</v>
      </c>
      <c r="V56" s="241">
        <f t="shared" si="11"/>
        <v>753830.41200000013</v>
      </c>
      <c r="W56" s="241">
        <f t="shared" si="11"/>
        <v>766587.96499999985</v>
      </c>
      <c r="X56" s="241">
        <f t="shared" si="11"/>
        <v>779345.51800000004</v>
      </c>
      <c r="Y56" s="241">
        <f t="shared" si="11"/>
        <v>792103.071</v>
      </c>
      <c r="Z56" s="241">
        <f t="shared" si="11"/>
        <v>804860.62399999984</v>
      </c>
      <c r="AA56" s="241">
        <f t="shared" si="11"/>
        <v>817618.17700000014</v>
      </c>
      <c r="AB56" s="241">
        <f t="shared" si="11"/>
        <v>830375.73</v>
      </c>
      <c r="AC56" s="241">
        <f t="shared" si="11"/>
        <v>843133.28300000005</v>
      </c>
      <c r="AD56" s="241">
        <f t="shared" si="11"/>
        <v>855890.83600000013</v>
      </c>
      <c r="AE56" s="241">
        <f t="shared" si="11"/>
        <v>868648.38899999997</v>
      </c>
      <c r="AF56" s="241">
        <f t="shared" si="11"/>
        <v>881405.94199999992</v>
      </c>
      <c r="AG56" s="241">
        <f t="shared" si="11"/>
        <v>894163.49500000011</v>
      </c>
    </row>
    <row r="57" spans="2:33" x14ac:dyDescent="0.2">
      <c r="B57" s="48" t="s">
        <v>424</v>
      </c>
      <c r="C57" s="55">
        <f t="shared" si="9"/>
        <v>-2258525.0999999982</v>
      </c>
      <c r="D57" s="241">
        <f t="shared" si="10"/>
        <v>0</v>
      </c>
      <c r="E57" s="241">
        <f t="shared" si="11"/>
        <v>0</v>
      </c>
      <c r="F57" s="241">
        <f t="shared" si="11"/>
        <v>0</v>
      </c>
      <c r="G57" s="241">
        <f t="shared" si="11"/>
        <v>0</v>
      </c>
      <c r="H57" s="241">
        <f t="shared" si="11"/>
        <v>-71520.65499999997</v>
      </c>
      <c r="I57" s="241">
        <f t="shared" si="11"/>
        <v>-72587.476999999955</v>
      </c>
      <c r="J57" s="241">
        <f t="shared" si="11"/>
        <v>-73654.298999999999</v>
      </c>
      <c r="K57" s="241">
        <f t="shared" si="11"/>
        <v>-74721.120999999985</v>
      </c>
      <c r="L57" s="241">
        <f t="shared" si="11"/>
        <v>-75787.942999999854</v>
      </c>
      <c r="M57" s="241">
        <f t="shared" si="11"/>
        <v>-76854.764999999898</v>
      </c>
      <c r="N57" s="241">
        <f t="shared" si="11"/>
        <v>-77921.586999999825</v>
      </c>
      <c r="O57" s="241">
        <f t="shared" si="11"/>
        <v>-78988.408999999752</v>
      </c>
      <c r="P57" s="241">
        <f t="shared" si="11"/>
        <v>-80055.23099999968</v>
      </c>
      <c r="Q57" s="241">
        <f t="shared" si="11"/>
        <v>-81122.05299999984</v>
      </c>
      <c r="R57" s="241">
        <f t="shared" si="11"/>
        <v>-82188.874999999942</v>
      </c>
      <c r="S57" s="241">
        <f t="shared" si="11"/>
        <v>-83691.287999999942</v>
      </c>
      <c r="T57" s="241">
        <f t="shared" si="11"/>
        <v>-85193.701000000001</v>
      </c>
      <c r="U57" s="241">
        <f t="shared" si="11"/>
        <v>-86696.113999999943</v>
      </c>
      <c r="V57" s="241">
        <f t="shared" si="11"/>
        <v>-88198.526999999885</v>
      </c>
      <c r="W57" s="241">
        <f t="shared" si="11"/>
        <v>-89700.939999999886</v>
      </c>
      <c r="X57" s="241">
        <f t="shared" si="11"/>
        <v>-91203.352999999886</v>
      </c>
      <c r="Y57" s="241">
        <f t="shared" si="11"/>
        <v>-92705.76599999977</v>
      </c>
      <c r="Z57" s="241">
        <f t="shared" si="11"/>
        <v>-94208.178999999829</v>
      </c>
      <c r="AA57" s="241">
        <f t="shared" si="11"/>
        <v>-95710.591999999888</v>
      </c>
      <c r="AB57" s="241">
        <f t="shared" si="11"/>
        <v>-97213.005000000005</v>
      </c>
      <c r="AC57" s="241">
        <f t="shared" si="11"/>
        <v>-98715.418000000005</v>
      </c>
      <c r="AD57" s="241">
        <f t="shared" si="11"/>
        <v>-100217.83100000001</v>
      </c>
      <c r="AE57" s="241">
        <f t="shared" si="11"/>
        <v>-101720.24400000006</v>
      </c>
      <c r="AF57" s="241">
        <f t="shared" si="11"/>
        <v>-103222.65699999989</v>
      </c>
      <c r="AG57" s="241">
        <f t="shared" si="11"/>
        <v>-104725.06999999989</v>
      </c>
    </row>
    <row r="58" spans="2:33" x14ac:dyDescent="0.2">
      <c r="B58" s="48" t="s">
        <v>429</v>
      </c>
      <c r="C58" s="55">
        <f t="shared" si="9"/>
        <v>104886218.41249999</v>
      </c>
      <c r="D58" s="241">
        <f t="shared" si="10"/>
        <v>0</v>
      </c>
      <c r="E58" s="241">
        <f t="shared" si="11"/>
        <v>0</v>
      </c>
      <c r="F58" s="241">
        <f t="shared" si="11"/>
        <v>0</v>
      </c>
      <c r="G58" s="241">
        <f t="shared" si="11"/>
        <v>0</v>
      </c>
      <c r="H58" s="241">
        <f t="shared" si="11"/>
        <v>3447872.4900000012</v>
      </c>
      <c r="I58" s="241">
        <f t="shared" si="11"/>
        <v>3491639.6765000029</v>
      </c>
      <c r="J58" s="241">
        <f t="shared" si="11"/>
        <v>3535406.8630000013</v>
      </c>
      <c r="K58" s="241">
        <f t="shared" si="11"/>
        <v>3579174.0494999965</v>
      </c>
      <c r="L58" s="241">
        <f t="shared" si="11"/>
        <v>3622941.2359999986</v>
      </c>
      <c r="M58" s="241">
        <f t="shared" si="11"/>
        <v>3666708.4225000017</v>
      </c>
      <c r="N58" s="241">
        <f t="shared" si="11"/>
        <v>3710475.6089999992</v>
      </c>
      <c r="O58" s="241">
        <f t="shared" si="11"/>
        <v>3754242.7955</v>
      </c>
      <c r="P58" s="241">
        <f t="shared" si="11"/>
        <v>3798009.9820000012</v>
      </c>
      <c r="Q58" s="241">
        <f t="shared" si="11"/>
        <v>3841777.1684999992</v>
      </c>
      <c r="R58" s="241">
        <f t="shared" si="11"/>
        <v>3885544.355</v>
      </c>
      <c r="S58" s="241">
        <f t="shared" si="11"/>
        <v>3937788.1920000007</v>
      </c>
      <c r="T58" s="241">
        <f t="shared" si="11"/>
        <v>3990032.0289999978</v>
      </c>
      <c r="U58" s="241">
        <f t="shared" si="11"/>
        <v>4042275.865999999</v>
      </c>
      <c r="V58" s="241">
        <f t="shared" si="11"/>
        <v>4094519.7029999997</v>
      </c>
      <c r="W58" s="241">
        <f t="shared" si="11"/>
        <v>4146763.5399999972</v>
      </c>
      <c r="X58" s="241">
        <f t="shared" si="11"/>
        <v>4199007.3769999985</v>
      </c>
      <c r="Y58" s="241">
        <f t="shared" si="11"/>
        <v>4251251.213999996</v>
      </c>
      <c r="Z58" s="241">
        <f t="shared" si="11"/>
        <v>4303495.0510000009</v>
      </c>
      <c r="AA58" s="241">
        <f t="shared" si="11"/>
        <v>4355738.8879999984</v>
      </c>
      <c r="AB58" s="241">
        <f t="shared" si="11"/>
        <v>4407982.7249999996</v>
      </c>
      <c r="AC58" s="241">
        <f t="shared" si="11"/>
        <v>4460226.5620000008</v>
      </c>
      <c r="AD58" s="241">
        <f t="shared" si="11"/>
        <v>4512470.3990000002</v>
      </c>
      <c r="AE58" s="241">
        <f t="shared" si="11"/>
        <v>4564714.2360000033</v>
      </c>
      <c r="AF58" s="241">
        <f t="shared" si="11"/>
        <v>4616958.0729999989</v>
      </c>
      <c r="AG58" s="241">
        <f t="shared" si="11"/>
        <v>4669201.9099999983</v>
      </c>
    </row>
    <row r="59" spans="2:33" x14ac:dyDescent="0.2">
      <c r="B59" s="48" t="s">
        <v>425</v>
      </c>
      <c r="C59" s="55">
        <f t="shared" si="9"/>
        <v>166609.72499999998</v>
      </c>
      <c r="D59" s="241">
        <f t="shared" si="10"/>
        <v>0</v>
      </c>
      <c r="E59" s="241">
        <f t="shared" si="11"/>
        <v>0</v>
      </c>
      <c r="F59" s="241">
        <f t="shared" si="11"/>
        <v>0</v>
      </c>
      <c r="G59" s="241">
        <f t="shared" si="11"/>
        <v>0</v>
      </c>
      <c r="H59" s="241">
        <f t="shared" si="11"/>
        <v>4747.1899999999996</v>
      </c>
      <c r="I59" s="241">
        <f t="shared" si="11"/>
        <v>4892.9709999999995</v>
      </c>
      <c r="J59" s="241">
        <f t="shared" si="11"/>
        <v>5038.7519999999995</v>
      </c>
      <c r="K59" s="241">
        <f t="shared" si="11"/>
        <v>5184.5329999999994</v>
      </c>
      <c r="L59" s="241">
        <f t="shared" si="11"/>
        <v>5330.3139999999994</v>
      </c>
      <c r="M59" s="241">
        <f t="shared" si="11"/>
        <v>5476.0949999999993</v>
      </c>
      <c r="N59" s="241">
        <f t="shared" si="11"/>
        <v>5621.8760000000002</v>
      </c>
      <c r="O59" s="241">
        <f t="shared" si="11"/>
        <v>5767.6570000000002</v>
      </c>
      <c r="P59" s="241">
        <f t="shared" si="11"/>
        <v>5913.4380000000001</v>
      </c>
      <c r="Q59" s="241">
        <f t="shared" si="11"/>
        <v>6059.2190000000001</v>
      </c>
      <c r="R59" s="241">
        <f t="shared" si="11"/>
        <v>6204.9999999999991</v>
      </c>
      <c r="S59" s="241">
        <f t="shared" si="11"/>
        <v>6315.8140000000003</v>
      </c>
      <c r="T59" s="241">
        <f t="shared" si="11"/>
        <v>6426.6279999999988</v>
      </c>
      <c r="U59" s="241">
        <f t="shared" si="11"/>
        <v>6537.4419999999982</v>
      </c>
      <c r="V59" s="241">
        <f t="shared" si="11"/>
        <v>6648.2559999999985</v>
      </c>
      <c r="W59" s="241">
        <f t="shared" si="11"/>
        <v>6759.0699999999979</v>
      </c>
      <c r="X59" s="241">
        <f t="shared" si="11"/>
        <v>6869.8839999999973</v>
      </c>
      <c r="Y59" s="241">
        <f t="shared" si="11"/>
        <v>6980.6979999999976</v>
      </c>
      <c r="Z59" s="241">
        <f t="shared" si="11"/>
        <v>7091.5119999999952</v>
      </c>
      <c r="AA59" s="241">
        <f t="shared" si="11"/>
        <v>7202.3259999999964</v>
      </c>
      <c r="AB59" s="241">
        <f t="shared" si="11"/>
        <v>7313.14</v>
      </c>
      <c r="AC59" s="241">
        <f t="shared" si="11"/>
        <v>7423.9539999999988</v>
      </c>
      <c r="AD59" s="241">
        <f t="shared" si="11"/>
        <v>7534.768</v>
      </c>
      <c r="AE59" s="241">
        <f t="shared" si="11"/>
        <v>7645.5819999999976</v>
      </c>
      <c r="AF59" s="241">
        <f t="shared" si="11"/>
        <v>7756.3959999999961</v>
      </c>
      <c r="AG59" s="241">
        <f t="shared" si="11"/>
        <v>7867.2099999999982</v>
      </c>
    </row>
    <row r="60" spans="2:33" x14ac:dyDescent="0.2">
      <c r="B60" s="48" t="s">
        <v>426</v>
      </c>
      <c r="C60" s="55">
        <f t="shared" si="9"/>
        <v>-20381.052499999991</v>
      </c>
      <c r="D60" s="241">
        <f t="shared" si="10"/>
        <v>0</v>
      </c>
      <c r="E60" s="241">
        <f t="shared" si="11"/>
        <v>0</v>
      </c>
      <c r="F60" s="241">
        <f t="shared" si="11"/>
        <v>0</v>
      </c>
      <c r="G60" s="241">
        <f t="shared" si="11"/>
        <v>0</v>
      </c>
      <c r="H60" s="241">
        <f t="shared" si="11"/>
        <v>-371.20500000000038</v>
      </c>
      <c r="I60" s="241">
        <f t="shared" si="11"/>
        <v>-398.39750000000004</v>
      </c>
      <c r="J60" s="241">
        <f t="shared" si="11"/>
        <v>-425.59000000000015</v>
      </c>
      <c r="K60" s="241">
        <f t="shared" si="11"/>
        <v>-452.78249999999935</v>
      </c>
      <c r="L60" s="241">
        <f t="shared" si="11"/>
        <v>-479.97499999999991</v>
      </c>
      <c r="M60" s="241">
        <f t="shared" si="11"/>
        <v>-507.16749999999911</v>
      </c>
      <c r="N60" s="241">
        <f t="shared" si="11"/>
        <v>-534.35999999999967</v>
      </c>
      <c r="O60" s="241">
        <f t="shared" si="11"/>
        <v>-561.55249999999933</v>
      </c>
      <c r="P60" s="241">
        <f t="shared" si="11"/>
        <v>-588.74499999999989</v>
      </c>
      <c r="Q60" s="241">
        <f t="shared" si="11"/>
        <v>-615.93749999999909</v>
      </c>
      <c r="R60" s="241">
        <f t="shared" si="11"/>
        <v>-643.13000000000056</v>
      </c>
      <c r="S60" s="241">
        <f t="shared" si="11"/>
        <v>-686.09049999999979</v>
      </c>
      <c r="T60" s="241">
        <f>T18-T39</f>
        <v>-729.05099999999948</v>
      </c>
      <c r="U60" s="241">
        <f t="shared" si="11"/>
        <v>-772.01150000000007</v>
      </c>
      <c r="V60" s="241">
        <f t="shared" si="11"/>
        <v>-814.9719999999993</v>
      </c>
      <c r="W60" s="241">
        <f t="shared" si="11"/>
        <v>-857.93249999999944</v>
      </c>
      <c r="X60" s="241">
        <f t="shared" si="11"/>
        <v>-900.89299999999957</v>
      </c>
      <c r="Y60" s="241">
        <f t="shared" si="11"/>
        <v>-943.85349999999926</v>
      </c>
      <c r="Z60" s="241">
        <f t="shared" si="11"/>
        <v>-986.81399999999894</v>
      </c>
      <c r="AA60" s="241">
        <f t="shared" si="11"/>
        <v>-1029.7744999999991</v>
      </c>
      <c r="AB60" s="241">
        <f t="shared" si="11"/>
        <v>-1072.7349999999992</v>
      </c>
      <c r="AC60" s="241">
        <f t="shared" si="11"/>
        <v>-1115.6955000000007</v>
      </c>
      <c r="AD60" s="241">
        <f t="shared" si="11"/>
        <v>-1158.6560000000004</v>
      </c>
      <c r="AE60" s="241">
        <f t="shared" si="11"/>
        <v>-1201.6164999999996</v>
      </c>
      <c r="AF60" s="241">
        <f t="shared" si="11"/>
        <v>-1244.5769999999993</v>
      </c>
      <c r="AG60" s="241">
        <f t="shared" si="11"/>
        <v>-1287.537499999999</v>
      </c>
    </row>
    <row r="61" spans="2:33" x14ac:dyDescent="0.2">
      <c r="B61" s="48" t="s">
        <v>428</v>
      </c>
      <c r="C61" s="55">
        <f t="shared" si="9"/>
        <v>909651.35750000039</v>
      </c>
      <c r="D61" s="241">
        <f t="shared" si="10"/>
        <v>0</v>
      </c>
      <c r="E61" s="241">
        <f t="shared" si="11"/>
        <v>0</v>
      </c>
      <c r="F61" s="241">
        <f t="shared" si="11"/>
        <v>0</v>
      </c>
      <c r="G61" s="241">
        <f t="shared" si="11"/>
        <v>0</v>
      </c>
      <c r="H61" s="241">
        <f t="shared" si="11"/>
        <v>30027.82</v>
      </c>
      <c r="I61" s="241">
        <f t="shared" si="11"/>
        <v>30402.419500000007</v>
      </c>
      <c r="J61" s="241">
        <f t="shared" si="11"/>
        <v>30777.018999999997</v>
      </c>
      <c r="K61" s="241">
        <f t="shared" si="11"/>
        <v>31151.618500000004</v>
      </c>
      <c r="L61" s="241">
        <f t="shared" si="11"/>
        <v>31526.218000000004</v>
      </c>
      <c r="M61" s="241">
        <f t="shared" si="11"/>
        <v>31900.817500000005</v>
      </c>
      <c r="N61" s="241">
        <f t="shared" si="11"/>
        <v>32275.417000000019</v>
      </c>
      <c r="O61" s="241">
        <f t="shared" si="11"/>
        <v>32650.016499999994</v>
      </c>
      <c r="P61" s="241">
        <f t="shared" si="11"/>
        <v>33024.616000000009</v>
      </c>
      <c r="Q61" s="241">
        <f t="shared" si="11"/>
        <v>33399.215500000006</v>
      </c>
      <c r="R61" s="241">
        <f t="shared" si="11"/>
        <v>33773.815000000017</v>
      </c>
      <c r="S61" s="241">
        <f t="shared" si="11"/>
        <v>34208.274500000007</v>
      </c>
      <c r="T61" s="241">
        <f t="shared" si="11"/>
        <v>34642.733999999997</v>
      </c>
      <c r="U61" s="241">
        <f t="shared" si="11"/>
        <v>35077.193499999994</v>
      </c>
      <c r="V61" s="241">
        <f t="shared" si="11"/>
        <v>35511.652999999991</v>
      </c>
      <c r="W61" s="241">
        <f t="shared" si="11"/>
        <v>35946.112500000003</v>
      </c>
      <c r="X61" s="241">
        <f t="shared" si="11"/>
        <v>36380.571999999986</v>
      </c>
      <c r="Y61" s="241">
        <f t="shared" si="11"/>
        <v>36815.031499999983</v>
      </c>
      <c r="Z61" s="241">
        <f t="shared" si="11"/>
        <v>37249.490999999995</v>
      </c>
      <c r="AA61" s="241">
        <f t="shared" si="11"/>
        <v>37683.950500000021</v>
      </c>
      <c r="AB61" s="241">
        <f t="shared" si="11"/>
        <v>38118.410000000018</v>
      </c>
      <c r="AC61" s="241">
        <f t="shared" si="11"/>
        <v>38552.869500000008</v>
      </c>
      <c r="AD61" s="241">
        <f t="shared" si="11"/>
        <v>38987.328999999998</v>
      </c>
      <c r="AE61" s="241">
        <f t="shared" si="11"/>
        <v>39421.788499999995</v>
      </c>
      <c r="AF61" s="241">
        <f t="shared" si="11"/>
        <v>39856.248000000007</v>
      </c>
      <c r="AG61" s="241">
        <f t="shared" si="11"/>
        <v>40290.707499999997</v>
      </c>
    </row>
    <row r="62" spans="2:33" x14ac:dyDescent="0.2">
      <c r="B62" s="240" t="s">
        <v>86</v>
      </c>
      <c r="C62" s="88">
        <f>SUM(D62:AG62)</f>
        <v>333227546.06500012</v>
      </c>
      <c r="D62" s="244">
        <f t="shared" ref="D62:AG62" si="12">SUM(D47:D61)</f>
        <v>0</v>
      </c>
      <c r="E62" s="88">
        <f t="shared" si="12"/>
        <v>0</v>
      </c>
      <c r="F62" s="88">
        <f t="shared" si="12"/>
        <v>0</v>
      </c>
      <c r="G62" s="88">
        <f t="shared" si="12"/>
        <v>0</v>
      </c>
      <c r="H62" s="88">
        <f t="shared" si="12"/>
        <v>11837592.035000013</v>
      </c>
      <c r="I62" s="88">
        <f t="shared" si="12"/>
        <v>11914502.426000003</v>
      </c>
      <c r="J62" s="88">
        <f t="shared" si="12"/>
        <v>11991412.816999998</v>
      </c>
      <c r="K62" s="88">
        <f t="shared" si="12"/>
        <v>12068323.207999995</v>
      </c>
      <c r="L62" s="88">
        <f t="shared" si="12"/>
        <v>12145233.599000003</v>
      </c>
      <c r="M62" s="88">
        <f t="shared" si="12"/>
        <v>12222143.990000006</v>
      </c>
      <c r="N62" s="88">
        <f t="shared" si="12"/>
        <v>12299054.380999997</v>
      </c>
      <c r="O62" s="88">
        <f t="shared" si="12"/>
        <v>12375964.772000011</v>
      </c>
      <c r="P62" s="88">
        <f t="shared" si="12"/>
        <v>12452875.163000003</v>
      </c>
      <c r="Q62" s="88">
        <f t="shared" si="12"/>
        <v>12529785.554000014</v>
      </c>
      <c r="R62" s="88">
        <f t="shared" si="12"/>
        <v>12606695.945</v>
      </c>
      <c r="S62" s="88">
        <f t="shared" si="12"/>
        <v>12687391.969999986</v>
      </c>
      <c r="T62" s="88">
        <f t="shared" si="12"/>
        <v>12768087.994999997</v>
      </c>
      <c r="U62" s="88">
        <f t="shared" si="12"/>
        <v>12848784.020000003</v>
      </c>
      <c r="V62" s="88">
        <f t="shared" si="12"/>
        <v>12929480.045000004</v>
      </c>
      <c r="W62" s="88">
        <f t="shared" si="12"/>
        <v>13010176.070000004</v>
      </c>
      <c r="X62" s="88">
        <f t="shared" si="12"/>
        <v>13090872.094999995</v>
      </c>
      <c r="Y62" s="88">
        <f t="shared" si="12"/>
        <v>13171568.120000003</v>
      </c>
      <c r="Z62" s="88">
        <f t="shared" si="12"/>
        <v>13252264.145000005</v>
      </c>
      <c r="AA62" s="88">
        <f t="shared" si="12"/>
        <v>13332960.17</v>
      </c>
      <c r="AB62" s="88">
        <f t="shared" si="12"/>
        <v>13413656.19500001</v>
      </c>
      <c r="AC62" s="88">
        <f t="shared" si="12"/>
        <v>13494352.220000006</v>
      </c>
      <c r="AD62" s="88">
        <f t="shared" si="12"/>
        <v>13575048.245000008</v>
      </c>
      <c r="AE62" s="88">
        <f t="shared" si="12"/>
        <v>13655744.270000003</v>
      </c>
      <c r="AF62" s="88">
        <f t="shared" si="12"/>
        <v>13736440.294999992</v>
      </c>
      <c r="AG62" s="88">
        <f t="shared" si="12"/>
        <v>13817136.320000002</v>
      </c>
    </row>
    <row r="65" spans="2:33" x14ac:dyDescent="0.2">
      <c r="B65" s="247"/>
      <c r="C65" s="48"/>
      <c r="D65" s="48" t="s">
        <v>10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</row>
    <row r="66" spans="2:33" x14ac:dyDescent="0.2">
      <c r="B66" s="323" t="s">
        <v>431</v>
      </c>
      <c r="C66" s="49"/>
      <c r="D66" s="48">
        <v>1</v>
      </c>
      <c r="E66" s="48">
        <v>2</v>
      </c>
      <c r="F66" s="48">
        <v>3</v>
      </c>
      <c r="G66" s="48">
        <v>4</v>
      </c>
      <c r="H66" s="48">
        <v>5</v>
      </c>
      <c r="I66" s="48">
        <v>6</v>
      </c>
      <c r="J66" s="48">
        <v>7</v>
      </c>
      <c r="K66" s="48">
        <v>8</v>
      </c>
      <c r="L66" s="48">
        <v>9</v>
      </c>
      <c r="M66" s="48">
        <v>10</v>
      </c>
      <c r="N66" s="48">
        <v>11</v>
      </c>
      <c r="O66" s="48">
        <v>12</v>
      </c>
      <c r="P66" s="48">
        <v>13</v>
      </c>
      <c r="Q66" s="48">
        <v>14</v>
      </c>
      <c r="R66" s="48">
        <v>15</v>
      </c>
      <c r="S66" s="48">
        <v>16</v>
      </c>
      <c r="T66" s="48">
        <v>17</v>
      </c>
      <c r="U66" s="48">
        <v>18</v>
      </c>
      <c r="V66" s="48">
        <v>19</v>
      </c>
      <c r="W66" s="48">
        <v>20</v>
      </c>
      <c r="X66" s="48">
        <v>21</v>
      </c>
      <c r="Y66" s="48">
        <v>22</v>
      </c>
      <c r="Z66" s="48">
        <v>23</v>
      </c>
      <c r="AA66" s="48">
        <v>24</v>
      </c>
      <c r="AB66" s="48">
        <v>25</v>
      </c>
      <c r="AC66" s="48">
        <v>26</v>
      </c>
      <c r="AD66" s="48">
        <v>27</v>
      </c>
      <c r="AE66" s="48">
        <v>28</v>
      </c>
      <c r="AF66" s="48">
        <v>29</v>
      </c>
      <c r="AG66" s="48">
        <v>30</v>
      </c>
    </row>
    <row r="67" spans="2:33" x14ac:dyDescent="0.2">
      <c r="B67" s="324"/>
      <c r="C67" s="51" t="s">
        <v>9</v>
      </c>
      <c r="D67" s="52">
        <f>D4</f>
        <v>2026</v>
      </c>
      <c r="E67" s="52">
        <f t="shared" ref="E67:AG67" si="13">E4</f>
        <v>2027</v>
      </c>
      <c r="F67" s="52">
        <f t="shared" si="13"/>
        <v>2028</v>
      </c>
      <c r="G67" s="52">
        <f t="shared" si="13"/>
        <v>2029</v>
      </c>
      <c r="H67" s="52">
        <f t="shared" si="13"/>
        <v>2030</v>
      </c>
      <c r="I67" s="52">
        <f t="shared" si="13"/>
        <v>2031</v>
      </c>
      <c r="J67" s="52">
        <f t="shared" si="13"/>
        <v>2032</v>
      </c>
      <c r="K67" s="52">
        <f t="shared" si="13"/>
        <v>2033</v>
      </c>
      <c r="L67" s="52">
        <f t="shared" si="13"/>
        <v>2034</v>
      </c>
      <c r="M67" s="52">
        <f t="shared" si="13"/>
        <v>2035</v>
      </c>
      <c r="N67" s="52">
        <f t="shared" si="13"/>
        <v>2036</v>
      </c>
      <c r="O67" s="52">
        <f t="shared" si="13"/>
        <v>2037</v>
      </c>
      <c r="P67" s="52">
        <f t="shared" si="13"/>
        <v>2038</v>
      </c>
      <c r="Q67" s="52">
        <f t="shared" si="13"/>
        <v>2039</v>
      </c>
      <c r="R67" s="52">
        <f t="shared" si="13"/>
        <v>2040</v>
      </c>
      <c r="S67" s="52">
        <f t="shared" si="13"/>
        <v>2041</v>
      </c>
      <c r="T67" s="52">
        <f t="shared" si="13"/>
        <v>2042</v>
      </c>
      <c r="U67" s="52">
        <f t="shared" si="13"/>
        <v>2043</v>
      </c>
      <c r="V67" s="52">
        <f t="shared" si="13"/>
        <v>2044</v>
      </c>
      <c r="W67" s="52">
        <f t="shared" si="13"/>
        <v>2045</v>
      </c>
      <c r="X67" s="52">
        <f t="shared" si="13"/>
        <v>2046</v>
      </c>
      <c r="Y67" s="52">
        <f t="shared" si="13"/>
        <v>2047</v>
      </c>
      <c r="Z67" s="52">
        <f t="shared" si="13"/>
        <v>2048</v>
      </c>
      <c r="AA67" s="52">
        <f t="shared" si="13"/>
        <v>2049</v>
      </c>
      <c r="AB67" s="52">
        <f t="shared" si="13"/>
        <v>2050</v>
      </c>
      <c r="AC67" s="52">
        <f t="shared" si="13"/>
        <v>2051</v>
      </c>
      <c r="AD67" s="52">
        <f t="shared" si="13"/>
        <v>2052</v>
      </c>
      <c r="AE67" s="52">
        <f t="shared" si="13"/>
        <v>2053</v>
      </c>
      <c r="AF67" s="52">
        <f t="shared" si="13"/>
        <v>2054</v>
      </c>
      <c r="AG67" s="52">
        <f t="shared" si="13"/>
        <v>2055</v>
      </c>
    </row>
    <row r="68" spans="2:33" x14ac:dyDescent="0.2">
      <c r="B68" s="48" t="s">
        <v>414</v>
      </c>
      <c r="C68" s="55">
        <f>SUM(D68:AG68)</f>
        <v>1026001.8202230296</v>
      </c>
      <c r="D68" s="241">
        <f>D47*Parametre!H220</f>
        <v>0</v>
      </c>
      <c r="E68" s="241">
        <f>E47*Parametre!I220</f>
        <v>0</v>
      </c>
      <c r="F68" s="241">
        <f>F47*Parametre!J220</f>
        <v>0</v>
      </c>
      <c r="G68" s="241">
        <f>G47*Parametre!K220</f>
        <v>0</v>
      </c>
      <c r="H68" s="241">
        <f>H47*Parametre!L220</f>
        <v>34646.023905600006</v>
      </c>
      <c r="I68" s="241">
        <f>I47*Parametre!M220</f>
        <v>35016.454227045011</v>
      </c>
      <c r="J68" s="241">
        <f>J47*Parametre!N220</f>
        <v>35388.273723160019</v>
      </c>
      <c r="K68" s="241">
        <f>K47*Parametre!O220</f>
        <v>35761.482393945014</v>
      </c>
      <c r="L68" s="241">
        <f>L47*Parametre!P220</f>
        <v>36158.249613780019</v>
      </c>
      <c r="M68" s="241">
        <f>M47*Parametre!Q220</f>
        <v>36556.51286787499</v>
      </c>
      <c r="N68" s="241">
        <f>N47*Parametre!R220</f>
        <v>36956.272156229999</v>
      </c>
      <c r="O68" s="241">
        <f>O47*Parametre!S220</f>
        <v>37357.527478844982</v>
      </c>
      <c r="P68" s="241">
        <f>P47*Parametre!T220</f>
        <v>37760.278835719997</v>
      </c>
      <c r="Q68" s="241">
        <f>Q47*Parametre!U220</f>
        <v>38164.526226855036</v>
      </c>
      <c r="R68" s="241">
        <f>R47*Parametre!V220</f>
        <v>38570.269652250005</v>
      </c>
      <c r="S68" s="241">
        <f>S47*Parametre!W220</f>
        <v>38920.760778514996</v>
      </c>
      <c r="T68" s="241">
        <f>T47*Parametre!X220</f>
        <v>39272.372159859966</v>
      </c>
      <c r="U68" s="241">
        <f>U47*Parametre!Y220</f>
        <v>39625.103796284995</v>
      </c>
      <c r="V68" s="241">
        <f>V47*Parametre!Z220</f>
        <v>39978.955687789981</v>
      </c>
      <c r="W68" s="241">
        <f>W47*Parametre!AA220</f>
        <v>40333.927834374983</v>
      </c>
      <c r="X68" s="241">
        <f>X47*Parametre!AB220</f>
        <v>40690.020236039963</v>
      </c>
      <c r="Y68" s="241">
        <f>Y47*Parametre!AC220</f>
        <v>41070.04958699995</v>
      </c>
      <c r="Z68" s="241">
        <f>Z47*Parametre!AD220</f>
        <v>41451.292547629957</v>
      </c>
      <c r="AA68" s="241">
        <f>AA47*Parametre!AE220</f>
        <v>41833.749117929961</v>
      </c>
      <c r="AB68" s="241">
        <f>AB47*Parametre!AF220</f>
        <v>42217.419297899993</v>
      </c>
      <c r="AC68" s="241">
        <f>AC47*Parametre!AG220</f>
        <v>42694.316701120013</v>
      </c>
      <c r="AD68" s="241">
        <f>AD47*Parametre!AH220</f>
        <v>43172.801132370005</v>
      </c>
      <c r="AE68" s="241">
        <f>AE47*Parametre!AI220</f>
        <v>43652.872591649975</v>
      </c>
      <c r="AF68" s="241">
        <f>AF47*Parametre!AJ220</f>
        <v>44134.531078959983</v>
      </c>
      <c r="AG68" s="241">
        <f>AG47*Parametre!AK220</f>
        <v>44617.776594299969</v>
      </c>
    </row>
    <row r="69" spans="2:33" x14ac:dyDescent="0.2">
      <c r="B69" s="48" t="s">
        <v>415</v>
      </c>
      <c r="C69" s="55">
        <f t="shared" ref="C69:C80" si="14">SUM(D69:AG69)</f>
        <v>-24871.653732374994</v>
      </c>
      <c r="D69" s="241">
        <f>D48*Parametre!H221</f>
        <v>0</v>
      </c>
      <c r="E69" s="241">
        <f>E48*Parametre!I221</f>
        <v>0</v>
      </c>
      <c r="F69" s="241">
        <f>F48*Parametre!J221</f>
        <v>0</v>
      </c>
      <c r="G69" s="241">
        <f>G48*Parametre!K221</f>
        <v>0</v>
      </c>
      <c r="H69" s="241">
        <f>H48*Parametre!L221</f>
        <v>-809.34370000000024</v>
      </c>
      <c r="I69" s="241">
        <f>I48*Parametre!M221</f>
        <v>-820.73415827499969</v>
      </c>
      <c r="J69" s="241">
        <f>J48*Parametre!N221</f>
        <v>-832.18990409999969</v>
      </c>
      <c r="K69" s="241">
        <f>K48*Parametre!O221</f>
        <v>-843.71093747500015</v>
      </c>
      <c r="L69" s="241">
        <f>L48*Parametre!P221</f>
        <v>-855.29725839999992</v>
      </c>
      <c r="M69" s="241">
        <f>M48*Parametre!Q221</f>
        <v>-866.94886687499979</v>
      </c>
      <c r="N69" s="241">
        <f>N48*Parametre!R221</f>
        <v>-878.66576289999932</v>
      </c>
      <c r="O69" s="241">
        <f>O48*Parametre!S221</f>
        <v>-890.44794647499975</v>
      </c>
      <c r="P69" s="241">
        <f>P48*Parametre!T221</f>
        <v>-902.29541759999927</v>
      </c>
      <c r="Q69" s="241">
        <f>Q48*Parametre!U221</f>
        <v>-914.20817627499923</v>
      </c>
      <c r="R69" s="241">
        <f>R48*Parametre!V221</f>
        <v>-926.18622250000021</v>
      </c>
      <c r="S69" s="241">
        <f>S48*Parametre!W221</f>
        <v>-937.89956159999963</v>
      </c>
      <c r="T69" s="241">
        <f>T48*Parametre!X221</f>
        <v>-949.67224239999939</v>
      </c>
      <c r="U69" s="241">
        <f>U48*Parametre!Y221</f>
        <v>-961.50426489999938</v>
      </c>
      <c r="V69" s="241">
        <f>V48*Parametre!Z221</f>
        <v>-973.39562909999938</v>
      </c>
      <c r="W69" s="241">
        <f>W48*Parametre!AA221</f>
        <v>-985.34633499999939</v>
      </c>
      <c r="X69" s="241">
        <f>X48*Parametre!AB221</f>
        <v>-997.35638259999985</v>
      </c>
      <c r="Y69" s="241">
        <f>Y48*Parametre!AC221</f>
        <v>-1009.4257718999987</v>
      </c>
      <c r="Z69" s="241">
        <f>Z48*Parametre!AD221</f>
        <v>-1021.5545028999993</v>
      </c>
      <c r="AA69" s="241">
        <f>AA48*Parametre!AE221</f>
        <v>-1033.7425755999993</v>
      </c>
      <c r="AB69" s="241">
        <f>AB48*Parametre!AF221</f>
        <v>-1045.98999</v>
      </c>
      <c r="AC69" s="241">
        <f>AC48*Parametre!AG221</f>
        <v>-1058.2967460999996</v>
      </c>
      <c r="AD69" s="241">
        <f>AD48*Parametre!AH221</f>
        <v>-1070.6628438999994</v>
      </c>
      <c r="AE69" s="241">
        <f>AE48*Parametre!AI221</f>
        <v>-1083.0882833999995</v>
      </c>
      <c r="AF69" s="241">
        <f>AF48*Parametre!AJ221</f>
        <v>-1095.5730646</v>
      </c>
      <c r="AG69" s="241">
        <f>AG48*Parametre!AK221</f>
        <v>-1108.1171874999995</v>
      </c>
    </row>
    <row r="70" spans="2:33" x14ac:dyDescent="0.2">
      <c r="B70" s="48" t="s">
        <v>420</v>
      </c>
      <c r="C70" s="55">
        <f t="shared" si="14"/>
        <v>14031.148613250007</v>
      </c>
      <c r="D70" s="241">
        <f>D49*Parametre!H222</f>
        <v>0</v>
      </c>
      <c r="E70" s="241">
        <f>E49*Parametre!I222</f>
        <v>0</v>
      </c>
      <c r="F70" s="241">
        <f>F49*Parametre!J222</f>
        <v>0</v>
      </c>
      <c r="G70" s="241">
        <f>G49*Parametre!K222</f>
        <v>0</v>
      </c>
      <c r="H70" s="241">
        <f>H49*Parametre!L222</f>
        <v>533.11038600000143</v>
      </c>
      <c r="I70" s="241">
        <f>I49*Parametre!M222</f>
        <v>533.66085344999999</v>
      </c>
      <c r="J70" s="241">
        <f>J49*Parametre!N222</f>
        <v>534.21132089999958</v>
      </c>
      <c r="K70" s="241">
        <f>K49*Parametre!O222</f>
        <v>534.76178834999985</v>
      </c>
      <c r="L70" s="241">
        <f>L49*Parametre!P222</f>
        <v>535.31225580000023</v>
      </c>
      <c r="M70" s="241">
        <f>M49*Parametre!Q222</f>
        <v>535.86272325000061</v>
      </c>
      <c r="N70" s="241">
        <f>N49*Parametre!R222</f>
        <v>536.41319069999986</v>
      </c>
      <c r="O70" s="241">
        <f>O49*Parametre!S222</f>
        <v>536.96365815000092</v>
      </c>
      <c r="P70" s="241">
        <f>P49*Parametre!T222</f>
        <v>537.51412560000017</v>
      </c>
      <c r="Q70" s="241">
        <f>Q49*Parametre!U222</f>
        <v>538.06459305000124</v>
      </c>
      <c r="R70" s="241">
        <f>R49*Parametre!V222</f>
        <v>538.61506050000003</v>
      </c>
      <c r="S70" s="241">
        <f>S49*Parametre!W222</f>
        <v>539.09366674999853</v>
      </c>
      <c r="T70" s="241">
        <f>T49*Parametre!X222</f>
        <v>539.57227300000011</v>
      </c>
      <c r="U70" s="241">
        <f>U49*Parametre!Y222</f>
        <v>540.05087925000043</v>
      </c>
      <c r="V70" s="241">
        <f>V49*Parametre!Z222</f>
        <v>540.52948550000042</v>
      </c>
      <c r="W70" s="241">
        <f>W49*Parametre!AA222</f>
        <v>541.0080917500004</v>
      </c>
      <c r="X70" s="241">
        <f>X49*Parametre!AB222</f>
        <v>541.48669799999971</v>
      </c>
      <c r="Y70" s="241">
        <f>Y49*Parametre!AC222</f>
        <v>541.96530425000049</v>
      </c>
      <c r="Z70" s="241">
        <f>Z49*Parametre!AD222</f>
        <v>542.44391050000047</v>
      </c>
      <c r="AA70" s="241">
        <f>AA49*Parametre!AE222</f>
        <v>542.92251675000045</v>
      </c>
      <c r="AB70" s="241">
        <f>AB49*Parametre!AF222</f>
        <v>543.40112300000123</v>
      </c>
      <c r="AC70" s="241">
        <f>AC49*Parametre!AG222</f>
        <v>543.87972925000042</v>
      </c>
      <c r="AD70" s="241">
        <f>AD49*Parametre!AH222</f>
        <v>544.35833550000086</v>
      </c>
      <c r="AE70" s="241">
        <f>AE49*Parametre!AI222</f>
        <v>544.83694175000005</v>
      </c>
      <c r="AF70" s="241">
        <f>AF49*Parametre!AJ222</f>
        <v>545.31554799999935</v>
      </c>
      <c r="AG70" s="241">
        <f>AG49*Parametre!AK222</f>
        <v>545.79415425000047</v>
      </c>
    </row>
    <row r="71" spans="2:33" x14ac:dyDescent="0.2">
      <c r="B71" s="48" t="s">
        <v>416</v>
      </c>
      <c r="C71" s="55">
        <f t="shared" si="14"/>
        <v>188666.16347001988</v>
      </c>
      <c r="D71" s="241">
        <f>D50*Parametre!H223</f>
        <v>0</v>
      </c>
      <c r="E71" s="241">
        <f>E50*Parametre!I223</f>
        <v>0</v>
      </c>
      <c r="F71" s="241">
        <f>F50*Parametre!J223</f>
        <v>0</v>
      </c>
      <c r="G71" s="241">
        <f>G50*Parametre!K223</f>
        <v>0</v>
      </c>
      <c r="H71" s="241">
        <f>H50*Parametre!L223</f>
        <v>6381.9455540999988</v>
      </c>
      <c r="I71" s="241">
        <f>I50*Parametre!M223</f>
        <v>6448.6952211000034</v>
      </c>
      <c r="J71" s="241">
        <f>J50*Parametre!N223</f>
        <v>6515.6625332200001</v>
      </c>
      <c r="K71" s="241">
        <f>K50*Parametre!O223</f>
        <v>6582.8474904599989</v>
      </c>
      <c r="L71" s="241">
        <f>L50*Parametre!P223</f>
        <v>6652.1838672000031</v>
      </c>
      <c r="M71" s="241">
        <f>M50*Parametre!Q223</f>
        <v>6721.7456621000028</v>
      </c>
      <c r="N71" s="241">
        <f>N50*Parametre!R223</f>
        <v>6791.5328751599982</v>
      </c>
      <c r="O71" s="241">
        <f>O50*Parametre!S223</f>
        <v>6861.5455063800036</v>
      </c>
      <c r="P71" s="241">
        <f>P50*Parametre!T223</f>
        <v>6933.7328762199986</v>
      </c>
      <c r="Q71" s="241">
        <f>Q50*Parametre!U223</f>
        <v>7006.1534372600026</v>
      </c>
      <c r="R71" s="241">
        <f>R50*Parametre!V223</f>
        <v>7078.8071895000012</v>
      </c>
      <c r="S71" s="241">
        <f>S50*Parametre!W223</f>
        <v>7144.3232360699985</v>
      </c>
      <c r="T71" s="241">
        <f>T50*Parametre!X223</f>
        <v>7210.0670243899976</v>
      </c>
      <c r="U71" s="241">
        <f>U50*Parametre!Y223</f>
        <v>7278.0093124649957</v>
      </c>
      <c r="V71" s="241">
        <f>V50*Parametre!Z223</f>
        <v>7346.1884519599953</v>
      </c>
      <c r="W71" s="241">
        <f>W50*Parametre!AA223</f>
        <v>7414.6044428749938</v>
      </c>
      <c r="X71" s="241">
        <f>X50*Parametre!AB223</f>
        <v>7483.2572852099956</v>
      </c>
      <c r="Y71" s="241">
        <f>Y50*Parametre!AC223</f>
        <v>7552.1469789649909</v>
      </c>
      <c r="Z71" s="241">
        <f>Z50*Parametre!AD223</f>
        <v>7623.2670563199918</v>
      </c>
      <c r="AA71" s="241">
        <f>AA50*Parametre!AE223</f>
        <v>7694.6330947649903</v>
      </c>
      <c r="AB71" s="241">
        <f>AB50*Parametre!AF223</f>
        <v>7766.2450942999976</v>
      </c>
      <c r="AC71" s="241">
        <f>AC50*Parametre!AG223</f>
        <v>7854.1606284049985</v>
      </c>
      <c r="AD71" s="241">
        <f>AD50*Parametre!AH223</f>
        <v>7944.4067524799993</v>
      </c>
      <c r="AE71" s="241">
        <f>AE50*Parametre!AI223</f>
        <v>8034.9808246749935</v>
      </c>
      <c r="AF71" s="241">
        <f>AF50*Parametre!AJ223</f>
        <v>8125.8828449899938</v>
      </c>
      <c r="AG71" s="241">
        <f>AG50*Parametre!AK223</f>
        <v>8219.1382294499908</v>
      </c>
    </row>
    <row r="72" spans="2:33" x14ac:dyDescent="0.2">
      <c r="B72" s="48" t="s">
        <v>417</v>
      </c>
      <c r="C72" s="55">
        <f t="shared" si="14"/>
        <v>-4360.1577240000024</v>
      </c>
      <c r="D72" s="241">
        <f>D51*Parametre!H224</f>
        <v>0</v>
      </c>
      <c r="E72" s="241">
        <f>E51*Parametre!I224</f>
        <v>0</v>
      </c>
      <c r="F72" s="241">
        <f>F51*Parametre!J224</f>
        <v>0</v>
      </c>
      <c r="G72" s="241">
        <f>G51*Parametre!K224</f>
        <v>0</v>
      </c>
      <c r="H72" s="241">
        <f>H51*Parametre!L224</f>
        <v>-142.24373025</v>
      </c>
      <c r="I72" s="241">
        <f>I51*Parametre!M224</f>
        <v>-144.19553855000001</v>
      </c>
      <c r="J72" s="241">
        <f>J51*Parametre!N224</f>
        <v>-146.15791725000011</v>
      </c>
      <c r="K72" s="241">
        <f>K51*Parametre!O224</f>
        <v>-148.13086634999996</v>
      </c>
      <c r="L72" s="241">
        <f>L51*Parametre!P224</f>
        <v>-150.1143858500001</v>
      </c>
      <c r="M72" s="241">
        <f>M51*Parametre!Q224</f>
        <v>-152.10847575000003</v>
      </c>
      <c r="N72" s="241">
        <f>N51*Parametre!R224</f>
        <v>-154.11313605000009</v>
      </c>
      <c r="O72" s="241">
        <f>O51*Parametre!S224</f>
        <v>-156.12836675000014</v>
      </c>
      <c r="P72" s="241">
        <f>P51*Parametre!T224</f>
        <v>-158.15416785000016</v>
      </c>
      <c r="Q72" s="241">
        <f>Q51*Parametre!U224</f>
        <v>-160.19053934999999</v>
      </c>
      <c r="R72" s="241">
        <f>R51*Parametre!V224</f>
        <v>-162.23748125000009</v>
      </c>
      <c r="S72" s="241">
        <f>S51*Parametre!W224</f>
        <v>-164.29499354999996</v>
      </c>
      <c r="T72" s="241">
        <f>T51*Parametre!X224</f>
        <v>-166.36307625000003</v>
      </c>
      <c r="U72" s="241">
        <f>U51*Parametre!Y224</f>
        <v>-168.44172935000006</v>
      </c>
      <c r="V72" s="241">
        <f>V51*Parametre!Z224</f>
        <v>-170.53095284999995</v>
      </c>
      <c r="W72" s="241">
        <f>W51*Parametre!AA224</f>
        <v>-172.63074675000004</v>
      </c>
      <c r="X72" s="241">
        <f>X51*Parametre!AB224</f>
        <v>-174.74111105000006</v>
      </c>
      <c r="Y72" s="241">
        <f>Y51*Parametre!AC224</f>
        <v>-176.86204575000002</v>
      </c>
      <c r="Z72" s="241">
        <f>Z51*Parametre!AD224</f>
        <v>-178.99355085000005</v>
      </c>
      <c r="AA72" s="241">
        <f>AA51*Parametre!AE224</f>
        <v>-181.13562635000008</v>
      </c>
      <c r="AB72" s="241">
        <f>AB51*Parametre!AF224</f>
        <v>-183.28827224999986</v>
      </c>
      <c r="AC72" s="241">
        <f>AC51*Parametre!AG224</f>
        <v>-185.45148854999997</v>
      </c>
      <c r="AD72" s="241">
        <f>AD51*Parametre!AH224</f>
        <v>-187.62527525000004</v>
      </c>
      <c r="AE72" s="241">
        <f>AE51*Parametre!AI224</f>
        <v>-189.80963234999993</v>
      </c>
      <c r="AF72" s="241">
        <f>AF51*Parametre!AJ224</f>
        <v>-192.00455985000011</v>
      </c>
      <c r="AG72" s="241">
        <f>AG51*Parametre!AK224</f>
        <v>-194.21005775000006</v>
      </c>
    </row>
    <row r="73" spans="2:33" x14ac:dyDescent="0.2">
      <c r="B73" s="48" t="s">
        <v>421</v>
      </c>
      <c r="C73" s="55">
        <f t="shared" si="14"/>
        <v>2566.2718551750013</v>
      </c>
      <c r="D73" s="241">
        <f>D52*Parametre!H225</f>
        <v>0</v>
      </c>
      <c r="E73" s="241">
        <f>E52*Parametre!I225</f>
        <v>0</v>
      </c>
      <c r="F73" s="241">
        <f>F52*Parametre!J225</f>
        <v>0</v>
      </c>
      <c r="G73" s="241">
        <f>G52*Parametre!K225</f>
        <v>0</v>
      </c>
      <c r="H73" s="241">
        <f>H52*Parametre!L225</f>
        <v>97.544789999999864</v>
      </c>
      <c r="I73" s="241">
        <f>I52*Parametre!M225</f>
        <v>97.648873035000108</v>
      </c>
      <c r="J73" s="241">
        <f>J52*Parametre!N225</f>
        <v>97.752956069999811</v>
      </c>
      <c r="K73" s="241">
        <f>K52*Parametre!O225</f>
        <v>97.857039105000055</v>
      </c>
      <c r="L73" s="241">
        <f>L52*Parametre!P225</f>
        <v>97.961122140000043</v>
      </c>
      <c r="M73" s="241">
        <f>M52*Parametre!Q225</f>
        <v>98.065205174999946</v>
      </c>
      <c r="N73" s="241">
        <f>N52*Parametre!R225</f>
        <v>98.169288209999948</v>
      </c>
      <c r="O73" s="241">
        <f>O52*Parametre!S225</f>
        <v>98.273371245000092</v>
      </c>
      <c r="P73" s="241">
        <f>P52*Parametre!T225</f>
        <v>98.377454279999952</v>
      </c>
      <c r="Q73" s="241">
        <f>Q52*Parametre!U225</f>
        <v>98.481537315000139</v>
      </c>
      <c r="R73" s="241">
        <f>R52*Parametre!V225</f>
        <v>98.585620350000099</v>
      </c>
      <c r="S73" s="241">
        <f>S52*Parametre!W225</f>
        <v>98.658706125000208</v>
      </c>
      <c r="T73" s="241">
        <f>T52*Parametre!X225</f>
        <v>98.731791900000133</v>
      </c>
      <c r="U73" s="241">
        <f>U52*Parametre!Y225</f>
        <v>98.804877675000199</v>
      </c>
      <c r="V73" s="241">
        <f>V52*Parametre!Z225</f>
        <v>98.877963450000109</v>
      </c>
      <c r="W73" s="241">
        <f>W52*Parametre!AA225</f>
        <v>98.951049225000091</v>
      </c>
      <c r="X73" s="241">
        <f>X52*Parametre!AB225</f>
        <v>99.0241350000002</v>
      </c>
      <c r="Y73" s="241">
        <f>Y52*Parametre!AC225</f>
        <v>99.097220775000224</v>
      </c>
      <c r="Z73" s="241">
        <f>Z52*Parametre!AD225</f>
        <v>99.170306550000035</v>
      </c>
      <c r="AA73" s="241">
        <f>AA52*Parametre!AE225</f>
        <v>99.243392325000102</v>
      </c>
      <c r="AB73" s="241">
        <f>AB52*Parametre!AF225</f>
        <v>99.316478099999983</v>
      </c>
      <c r="AC73" s="241">
        <f>AC52*Parametre!AG225</f>
        <v>99.389563874999993</v>
      </c>
      <c r="AD73" s="241">
        <f>AD52*Parametre!AH225</f>
        <v>99.46264965000006</v>
      </c>
      <c r="AE73" s="241">
        <f>AE52*Parametre!AI225</f>
        <v>99.535735425000027</v>
      </c>
      <c r="AF73" s="241">
        <f>AF52*Parametre!AJ225</f>
        <v>99.608821200000094</v>
      </c>
      <c r="AG73" s="241">
        <f>AG52*Parametre!AK225</f>
        <v>99.681906975000061</v>
      </c>
    </row>
    <row r="74" spans="2:33" x14ac:dyDescent="0.2">
      <c r="B74" s="48" t="s">
        <v>418</v>
      </c>
      <c r="C74" s="55">
        <f t="shared" si="14"/>
        <v>419847.08849328</v>
      </c>
      <c r="D74" s="241">
        <f>D53*Parametre!H226</f>
        <v>0</v>
      </c>
      <c r="E74" s="241">
        <f>E53*Parametre!I226</f>
        <v>0</v>
      </c>
      <c r="F74" s="241">
        <f>F53*Parametre!J226</f>
        <v>0</v>
      </c>
      <c r="G74" s="241">
        <f>G53*Parametre!K226</f>
        <v>0</v>
      </c>
      <c r="H74" s="241">
        <f>H53*Parametre!L226</f>
        <v>10718.919412500005</v>
      </c>
      <c r="I74" s="241">
        <f>I53*Parametre!M226</f>
        <v>11136.180659269998</v>
      </c>
      <c r="J74" s="241">
        <f>J53*Parametre!N226</f>
        <v>11559.740901569996</v>
      </c>
      <c r="K74" s="241">
        <f>K53*Parametre!O226</f>
        <v>11989.673666459999</v>
      </c>
      <c r="L74" s="241">
        <f>L53*Parametre!P226</f>
        <v>12426.052480999999</v>
      </c>
      <c r="M74" s="241">
        <f>M53*Parametre!Q226</f>
        <v>12868.950872249998</v>
      </c>
      <c r="N74" s="241">
        <f>N53*Parametre!R226</f>
        <v>13318.442367269998</v>
      </c>
      <c r="O74" s="241">
        <f>O53*Parametre!S226</f>
        <v>13774.600493119999</v>
      </c>
      <c r="P74" s="241">
        <f>P53*Parametre!T226</f>
        <v>14237.498776859997</v>
      </c>
      <c r="Q74" s="241">
        <f>Q53*Parametre!U226</f>
        <v>14707.210745549995</v>
      </c>
      <c r="R74" s="241">
        <f>R53*Parametre!V226</f>
        <v>15183.809926250002</v>
      </c>
      <c r="S74" s="241">
        <f>S53*Parametre!W226</f>
        <v>15573.790576620004</v>
      </c>
      <c r="T74" s="241">
        <f>T53*Parametre!X226</f>
        <v>15968.812476319996</v>
      </c>
      <c r="U74" s="241">
        <f>U53*Parametre!Y226</f>
        <v>16367.821560100003</v>
      </c>
      <c r="V74" s="241">
        <f>V53*Parametre!Z226</f>
        <v>16771.950073290001</v>
      </c>
      <c r="W74" s="241">
        <f>W53*Parametre!AA226</f>
        <v>17181.256650950003</v>
      </c>
      <c r="X74" s="241">
        <f>X53*Parametre!AB226</f>
        <v>17594.628592770001</v>
      </c>
      <c r="Y74" s="241">
        <f>Y53*Parametre!AC226</f>
        <v>18013.256779140003</v>
      </c>
      <c r="Z74" s="241">
        <f>Z53*Parametre!AD226</f>
        <v>18437.199845120002</v>
      </c>
      <c r="AA74" s="241">
        <f>AA53*Parametre!AE226</f>
        <v>18866.516425769994</v>
      </c>
      <c r="AB74" s="241">
        <f>AB53*Parametre!AF226</f>
        <v>19300.015640699999</v>
      </c>
      <c r="AC74" s="241">
        <f>AC53*Parametre!AG226</f>
        <v>19780.845545889999</v>
      </c>
      <c r="AD74" s="241">
        <f>AD53*Parametre!AH226</f>
        <v>20268.475752209997</v>
      </c>
      <c r="AE74" s="241">
        <f>AE53*Parametre!AI226</f>
        <v>20762.964894719993</v>
      </c>
      <c r="AF74" s="241">
        <f>AF53*Parametre!AJ226</f>
        <v>21264.371608480003</v>
      </c>
      <c r="AG74" s="241">
        <f>AG53*Parametre!AK226</f>
        <v>21774.101769100005</v>
      </c>
    </row>
    <row r="75" spans="2:33" x14ac:dyDescent="0.2">
      <c r="B75" s="48" t="s">
        <v>419</v>
      </c>
      <c r="C75" s="55">
        <f t="shared" si="14"/>
        <v>-3077.9891750750012</v>
      </c>
      <c r="D75" s="241">
        <f>D54*Parametre!H227</f>
        <v>0</v>
      </c>
      <c r="E75" s="241">
        <f>E54*Parametre!I227</f>
        <v>0</v>
      </c>
      <c r="F75" s="241">
        <f>F54*Parametre!J227</f>
        <v>0</v>
      </c>
      <c r="G75" s="241">
        <f>G54*Parametre!K227</f>
        <v>0</v>
      </c>
      <c r="H75" s="241">
        <f>H54*Parametre!L227</f>
        <v>-89.7339944000001</v>
      </c>
      <c r="I75" s="241">
        <f>I54*Parametre!M227</f>
        <v>-91.647222200000016</v>
      </c>
      <c r="J75" s="241">
        <f>J54*Parametre!N227</f>
        <v>-93.579847560000061</v>
      </c>
      <c r="K75" s="241">
        <f>K54*Parametre!O227</f>
        <v>-95.531870480000023</v>
      </c>
      <c r="L75" s="241">
        <f>L54*Parametre!P227</f>
        <v>-97.503290960000001</v>
      </c>
      <c r="M75" s="241">
        <f>M54*Parametre!Q227</f>
        <v>-99.494109000000094</v>
      </c>
      <c r="N75" s="241">
        <f>N54*Parametre!R227</f>
        <v>-101.50432459999993</v>
      </c>
      <c r="O75" s="241">
        <f>O54*Parametre!S227</f>
        <v>-103.53393775999997</v>
      </c>
      <c r="P75" s="241">
        <f>P54*Parametre!T227</f>
        <v>-105.58294847999998</v>
      </c>
      <c r="Q75" s="241">
        <f>Q54*Parametre!U227</f>
        <v>-107.65135676000003</v>
      </c>
      <c r="R75" s="241">
        <f>R54*Parametre!V227</f>
        <v>-109.73916260000007</v>
      </c>
      <c r="S75" s="241">
        <f>S54*Parametre!W227</f>
        <v>-112.333407765</v>
      </c>
      <c r="T75" s="241">
        <f>T54*Parametre!X227</f>
        <v>-114.95243935000018</v>
      </c>
      <c r="U75" s="241">
        <f>U54*Parametre!Y227</f>
        <v>-117.59625735500005</v>
      </c>
      <c r="V75" s="241">
        <f>V54*Parametre!Z227</f>
        <v>-120.26486177999999</v>
      </c>
      <c r="W75" s="241">
        <f>W54*Parametre!AA227</f>
        <v>-122.95825262500021</v>
      </c>
      <c r="X75" s="241">
        <f>X54*Parametre!AB227</f>
        <v>-125.67642989000002</v>
      </c>
      <c r="Y75" s="241">
        <f>Y54*Parametre!AC227</f>
        <v>-128.55674052000012</v>
      </c>
      <c r="Z75" s="241">
        <f>Z54*Parametre!AD227</f>
        <v>-131.4659686400002</v>
      </c>
      <c r="AA75" s="241">
        <f>AA54*Parametre!AE227</f>
        <v>-134.40411425000028</v>
      </c>
      <c r="AB75" s="241">
        <f>AB54*Parametre!AF227</f>
        <v>-137.37117734999995</v>
      </c>
      <c r="AC75" s="241">
        <f>AC54*Parametre!AG227</f>
        <v>-140.65837611000006</v>
      </c>
      <c r="AD75" s="241">
        <f>AD54*Parametre!AH227</f>
        <v>-143.9827545</v>
      </c>
      <c r="AE75" s="241">
        <f>AE54*Parametre!AI227</f>
        <v>-147.34431252000007</v>
      </c>
      <c r="AF75" s="241">
        <f>AF54*Parametre!AJ227</f>
        <v>-150.74305017000017</v>
      </c>
      <c r="AG75" s="241">
        <f>AG54*Parametre!AK227</f>
        <v>-154.17896745000027</v>
      </c>
    </row>
    <row r="76" spans="2:33" x14ac:dyDescent="0.2">
      <c r="B76" s="48" t="s">
        <v>422</v>
      </c>
      <c r="C76" s="55">
        <f t="shared" si="14"/>
        <v>17835.605820200002</v>
      </c>
      <c r="D76" s="241">
        <f>D55*Parametre!H228</f>
        <v>0</v>
      </c>
      <c r="E76" s="241">
        <f>E55*Parametre!I228</f>
        <v>0</v>
      </c>
      <c r="F76" s="241">
        <f>F55*Parametre!J228</f>
        <v>0</v>
      </c>
      <c r="G76" s="241">
        <f>G55*Parametre!K228</f>
        <v>0</v>
      </c>
      <c r="H76" s="241">
        <f>H55*Parametre!L228</f>
        <v>518.56498999999985</v>
      </c>
      <c r="I76" s="241">
        <f>I55*Parametre!M228</f>
        <v>530.2761872800005</v>
      </c>
      <c r="J76" s="241">
        <f>J55*Parametre!N228</f>
        <v>542.11660332000019</v>
      </c>
      <c r="K76" s="241">
        <f>K55*Parametre!O228</f>
        <v>554.08623811999985</v>
      </c>
      <c r="L76" s="241">
        <f>L55*Parametre!P228</f>
        <v>566.18509168000003</v>
      </c>
      <c r="M76" s="241">
        <f>M55*Parametre!Q228</f>
        <v>578.41316399999994</v>
      </c>
      <c r="N76" s="241">
        <f>N55*Parametre!R228</f>
        <v>590.77045508000003</v>
      </c>
      <c r="O76" s="241">
        <f>O55*Parametre!S228</f>
        <v>603.25696492000009</v>
      </c>
      <c r="P76" s="241">
        <f>P55*Parametre!T228</f>
        <v>615.87269351999998</v>
      </c>
      <c r="Q76" s="241">
        <f>Q55*Parametre!U228</f>
        <v>628.61764087999995</v>
      </c>
      <c r="R76" s="241">
        <f>R55*Parametre!V228</f>
        <v>641.49180699999999</v>
      </c>
      <c r="S76" s="241">
        <f>S55*Parametre!W228</f>
        <v>656.11567033500046</v>
      </c>
      <c r="T76" s="241">
        <f>T55*Parametre!X228</f>
        <v>670.89795023999966</v>
      </c>
      <c r="U76" s="241">
        <f>U55*Parametre!Y228</f>
        <v>685.83864671499987</v>
      </c>
      <c r="V76" s="241">
        <f>V55*Parametre!Z228</f>
        <v>700.93775975999984</v>
      </c>
      <c r="W76" s="241">
        <f>W55*Parametre!AA228</f>
        <v>716.19528937499967</v>
      </c>
      <c r="X76" s="241">
        <f>X55*Parametre!AB228</f>
        <v>731.61123556000007</v>
      </c>
      <c r="Y76" s="241">
        <f>Y55*Parametre!AC228</f>
        <v>747.18559831500011</v>
      </c>
      <c r="Z76" s="241">
        <f>Z55*Parametre!AD228</f>
        <v>762.91837764000024</v>
      </c>
      <c r="AA76" s="241">
        <f>AA55*Parametre!AE228</f>
        <v>778.80957353499969</v>
      </c>
      <c r="AB76" s="241">
        <f>AB55*Parametre!AF228</f>
        <v>794.85918599999991</v>
      </c>
      <c r="AC76" s="241">
        <f>AC55*Parametre!AG228</f>
        <v>811.06721503500057</v>
      </c>
      <c r="AD76" s="241">
        <f>AD55*Parametre!AH228</f>
        <v>827.43366063999974</v>
      </c>
      <c r="AE76" s="241">
        <f>AE55*Parametre!AI228</f>
        <v>843.95852281500026</v>
      </c>
      <c r="AF76" s="241">
        <f>AF55*Parametre!AJ228</f>
        <v>860.64180156000009</v>
      </c>
      <c r="AG76" s="241">
        <f>AG55*Parametre!AK228</f>
        <v>877.48349687500001</v>
      </c>
    </row>
    <row r="77" spans="2:33" x14ac:dyDescent="0.2">
      <c r="B77" s="48" t="s">
        <v>423</v>
      </c>
      <c r="C77" s="55">
        <f t="shared" si="14"/>
        <v>3910082.3448704197</v>
      </c>
      <c r="D77" s="241">
        <f>D56*Parametre!H229</f>
        <v>0</v>
      </c>
      <c r="E77" s="241">
        <f>E56*Parametre!I229</f>
        <v>0</v>
      </c>
      <c r="F77" s="241">
        <f>F56*Parametre!J229</f>
        <v>0</v>
      </c>
      <c r="G77" s="241">
        <f>G56*Parametre!K229</f>
        <v>0</v>
      </c>
      <c r="H77" s="241">
        <f>H56*Parametre!L229</f>
        <v>99375.166168950003</v>
      </c>
      <c r="I77" s="241">
        <f>I56*Parametre!M229</f>
        <v>103343.65925923501</v>
      </c>
      <c r="J77" s="241">
        <f>J56*Parametre!N229</f>
        <v>107370.07071304001</v>
      </c>
      <c r="K77" s="241">
        <f>K56*Parametre!O229</f>
        <v>111460.75892234502</v>
      </c>
      <c r="L77" s="241">
        <f>L56*Parametre!P229</f>
        <v>115610.70471521</v>
      </c>
      <c r="M77" s="241">
        <f>M56*Parametre!Q229</f>
        <v>119820.41029915</v>
      </c>
      <c r="N77" s="241">
        <f>N56*Parametre!R229</f>
        <v>124096.73627366002</v>
      </c>
      <c r="O77" s="241">
        <f>O56*Parametre!S229</f>
        <v>128434.16125928504</v>
      </c>
      <c r="P77" s="241">
        <f>P56*Parametre!T229</f>
        <v>132833.18746354006</v>
      </c>
      <c r="Q77" s="241">
        <f>Q56*Parametre!U229</f>
        <v>137301.17769343499</v>
      </c>
      <c r="R77" s="241">
        <f>R56*Parametre!V229</f>
        <v>141832.108362</v>
      </c>
      <c r="S77" s="241">
        <f>S56*Parametre!W229</f>
        <v>145415.64656466001</v>
      </c>
      <c r="T77" s="241">
        <f>T56*Parametre!X229</f>
        <v>149042.44421983999</v>
      </c>
      <c r="U77" s="241">
        <f>U56*Parametre!Y229</f>
        <v>152712.88405413</v>
      </c>
      <c r="V77" s="241">
        <f>V56*Parametre!Z229</f>
        <v>156427.34879412001</v>
      </c>
      <c r="W77" s="241">
        <f>W56*Parametre!AA229</f>
        <v>160186.22116639998</v>
      </c>
      <c r="X77" s="241">
        <f>X56*Parametre!AB229</f>
        <v>163989.88389756001</v>
      </c>
      <c r="Y77" s="241">
        <f>Y56*Parametre!AC229</f>
        <v>167838.71971419</v>
      </c>
      <c r="Z77" s="241">
        <f>Z56*Parametre!AD229</f>
        <v>171733.11134287997</v>
      </c>
      <c r="AA77" s="241">
        <f>AA56*Parametre!AE229</f>
        <v>175673.44151022003</v>
      </c>
      <c r="AB77" s="241">
        <f>AB56*Parametre!AF229</f>
        <v>179660.09294279999</v>
      </c>
      <c r="AC77" s="241">
        <f>AC56*Parametre!AG229</f>
        <v>184081.28967739001</v>
      </c>
      <c r="AD77" s="241">
        <f>AD56*Parametre!AH229</f>
        <v>188569.86898752002</v>
      </c>
      <c r="AE77" s="241">
        <f>AE56*Parametre!AI229</f>
        <v>193117.90984247997</v>
      </c>
      <c r="AF77" s="241">
        <f>AF56*Parametre!AJ229</f>
        <v>197734.60902827999</v>
      </c>
      <c r="AG77" s="241">
        <f>AG56*Parametre!AK229</f>
        <v>202420.73199810003</v>
      </c>
    </row>
    <row r="78" spans="2:33" x14ac:dyDescent="0.2">
      <c r="B78" s="48" t="s">
        <v>424</v>
      </c>
      <c r="C78" s="55">
        <f t="shared" si="14"/>
        <v>-28925.258286969969</v>
      </c>
      <c r="D78" s="241">
        <f>D57*Parametre!H230</f>
        <v>0</v>
      </c>
      <c r="E78" s="241">
        <f>E57*Parametre!I230</f>
        <v>0</v>
      </c>
      <c r="F78" s="241">
        <f>F57*Parametre!J230</f>
        <v>0</v>
      </c>
      <c r="G78" s="241">
        <f>G57*Parametre!K230</f>
        <v>0</v>
      </c>
      <c r="H78" s="241">
        <f>H57*Parametre!L230</f>
        <v>-822.48753249999959</v>
      </c>
      <c r="I78" s="241">
        <f>I57*Parametre!M230</f>
        <v>-842.01473319999945</v>
      </c>
      <c r="J78" s="241">
        <f>J57*Parametre!N230</f>
        <v>-861.75529830000005</v>
      </c>
      <c r="K78" s="241">
        <f>K57*Parametre!O230</f>
        <v>-881.70922779999978</v>
      </c>
      <c r="L78" s="241">
        <f>L57*Parametre!P230</f>
        <v>-901.87652169999831</v>
      </c>
      <c r="M78" s="241">
        <f>M57*Parametre!Q230</f>
        <v>-922.25717999999881</v>
      </c>
      <c r="N78" s="241">
        <f>N57*Parametre!R230</f>
        <v>-942.85120269999788</v>
      </c>
      <c r="O78" s="241">
        <f>O57*Parametre!S230</f>
        <v>-963.658589799997</v>
      </c>
      <c r="P78" s="241">
        <f>P57*Parametre!T230</f>
        <v>-984.67934129999605</v>
      </c>
      <c r="Q78" s="241">
        <f>Q57*Parametre!U230</f>
        <v>-1005.913457199998</v>
      </c>
      <c r="R78" s="241">
        <f>R57*Parametre!V230</f>
        <v>-1027.3609374999994</v>
      </c>
      <c r="S78" s="241">
        <f>S57*Parametre!W230</f>
        <v>-1053.6733159199994</v>
      </c>
      <c r="T78" s="241">
        <f>T57*Parametre!X230</f>
        <v>-1080.2561286800001</v>
      </c>
      <c r="U78" s="241">
        <f>U57*Parametre!Y230</f>
        <v>-1107.1093757799993</v>
      </c>
      <c r="V78" s="241">
        <f>V57*Parametre!Z230</f>
        <v>-1134.2330572199985</v>
      </c>
      <c r="W78" s="241">
        <f>W57*Parametre!AA230</f>
        <v>-1161.6271729999985</v>
      </c>
      <c r="X78" s="241">
        <f>X57*Parametre!AB230</f>
        <v>-1189.2917231199986</v>
      </c>
      <c r="Y78" s="241">
        <f>Y57*Parametre!AC230</f>
        <v>-1217.2267075799969</v>
      </c>
      <c r="Z78" s="241">
        <f>Z57*Parametre!AD230</f>
        <v>-1245.4321263799977</v>
      </c>
      <c r="AA78" s="241">
        <f>AA57*Parametre!AE230</f>
        <v>-1273.9079795199987</v>
      </c>
      <c r="AB78" s="241">
        <f>AB57*Parametre!AF230</f>
        <v>-1302.6542670000001</v>
      </c>
      <c r="AC78" s="241">
        <f>AC57*Parametre!AG230</f>
        <v>-1334.6324513600002</v>
      </c>
      <c r="AD78" s="241">
        <f>AD57*Parametre!AH230</f>
        <v>-1366.9712148399999</v>
      </c>
      <c r="AE78" s="241">
        <f>AE57*Parametre!AI230</f>
        <v>-1399.6705574400009</v>
      </c>
      <c r="AF78" s="241">
        <f>AF57*Parametre!AJ230</f>
        <v>-1433.7627057299985</v>
      </c>
      <c r="AG78" s="241">
        <f>AG57*Parametre!AK230</f>
        <v>-1468.2454813999984</v>
      </c>
    </row>
    <row r="79" spans="2:33" x14ac:dyDescent="0.2">
      <c r="B79" s="48" t="s">
        <v>429</v>
      </c>
      <c r="C79" s="55">
        <f t="shared" si="14"/>
        <v>170800.94987254997</v>
      </c>
      <c r="D79" s="241">
        <f>D58*Parametre!H231</f>
        <v>0</v>
      </c>
      <c r="E79" s="241">
        <f>E58*Parametre!I231</f>
        <v>0</v>
      </c>
      <c r="F79" s="241">
        <f>F58*Parametre!J231</f>
        <v>0</v>
      </c>
      <c r="G79" s="241">
        <f>G58*Parametre!K231</f>
        <v>0</v>
      </c>
      <c r="H79" s="241">
        <f>H58*Parametre!L231</f>
        <v>5137.3300101000013</v>
      </c>
      <c r="I79" s="241">
        <f>I58*Parametre!M231</f>
        <v>5237.459514750004</v>
      </c>
      <c r="J79" s="241">
        <f>J58*Parametre!N231</f>
        <v>5338.4643631300023</v>
      </c>
      <c r="K79" s="241">
        <f>K58*Parametre!O231</f>
        <v>5440.3445552399953</v>
      </c>
      <c r="L79" s="241">
        <f>L58*Parametre!P231</f>
        <v>5543.1000910799976</v>
      </c>
      <c r="M79" s="241">
        <f>M58*Parametre!Q231</f>
        <v>5646.7309706500027</v>
      </c>
      <c r="N79" s="241">
        <f>N58*Parametre!R231</f>
        <v>5751.237193949999</v>
      </c>
      <c r="O79" s="241">
        <f>O58*Parametre!S231</f>
        <v>5856.6187609799999</v>
      </c>
      <c r="P79" s="241">
        <f>P58*Parametre!T231</f>
        <v>5962.875671740002</v>
      </c>
      <c r="Q79" s="241">
        <f>Q58*Parametre!U231</f>
        <v>6070.0079262299987</v>
      </c>
      <c r="R79" s="241">
        <f>R58*Parametre!V231</f>
        <v>6178.0155244500002</v>
      </c>
      <c r="S79" s="241">
        <f>S58*Parametre!W231</f>
        <v>6300.4611072000016</v>
      </c>
      <c r="T79" s="241">
        <f>T58*Parametre!X231</f>
        <v>6423.951566689997</v>
      </c>
      <c r="U79" s="241">
        <f>U58*Parametre!Y231</f>
        <v>6548.4869029199981</v>
      </c>
      <c r="V79" s="241">
        <f>V58*Parametre!Z231</f>
        <v>6674.0671158899995</v>
      </c>
      <c r="W79" s="241">
        <f>W58*Parametre!AA231</f>
        <v>6800.6922055999958</v>
      </c>
      <c r="X79" s="241">
        <f>X58*Parametre!AB231</f>
        <v>6928.3621720499978</v>
      </c>
      <c r="Y79" s="241">
        <f>Y58*Parametre!AC231</f>
        <v>7057.0770152399937</v>
      </c>
      <c r="Z79" s="241">
        <f>Z58*Parametre!AD231</f>
        <v>7186.8367351700017</v>
      </c>
      <c r="AA79" s="241">
        <f>AA58*Parametre!AE231</f>
        <v>7317.6413318399973</v>
      </c>
      <c r="AB79" s="241">
        <f>AB58*Parametre!AF231</f>
        <v>7449.4908052499995</v>
      </c>
      <c r="AC79" s="241">
        <f>AC58*Parametre!AG231</f>
        <v>7626.9874210200014</v>
      </c>
      <c r="AD79" s="241">
        <f>AD58*Parametre!AH231</f>
        <v>7806.5737902700002</v>
      </c>
      <c r="AE79" s="241">
        <f>AE58*Parametre!AI231</f>
        <v>7988.249913000006</v>
      </c>
      <c r="AF79" s="241">
        <f>AF58*Parametre!AJ231</f>
        <v>8172.0157892099987</v>
      </c>
      <c r="AG79" s="241">
        <f>AG58*Parametre!AK231</f>
        <v>8357.8714188999966</v>
      </c>
    </row>
    <row r="80" spans="2:33" x14ac:dyDescent="0.2">
      <c r="B80" s="48" t="s">
        <v>425</v>
      </c>
      <c r="C80" s="55">
        <f t="shared" si="14"/>
        <v>26427.591137929998</v>
      </c>
      <c r="D80" s="241">
        <f>D59*Parametre!H232</f>
        <v>0</v>
      </c>
      <c r="E80" s="241">
        <f>E59*Parametre!I232</f>
        <v>0</v>
      </c>
      <c r="F80" s="241">
        <f>F59*Parametre!J232</f>
        <v>0</v>
      </c>
      <c r="G80" s="241">
        <f>G59*Parametre!K232</f>
        <v>0</v>
      </c>
      <c r="H80" s="241">
        <f>H59*Parametre!L232</f>
        <v>675.05041799999992</v>
      </c>
      <c r="I80" s="241">
        <f>I59*Parametre!M232</f>
        <v>701.60311168999988</v>
      </c>
      <c r="J80" s="241">
        <f>J59*Parametre!N232</f>
        <v>728.55315167999993</v>
      </c>
      <c r="K80" s="241">
        <f>K59*Parametre!O232</f>
        <v>755.90491139999995</v>
      </c>
      <c r="L80" s="241">
        <f>L59*Parametre!P232</f>
        <v>783.66276427999992</v>
      </c>
      <c r="M80" s="241">
        <f>M59*Parametre!Q232</f>
        <v>811.83108374999983</v>
      </c>
      <c r="N80" s="241">
        <f>N59*Parametre!R232</f>
        <v>840.470462</v>
      </c>
      <c r="O80" s="241">
        <f>O59*Parametre!S232</f>
        <v>869.53196932000003</v>
      </c>
      <c r="P80" s="241">
        <f>P59*Parametre!T232</f>
        <v>899.01997914000003</v>
      </c>
      <c r="Q80" s="241">
        <f>Q59*Parametre!U232</f>
        <v>928.93886488999999</v>
      </c>
      <c r="R80" s="241">
        <f>R59*Parametre!V232</f>
        <v>959.29299999999978</v>
      </c>
      <c r="S80" s="241">
        <f>S59*Parametre!W232</f>
        <v>983.24592352000013</v>
      </c>
      <c r="T80" s="241">
        <f>T59*Parametre!X232</f>
        <v>1007.5024715599998</v>
      </c>
      <c r="U80" s="241">
        <f>U59*Parametre!Y232</f>
        <v>1032.0659685399999</v>
      </c>
      <c r="V80" s="241">
        <f>V59*Parametre!Z232</f>
        <v>1056.9397388799998</v>
      </c>
      <c r="W80" s="241">
        <f>W59*Parametre!AA232</f>
        <v>1082.0595162999998</v>
      </c>
      <c r="X80" s="241">
        <f>X59*Parametre!AB232</f>
        <v>1107.4939996399994</v>
      </c>
      <c r="Y80" s="241">
        <f>Y59*Parametre!AC232</f>
        <v>1133.2465133199996</v>
      </c>
      <c r="Z80" s="241">
        <f>Z59*Parametre!AD232</f>
        <v>1159.320381759999</v>
      </c>
      <c r="AA80" s="241">
        <f>AA59*Parametre!AE232</f>
        <v>1185.6469061199994</v>
      </c>
      <c r="AB80" s="241">
        <f>AB59*Parametre!AF232</f>
        <v>1212.2992178</v>
      </c>
      <c r="AC80" s="241">
        <f>AC59*Parametre!AG232</f>
        <v>1241.8790251199998</v>
      </c>
      <c r="AD80" s="241">
        <f>AD59*Parametre!AH232</f>
        <v>1271.8688384</v>
      </c>
      <c r="AE80" s="241">
        <f>AE59*Parametre!AI232</f>
        <v>1302.3484378799994</v>
      </c>
      <c r="AF80" s="241">
        <f>AF59*Parametre!AJ232</f>
        <v>1333.2469084399993</v>
      </c>
      <c r="AG80" s="241">
        <f>AG59*Parametre!AK232</f>
        <v>1364.5675744999996</v>
      </c>
    </row>
    <row r="81" spans="2:33" x14ac:dyDescent="0.2">
      <c r="B81" s="48" t="s">
        <v>426</v>
      </c>
      <c r="C81" s="55">
        <f t="shared" ref="C81:C82" si="15">SUM(D81:AG81)</f>
        <v>-202.64171177999989</v>
      </c>
      <c r="D81" s="241">
        <f>D60*Parametre!H233</f>
        <v>0</v>
      </c>
      <c r="E81" s="241">
        <f>E60*Parametre!I233</f>
        <v>0</v>
      </c>
      <c r="F81" s="241">
        <f>F60*Parametre!J233</f>
        <v>0</v>
      </c>
      <c r="G81" s="241">
        <f>G60*Parametre!K233</f>
        <v>0</v>
      </c>
      <c r="H81" s="241">
        <f>H60*Parametre!L233</f>
        <v>-3.2628919500000029</v>
      </c>
      <c r="I81" s="241">
        <f>I60*Parametre!M233</f>
        <v>-3.5298018500000001</v>
      </c>
      <c r="J81" s="241">
        <f>J60*Parametre!N233</f>
        <v>-3.8005187000000014</v>
      </c>
      <c r="K81" s="241">
        <f>K60*Parametre!O233</f>
        <v>-4.0795703249999944</v>
      </c>
      <c r="L81" s="241">
        <f>L60*Parametre!P233</f>
        <v>-4.36297275</v>
      </c>
      <c r="M81" s="241">
        <f>M60*Parametre!Q233</f>
        <v>-4.6507259749999914</v>
      </c>
      <c r="N81" s="241">
        <f>N60*Parametre!R233</f>
        <v>-4.9428299999999972</v>
      </c>
      <c r="O81" s="241">
        <f>O60*Parametre!S233</f>
        <v>-5.2392848249999933</v>
      </c>
      <c r="P81" s="241">
        <f>P60*Parametre!T233</f>
        <v>-5.5400904499999992</v>
      </c>
      <c r="Q81" s="241">
        <f>Q60*Parametre!U233</f>
        <v>-5.8452468749999911</v>
      </c>
      <c r="R81" s="241">
        <f>R60*Parametre!V233</f>
        <v>-6.1547541000000052</v>
      </c>
      <c r="S81" s="241">
        <f>S60*Parametre!W233</f>
        <v>-6.6139124199999975</v>
      </c>
      <c r="T81" s="241">
        <f>T60*Parametre!X233</f>
        <v>-7.0790852099999952</v>
      </c>
      <c r="U81" s="241">
        <f>U60*Parametre!Y233</f>
        <v>-7.5502724700000012</v>
      </c>
      <c r="V81" s="241">
        <f>V60*Parametre!Z233</f>
        <v>-8.0274741999999932</v>
      </c>
      <c r="W81" s="241">
        <f>W60*Parametre!AA233</f>
        <v>-8.5106903999999943</v>
      </c>
      <c r="X81" s="241">
        <f>X60*Parametre!AB233</f>
        <v>-8.9999210699999956</v>
      </c>
      <c r="Y81" s="241">
        <f>Y60*Parametre!AC233</f>
        <v>-9.4951662099999918</v>
      </c>
      <c r="Z81" s="241">
        <f>Z60*Parametre!AD233</f>
        <v>-9.99642581999999</v>
      </c>
      <c r="AA81" s="241">
        <f>AA60*Parametre!AE233</f>
        <v>-10.503699899999992</v>
      </c>
      <c r="AB81" s="241">
        <f>AB60*Parametre!AF233</f>
        <v>-11.016988449999992</v>
      </c>
      <c r="AC81" s="241">
        <f>AC60*Parametre!AG233</f>
        <v>-11.558605380000007</v>
      </c>
      <c r="AD81" s="241">
        <f>AD60*Parametre!AH233</f>
        <v>-12.107955200000003</v>
      </c>
      <c r="AE81" s="241">
        <f>AE60*Parametre!AI233</f>
        <v>-12.677054074999997</v>
      </c>
      <c r="AF81" s="241">
        <f>AF60*Parametre!AJ233</f>
        <v>-13.254745049999993</v>
      </c>
      <c r="AG81" s="241">
        <f>AG60*Parametre!AK233</f>
        <v>-13.841028124999989</v>
      </c>
    </row>
    <row r="82" spans="2:33" x14ac:dyDescent="0.2">
      <c r="B82" s="48" t="s">
        <v>428</v>
      </c>
      <c r="C82" s="55">
        <f t="shared" si="15"/>
        <v>1138.557141775</v>
      </c>
      <c r="D82" s="241">
        <f>D61*Parametre!H234</f>
        <v>0</v>
      </c>
      <c r="E82" s="241">
        <f>E61*Parametre!I234</f>
        <v>0</v>
      </c>
      <c r="F82" s="241">
        <f>F61*Parametre!J234</f>
        <v>0</v>
      </c>
      <c r="G82" s="241">
        <f>G61*Parametre!K234</f>
        <v>0</v>
      </c>
      <c r="H82" s="241">
        <f>H61*Parametre!L234</f>
        <v>33.631158399999997</v>
      </c>
      <c r="I82" s="241">
        <f>I61*Parametre!M234</f>
        <v>34.354734035000007</v>
      </c>
      <c r="J82" s="241">
        <f>J61*Parametre!N234</f>
        <v>35.085801659999994</v>
      </c>
      <c r="K82" s="241">
        <f>K61*Parametre!O234</f>
        <v>35.824361275000001</v>
      </c>
      <c r="L82" s="241">
        <f>L61*Parametre!P234</f>
        <v>36.570412880000006</v>
      </c>
      <c r="M82" s="241">
        <f>M61*Parametre!Q234</f>
        <v>37.32395647500001</v>
      </c>
      <c r="N82" s="241">
        <f>N61*Parametre!R234</f>
        <v>38.084992060000026</v>
      </c>
      <c r="O82" s="241">
        <f>O61*Parametre!S234</f>
        <v>38.853519634999998</v>
      </c>
      <c r="P82" s="241">
        <f>P61*Parametre!T234</f>
        <v>39.629539200000011</v>
      </c>
      <c r="Q82" s="241">
        <f>Q61*Parametre!U234</f>
        <v>40.413050755000008</v>
      </c>
      <c r="R82" s="241">
        <f>R61*Parametre!V234</f>
        <v>41.204054300000017</v>
      </c>
      <c r="S82" s="241">
        <f>S61*Parametre!W234</f>
        <v>42.076177635000008</v>
      </c>
      <c r="T82" s="241">
        <f>T61*Parametre!X234</f>
        <v>42.956990159999997</v>
      </c>
      <c r="U82" s="241">
        <f>U61*Parametre!Y234</f>
        <v>43.846491874999991</v>
      </c>
      <c r="V82" s="241">
        <f>V61*Parametre!Z234</f>
        <v>44.744682779999991</v>
      </c>
      <c r="W82" s="241">
        <f>W61*Parametre!AA234</f>
        <v>45.651562875000003</v>
      </c>
      <c r="X82" s="241">
        <f>X61*Parametre!AB234</f>
        <v>46.567132159999986</v>
      </c>
      <c r="Y82" s="241">
        <f>Y61*Parametre!AC234</f>
        <v>47.491390634999973</v>
      </c>
      <c r="Z82" s="241">
        <f>Z61*Parametre!AD234</f>
        <v>48.424338299999988</v>
      </c>
      <c r="AA82" s="241">
        <f>AA61*Parametre!AE234</f>
        <v>49.365975155000029</v>
      </c>
      <c r="AB82" s="241">
        <f>AB61*Parametre!AF234</f>
        <v>50.316301200000026</v>
      </c>
      <c r="AC82" s="241">
        <f>AC61*Parametre!AG234</f>
        <v>51.275316435000015</v>
      </c>
      <c r="AD82" s="241">
        <f>AD61*Parametre!AH234</f>
        <v>52.243020860000001</v>
      </c>
      <c r="AE82" s="241">
        <f>AE61*Parametre!AI234</f>
        <v>53.219414474999994</v>
      </c>
      <c r="AF82" s="241">
        <f>AF61*Parametre!AJ234</f>
        <v>54.204497280000012</v>
      </c>
      <c r="AG82" s="241">
        <f>AG61*Parametre!AK234</f>
        <v>55.198269274999994</v>
      </c>
    </row>
    <row r="83" spans="2:33" x14ac:dyDescent="0.2">
      <c r="B83" s="239" t="s">
        <v>86</v>
      </c>
      <c r="C83" s="245">
        <f>SUM(D83:AG83)</f>
        <v>5715959.8408674318</v>
      </c>
      <c r="D83" s="246">
        <f t="shared" ref="D83:AG83" si="16">SUM(D68:D82)</f>
        <v>0</v>
      </c>
      <c r="E83" s="245">
        <f t="shared" si="16"/>
        <v>0</v>
      </c>
      <c r="F83" s="245">
        <f t="shared" si="16"/>
        <v>0</v>
      </c>
      <c r="G83" s="245">
        <f t="shared" si="16"/>
        <v>0</v>
      </c>
      <c r="H83" s="245">
        <f t="shared" si="16"/>
        <v>156250.21494455004</v>
      </c>
      <c r="I83" s="245">
        <f t="shared" si="16"/>
        <v>161177.87118681503</v>
      </c>
      <c r="J83" s="245">
        <f t="shared" si="16"/>
        <v>166172.44858184003</v>
      </c>
      <c r="K83" s="245">
        <f t="shared" si="16"/>
        <v>171240.37889427005</v>
      </c>
      <c r="L83" s="245">
        <f t="shared" si="16"/>
        <v>176400.82798539003</v>
      </c>
      <c r="M83" s="245">
        <f t="shared" si="16"/>
        <v>181630.38744707505</v>
      </c>
      <c r="N83" s="245">
        <f t="shared" si="16"/>
        <v>186936.05199807</v>
      </c>
      <c r="O83" s="245">
        <f t="shared" si="16"/>
        <v>192312.32485627005</v>
      </c>
      <c r="P83" s="245">
        <f t="shared" si="16"/>
        <v>197761.73545014006</v>
      </c>
      <c r="Q83" s="245">
        <f t="shared" si="16"/>
        <v>203289.78293976004</v>
      </c>
      <c r="R83" s="245">
        <f t="shared" si="16"/>
        <v>208890.52163865001</v>
      </c>
      <c r="S83" s="245">
        <f t="shared" si="16"/>
        <v>213399.35721617503</v>
      </c>
      <c r="T83" s="245">
        <f t="shared" si="16"/>
        <v>217958.98595206995</v>
      </c>
      <c r="U83" s="245">
        <f t="shared" si="16"/>
        <v>222570.7105901</v>
      </c>
      <c r="V83" s="245">
        <f t="shared" si="16"/>
        <v>227234.08777827001</v>
      </c>
      <c r="W83" s="245">
        <f t="shared" si="16"/>
        <v>231949.49461194998</v>
      </c>
      <c r="X83" s="245">
        <f t="shared" si="16"/>
        <v>236716.26981625994</v>
      </c>
      <c r="Y83" s="245">
        <f t="shared" si="16"/>
        <v>241558.66966986994</v>
      </c>
      <c r="Z83" s="245">
        <f t="shared" si="16"/>
        <v>246456.54226727996</v>
      </c>
      <c r="AA83" s="245">
        <f t="shared" si="16"/>
        <v>251408.27584878993</v>
      </c>
      <c r="AB83" s="245">
        <f t="shared" si="16"/>
        <v>256413.135392</v>
      </c>
      <c r="AC83" s="245">
        <f t="shared" si="16"/>
        <v>262054.49315604</v>
      </c>
      <c r="AD83" s="245">
        <f t="shared" si="16"/>
        <v>267776.14287621004</v>
      </c>
      <c r="AE83" s="245">
        <f t="shared" si="16"/>
        <v>273568.28727908491</v>
      </c>
      <c r="AF83" s="245">
        <f t="shared" si="16"/>
        <v>279439.08980100002</v>
      </c>
      <c r="AG83" s="245">
        <f t="shared" si="16"/>
        <v>285393.75268949993</v>
      </c>
    </row>
    <row r="87" spans="2:33" x14ac:dyDescent="0.2">
      <c r="B87" s="49" t="s">
        <v>484</v>
      </c>
      <c r="C87" s="49"/>
      <c r="D87" s="48">
        <v>1</v>
      </c>
      <c r="E87" s="48">
        <v>2</v>
      </c>
      <c r="F87" s="48">
        <v>3</v>
      </c>
      <c r="G87" s="48">
        <v>4</v>
      </c>
      <c r="H87" s="48">
        <v>5</v>
      </c>
      <c r="I87" s="48">
        <v>6</v>
      </c>
      <c r="J87" s="48">
        <v>7</v>
      </c>
      <c r="K87" s="48">
        <v>8</v>
      </c>
      <c r="L87" s="48">
        <v>9</v>
      </c>
      <c r="M87" s="48">
        <v>10</v>
      </c>
      <c r="N87" s="48">
        <v>11</v>
      </c>
      <c r="O87" s="48">
        <v>12</v>
      </c>
      <c r="P87" s="48">
        <v>13</v>
      </c>
      <c r="Q87" s="48">
        <v>14</v>
      </c>
      <c r="R87" s="48">
        <v>15</v>
      </c>
      <c r="S87" s="48">
        <v>16</v>
      </c>
      <c r="T87" s="48">
        <v>17</v>
      </c>
      <c r="U87" s="48">
        <v>18</v>
      </c>
      <c r="V87" s="48">
        <v>19</v>
      </c>
      <c r="W87" s="48">
        <v>20</v>
      </c>
      <c r="X87" s="48">
        <v>21</v>
      </c>
      <c r="Y87" s="48">
        <v>22</v>
      </c>
      <c r="Z87" s="48">
        <v>23</v>
      </c>
      <c r="AA87" s="48">
        <v>24</v>
      </c>
      <c r="AB87" s="48">
        <v>25</v>
      </c>
      <c r="AC87" s="48">
        <v>26</v>
      </c>
      <c r="AD87" s="48">
        <v>27</v>
      </c>
      <c r="AE87" s="48">
        <v>28</v>
      </c>
      <c r="AF87" s="48">
        <v>29</v>
      </c>
      <c r="AG87" s="48">
        <v>30</v>
      </c>
    </row>
    <row r="88" spans="2:33" x14ac:dyDescent="0.2">
      <c r="B88" s="51" t="s">
        <v>44</v>
      </c>
      <c r="C88" s="51" t="s">
        <v>9</v>
      </c>
      <c r="D88" s="52">
        <f>D67</f>
        <v>2026</v>
      </c>
      <c r="E88" s="52">
        <f>D88+$D$3</f>
        <v>2027</v>
      </c>
      <c r="F88" s="52">
        <f t="shared" ref="F88" si="17">E88+$D$3</f>
        <v>2028</v>
      </c>
      <c r="G88" s="52">
        <f t="shared" ref="G88" si="18">F88+$D$3</f>
        <v>2029</v>
      </c>
      <c r="H88" s="52">
        <f t="shared" ref="H88" si="19">G88+$D$3</f>
        <v>2030</v>
      </c>
      <c r="I88" s="52">
        <f t="shared" ref="I88" si="20">H88+$D$3</f>
        <v>2031</v>
      </c>
      <c r="J88" s="52">
        <f t="shared" ref="J88" si="21">I88+$D$3</f>
        <v>2032</v>
      </c>
      <c r="K88" s="52">
        <f t="shared" ref="K88" si="22">J88+$D$3</f>
        <v>2033</v>
      </c>
      <c r="L88" s="52">
        <f t="shared" ref="L88" si="23">K88+$D$3</f>
        <v>2034</v>
      </c>
      <c r="M88" s="52">
        <f t="shared" ref="M88" si="24">L88+$D$3</f>
        <v>2035</v>
      </c>
      <c r="N88" s="52">
        <f t="shared" ref="N88" si="25">M88+$D$3</f>
        <v>2036</v>
      </c>
      <c r="O88" s="52">
        <f t="shared" ref="O88" si="26">N88+$D$3</f>
        <v>2037</v>
      </c>
      <c r="P88" s="52">
        <f t="shared" ref="P88" si="27">O88+$D$3</f>
        <v>2038</v>
      </c>
      <c r="Q88" s="52">
        <f t="shared" ref="Q88" si="28">P88+$D$3</f>
        <v>2039</v>
      </c>
      <c r="R88" s="52">
        <f t="shared" ref="R88" si="29">Q88+$D$3</f>
        <v>2040</v>
      </c>
      <c r="S88" s="52">
        <f t="shared" ref="S88" si="30">R88+$D$3</f>
        <v>2041</v>
      </c>
      <c r="T88" s="52">
        <f t="shared" ref="T88" si="31">S88+$D$3</f>
        <v>2042</v>
      </c>
      <c r="U88" s="52">
        <f t="shared" ref="U88" si="32">T88+$D$3</f>
        <v>2043</v>
      </c>
      <c r="V88" s="52">
        <f t="shared" ref="V88" si="33">U88+$D$3</f>
        <v>2044</v>
      </c>
      <c r="W88" s="52">
        <f t="shared" ref="W88" si="34">V88+$D$3</f>
        <v>2045</v>
      </c>
      <c r="X88" s="52">
        <f t="shared" ref="X88" si="35">W88+$D$3</f>
        <v>2046</v>
      </c>
      <c r="Y88" s="52">
        <f t="shared" ref="Y88" si="36">X88+$D$3</f>
        <v>2047</v>
      </c>
      <c r="Z88" s="52">
        <f t="shared" ref="Z88" si="37">Y88+$D$3</f>
        <v>2048</v>
      </c>
      <c r="AA88" s="52">
        <f t="shared" ref="AA88" si="38">Z88+$D$3</f>
        <v>2049</v>
      </c>
      <c r="AB88" s="52">
        <f t="shared" ref="AB88" si="39">AA88+$D$3</f>
        <v>2050</v>
      </c>
      <c r="AC88" s="52">
        <f t="shared" ref="AC88" si="40">AB88+$D$3</f>
        <v>2051</v>
      </c>
      <c r="AD88" s="52">
        <f t="shared" ref="AD88" si="41">AC88+$D$3</f>
        <v>2052</v>
      </c>
      <c r="AE88" s="52">
        <f t="shared" ref="AE88" si="42">AD88+$D$3</f>
        <v>2053</v>
      </c>
      <c r="AF88" s="52">
        <f t="shared" ref="AF88" si="43">AE88+$D$3</f>
        <v>2054</v>
      </c>
      <c r="AG88" s="52">
        <f t="shared" ref="AG88" si="44">AF88+$D$3</f>
        <v>2055</v>
      </c>
    </row>
    <row r="89" spans="2:33" x14ac:dyDescent="0.2">
      <c r="B89" s="48" t="s">
        <v>414</v>
      </c>
      <c r="C89" s="55">
        <f>SUM(D89:AG89)</f>
        <v>3782312.9347299654</v>
      </c>
      <c r="D89" s="237">
        <f>D5*Parametre!H220</f>
        <v>104635.43478919999</v>
      </c>
      <c r="E89" s="237">
        <f>E5*Parametre!I220</f>
        <v>107027.86075823999</v>
      </c>
      <c r="F89" s="237">
        <f>F5*Parametre!J220</f>
        <v>109447.25652472</v>
      </c>
      <c r="G89" s="237">
        <f>G5*Parametre!K220</f>
        <v>111893.62208864</v>
      </c>
      <c r="H89" s="237">
        <f>H5*Parametre!L220</f>
        <v>114439.47929999999</v>
      </c>
      <c r="I89" s="237">
        <f>I5*Parametre!M220</f>
        <v>115554.08472348501</v>
      </c>
      <c r="J89" s="237">
        <f>J5*Parametre!N220</f>
        <v>116671.49803868002</v>
      </c>
      <c r="K89" s="237">
        <f>K5*Parametre!O220</f>
        <v>117791.719245585</v>
      </c>
      <c r="L89" s="237">
        <f>L5*Parametre!P220</f>
        <v>118987.70217754002</v>
      </c>
      <c r="M89" s="237">
        <f>M5*Parametre!Q220</f>
        <v>120186.70899287499</v>
      </c>
      <c r="N89" s="237">
        <f>N5*Parametre!R220</f>
        <v>121388.73969159</v>
      </c>
      <c r="O89" s="237">
        <f>O5*Parametre!S220</f>
        <v>122593.79427368498</v>
      </c>
      <c r="P89" s="237">
        <f>P5*Parametre!T220</f>
        <v>123801.87273916</v>
      </c>
      <c r="Q89" s="237">
        <f>Q5*Parametre!U220</f>
        <v>125012.97508801502</v>
      </c>
      <c r="R89" s="237">
        <f>R5*Parametre!V220</f>
        <v>126227.10132024999</v>
      </c>
      <c r="S89" s="237">
        <f>S5*Parametre!W220</f>
        <v>127262.22848977</v>
      </c>
      <c r="T89" s="237">
        <f>T5*Parametre!X220</f>
        <v>128299.46667912998</v>
      </c>
      <c r="U89" s="237">
        <f>U5*Parametre!Y220</f>
        <v>129338.81588833002</v>
      </c>
      <c r="V89" s="237">
        <f>V5*Parametre!Z220</f>
        <v>130380.27611737</v>
      </c>
      <c r="W89" s="237">
        <f>W5*Parametre!AA220</f>
        <v>131423.84736624997</v>
      </c>
      <c r="X89" s="237">
        <f>X5*Parametre!AB220</f>
        <v>132469.52963497001</v>
      </c>
      <c r="Y89" s="237">
        <f>Y5*Parametre!AC220</f>
        <v>133591.54044599997</v>
      </c>
      <c r="Z89" s="237">
        <f>Z5*Parametre!AD220</f>
        <v>134715.83819519001</v>
      </c>
      <c r="AA89" s="237">
        <f>AA5*Parametre!AE220</f>
        <v>135842.42288253998</v>
      </c>
      <c r="AB89" s="237">
        <f>AB5*Parametre!AF220</f>
        <v>136971.29450804999</v>
      </c>
      <c r="AC89" s="237">
        <f>AC5*Parametre!AG220</f>
        <v>138400.73050816002</v>
      </c>
      <c r="AD89" s="237">
        <f>AD5*Parametre!AH220</f>
        <v>139833.15711971</v>
      </c>
      <c r="AE89" s="237">
        <f>AE5*Parametre!AI220</f>
        <v>141268.57434269998</v>
      </c>
      <c r="AF89" s="237">
        <f>AF5*Parametre!AJ220</f>
        <v>142706.98217713</v>
      </c>
      <c r="AG89" s="237">
        <f>AG5*Parametre!AK220</f>
        <v>144148.38062299998</v>
      </c>
    </row>
    <row r="90" spans="2:33" x14ac:dyDescent="0.2">
      <c r="B90" s="48" t="s">
        <v>415</v>
      </c>
      <c r="C90" s="55">
        <f t="shared" ref="C90:C104" si="45">SUM(D90:AG90)</f>
        <v>80234.938456175034</v>
      </c>
      <c r="D90" s="237">
        <f>D6*Parametre!H221</f>
        <v>2890.0722192000003</v>
      </c>
      <c r="E90" s="237">
        <f>E6*Parametre!I221</f>
        <v>2760.30798495</v>
      </c>
      <c r="F90" s="237">
        <f>F6*Parametre!J221</f>
        <v>2627.2474794999998</v>
      </c>
      <c r="G90" s="237">
        <f>G6*Parametre!K221</f>
        <v>2490.8907028499998</v>
      </c>
      <c r="H90" s="237">
        <f>H6*Parametre!L221</f>
        <v>2351.2376549999999</v>
      </c>
      <c r="I90" s="237">
        <f>I6*Parametre!M221</f>
        <v>2376.7687958150004</v>
      </c>
      <c r="J90" s="237">
        <f>J6*Parametre!N221</f>
        <v>2402.3399121600005</v>
      </c>
      <c r="K90" s="237">
        <f>K6*Parametre!O221</f>
        <v>2427.9510040350001</v>
      </c>
      <c r="L90" s="237">
        <f>L6*Parametre!P221</f>
        <v>2453.6020714399997</v>
      </c>
      <c r="M90" s="237">
        <f>M6*Parametre!Q221</f>
        <v>2479.2931143749993</v>
      </c>
      <c r="N90" s="237">
        <f>N6*Parametre!R221</f>
        <v>2505.0241328399998</v>
      </c>
      <c r="O90" s="237">
        <f>O6*Parametre!S221</f>
        <v>2530.7951268349993</v>
      </c>
      <c r="P90" s="237">
        <f>P6*Parametre!T221</f>
        <v>2556.6060963599998</v>
      </c>
      <c r="Q90" s="237">
        <f>Q6*Parametre!U221</f>
        <v>2582.4570414149998</v>
      </c>
      <c r="R90" s="237">
        <f>R6*Parametre!V221</f>
        <v>2608.3479620000003</v>
      </c>
      <c r="S90" s="237">
        <f>S6*Parametre!W221</f>
        <v>2633.7614005350006</v>
      </c>
      <c r="T90" s="237">
        <f>T6*Parametre!X221</f>
        <v>2659.2054910400002</v>
      </c>
      <c r="U90" s="237">
        <f>U6*Parametre!Y221</f>
        <v>2684.6802335150001</v>
      </c>
      <c r="V90" s="237">
        <f>V6*Parametre!Z221</f>
        <v>2710.1856279600001</v>
      </c>
      <c r="W90" s="237">
        <f>W6*Parametre!AA221</f>
        <v>2735.7216743750005</v>
      </c>
      <c r="X90" s="237">
        <f>X6*Parametre!AB221</f>
        <v>2761.2883727600006</v>
      </c>
      <c r="Y90" s="237">
        <f>Y6*Parametre!AC221</f>
        <v>2786.8857231150009</v>
      </c>
      <c r="Z90" s="237">
        <f>Z6*Parametre!AD221</f>
        <v>2812.5137254400006</v>
      </c>
      <c r="AA90" s="237">
        <f>AA6*Parametre!AE221</f>
        <v>2838.1723797350014</v>
      </c>
      <c r="AB90" s="237">
        <f>AB6*Parametre!AF221</f>
        <v>2863.8616860000002</v>
      </c>
      <c r="AC90" s="237">
        <f>AC6*Parametre!AG221</f>
        <v>2889.5816442350001</v>
      </c>
      <c r="AD90" s="237">
        <f>AD6*Parametre!AH221</f>
        <v>2915.3322544400003</v>
      </c>
      <c r="AE90" s="237">
        <f>AE6*Parametre!AI221</f>
        <v>2941.1135166150002</v>
      </c>
      <c r="AF90" s="237">
        <f>AF6*Parametre!AJ221</f>
        <v>2966.9254307599999</v>
      </c>
      <c r="AG90" s="237">
        <f>AG6*Parametre!AK221</f>
        <v>2992.7679968750008</v>
      </c>
    </row>
    <row r="91" spans="2:33" x14ac:dyDescent="0.2">
      <c r="B91" s="48" t="s">
        <v>420</v>
      </c>
      <c r="C91" s="55">
        <f t="shared" si="45"/>
        <v>86607.070625750013</v>
      </c>
      <c r="D91" s="237">
        <f>D7*Parametre!H222</f>
        <v>3093.030140700002</v>
      </c>
      <c r="E91" s="237">
        <f>E7*Parametre!I222</f>
        <v>3029.1008944000009</v>
      </c>
      <c r="F91" s="237">
        <f>F7*Parametre!J222</f>
        <v>2965.1716480999994</v>
      </c>
      <c r="G91" s="237">
        <f>G7*Parametre!K222</f>
        <v>2901.2424018000006</v>
      </c>
      <c r="H91" s="237">
        <f>H7*Parametre!L222</f>
        <v>2837.3131555000009</v>
      </c>
      <c r="I91" s="237">
        <f>I7*Parametre!M222</f>
        <v>2840.1763286499995</v>
      </c>
      <c r="J91" s="237">
        <f>J7*Parametre!N222</f>
        <v>2843.0395017999995</v>
      </c>
      <c r="K91" s="237">
        <f>K7*Parametre!O222</f>
        <v>2845.9026749499994</v>
      </c>
      <c r="L91" s="237">
        <f>L7*Parametre!P222</f>
        <v>2848.7658481000003</v>
      </c>
      <c r="M91" s="237">
        <f>M7*Parametre!Q222</f>
        <v>2851.6290212500007</v>
      </c>
      <c r="N91" s="237">
        <f>N7*Parametre!R222</f>
        <v>2854.4921944000007</v>
      </c>
      <c r="O91" s="237">
        <f>O7*Parametre!S222</f>
        <v>2857.3553675500011</v>
      </c>
      <c r="P91" s="237">
        <f>P7*Parametre!T222</f>
        <v>2860.2185407000002</v>
      </c>
      <c r="Q91" s="237">
        <f>Q7*Parametre!U222</f>
        <v>2863.0817138500011</v>
      </c>
      <c r="R91" s="237">
        <f>R7*Parametre!V222</f>
        <v>2865.9448869999997</v>
      </c>
      <c r="S91" s="237">
        <f>S7*Parametre!W222</f>
        <v>2868.1234953499979</v>
      </c>
      <c r="T91" s="237">
        <f>T7*Parametre!X222</f>
        <v>2870.3021036999999</v>
      </c>
      <c r="U91" s="237">
        <f>U7*Parametre!Y222</f>
        <v>2872.4807120500009</v>
      </c>
      <c r="V91" s="237">
        <f>V7*Parametre!Z222</f>
        <v>2874.6593204000005</v>
      </c>
      <c r="W91" s="237">
        <f>W7*Parametre!AA222</f>
        <v>2876.8379287500006</v>
      </c>
      <c r="X91" s="237">
        <f>X7*Parametre!AB222</f>
        <v>2879.0165371000003</v>
      </c>
      <c r="Y91" s="237">
        <f>Y7*Parametre!AC222</f>
        <v>2881.1951454500004</v>
      </c>
      <c r="Z91" s="237">
        <f>Z7*Parametre!AD222</f>
        <v>2883.3737538000005</v>
      </c>
      <c r="AA91" s="237">
        <f>AA7*Parametre!AE222</f>
        <v>2885.552362150001</v>
      </c>
      <c r="AB91" s="237">
        <f>AB7*Parametre!AF222</f>
        <v>2887.7309705000011</v>
      </c>
      <c r="AC91" s="237">
        <f>AC7*Parametre!AG222</f>
        <v>2889.9095788500003</v>
      </c>
      <c r="AD91" s="237">
        <f>AD7*Parametre!AH222</f>
        <v>2892.0881872000009</v>
      </c>
      <c r="AE91" s="237">
        <f>AE7*Parametre!AI222</f>
        <v>2894.2667955500001</v>
      </c>
      <c r="AF91" s="237">
        <f>AF7*Parametre!AJ222</f>
        <v>2896.4454038999993</v>
      </c>
      <c r="AG91" s="237">
        <f>AG7*Parametre!AK222</f>
        <v>2898.6240122500003</v>
      </c>
    </row>
    <row r="92" spans="2:33" x14ac:dyDescent="0.2">
      <c r="B92" s="48" t="s">
        <v>416</v>
      </c>
      <c r="C92" s="55">
        <f t="shared" si="45"/>
        <v>695188.57927972998</v>
      </c>
      <c r="D92" s="237">
        <f>D8*Parametre!H223</f>
        <v>19222.534001340002</v>
      </c>
      <c r="E92" s="237">
        <f>E8*Parametre!I223</f>
        <v>19663.251947560002</v>
      </c>
      <c r="F92" s="237">
        <f>F8*Parametre!J223</f>
        <v>20108.952330659995</v>
      </c>
      <c r="G92" s="237">
        <f>G8*Parametre!K223</f>
        <v>20565.889983359997</v>
      </c>
      <c r="H92" s="237">
        <f>H8*Parametre!L223</f>
        <v>21027.941189699999</v>
      </c>
      <c r="I92" s="237">
        <f>I8*Parametre!M223</f>
        <v>21236.489031450004</v>
      </c>
      <c r="J92" s="237">
        <f>J8*Parametre!N223</f>
        <v>21445.563939039999</v>
      </c>
      <c r="K92" s="237">
        <f>K8*Parametre!O223</f>
        <v>21655.165912470002</v>
      </c>
      <c r="L92" s="237">
        <f>L8*Parametre!P223</f>
        <v>21871.652990400002</v>
      </c>
      <c r="M92" s="237">
        <f>M8*Parametre!Q223</f>
        <v>22088.685957950001</v>
      </c>
      <c r="N92" s="237">
        <f>N8*Parametre!R223</f>
        <v>22306.264815119997</v>
      </c>
      <c r="O92" s="237">
        <f>O8*Parametre!S223</f>
        <v>22524.389561910004</v>
      </c>
      <c r="P92" s="237">
        <f>P8*Parametre!T223</f>
        <v>22749.455884539999</v>
      </c>
      <c r="Q92" s="237">
        <f>Q8*Parametre!U223</f>
        <v>22975.086920570004</v>
      </c>
      <c r="R92" s="237">
        <f>R8*Parametre!V223</f>
        <v>23201.282670000001</v>
      </c>
      <c r="S92" s="237">
        <f>S8*Parametre!W223</f>
        <v>23389.863107910001</v>
      </c>
      <c r="T92" s="237">
        <f>T8*Parametre!X223</f>
        <v>23578.830938570001</v>
      </c>
      <c r="U92" s="237">
        <f>U8*Parametre!Y223</f>
        <v>23774.623915544995</v>
      </c>
      <c r="V92" s="237">
        <f>V8*Parametre!Z223</f>
        <v>23970.819780979997</v>
      </c>
      <c r="W92" s="237">
        <f>W8*Parametre!AA223</f>
        <v>24167.418534874992</v>
      </c>
      <c r="X92" s="237">
        <f>X8*Parametre!AB223</f>
        <v>24364.420177229997</v>
      </c>
      <c r="Y92" s="237">
        <f>Y8*Parametre!AC223</f>
        <v>24561.824708044987</v>
      </c>
      <c r="Z92" s="237">
        <f>Z8*Parametre!AD223</f>
        <v>24766.108620159994</v>
      </c>
      <c r="AA92" s="237">
        <f>AA8*Parametre!AE223</f>
        <v>24970.810916444992</v>
      </c>
      <c r="AB92" s="237">
        <f>AB8*Parametre!AF223</f>
        <v>25175.931596900002</v>
      </c>
      <c r="AC92" s="237">
        <f>AC8*Parametre!AG223</f>
        <v>25433.468552764996</v>
      </c>
      <c r="AD92" s="237">
        <f>AD8*Parametre!AH223</f>
        <v>25698.055342739997</v>
      </c>
      <c r="AE92" s="237">
        <f>AE8*Parametre!AI223</f>
        <v>25963.199978274992</v>
      </c>
      <c r="AF92" s="237">
        <f>AF8*Parametre!AJ223</f>
        <v>26228.902459369998</v>
      </c>
      <c r="AG92" s="237">
        <f>AG8*Parametre!AK223</f>
        <v>26501.693513849994</v>
      </c>
    </row>
    <row r="93" spans="2:33" x14ac:dyDescent="0.2">
      <c r="B93" s="48" t="s">
        <v>417</v>
      </c>
      <c r="C93" s="55">
        <f t="shared" si="45"/>
        <v>14042.426410624998</v>
      </c>
      <c r="D93" s="237">
        <f>D9*Parametre!H224</f>
        <v>506.07082173000009</v>
      </c>
      <c r="E93" s="237">
        <f>E9*Parametre!I224</f>
        <v>483.27953114999997</v>
      </c>
      <c r="F93" s="237">
        <f>F9*Parametre!J224</f>
        <v>459.91315240999995</v>
      </c>
      <c r="G93" s="237">
        <f>G9*Parametre!K224</f>
        <v>435.97168550999993</v>
      </c>
      <c r="H93" s="237">
        <f>H9*Parametre!L224</f>
        <v>411.45513045000001</v>
      </c>
      <c r="I93" s="237">
        <f>I9*Parametre!M224</f>
        <v>415.92346519500006</v>
      </c>
      <c r="J93" s="237">
        <f>J9*Parametre!N224</f>
        <v>420.39917439999999</v>
      </c>
      <c r="K93" s="237">
        <f>K9*Parametre!O224</f>
        <v>424.88225806499992</v>
      </c>
      <c r="L93" s="237">
        <f>L9*Parametre!P224</f>
        <v>429.37271618999995</v>
      </c>
      <c r="M93" s="237">
        <f>M9*Parametre!Q224</f>
        <v>433.87054877499992</v>
      </c>
      <c r="N93" s="237">
        <f>N9*Parametre!R224</f>
        <v>438.37575581999988</v>
      </c>
      <c r="O93" s="237">
        <f>O9*Parametre!S224</f>
        <v>442.8883373249999</v>
      </c>
      <c r="P93" s="237">
        <f>P9*Parametre!T224</f>
        <v>447.4082932899999</v>
      </c>
      <c r="Q93" s="237">
        <f>Q9*Parametre!U224</f>
        <v>451.93562371499996</v>
      </c>
      <c r="R93" s="237">
        <f>R9*Parametre!V224</f>
        <v>456.47032860000002</v>
      </c>
      <c r="S93" s="237">
        <f>S9*Parametre!W224</f>
        <v>460.91994322500011</v>
      </c>
      <c r="T93" s="237">
        <f>T9*Parametre!X224</f>
        <v>465.37527375000002</v>
      </c>
      <c r="U93" s="237">
        <f>U9*Parametre!Y224</f>
        <v>469.83632017500008</v>
      </c>
      <c r="V93" s="237">
        <f>V9*Parametre!Z224</f>
        <v>474.30308250000013</v>
      </c>
      <c r="W93" s="237">
        <f>W9*Parametre!AA224</f>
        <v>478.7755607250001</v>
      </c>
      <c r="X93" s="237">
        <f>X9*Parametre!AB224</f>
        <v>483.25375485000018</v>
      </c>
      <c r="Y93" s="237">
        <f>Y9*Parametre!AC224</f>
        <v>487.73766487500018</v>
      </c>
      <c r="Z93" s="237">
        <f>Z9*Parametre!AD224</f>
        <v>492.22729080000022</v>
      </c>
      <c r="AA93" s="237">
        <f>AA9*Parametre!AE224</f>
        <v>496.7226326250003</v>
      </c>
      <c r="AB93" s="237">
        <f>AB9*Parametre!AF224</f>
        <v>501.22369035000003</v>
      </c>
      <c r="AC93" s="237">
        <f>AC9*Parametre!AG224</f>
        <v>505.73046397500002</v>
      </c>
      <c r="AD93" s="237">
        <f>AD9*Parametre!AH224</f>
        <v>510.24295350000006</v>
      </c>
      <c r="AE93" s="237">
        <f>AE9*Parametre!AI224</f>
        <v>514.76115892500013</v>
      </c>
      <c r="AF93" s="237">
        <f>AF9*Parametre!AJ224</f>
        <v>519.28508025000019</v>
      </c>
      <c r="AG93" s="237">
        <f>AG9*Parametre!AK224</f>
        <v>523.81471747500018</v>
      </c>
    </row>
    <row r="94" spans="2:33" x14ac:dyDescent="0.2">
      <c r="B94" s="48" t="s">
        <v>421</v>
      </c>
      <c r="C94" s="55">
        <f t="shared" si="45"/>
        <v>15848.655865875005</v>
      </c>
      <c r="D94" s="237">
        <f>D10*Parametre!H225</f>
        <v>566.11868795999999</v>
      </c>
      <c r="E94" s="237">
        <f>E10*Parametre!I225</f>
        <v>554.42990022000004</v>
      </c>
      <c r="F94" s="237">
        <f>F10*Parametre!J225</f>
        <v>542.7411124800002</v>
      </c>
      <c r="G94" s="237">
        <f>G10*Parametre!K225</f>
        <v>531.05232474000013</v>
      </c>
      <c r="H94" s="237">
        <f>H10*Parametre!L225</f>
        <v>519.36353699999995</v>
      </c>
      <c r="I94" s="237">
        <f>I10*Parametre!M225</f>
        <v>519.86874481500013</v>
      </c>
      <c r="J94" s="237">
        <f>J10*Parametre!N225</f>
        <v>520.37395262999985</v>
      </c>
      <c r="K94" s="237">
        <f>K10*Parametre!O225</f>
        <v>520.87916044500014</v>
      </c>
      <c r="L94" s="237">
        <f>L10*Parametre!P225</f>
        <v>521.3843682600002</v>
      </c>
      <c r="M94" s="237">
        <f>M10*Parametre!Q225</f>
        <v>521.88957607500004</v>
      </c>
      <c r="N94" s="237">
        <f>N10*Parametre!R225</f>
        <v>522.3947838900001</v>
      </c>
      <c r="O94" s="237">
        <f>O10*Parametre!S225</f>
        <v>522.89999170500016</v>
      </c>
      <c r="P94" s="237">
        <f>P10*Parametre!T225</f>
        <v>523.40519952000011</v>
      </c>
      <c r="Q94" s="237">
        <f>Q10*Parametre!U225</f>
        <v>523.91040733500017</v>
      </c>
      <c r="R94" s="237">
        <f>R10*Parametre!V225</f>
        <v>524.41561515000012</v>
      </c>
      <c r="S94" s="237">
        <f>S10*Parametre!W225</f>
        <v>524.80973412000014</v>
      </c>
      <c r="T94" s="237">
        <f>T10*Parametre!X225</f>
        <v>525.20385309000005</v>
      </c>
      <c r="U94" s="237">
        <f>U10*Parametre!Y225</f>
        <v>525.59797206000007</v>
      </c>
      <c r="V94" s="237">
        <f>V10*Parametre!Z225</f>
        <v>525.9920910300001</v>
      </c>
      <c r="W94" s="237">
        <f>W10*Parametre!AA225</f>
        <v>526.38621000000001</v>
      </c>
      <c r="X94" s="237">
        <f>X10*Parametre!AB225</f>
        <v>526.78032897000003</v>
      </c>
      <c r="Y94" s="237">
        <f>Y10*Parametre!AC225</f>
        <v>527.17444794000016</v>
      </c>
      <c r="Z94" s="237">
        <f>Z10*Parametre!AD225</f>
        <v>527.56856691000007</v>
      </c>
      <c r="AA94" s="237">
        <f>AA10*Parametre!AE225</f>
        <v>527.96268587999998</v>
      </c>
      <c r="AB94" s="237">
        <f>AB10*Parametre!AF225</f>
        <v>528.35680485</v>
      </c>
      <c r="AC94" s="237">
        <f>AC10*Parametre!AG225</f>
        <v>528.75092382000003</v>
      </c>
      <c r="AD94" s="237">
        <f>AD10*Parametre!AH225</f>
        <v>529.14504279000005</v>
      </c>
      <c r="AE94" s="237">
        <f>AE10*Parametre!AI225</f>
        <v>529.53916176000007</v>
      </c>
      <c r="AF94" s="237">
        <f>AF10*Parametre!AJ225</f>
        <v>529.93328073000009</v>
      </c>
      <c r="AG94" s="237">
        <f>AG10*Parametre!AK225</f>
        <v>530.32739970000011</v>
      </c>
    </row>
    <row r="95" spans="2:33" x14ac:dyDescent="0.2">
      <c r="B95" s="48" t="s">
        <v>418</v>
      </c>
      <c r="C95" s="55">
        <f t="shared" si="45"/>
        <v>728180.47347575985</v>
      </c>
      <c r="D95" s="237">
        <f>D11*Parametre!H226</f>
        <v>15975.835702659997</v>
      </c>
      <c r="E95" s="237">
        <f>E11*Parametre!I226</f>
        <v>16422.25548032</v>
      </c>
      <c r="F95" s="237">
        <f>F11*Parametre!J226</f>
        <v>16877.308277399999</v>
      </c>
      <c r="G95" s="237">
        <f>G11*Parametre!K226</f>
        <v>17341.114583320003</v>
      </c>
      <c r="H95" s="237">
        <f>H11*Parametre!L226</f>
        <v>17813.794887500004</v>
      </c>
      <c r="I95" s="237">
        <f>I11*Parametre!M226</f>
        <v>18391.348826534999</v>
      </c>
      <c r="J95" s="237">
        <f>J11*Parametre!N226</f>
        <v>18977.428101959995</v>
      </c>
      <c r="K95" s="237">
        <f>K11*Parametre!O226</f>
        <v>19572.128886530001</v>
      </c>
      <c r="L95" s="237">
        <f>L11*Parametre!P226</f>
        <v>20175.547352999998</v>
      </c>
      <c r="M95" s="237">
        <f>M11*Parametre!Q226</f>
        <v>20787.779674124999</v>
      </c>
      <c r="N95" s="237">
        <f>N11*Parametre!R226</f>
        <v>21408.922022659997</v>
      </c>
      <c r="O95" s="237">
        <f>O11*Parametre!S226</f>
        <v>22039.070571359996</v>
      </c>
      <c r="P95" s="237">
        <f>P11*Parametre!T226</f>
        <v>22678.321492979998</v>
      </c>
      <c r="Q95" s="237">
        <f>Q11*Parametre!U226</f>
        <v>23326.770960274996</v>
      </c>
      <c r="R95" s="237">
        <f>R11*Parametre!V226</f>
        <v>23984.515146000002</v>
      </c>
      <c r="S95" s="237">
        <f>S11*Parametre!W226</f>
        <v>24549.153161090002</v>
      </c>
      <c r="T95" s="237">
        <f>T11*Parametre!X226</f>
        <v>25121.031828639992</v>
      </c>
      <c r="U95" s="237">
        <f>U11*Parametre!Y226</f>
        <v>25698.486135450003</v>
      </c>
      <c r="V95" s="237">
        <f>V11*Parametre!Z226</f>
        <v>26283.29042098</v>
      </c>
      <c r="W95" s="237">
        <f>W11*Parametre!AA226</f>
        <v>26875.526679925002</v>
      </c>
      <c r="X95" s="237">
        <f>X11*Parametre!AB226</f>
        <v>27473.447904389999</v>
      </c>
      <c r="Y95" s="237">
        <f>Y11*Parametre!AC226</f>
        <v>28078.910428530002</v>
      </c>
      <c r="Z95" s="237">
        <f>Z11*Parametre!AD226</f>
        <v>28691.996247039999</v>
      </c>
      <c r="AA95" s="237">
        <f>AA11*Parametre!AE226</f>
        <v>29312.787354614993</v>
      </c>
      <c r="AB95" s="237">
        <f>AB11*Parametre!AF226</f>
        <v>29939.4274171</v>
      </c>
      <c r="AC95" s="237">
        <f>AC11*Parametre!AG226</f>
        <v>30638.748888605001</v>
      </c>
      <c r="AD95" s="237">
        <f>AD11*Parametre!AH226</f>
        <v>31347.770853419999</v>
      </c>
      <c r="AE95" s="237">
        <f>AE11*Parametre!AI226</f>
        <v>32066.575306239993</v>
      </c>
      <c r="AF95" s="237">
        <f>AF11*Parametre!AJ226</f>
        <v>32795.244241759996</v>
      </c>
      <c r="AG95" s="237">
        <f>AG11*Parametre!AK226</f>
        <v>33535.934641350002</v>
      </c>
    </row>
    <row r="96" spans="2:33" x14ac:dyDescent="0.2">
      <c r="B96" s="48" t="s">
        <v>419</v>
      </c>
      <c r="C96" s="55">
        <f t="shared" si="45"/>
        <v>15970.928805085003</v>
      </c>
      <c r="D96" s="237">
        <f>D12*Parametre!H227</f>
        <v>463.0834241500001</v>
      </c>
      <c r="E96" s="237">
        <f>E12*Parametre!I227</f>
        <v>454.59074941999995</v>
      </c>
      <c r="F96" s="237">
        <f>F12*Parametre!J227</f>
        <v>445.78518501000002</v>
      </c>
      <c r="G96" s="237">
        <f>G12*Parametre!K227</f>
        <v>437.20449783000004</v>
      </c>
      <c r="H96" s="237">
        <f>H12*Parametre!L227</f>
        <v>428.27615544999992</v>
      </c>
      <c r="I96" s="237">
        <f>I12*Parametre!M227</f>
        <v>437.67792400000002</v>
      </c>
      <c r="J96" s="237">
        <f>J12*Parametre!N227</f>
        <v>447.17683365000005</v>
      </c>
      <c r="K96" s="237">
        <f>K12*Parametre!O227</f>
        <v>456.77288440000001</v>
      </c>
      <c r="L96" s="237">
        <f>L12*Parametre!P227</f>
        <v>466.46607625000001</v>
      </c>
      <c r="M96" s="237">
        <f>M12*Parametre!Q227</f>
        <v>476.25640920000001</v>
      </c>
      <c r="N96" s="237">
        <f>N12*Parametre!R227</f>
        <v>486.1438832500001</v>
      </c>
      <c r="O96" s="237">
        <f>O12*Parametre!S227</f>
        <v>496.12849840000001</v>
      </c>
      <c r="P96" s="237">
        <f>P12*Parametre!T227</f>
        <v>506.21025465000002</v>
      </c>
      <c r="Q96" s="237">
        <f>Q12*Parametre!U227</f>
        <v>516.38915199999997</v>
      </c>
      <c r="R96" s="237">
        <f>R12*Parametre!V227</f>
        <v>526.66519045000007</v>
      </c>
      <c r="S96" s="237">
        <f>S12*Parametre!W227</f>
        <v>534.53880583499995</v>
      </c>
      <c r="T96" s="237">
        <f>T12*Parametre!X227</f>
        <v>542.47028540000008</v>
      </c>
      <c r="U96" s="237">
        <f>U12*Parametre!Y227</f>
        <v>550.45962914500001</v>
      </c>
      <c r="V96" s="237">
        <f>V12*Parametre!Z227</f>
        <v>558.50683707000007</v>
      </c>
      <c r="W96" s="237">
        <f>W12*Parametre!AA227</f>
        <v>566.61190917499994</v>
      </c>
      <c r="X96" s="237">
        <f>X12*Parametre!AB227</f>
        <v>574.77484546000005</v>
      </c>
      <c r="Y96" s="237">
        <f>Y12*Parametre!AC227</f>
        <v>583.61917068000002</v>
      </c>
      <c r="Z96" s="237">
        <f>Z12*Parametre!AD227</f>
        <v>592.53100410999991</v>
      </c>
      <c r="AA96" s="237">
        <f>AA12*Parametre!AE227</f>
        <v>601.51034574999994</v>
      </c>
      <c r="AB96" s="237">
        <f>AB12*Parametre!AF227</f>
        <v>610.5571956</v>
      </c>
      <c r="AC96" s="237">
        <f>AC12*Parametre!AG227</f>
        <v>620.95717929</v>
      </c>
      <c r="AD96" s="237">
        <f>AD12*Parametre!AH227</f>
        <v>631.44395925000003</v>
      </c>
      <c r="AE96" s="237">
        <f>AE12*Parametre!AI227</f>
        <v>642.01753547999999</v>
      </c>
      <c r="AF96" s="237">
        <f>AF12*Parametre!AJ227</f>
        <v>652.67790797999999</v>
      </c>
      <c r="AG96" s="237">
        <f>AG12*Parametre!AK227</f>
        <v>663.4250767499999</v>
      </c>
    </row>
    <row r="97" spans="2:34" x14ac:dyDescent="0.2">
      <c r="B97" s="48" t="s">
        <v>422</v>
      </c>
      <c r="C97" s="55">
        <f t="shared" si="45"/>
        <v>34735.71799089999</v>
      </c>
      <c r="D97" s="237">
        <f>D13*Parametre!H228</f>
        <v>808.27237535999996</v>
      </c>
      <c r="E97" s="237">
        <f>E13*Parametre!I228</f>
        <v>833.34370048999983</v>
      </c>
      <c r="F97" s="237">
        <f>F13*Parametre!J228</f>
        <v>858.75836213999969</v>
      </c>
      <c r="G97" s="237">
        <f>G13*Parametre!K228</f>
        <v>884.51636030999998</v>
      </c>
      <c r="H97" s="237">
        <f>H13*Parametre!L228</f>
        <v>910.6176949999998</v>
      </c>
      <c r="I97" s="237">
        <f>I13*Parametre!M228</f>
        <v>931.57294652000041</v>
      </c>
      <c r="J97" s="237">
        <f>J13*Parametre!N228</f>
        <v>952.76283318000014</v>
      </c>
      <c r="K97" s="237">
        <f>K13*Parametre!O228</f>
        <v>974.1873549799999</v>
      </c>
      <c r="L97" s="237">
        <f>L13*Parametre!P228</f>
        <v>995.8465119199999</v>
      </c>
      <c r="M97" s="237">
        <f>M13*Parametre!Q228</f>
        <v>1017.7403039999997</v>
      </c>
      <c r="N97" s="237">
        <f>N13*Parametre!R228</f>
        <v>1039.86873122</v>
      </c>
      <c r="O97" s="237">
        <f>O13*Parametre!S228</f>
        <v>1062.2317935800002</v>
      </c>
      <c r="P97" s="237">
        <f>P13*Parametre!T228</f>
        <v>1084.82949108</v>
      </c>
      <c r="Q97" s="237">
        <f>Q13*Parametre!U228</f>
        <v>1107.66182372</v>
      </c>
      <c r="R97" s="237">
        <f>R13*Parametre!V228</f>
        <v>1130.7287914999999</v>
      </c>
      <c r="S97" s="237">
        <f>S13*Parametre!W228</f>
        <v>1155.9848785350005</v>
      </c>
      <c r="T97" s="237">
        <f>T13*Parametre!X228</f>
        <v>1181.5108166399996</v>
      </c>
      <c r="U97" s="237">
        <f>U13*Parametre!Y228</f>
        <v>1207.3066058149998</v>
      </c>
      <c r="V97" s="237">
        <f>V13*Parametre!Z228</f>
        <v>1233.3722460599997</v>
      </c>
      <c r="W97" s="237">
        <f>W13*Parametre!AA228</f>
        <v>1259.7077373749996</v>
      </c>
      <c r="X97" s="237">
        <f>X13*Parametre!AB228</f>
        <v>1286.3130797599999</v>
      </c>
      <c r="Y97" s="237">
        <f>Y13*Parametre!AC228</f>
        <v>1313.188273215</v>
      </c>
      <c r="Z97" s="237">
        <f>Z13*Parametre!AD228</f>
        <v>1340.33331774</v>
      </c>
      <c r="AA97" s="237">
        <f>AA13*Parametre!AE228</f>
        <v>1367.7482133349997</v>
      </c>
      <c r="AB97" s="237">
        <f>AB13*Parametre!AF228</f>
        <v>1395.4329599999999</v>
      </c>
      <c r="AC97" s="237">
        <f>AC13*Parametre!AG228</f>
        <v>1423.3875577350004</v>
      </c>
      <c r="AD97" s="237">
        <f>AD13*Parametre!AH228</f>
        <v>1451.6120065399996</v>
      </c>
      <c r="AE97" s="237">
        <f>AE13*Parametre!AI228</f>
        <v>1480.1063064150001</v>
      </c>
      <c r="AF97" s="237">
        <f>AF13*Parametre!AJ228</f>
        <v>1508.87045736</v>
      </c>
      <c r="AG97" s="237">
        <f>AG13*Parametre!AK228</f>
        <v>1537.904459375</v>
      </c>
    </row>
    <row r="98" spans="2:34" x14ac:dyDescent="0.2">
      <c r="B98" s="48" t="s">
        <v>423</v>
      </c>
      <c r="C98" s="55">
        <f t="shared" si="45"/>
        <v>6787359.5144211305</v>
      </c>
      <c r="D98" s="237">
        <f>D14*Parametre!H229</f>
        <v>148718.18373425998</v>
      </c>
      <c r="E98" s="237">
        <f>E14*Parametre!I229</f>
        <v>152915.63431326</v>
      </c>
      <c r="F98" s="237">
        <f>F14*Parametre!J229</f>
        <v>157187.55106952001</v>
      </c>
      <c r="G98" s="237">
        <f>G14*Parametre!K229</f>
        <v>161543.55300499001</v>
      </c>
      <c r="H98" s="237">
        <f>H14*Parametre!L229</f>
        <v>165975.91620209999</v>
      </c>
      <c r="I98" s="237">
        <f>I14*Parametre!M229</f>
        <v>171393.41196940499</v>
      </c>
      <c r="J98" s="237">
        <f>J14*Parametre!N229</f>
        <v>176887.33240542002</v>
      </c>
      <c r="K98" s="237">
        <f>K14*Parametre!O229</f>
        <v>182467.90917043498</v>
      </c>
      <c r="L98" s="237">
        <f>L14*Parametre!P229</f>
        <v>188126.62990308</v>
      </c>
      <c r="M98" s="237">
        <f>M14*Parametre!Q229</f>
        <v>193864.13934045</v>
      </c>
      <c r="N98" s="237">
        <f>N14*Parametre!R229</f>
        <v>199691.31387993004</v>
      </c>
      <c r="O98" s="237">
        <f>O14*Parametre!S229</f>
        <v>205598.99642305501</v>
      </c>
      <c r="P98" s="237">
        <f>P14*Parametre!T229</f>
        <v>211587.83170692003</v>
      </c>
      <c r="Q98" s="237">
        <f>Q14*Parametre!U229</f>
        <v>217669.34086600499</v>
      </c>
      <c r="R98" s="237">
        <f>R14*Parametre!V229</f>
        <v>223833.72206475001</v>
      </c>
      <c r="S98" s="237">
        <f>S14*Parametre!W229</f>
        <v>229058.74119690002</v>
      </c>
      <c r="T98" s="237">
        <f>T14*Parametre!X229</f>
        <v>234346.01614159998</v>
      </c>
      <c r="U98" s="237">
        <f>U14*Parametre!Y229</f>
        <v>239696.08736894999</v>
      </c>
      <c r="V98" s="237">
        <f>V14*Parametre!Z229</f>
        <v>245109.49534905006</v>
      </c>
      <c r="W98" s="237">
        <f>W14*Parametre!AA229</f>
        <v>250586.78055200001</v>
      </c>
      <c r="X98" s="237">
        <f>X14*Parametre!AB229</f>
        <v>256128.48344790001</v>
      </c>
      <c r="Y98" s="237">
        <f>Y14*Parametre!AC229</f>
        <v>261735.14450684999</v>
      </c>
      <c r="Z98" s="237">
        <f>Z14*Parametre!AD229</f>
        <v>267407.30419895001</v>
      </c>
      <c r="AA98" s="237">
        <f>AA14*Parametre!AE229</f>
        <v>273145.50299430004</v>
      </c>
      <c r="AB98" s="237">
        <f>AB14*Parametre!AF229</f>
        <v>278950.28136299999</v>
      </c>
      <c r="AC98" s="237">
        <f>AC14*Parametre!AG229</f>
        <v>285423.53931384999</v>
      </c>
      <c r="AD98" s="237">
        <f>AD14*Parametre!AH229</f>
        <v>291994.28538479999</v>
      </c>
      <c r="AE98" s="237">
        <f>AE14*Parametre!AI229</f>
        <v>298650.16716920002</v>
      </c>
      <c r="AF98" s="237">
        <f>AF14*Parametre!AJ229</f>
        <v>305405.33864070004</v>
      </c>
      <c r="AG98" s="237">
        <f>AG14*Parametre!AK229</f>
        <v>312260.88073950005</v>
      </c>
    </row>
    <row r="99" spans="2:34" x14ac:dyDescent="0.2">
      <c r="B99" s="48" t="s">
        <v>424</v>
      </c>
      <c r="C99" s="55">
        <f t="shared" si="45"/>
        <v>148899.45498876998</v>
      </c>
      <c r="D99" s="237">
        <f>D15*Parametre!H230</f>
        <v>4312.0783632600005</v>
      </c>
      <c r="E99" s="237">
        <f>E15*Parametre!I230</f>
        <v>4236.4404411000005</v>
      </c>
      <c r="F99" s="237">
        <f>F15*Parametre!J230</f>
        <v>4157.8338761200002</v>
      </c>
      <c r="G99" s="237">
        <f>G15*Parametre!K230</f>
        <v>4076.2586683200002</v>
      </c>
      <c r="H99" s="237">
        <f>H15*Parametre!L230</f>
        <v>3995.1888950000002</v>
      </c>
      <c r="I99" s="237">
        <f>I15*Parametre!M230</f>
        <v>4081.9337730000002</v>
      </c>
      <c r="J99" s="237">
        <f>J15*Parametre!N230</f>
        <v>4169.5752735000005</v>
      </c>
      <c r="K99" s="237">
        <f>K15*Parametre!O230</f>
        <v>4258.1133964999999</v>
      </c>
      <c r="L99" s="237">
        <f>L15*Parametre!P230</f>
        <v>4347.5481420000006</v>
      </c>
      <c r="M99" s="237">
        <f>M15*Parametre!Q230</f>
        <v>4437.8795100000007</v>
      </c>
      <c r="N99" s="237">
        <f>N15*Parametre!R230</f>
        <v>4529.1075005000012</v>
      </c>
      <c r="O99" s="237">
        <f>O15*Parametre!S230</f>
        <v>4621.2321135000011</v>
      </c>
      <c r="P99" s="237">
        <f>P15*Parametre!T230</f>
        <v>4714.2533490000014</v>
      </c>
      <c r="Q99" s="237">
        <f>Q15*Parametre!U230</f>
        <v>4808.1712070000003</v>
      </c>
      <c r="R99" s="237">
        <f>R15*Parametre!V230</f>
        <v>4902.9856875000005</v>
      </c>
      <c r="S99" s="237">
        <f>S15*Parametre!W230</f>
        <v>4979.3797232200004</v>
      </c>
      <c r="T99" s="237">
        <f>T15*Parametre!X230</f>
        <v>5056.3612614799995</v>
      </c>
      <c r="U99" s="237">
        <f>U15*Parametre!Y230</f>
        <v>5133.9303022800004</v>
      </c>
      <c r="V99" s="237">
        <f>V15*Parametre!Z230</f>
        <v>5212.0868456200005</v>
      </c>
      <c r="W99" s="237">
        <f>W15*Parametre!AA230</f>
        <v>5290.8308914999998</v>
      </c>
      <c r="X99" s="237">
        <f>X15*Parametre!AB230</f>
        <v>5370.16243992</v>
      </c>
      <c r="Y99" s="237">
        <f>Y15*Parametre!AC230</f>
        <v>5450.0814908800003</v>
      </c>
      <c r="Z99" s="237">
        <f>Z15*Parametre!AD230</f>
        <v>5530.5880443800006</v>
      </c>
      <c r="AA99" s="237">
        <f>AA15*Parametre!AE230</f>
        <v>5611.6821004200001</v>
      </c>
      <c r="AB99" s="237">
        <f>AB15*Parametre!AF230</f>
        <v>5693.3636590000006</v>
      </c>
      <c r="AC99" s="237">
        <f>AC15*Parametre!AG230</f>
        <v>5788.47697376</v>
      </c>
      <c r="AD99" s="237">
        <f>AD15*Parametre!AH230</f>
        <v>5884.3736252399995</v>
      </c>
      <c r="AE99" s="237">
        <f>AE15*Parametre!AI230</f>
        <v>5981.053613439999</v>
      </c>
      <c r="AF99" s="237">
        <f>AF15*Parametre!AJ230</f>
        <v>6082.8962733299995</v>
      </c>
      <c r="AG99" s="237">
        <f>AG15*Parametre!AK230</f>
        <v>6185.5875479999995</v>
      </c>
    </row>
    <row r="100" spans="2:34" x14ac:dyDescent="0.2">
      <c r="B100" s="48" t="s">
        <v>429</v>
      </c>
      <c r="C100" s="55">
        <f t="shared" si="45"/>
        <v>333457.6204059</v>
      </c>
      <c r="D100" s="237">
        <f>D16*Parametre!H231</f>
        <v>7896.9146599499982</v>
      </c>
      <c r="E100" s="237">
        <f>E16*Parametre!I231</f>
        <v>8172.2567497999999</v>
      </c>
      <c r="F100" s="237">
        <f>F16*Parametre!J231</f>
        <v>8452.1674862499985</v>
      </c>
      <c r="G100" s="237">
        <f>G16*Parametre!K231</f>
        <v>8736.6468693000006</v>
      </c>
      <c r="H100" s="237">
        <f>H16*Parametre!L231</f>
        <v>9025.6948989500015</v>
      </c>
      <c r="I100" s="237">
        <f>I16*Parametre!M231</f>
        <v>9203.3740957500049</v>
      </c>
      <c r="J100" s="237">
        <f>J16*Parametre!N231</f>
        <v>9382.6146800600036</v>
      </c>
      <c r="K100" s="237">
        <f>K16*Parametre!O231</f>
        <v>9563.4166518799957</v>
      </c>
      <c r="L100" s="237">
        <f>L16*Parametre!P231</f>
        <v>9745.7800112099976</v>
      </c>
      <c r="M100" s="237">
        <f>M16*Parametre!Q231</f>
        <v>9929.7047580500021</v>
      </c>
      <c r="N100" s="237">
        <f>N16*Parametre!R231</f>
        <v>10115.190892399998</v>
      </c>
      <c r="O100" s="237">
        <f>O16*Parametre!S231</f>
        <v>10302.23841426</v>
      </c>
      <c r="P100" s="237">
        <f>P16*Parametre!T231</f>
        <v>10490.847323630001</v>
      </c>
      <c r="Q100" s="237">
        <f>Q16*Parametre!U231</f>
        <v>10681.01762051</v>
      </c>
      <c r="R100" s="237">
        <f>R16*Parametre!V231</f>
        <v>10872.7493049</v>
      </c>
      <c r="S100" s="237">
        <f>S16*Parametre!W231</f>
        <v>11085.846108800002</v>
      </c>
      <c r="T100" s="237">
        <f>T16*Parametre!X231</f>
        <v>11300.751846859997</v>
      </c>
      <c r="U100" s="237">
        <f>U16*Parametre!Y231</f>
        <v>11517.466519079999</v>
      </c>
      <c r="V100" s="237">
        <f>V16*Parametre!Z231</f>
        <v>11735.990125459999</v>
      </c>
      <c r="W100" s="237">
        <f>W16*Parametre!AA231</f>
        <v>11956.322665999996</v>
      </c>
      <c r="X100" s="237">
        <f>X16*Parametre!AB231</f>
        <v>12178.464140699996</v>
      </c>
      <c r="Y100" s="237">
        <f>Y16*Parametre!AC231</f>
        <v>12402.414549559995</v>
      </c>
      <c r="Z100" s="237">
        <f>Z16*Parametre!AD231</f>
        <v>12628.173892580004</v>
      </c>
      <c r="AA100" s="237">
        <f>AA16*Parametre!AE231</f>
        <v>12855.74216976</v>
      </c>
      <c r="AB100" s="237">
        <f>AB16*Parametre!AF231</f>
        <v>13085.119381099999</v>
      </c>
      <c r="AC100" s="237">
        <f>AC16*Parametre!AG231</f>
        <v>13394.636735580001</v>
      </c>
      <c r="AD100" s="237">
        <f>AD16*Parametre!AH231</f>
        <v>13707.771958379999</v>
      </c>
      <c r="AE100" s="237">
        <f>AE16*Parametre!AI231</f>
        <v>14024.525049500004</v>
      </c>
      <c r="AF100" s="237">
        <f>AF16*Parametre!AJ231</f>
        <v>14344.896008939999</v>
      </c>
      <c r="AG100" s="237">
        <f>AG16*Parametre!AK231</f>
        <v>14668.884836699997</v>
      </c>
    </row>
    <row r="101" spans="2:34" x14ac:dyDescent="0.2">
      <c r="B101" s="48" t="s">
        <v>425</v>
      </c>
      <c r="C101" s="55">
        <f t="shared" si="45"/>
        <v>45886.44593905998</v>
      </c>
      <c r="D101" s="237">
        <f>D17*Parametre!H232</f>
        <v>997.60819172000026</v>
      </c>
      <c r="E101" s="237">
        <f>E17*Parametre!I232</f>
        <v>1027.94499225</v>
      </c>
      <c r="F101" s="237">
        <f>F17*Parametre!J232</f>
        <v>1058.8682003200001</v>
      </c>
      <c r="G101" s="237">
        <f>G17*Parametre!K232</f>
        <v>1090.3859014100001</v>
      </c>
      <c r="H101" s="237">
        <f>H17*Parametre!L232</f>
        <v>1122.506181</v>
      </c>
      <c r="I101" s="237">
        <f>I17*Parametre!M232</f>
        <v>1160.4446591399999</v>
      </c>
      <c r="J101" s="237">
        <f>J17*Parametre!N232</f>
        <v>1198.9398462299998</v>
      </c>
      <c r="K101" s="237">
        <f>K17*Parametre!O232</f>
        <v>1237.9977143999999</v>
      </c>
      <c r="L101" s="237">
        <f>L17*Parametre!P232</f>
        <v>1277.6242357799999</v>
      </c>
      <c r="M101" s="237">
        <f>M17*Parametre!Q232</f>
        <v>1317.8253824999997</v>
      </c>
      <c r="N101" s="237">
        <f>N17*Parametre!R232</f>
        <v>1358.6980094999999</v>
      </c>
      <c r="O101" s="237">
        <f>O17*Parametre!S232</f>
        <v>1400.1611875199999</v>
      </c>
      <c r="P101" s="237">
        <f>P17*Parametre!T232</f>
        <v>1442.2208886899998</v>
      </c>
      <c r="Q101" s="237">
        <f>Q17*Parametre!U232</f>
        <v>1484.8830851399998</v>
      </c>
      <c r="R101" s="237">
        <f>R17*Parametre!V232</f>
        <v>1528.1537489999996</v>
      </c>
      <c r="S101" s="237">
        <f>S17*Parametre!W232</f>
        <v>1561.2287846400002</v>
      </c>
      <c r="T101" s="237">
        <f>T17*Parametre!X232</f>
        <v>1594.7163308699996</v>
      </c>
      <c r="U101" s="237">
        <f>U17*Parametre!Y232</f>
        <v>1628.6207041799998</v>
      </c>
      <c r="V101" s="237">
        <f>V17*Parametre!Z232</f>
        <v>1662.9462210599997</v>
      </c>
      <c r="W101" s="237">
        <f>W17*Parametre!AA232</f>
        <v>1697.5911581999997</v>
      </c>
      <c r="X101" s="237">
        <f>X17*Parametre!AB232</f>
        <v>1732.6629942299994</v>
      </c>
      <c r="Y101" s="237">
        <f>Y17*Parametre!AC232</f>
        <v>1768.1660456399998</v>
      </c>
      <c r="Z101" s="237">
        <f>Z17*Parametre!AD232</f>
        <v>1804.1046289199992</v>
      </c>
      <c r="AA101" s="237">
        <f>AA17*Parametre!AE232</f>
        <v>1840.3712654399994</v>
      </c>
      <c r="AB101" s="237">
        <f>AB17*Parametre!AF232</f>
        <v>1877.07918915</v>
      </c>
      <c r="AC101" s="237">
        <f>AC17*Parametre!AG232</f>
        <v>1918.24626384</v>
      </c>
      <c r="AD101" s="237">
        <f>AD17*Parametre!AH232</f>
        <v>1959.9639768000002</v>
      </c>
      <c r="AE101" s="237">
        <f>AE17*Parametre!AI232</f>
        <v>2002.3541949599996</v>
      </c>
      <c r="AF101" s="237">
        <f>AF17*Parametre!AJ232</f>
        <v>2045.3065620299992</v>
      </c>
      <c r="AG101" s="237">
        <f>AG17*Parametre!AK232</f>
        <v>2088.8253944999997</v>
      </c>
    </row>
    <row r="102" spans="2:34" x14ac:dyDescent="0.2">
      <c r="B102" s="48" t="s">
        <v>426</v>
      </c>
      <c r="C102" s="55">
        <f t="shared" si="45"/>
        <v>1002.0881776299999</v>
      </c>
      <c r="D102" s="237">
        <f>D18*Parametre!H233</f>
        <v>28.590712069999999</v>
      </c>
      <c r="E102" s="237">
        <f>E18*Parametre!I233</f>
        <v>28.647008939999996</v>
      </c>
      <c r="F102" s="237">
        <f>F18*Parametre!J233</f>
        <v>28.696604409999999</v>
      </c>
      <c r="G102" s="237">
        <f>G18*Parametre!K233</f>
        <v>28.739498479999998</v>
      </c>
      <c r="H102" s="237">
        <f>H18*Parametre!L233</f>
        <v>28.775691149999997</v>
      </c>
      <c r="I102" s="237">
        <f>I18*Parametre!M233</f>
        <v>29.196295980000002</v>
      </c>
      <c r="J102" s="237">
        <f>J18*Parametre!N233</f>
        <v>29.619925930000001</v>
      </c>
      <c r="K102" s="237">
        <f>K18*Parametre!O233</f>
        <v>30.079966090000003</v>
      </c>
      <c r="L102" s="237">
        <f>L18*Parametre!P233</f>
        <v>30.54346353</v>
      </c>
      <c r="M102" s="237">
        <f>M18*Parametre!Q233</f>
        <v>31.010418249999997</v>
      </c>
      <c r="N102" s="237">
        <f>N18*Parametre!R233</f>
        <v>31.480830249999993</v>
      </c>
      <c r="O102" s="237">
        <f>O18*Parametre!S233</f>
        <v>31.954699529999992</v>
      </c>
      <c r="P102" s="237">
        <f>P18*Parametre!T233</f>
        <v>32.432026089999994</v>
      </c>
      <c r="Q102" s="237">
        <f>Q18*Parametre!U233</f>
        <v>32.912809929999995</v>
      </c>
      <c r="R102" s="237">
        <f>R18*Parametre!V233</f>
        <v>33.397051050000002</v>
      </c>
      <c r="S102" s="237">
        <f>S18*Parametre!W233</f>
        <v>33.753929800000002</v>
      </c>
      <c r="T102" s="237">
        <f>T18*Parametre!X233</f>
        <v>34.112443749999997</v>
      </c>
      <c r="U102" s="237">
        <f>U18*Parametre!Y233</f>
        <v>34.472592900000002</v>
      </c>
      <c r="V102" s="237">
        <f>V18*Parametre!Z233</f>
        <v>34.834377249999996</v>
      </c>
      <c r="W102" s="237">
        <f>W18*Parametre!AA233</f>
        <v>35.197796799999992</v>
      </c>
      <c r="X102" s="237">
        <f>X18*Parametre!AB233</f>
        <v>35.562851549999998</v>
      </c>
      <c r="Y102" s="237">
        <f>Y18*Parametre!AC233</f>
        <v>35.929541499999992</v>
      </c>
      <c r="Z102" s="237">
        <f>Z18*Parametre!AD233</f>
        <v>36.297866649999996</v>
      </c>
      <c r="AA102" s="237">
        <f>AA18*Parametre!AE233</f>
        <v>36.667827000000003</v>
      </c>
      <c r="AB102" s="237">
        <f>AB18*Parametre!AF233</f>
        <v>37.039422549999998</v>
      </c>
      <c r="AC102" s="237">
        <f>AC18*Parametre!AG233</f>
        <v>37.485018199999999</v>
      </c>
      <c r="AD102" s="237">
        <f>AD18*Parametre!AH233</f>
        <v>37.932716249999991</v>
      </c>
      <c r="AE102" s="237">
        <f>AE18*Parametre!AI233</f>
        <v>38.418932750000003</v>
      </c>
      <c r="AF102" s="237">
        <f>AF18*Parametre!AJ233</f>
        <v>38.907485250000001</v>
      </c>
      <c r="AG102" s="237">
        <f>AG18*Parametre!AK233</f>
        <v>39.39837374999999</v>
      </c>
    </row>
    <row r="103" spans="2:34" x14ac:dyDescent="0.2">
      <c r="B103" s="48" t="s">
        <v>428</v>
      </c>
      <c r="C103" s="55">
        <f t="shared" si="45"/>
        <v>2194.284550675</v>
      </c>
      <c r="D103" s="237">
        <f>D19*Parametre!H234</f>
        <v>51.994191600000008</v>
      </c>
      <c r="E103" s="237">
        <f>E19*Parametre!I234</f>
        <v>53.270921449999996</v>
      </c>
      <c r="F103" s="237">
        <f>F19*Parametre!J234</f>
        <v>54.562244</v>
      </c>
      <c r="G103" s="237">
        <f>G19*Parametre!K234</f>
        <v>55.868159249999991</v>
      </c>
      <c r="H103" s="237">
        <f>H19*Parametre!L234</f>
        <v>57.18866719999999</v>
      </c>
      <c r="I103" s="237">
        <f>I19*Parametre!M234</f>
        <v>58.575447835000006</v>
      </c>
      <c r="J103" s="237">
        <f>J19*Parametre!N234</f>
        <v>59.977735859999989</v>
      </c>
      <c r="K103" s="237">
        <f>K19*Parametre!O234</f>
        <v>61.395531274999996</v>
      </c>
      <c r="L103" s="237">
        <f>L19*Parametre!P234</f>
        <v>62.82883408</v>
      </c>
      <c r="M103" s="237">
        <f>M19*Parametre!Q234</f>
        <v>64.277644275</v>
      </c>
      <c r="N103" s="237">
        <f>N19*Parametre!R234</f>
        <v>65.741961860000018</v>
      </c>
      <c r="O103" s="237">
        <f>O19*Parametre!S234</f>
        <v>67.221786834999989</v>
      </c>
      <c r="P103" s="237">
        <f>P19*Parametre!T234</f>
        <v>68.717119199999985</v>
      </c>
      <c r="Q103" s="237">
        <f>Q19*Parametre!U234</f>
        <v>70.227958954999991</v>
      </c>
      <c r="R103" s="237">
        <f>R19*Parametre!V234</f>
        <v>71.754306100000008</v>
      </c>
      <c r="S103" s="237">
        <f>S19*Parametre!W234</f>
        <v>73.301278664999998</v>
      </c>
      <c r="T103" s="237">
        <f>T19*Parametre!X234</f>
        <v>74.863841839999992</v>
      </c>
      <c r="U103" s="237">
        <f>U19*Parametre!Y234</f>
        <v>76.44199562499999</v>
      </c>
      <c r="V103" s="237">
        <f>V19*Parametre!Z234</f>
        <v>78.035740019999992</v>
      </c>
      <c r="W103" s="237">
        <f>W19*Parametre!AA234</f>
        <v>79.645075025000011</v>
      </c>
      <c r="X103" s="237">
        <f>X19*Parametre!AB234</f>
        <v>81.270000639999992</v>
      </c>
      <c r="Y103" s="237">
        <f>Y19*Parametre!AC234</f>
        <v>82.910516864999977</v>
      </c>
      <c r="Z103" s="237">
        <f>Z19*Parametre!AD234</f>
        <v>84.566623699999965</v>
      </c>
      <c r="AA103" s="237">
        <f>AA19*Parametre!AE234</f>
        <v>86.238321145</v>
      </c>
      <c r="AB103" s="237">
        <f>AB19*Parametre!AF234</f>
        <v>87.925609200000011</v>
      </c>
      <c r="AC103" s="237">
        <f>AC19*Parametre!AG234</f>
        <v>89.628487865000011</v>
      </c>
      <c r="AD103" s="237">
        <f>AD19*Parametre!AH234</f>
        <v>91.346957140000001</v>
      </c>
      <c r="AE103" s="237">
        <f>AE19*Parametre!AI234</f>
        <v>93.081017024999994</v>
      </c>
      <c r="AF103" s="237">
        <f>AF19*Parametre!AJ234</f>
        <v>94.830667520000006</v>
      </c>
      <c r="AG103" s="237">
        <f>AG19*Parametre!AK234</f>
        <v>96.595908624999979</v>
      </c>
    </row>
    <row r="104" spans="2:34" x14ac:dyDescent="0.2">
      <c r="B104" s="49" t="s">
        <v>9</v>
      </c>
      <c r="C104" s="284">
        <f t="shared" si="45"/>
        <v>12771921.134123025</v>
      </c>
      <c r="D104" s="238">
        <f t="shared" ref="D104:AG104" si="46">SUM(D89:D103)</f>
        <v>310165.82201515994</v>
      </c>
      <c r="E104" s="238">
        <f t="shared" si="46"/>
        <v>317662.61537354998</v>
      </c>
      <c r="F104" s="238">
        <f t="shared" si="46"/>
        <v>325272.81355303997</v>
      </c>
      <c r="G104" s="238">
        <f t="shared" si="46"/>
        <v>333012.95673011005</v>
      </c>
      <c r="H104" s="238">
        <f t="shared" si="46"/>
        <v>340944.74924099998</v>
      </c>
      <c r="I104" s="238">
        <f t="shared" si="46"/>
        <v>348630.84702757502</v>
      </c>
      <c r="J104" s="238">
        <f t="shared" si="46"/>
        <v>356408.6421545</v>
      </c>
      <c r="K104" s="238">
        <f t="shared" si="46"/>
        <v>364288.50181204005</v>
      </c>
      <c r="L104" s="238">
        <f t="shared" si="46"/>
        <v>372341.29470278008</v>
      </c>
      <c r="M104" s="238">
        <f t="shared" si="46"/>
        <v>380488.69065214996</v>
      </c>
      <c r="N104" s="238">
        <f t="shared" si="46"/>
        <v>388741.75908523001</v>
      </c>
      <c r="O104" s="238">
        <f t="shared" si="46"/>
        <v>397091.35814704996</v>
      </c>
      <c r="P104" s="238">
        <f t="shared" si="46"/>
        <v>405544.63040581002</v>
      </c>
      <c r="Q104" s="238">
        <f t="shared" si="46"/>
        <v>414106.82227843499</v>
      </c>
      <c r="R104" s="238">
        <f t="shared" si="46"/>
        <v>422768.23407424992</v>
      </c>
      <c r="S104" s="238">
        <f t="shared" si="46"/>
        <v>430171.63403839507</v>
      </c>
      <c r="T104" s="238">
        <f t="shared" si="46"/>
        <v>437650.21913635998</v>
      </c>
      <c r="U104" s="238">
        <f t="shared" si="46"/>
        <v>445209.30689509993</v>
      </c>
      <c r="V104" s="238">
        <f t="shared" si="46"/>
        <v>452844.79418281006</v>
      </c>
      <c r="W104" s="238">
        <f t="shared" si="46"/>
        <v>460557.20174097497</v>
      </c>
      <c r="X104" s="238">
        <f t="shared" si="46"/>
        <v>468345.43051043001</v>
      </c>
      <c r="Y104" s="238">
        <f t="shared" si="46"/>
        <v>476286.72265914496</v>
      </c>
      <c r="Z104" s="238">
        <f t="shared" si="46"/>
        <v>484313.52597636997</v>
      </c>
      <c r="AA104" s="238">
        <f t="shared" si="46"/>
        <v>492419.89445114002</v>
      </c>
      <c r="AB104" s="238">
        <f t="shared" si="46"/>
        <v>500604.62545335008</v>
      </c>
      <c r="AC104" s="238">
        <f t="shared" si="46"/>
        <v>509983.27809053002</v>
      </c>
      <c r="AD104" s="238">
        <f t="shared" si="46"/>
        <v>519484.52233820001</v>
      </c>
      <c r="AE104" s="238">
        <f t="shared" si="46"/>
        <v>529089.75407883513</v>
      </c>
      <c r="AF104" s="238">
        <f t="shared" si="46"/>
        <v>538817.44207700994</v>
      </c>
      <c r="AG104" s="238">
        <f t="shared" si="46"/>
        <v>548673.04524170025</v>
      </c>
      <c r="AH104" s="16"/>
    </row>
    <row r="107" spans="2:34" x14ac:dyDescent="0.2">
      <c r="B107" s="49" t="s">
        <v>485</v>
      </c>
      <c r="C107" s="49"/>
      <c r="D107" s="48">
        <v>1</v>
      </c>
      <c r="E107" s="48">
        <v>2</v>
      </c>
      <c r="F107" s="48">
        <v>3</v>
      </c>
      <c r="G107" s="48">
        <v>4</v>
      </c>
      <c r="H107" s="48">
        <v>5</v>
      </c>
      <c r="I107" s="48">
        <v>6</v>
      </c>
      <c r="J107" s="48">
        <v>7</v>
      </c>
      <c r="K107" s="48">
        <v>8</v>
      </c>
      <c r="L107" s="48">
        <v>9</v>
      </c>
      <c r="M107" s="48">
        <v>10</v>
      </c>
      <c r="N107" s="48">
        <v>11</v>
      </c>
      <c r="O107" s="48">
        <v>12</v>
      </c>
      <c r="P107" s="48">
        <v>13</v>
      </c>
      <c r="Q107" s="48">
        <v>14</v>
      </c>
      <c r="R107" s="48">
        <v>15</v>
      </c>
      <c r="S107" s="48">
        <v>16</v>
      </c>
      <c r="T107" s="48">
        <v>17</v>
      </c>
      <c r="U107" s="48">
        <v>18</v>
      </c>
      <c r="V107" s="48">
        <v>19</v>
      </c>
      <c r="W107" s="48">
        <v>20</v>
      </c>
      <c r="X107" s="48">
        <v>21</v>
      </c>
      <c r="Y107" s="48">
        <v>22</v>
      </c>
      <c r="Z107" s="48">
        <v>23</v>
      </c>
      <c r="AA107" s="48">
        <v>24</v>
      </c>
      <c r="AB107" s="48">
        <v>25</v>
      </c>
      <c r="AC107" s="48">
        <v>26</v>
      </c>
      <c r="AD107" s="48">
        <v>27</v>
      </c>
      <c r="AE107" s="48">
        <v>28</v>
      </c>
      <c r="AF107" s="48">
        <v>29</v>
      </c>
      <c r="AG107" s="48">
        <v>30</v>
      </c>
    </row>
    <row r="108" spans="2:34" x14ac:dyDescent="0.2">
      <c r="B108" s="51" t="s">
        <v>46</v>
      </c>
      <c r="C108" s="51" t="s">
        <v>9</v>
      </c>
      <c r="D108" s="52">
        <f>D67</f>
        <v>2026</v>
      </c>
      <c r="E108" s="52">
        <f t="shared" ref="E108:AG108" si="47">E67</f>
        <v>2027</v>
      </c>
      <c r="F108" s="52">
        <f t="shared" si="47"/>
        <v>2028</v>
      </c>
      <c r="G108" s="52">
        <f t="shared" si="47"/>
        <v>2029</v>
      </c>
      <c r="H108" s="52">
        <f t="shared" si="47"/>
        <v>2030</v>
      </c>
      <c r="I108" s="52">
        <f t="shared" si="47"/>
        <v>2031</v>
      </c>
      <c r="J108" s="52">
        <f t="shared" si="47"/>
        <v>2032</v>
      </c>
      <c r="K108" s="52">
        <f t="shared" si="47"/>
        <v>2033</v>
      </c>
      <c r="L108" s="52">
        <f t="shared" si="47"/>
        <v>2034</v>
      </c>
      <c r="M108" s="52">
        <f t="shared" si="47"/>
        <v>2035</v>
      </c>
      <c r="N108" s="52">
        <f t="shared" si="47"/>
        <v>2036</v>
      </c>
      <c r="O108" s="52">
        <f t="shared" si="47"/>
        <v>2037</v>
      </c>
      <c r="P108" s="52">
        <f t="shared" si="47"/>
        <v>2038</v>
      </c>
      <c r="Q108" s="52">
        <f t="shared" si="47"/>
        <v>2039</v>
      </c>
      <c r="R108" s="52">
        <f t="shared" si="47"/>
        <v>2040</v>
      </c>
      <c r="S108" s="52">
        <f t="shared" si="47"/>
        <v>2041</v>
      </c>
      <c r="T108" s="52">
        <f t="shared" si="47"/>
        <v>2042</v>
      </c>
      <c r="U108" s="52">
        <f t="shared" si="47"/>
        <v>2043</v>
      </c>
      <c r="V108" s="52">
        <f t="shared" si="47"/>
        <v>2044</v>
      </c>
      <c r="W108" s="52">
        <f t="shared" si="47"/>
        <v>2045</v>
      </c>
      <c r="X108" s="52">
        <f t="shared" si="47"/>
        <v>2046</v>
      </c>
      <c r="Y108" s="52">
        <f t="shared" si="47"/>
        <v>2047</v>
      </c>
      <c r="Z108" s="52">
        <f t="shared" si="47"/>
        <v>2048</v>
      </c>
      <c r="AA108" s="52">
        <f t="shared" si="47"/>
        <v>2049</v>
      </c>
      <c r="AB108" s="52">
        <f t="shared" si="47"/>
        <v>2050</v>
      </c>
      <c r="AC108" s="52">
        <f t="shared" si="47"/>
        <v>2051</v>
      </c>
      <c r="AD108" s="52">
        <f t="shared" si="47"/>
        <v>2052</v>
      </c>
      <c r="AE108" s="52">
        <f t="shared" si="47"/>
        <v>2053</v>
      </c>
      <c r="AF108" s="52">
        <f t="shared" si="47"/>
        <v>2054</v>
      </c>
      <c r="AG108" s="52">
        <f t="shared" si="47"/>
        <v>2055</v>
      </c>
    </row>
    <row r="109" spans="2:34" x14ac:dyDescent="0.2">
      <c r="B109" s="48" t="s">
        <v>414</v>
      </c>
      <c r="C109" s="55">
        <f>SUM(D109:AG109)</f>
        <v>2756311.1145069362</v>
      </c>
      <c r="D109" s="241">
        <f>D26*Parametre!H220</f>
        <v>104635.43478919999</v>
      </c>
      <c r="E109" s="241">
        <f>E26*Parametre!I220</f>
        <v>107027.86075823999</v>
      </c>
      <c r="F109" s="241">
        <f>F26*Parametre!J220</f>
        <v>109447.25652472</v>
      </c>
      <c r="G109" s="241">
        <f>G26*Parametre!K220</f>
        <v>111893.62208864</v>
      </c>
      <c r="H109" s="241">
        <f>H26*Parametre!L220</f>
        <v>79793.455394399993</v>
      </c>
      <c r="I109" s="241">
        <f>I26*Parametre!M220</f>
        <v>80537.630496440004</v>
      </c>
      <c r="J109" s="241">
        <f>J26*Parametre!N220</f>
        <v>81283.224315519998</v>
      </c>
      <c r="K109" s="241">
        <f>K26*Parametre!O220</f>
        <v>82030.236851639987</v>
      </c>
      <c r="L109" s="241">
        <f>L26*Parametre!P220</f>
        <v>82829.452563760002</v>
      </c>
      <c r="M109" s="241">
        <f>M26*Parametre!Q220</f>
        <v>83630.196125000002</v>
      </c>
      <c r="N109" s="241">
        <f>N26*Parametre!R220</f>
        <v>84432.467535360003</v>
      </c>
      <c r="O109" s="241">
        <f>O26*Parametre!S220</f>
        <v>85236.266794840005</v>
      </c>
      <c r="P109" s="241">
        <f>P26*Parametre!T220</f>
        <v>86041.593903439993</v>
      </c>
      <c r="Q109" s="241">
        <f>Q26*Parametre!U220</f>
        <v>86848.448861159995</v>
      </c>
      <c r="R109" s="241">
        <f>R26*Parametre!V220</f>
        <v>87656.831667999984</v>
      </c>
      <c r="S109" s="241">
        <f>S26*Parametre!W220</f>
        <v>88341.467711255013</v>
      </c>
      <c r="T109" s="241">
        <f>T26*Parametre!X220</f>
        <v>89027.094519270016</v>
      </c>
      <c r="U109" s="241">
        <f>U26*Parametre!Y220</f>
        <v>89713.712092045025</v>
      </c>
      <c r="V109" s="241">
        <f>V26*Parametre!Z220</f>
        <v>90401.32042958001</v>
      </c>
      <c r="W109" s="241">
        <f>W26*Parametre!AA220</f>
        <v>91089.919531874999</v>
      </c>
      <c r="X109" s="241">
        <f>X26*Parametre!AB220</f>
        <v>91779.509398930037</v>
      </c>
      <c r="Y109" s="241">
        <f>Y26*Parametre!AC220</f>
        <v>92521.490859000027</v>
      </c>
      <c r="Z109" s="241">
        <f>Z26*Parametre!AD220</f>
        <v>93264.545647560037</v>
      </c>
      <c r="AA109" s="241">
        <f>AA26*Parametre!AE220</f>
        <v>94008.673764610023</v>
      </c>
      <c r="AB109" s="241">
        <f>AB26*Parametre!AF220</f>
        <v>94753.875210149999</v>
      </c>
      <c r="AC109" s="241">
        <f>AC26*Parametre!AG220</f>
        <v>95706.413807039993</v>
      </c>
      <c r="AD109" s="241">
        <f>AD26*Parametre!AH220</f>
        <v>96660.355987339994</v>
      </c>
      <c r="AE109" s="241">
        <f>AE26*Parametre!AI220</f>
        <v>97615.701751050001</v>
      </c>
      <c r="AF109" s="241">
        <f>AF26*Parametre!AJ220</f>
        <v>98572.451098170015</v>
      </c>
      <c r="AG109" s="241">
        <f>AG26*Parametre!AK220</f>
        <v>99530.604028700021</v>
      </c>
    </row>
    <row r="110" spans="2:34" x14ac:dyDescent="0.2">
      <c r="B110" s="48" t="s">
        <v>415</v>
      </c>
      <c r="C110" s="55">
        <f t="shared" ref="C110:C123" si="48">SUM(D110:AG110)</f>
        <v>105106.59218855001</v>
      </c>
      <c r="D110" s="241">
        <f>D27*Parametre!H221</f>
        <v>2890.0722192000003</v>
      </c>
      <c r="E110" s="241">
        <f>E27*Parametre!I221</f>
        <v>2760.30798495</v>
      </c>
      <c r="F110" s="241">
        <f>F27*Parametre!J221</f>
        <v>2627.2474794999998</v>
      </c>
      <c r="G110" s="241">
        <f>G27*Parametre!K221</f>
        <v>2490.8907028499998</v>
      </c>
      <c r="H110" s="241">
        <f>H27*Parametre!L221</f>
        <v>3160.5813550000003</v>
      </c>
      <c r="I110" s="241">
        <f>I27*Parametre!M221</f>
        <v>3197.50295409</v>
      </c>
      <c r="J110" s="241">
        <f>J27*Parametre!N221</f>
        <v>3234.5298162599997</v>
      </c>
      <c r="K110" s="241">
        <f>K27*Parametre!O221</f>
        <v>3271.6619415099999</v>
      </c>
      <c r="L110" s="241">
        <f>L27*Parametre!P221</f>
        <v>3308.8993298399996</v>
      </c>
      <c r="M110" s="241">
        <f>M27*Parametre!Q221</f>
        <v>3346.2419812499993</v>
      </c>
      <c r="N110" s="241">
        <f>N27*Parametre!R221</f>
        <v>3383.689895739999</v>
      </c>
      <c r="O110" s="241">
        <f>O27*Parametre!S221</f>
        <v>3421.2430733099991</v>
      </c>
      <c r="P110" s="241">
        <f>P27*Parametre!T221</f>
        <v>3458.9015139599987</v>
      </c>
      <c r="Q110" s="241">
        <f>Q27*Parametre!U221</f>
        <v>3496.6652176899988</v>
      </c>
      <c r="R110" s="241">
        <f>R27*Parametre!V221</f>
        <v>3534.5341845000003</v>
      </c>
      <c r="S110" s="241">
        <f>S27*Parametre!W221</f>
        <v>3571.6609621350003</v>
      </c>
      <c r="T110" s="241">
        <f>T27*Parametre!X221</f>
        <v>3608.8777334399997</v>
      </c>
      <c r="U110" s="241">
        <f>U27*Parametre!Y221</f>
        <v>3646.1844984149998</v>
      </c>
      <c r="V110" s="241">
        <f>V27*Parametre!Z221</f>
        <v>3683.5812570599996</v>
      </c>
      <c r="W110" s="241">
        <f>W27*Parametre!AA221</f>
        <v>3721.0680093749997</v>
      </c>
      <c r="X110" s="241">
        <f>X27*Parametre!AB221</f>
        <v>3758.6447553600005</v>
      </c>
      <c r="Y110" s="241">
        <f>Y27*Parametre!AC221</f>
        <v>3796.3114950149998</v>
      </c>
      <c r="Z110" s="241">
        <f>Z27*Parametre!AD221</f>
        <v>3834.0682283400001</v>
      </c>
      <c r="AA110" s="241">
        <f>AA27*Parametre!AE221</f>
        <v>3871.9149553350003</v>
      </c>
      <c r="AB110" s="241">
        <f>AB27*Parametre!AF221</f>
        <v>3909.8516760000002</v>
      </c>
      <c r="AC110" s="241">
        <f>AC27*Parametre!AG221</f>
        <v>3947.8783903349995</v>
      </c>
      <c r="AD110" s="241">
        <f>AD27*Parametre!AH221</f>
        <v>3985.9950983399999</v>
      </c>
      <c r="AE110" s="241">
        <f>AE27*Parametre!AI221</f>
        <v>4024.2018000149997</v>
      </c>
      <c r="AF110" s="241">
        <f>AF27*Parametre!AJ221</f>
        <v>4062.4984953600001</v>
      </c>
      <c r="AG110" s="241">
        <f>AG27*Parametre!AK221</f>
        <v>4100.8851843749999</v>
      </c>
    </row>
    <row r="111" spans="2:34" x14ac:dyDescent="0.2">
      <c r="B111" s="48" t="s">
        <v>420</v>
      </c>
      <c r="C111" s="55">
        <f t="shared" si="48"/>
        <v>72575.922012499999</v>
      </c>
      <c r="D111" s="241">
        <f>D28*Parametre!H222</f>
        <v>3093.030140700002</v>
      </c>
      <c r="E111" s="241">
        <f>E28*Parametre!I222</f>
        <v>3029.1008944000009</v>
      </c>
      <c r="F111" s="241">
        <f>F28*Parametre!J222</f>
        <v>2965.1716480999994</v>
      </c>
      <c r="G111" s="241">
        <f>G28*Parametre!K222</f>
        <v>2901.2424018000006</v>
      </c>
      <c r="H111" s="241">
        <f>H28*Parametre!L222</f>
        <v>2304.2027694999992</v>
      </c>
      <c r="I111" s="241">
        <f>I28*Parametre!M222</f>
        <v>2306.5154751999999</v>
      </c>
      <c r="J111" s="241">
        <f>J28*Parametre!N222</f>
        <v>2308.8281809</v>
      </c>
      <c r="K111" s="241">
        <f>K28*Parametre!O222</f>
        <v>2311.1408865999992</v>
      </c>
      <c r="L111" s="241">
        <f>L28*Parametre!P222</f>
        <v>2313.4535923000003</v>
      </c>
      <c r="M111" s="241">
        <f>M28*Parametre!Q222</f>
        <v>2315.766298</v>
      </c>
      <c r="N111" s="241">
        <f>N28*Parametre!R222</f>
        <v>2318.0790037000011</v>
      </c>
      <c r="O111" s="241">
        <f>O28*Parametre!S222</f>
        <v>2320.3917094000003</v>
      </c>
      <c r="P111" s="241">
        <f>P28*Parametre!T222</f>
        <v>2322.7044151</v>
      </c>
      <c r="Q111" s="241">
        <f>Q28*Parametre!U222</f>
        <v>2325.0171207999997</v>
      </c>
      <c r="R111" s="241">
        <f>R28*Parametre!V222</f>
        <v>2327.3298264999999</v>
      </c>
      <c r="S111" s="241">
        <f>S28*Parametre!W222</f>
        <v>2329.0298285999997</v>
      </c>
      <c r="T111" s="241">
        <f>T28*Parametre!X222</f>
        <v>2330.7298306999996</v>
      </c>
      <c r="U111" s="241">
        <f>U28*Parametre!Y222</f>
        <v>2332.4298328000004</v>
      </c>
      <c r="V111" s="241">
        <f>V28*Parametre!Z222</f>
        <v>2334.1298348999999</v>
      </c>
      <c r="W111" s="241">
        <f>W28*Parametre!AA222</f>
        <v>2335.8298370000002</v>
      </c>
      <c r="X111" s="241">
        <f>X28*Parametre!AB222</f>
        <v>2337.5298391000006</v>
      </c>
      <c r="Y111" s="241">
        <f>Y28*Parametre!AC222</f>
        <v>2339.2298412</v>
      </c>
      <c r="Z111" s="241">
        <f>Z28*Parametre!AD222</f>
        <v>2340.9298432999999</v>
      </c>
      <c r="AA111" s="241">
        <f>AA28*Parametre!AE222</f>
        <v>2342.6298454000002</v>
      </c>
      <c r="AB111" s="241">
        <f>AB28*Parametre!AF222</f>
        <v>2344.3298474999997</v>
      </c>
      <c r="AC111" s="241">
        <f>AC28*Parametre!AG222</f>
        <v>2346.0298495999996</v>
      </c>
      <c r="AD111" s="241">
        <f>AD28*Parametre!AH222</f>
        <v>2347.7298517000004</v>
      </c>
      <c r="AE111" s="241">
        <f>AE28*Parametre!AI222</f>
        <v>2349.4298537999998</v>
      </c>
      <c r="AF111" s="241">
        <f>AF28*Parametre!AJ222</f>
        <v>2351.1298559000002</v>
      </c>
      <c r="AG111" s="241">
        <f>AG28*Parametre!AK222</f>
        <v>2352.8298580000001</v>
      </c>
    </row>
    <row r="112" spans="2:34" x14ac:dyDescent="0.2">
      <c r="B112" s="48" t="s">
        <v>416</v>
      </c>
      <c r="C112" s="55">
        <f t="shared" si="48"/>
        <v>506522.41580971004</v>
      </c>
      <c r="D112" s="241">
        <f>D29*Parametre!H223</f>
        <v>19222.534001340002</v>
      </c>
      <c r="E112" s="241">
        <f>E29*Parametre!I223</f>
        <v>19663.251947560002</v>
      </c>
      <c r="F112" s="241">
        <f>F29*Parametre!J223</f>
        <v>20108.952330659995</v>
      </c>
      <c r="G112" s="241">
        <f>G29*Parametre!K223</f>
        <v>20565.889983359997</v>
      </c>
      <c r="H112" s="241">
        <f>H29*Parametre!L223</f>
        <v>14645.995635600002</v>
      </c>
      <c r="I112" s="241">
        <f>I29*Parametre!M223</f>
        <v>14787.793810350004</v>
      </c>
      <c r="J112" s="241">
        <f>J29*Parametre!N223</f>
        <v>14929.901405819999</v>
      </c>
      <c r="K112" s="241">
        <f>K29*Parametre!O223</f>
        <v>15072.318422010003</v>
      </c>
      <c r="L112" s="241">
        <f>L29*Parametre!P223</f>
        <v>15219.469123199999</v>
      </c>
      <c r="M112" s="241">
        <f>M29*Parametre!Q223</f>
        <v>15366.940295849998</v>
      </c>
      <c r="N112" s="241">
        <f>N29*Parametre!R223</f>
        <v>15514.731939959998</v>
      </c>
      <c r="O112" s="241">
        <f>O29*Parametre!S223</f>
        <v>15662.84405553</v>
      </c>
      <c r="P112" s="241">
        <f>P29*Parametre!T223</f>
        <v>15815.723008319999</v>
      </c>
      <c r="Q112" s="241">
        <f>Q29*Parametre!U223</f>
        <v>15968.93348331</v>
      </c>
      <c r="R112" s="241">
        <f>R29*Parametre!V223</f>
        <v>16122.475480499999</v>
      </c>
      <c r="S112" s="241">
        <f>S29*Parametre!W223</f>
        <v>16245.539871840003</v>
      </c>
      <c r="T112" s="241">
        <f>T29*Parametre!X223</f>
        <v>16368.763914180003</v>
      </c>
      <c r="U112" s="241">
        <f>U29*Parametre!Y223</f>
        <v>16496.614603079997</v>
      </c>
      <c r="V112" s="241">
        <f>V29*Parametre!Z223</f>
        <v>16624.631329020001</v>
      </c>
      <c r="W112" s="241">
        <f>W29*Parametre!AA223</f>
        <v>16752.814092000001</v>
      </c>
      <c r="X112" s="241">
        <f>X29*Parametre!AB223</f>
        <v>16881.162892020002</v>
      </c>
      <c r="Y112" s="241">
        <f>Y29*Parametre!AC223</f>
        <v>17009.677729079998</v>
      </c>
      <c r="Z112" s="241">
        <f>Z29*Parametre!AD223</f>
        <v>17142.84156384</v>
      </c>
      <c r="AA112" s="241">
        <f>AA29*Parametre!AE223</f>
        <v>17276.177821680001</v>
      </c>
      <c r="AB112" s="241">
        <f>AB29*Parametre!AF223</f>
        <v>17409.686502600001</v>
      </c>
      <c r="AC112" s="241">
        <f>AC29*Parametre!AG223</f>
        <v>17579.30792436</v>
      </c>
      <c r="AD112" s="241">
        <f>AD29*Parametre!AH223</f>
        <v>17753.648590259996</v>
      </c>
      <c r="AE112" s="241">
        <f>AE29*Parametre!AI223</f>
        <v>17928.219153599999</v>
      </c>
      <c r="AF112" s="241">
        <f>AF29*Parametre!AJ223</f>
        <v>18103.019614380002</v>
      </c>
      <c r="AG112" s="241">
        <f>AG29*Parametre!AK223</f>
        <v>18282.555284400001</v>
      </c>
    </row>
    <row r="113" spans="2:34" x14ac:dyDescent="0.2">
      <c r="B113" s="48" t="s">
        <v>417</v>
      </c>
      <c r="C113" s="55">
        <f t="shared" si="48"/>
        <v>18402.584134625002</v>
      </c>
      <c r="D113" s="241">
        <f>D30*Parametre!H224</f>
        <v>506.07082173000009</v>
      </c>
      <c r="E113" s="241">
        <f>E30*Parametre!I224</f>
        <v>483.27953114999997</v>
      </c>
      <c r="F113" s="241">
        <f>F30*Parametre!J224</f>
        <v>459.91315240999995</v>
      </c>
      <c r="G113" s="241">
        <f>G30*Parametre!K224</f>
        <v>435.97168550999993</v>
      </c>
      <c r="H113" s="241">
        <f>H30*Parametre!L224</f>
        <v>553.69886070000007</v>
      </c>
      <c r="I113" s="241">
        <f>I30*Parametre!M224</f>
        <v>560.1190037450001</v>
      </c>
      <c r="J113" s="241">
        <f>J30*Parametre!N224</f>
        <v>566.55709165000007</v>
      </c>
      <c r="K113" s="241">
        <f>K30*Parametre!O224</f>
        <v>573.01312441499988</v>
      </c>
      <c r="L113" s="241">
        <f>L30*Parametre!P224</f>
        <v>579.48710204000008</v>
      </c>
      <c r="M113" s="241">
        <f>M30*Parametre!Q224</f>
        <v>585.979024525</v>
      </c>
      <c r="N113" s="241">
        <f>N30*Parametre!R224</f>
        <v>592.48889186999997</v>
      </c>
      <c r="O113" s="241">
        <f>O30*Parametre!S224</f>
        <v>599.01670407500001</v>
      </c>
      <c r="P113" s="241">
        <f>P30*Parametre!T224</f>
        <v>605.5624611400001</v>
      </c>
      <c r="Q113" s="241">
        <f>Q30*Parametre!U224</f>
        <v>612.1261630649999</v>
      </c>
      <c r="R113" s="241">
        <f>R30*Parametre!V224</f>
        <v>618.7078098500001</v>
      </c>
      <c r="S113" s="241">
        <f>S30*Parametre!W224</f>
        <v>625.21493677500007</v>
      </c>
      <c r="T113" s="241">
        <f>T30*Parametre!X224</f>
        <v>631.73835000000008</v>
      </c>
      <c r="U113" s="241">
        <f>U30*Parametre!Y224</f>
        <v>638.27804952500014</v>
      </c>
      <c r="V113" s="241">
        <f>V30*Parametre!Z224</f>
        <v>644.83403535000002</v>
      </c>
      <c r="W113" s="241">
        <f>W30*Parametre!AA224</f>
        <v>651.40630747500018</v>
      </c>
      <c r="X113" s="241">
        <f>X30*Parametre!AB224</f>
        <v>657.99486590000026</v>
      </c>
      <c r="Y113" s="241">
        <f>Y30*Parametre!AC224</f>
        <v>664.59971062500017</v>
      </c>
      <c r="Z113" s="241">
        <f>Z30*Parametre!AD224</f>
        <v>671.22084165000024</v>
      </c>
      <c r="AA113" s="241">
        <f>AA30*Parametre!AE224</f>
        <v>677.85825897500035</v>
      </c>
      <c r="AB113" s="241">
        <f>AB30*Parametre!AF224</f>
        <v>684.51196259999995</v>
      </c>
      <c r="AC113" s="241">
        <f>AC30*Parametre!AG224</f>
        <v>691.18195252500004</v>
      </c>
      <c r="AD113" s="241">
        <f>AD30*Parametre!AH224</f>
        <v>697.86822875000007</v>
      </c>
      <c r="AE113" s="241">
        <f>AE30*Parametre!AI224</f>
        <v>704.57079127500003</v>
      </c>
      <c r="AF113" s="241">
        <f>AF30*Parametre!AJ224</f>
        <v>711.28964010000027</v>
      </c>
      <c r="AG113" s="241">
        <f>AG30*Parametre!AK224</f>
        <v>718.02477522500021</v>
      </c>
    </row>
    <row r="114" spans="2:34" x14ac:dyDescent="0.2">
      <c r="B114" s="48" t="s">
        <v>421</v>
      </c>
      <c r="C114" s="55">
        <f t="shared" si="48"/>
        <v>13282.3840107</v>
      </c>
      <c r="D114" s="241">
        <f>D31*Parametre!H225</f>
        <v>566.11868795999999</v>
      </c>
      <c r="E114" s="241">
        <f>E31*Parametre!I225</f>
        <v>554.42990022000004</v>
      </c>
      <c r="F114" s="241">
        <f>F31*Parametre!J225</f>
        <v>542.7411124800002</v>
      </c>
      <c r="G114" s="241">
        <f>G31*Parametre!K225</f>
        <v>531.05232474000013</v>
      </c>
      <c r="H114" s="241">
        <f>H31*Parametre!L225</f>
        <v>421.81874700000009</v>
      </c>
      <c r="I114" s="241">
        <f>I31*Parametre!M225</f>
        <v>422.21987178000001</v>
      </c>
      <c r="J114" s="241">
        <f>J31*Parametre!N225</f>
        <v>422.62099656000004</v>
      </c>
      <c r="K114" s="241">
        <f>K31*Parametre!O225</f>
        <v>423.02212134000007</v>
      </c>
      <c r="L114" s="241">
        <f>L31*Parametre!P225</f>
        <v>423.4232461200001</v>
      </c>
      <c r="M114" s="241">
        <f>M31*Parametre!Q225</f>
        <v>423.82437090000008</v>
      </c>
      <c r="N114" s="241">
        <f>N31*Parametre!R225</f>
        <v>424.22549568000011</v>
      </c>
      <c r="O114" s="241">
        <f>O31*Parametre!S225</f>
        <v>424.62662046000003</v>
      </c>
      <c r="P114" s="241">
        <f>P31*Parametre!T225</f>
        <v>425.02774524000012</v>
      </c>
      <c r="Q114" s="241">
        <f>Q31*Parametre!U225</f>
        <v>425.42887001999998</v>
      </c>
      <c r="R114" s="241">
        <f>R31*Parametre!V225</f>
        <v>425.82999480000001</v>
      </c>
      <c r="S114" s="241">
        <f>S31*Parametre!W225</f>
        <v>426.15102799499994</v>
      </c>
      <c r="T114" s="241">
        <f>T31*Parametre!X225</f>
        <v>426.47206118999998</v>
      </c>
      <c r="U114" s="241">
        <f>U31*Parametre!Y225</f>
        <v>426.7930943849999</v>
      </c>
      <c r="V114" s="241">
        <f>V31*Parametre!Z225</f>
        <v>427.11412757999994</v>
      </c>
      <c r="W114" s="241">
        <f>W31*Parametre!AA225</f>
        <v>427.43516077499993</v>
      </c>
      <c r="X114" s="241">
        <f>X31*Parametre!AB225</f>
        <v>427.75619396999986</v>
      </c>
      <c r="Y114" s="241">
        <f>Y31*Parametre!AC225</f>
        <v>428.0772271649999</v>
      </c>
      <c r="Z114" s="241">
        <f>Z31*Parametre!AD225</f>
        <v>428.39826035999999</v>
      </c>
      <c r="AA114" s="241">
        <f>AA31*Parametre!AE225</f>
        <v>428.71929355499992</v>
      </c>
      <c r="AB114" s="241">
        <f>AB31*Parametre!AF225</f>
        <v>429.04032675000008</v>
      </c>
      <c r="AC114" s="241">
        <f>AC31*Parametre!AG225</f>
        <v>429.361359945</v>
      </c>
      <c r="AD114" s="241">
        <f>AD31*Parametre!AH225</f>
        <v>429.68239313999999</v>
      </c>
      <c r="AE114" s="241">
        <f>AE31*Parametre!AI225</f>
        <v>430.00342633500009</v>
      </c>
      <c r="AF114" s="241">
        <f>AF31*Parametre!AJ225</f>
        <v>430.32445952999996</v>
      </c>
      <c r="AG114" s="241">
        <f>AG31*Parametre!AK225</f>
        <v>430.645492725</v>
      </c>
    </row>
    <row r="115" spans="2:34" x14ac:dyDescent="0.2">
      <c r="B115" s="48" t="s">
        <v>418</v>
      </c>
      <c r="C115" s="55">
        <f t="shared" si="48"/>
        <v>308333.38498248003</v>
      </c>
      <c r="D115" s="241">
        <f>D32*Parametre!H226</f>
        <v>15975.835702659997</v>
      </c>
      <c r="E115" s="241">
        <f>E32*Parametre!I226</f>
        <v>16422.25548032</v>
      </c>
      <c r="F115" s="241">
        <f>F32*Parametre!J226</f>
        <v>16877.308277399999</v>
      </c>
      <c r="G115" s="241">
        <f>G32*Parametre!K226</f>
        <v>17341.114583320003</v>
      </c>
      <c r="H115" s="241">
        <f>H32*Parametre!L226</f>
        <v>7094.8754749999989</v>
      </c>
      <c r="I115" s="241">
        <f>I32*Parametre!M226</f>
        <v>7255.1681672650011</v>
      </c>
      <c r="J115" s="241">
        <f>J32*Parametre!N226</f>
        <v>7417.687200389998</v>
      </c>
      <c r="K115" s="241">
        <f>K32*Parametre!O226</f>
        <v>7582.4552200700018</v>
      </c>
      <c r="L115" s="241">
        <f>L32*Parametre!P226</f>
        <v>7749.4948720000002</v>
      </c>
      <c r="M115" s="241">
        <f>M32*Parametre!Q226</f>
        <v>7918.828801875</v>
      </c>
      <c r="N115" s="241">
        <f>N32*Parametre!R226</f>
        <v>8090.4796553900005</v>
      </c>
      <c r="O115" s="241">
        <f>O32*Parametre!S226</f>
        <v>8264.4700782400014</v>
      </c>
      <c r="P115" s="241">
        <f>P32*Parametre!T226</f>
        <v>8440.8227161200011</v>
      </c>
      <c r="Q115" s="241">
        <f>Q32*Parametre!U226</f>
        <v>8619.5602147250011</v>
      </c>
      <c r="R115" s="241">
        <f>R32*Parametre!V226</f>
        <v>8800.7052197499997</v>
      </c>
      <c r="S115" s="241">
        <f>S32*Parametre!W226</f>
        <v>8975.3625844699982</v>
      </c>
      <c r="T115" s="241">
        <f>T32*Parametre!X226</f>
        <v>9152.2193523199985</v>
      </c>
      <c r="U115" s="241">
        <f>U32*Parametre!Y226</f>
        <v>9330.6645753499997</v>
      </c>
      <c r="V115" s="241">
        <f>V32*Parametre!Z226</f>
        <v>9511.3403476900003</v>
      </c>
      <c r="W115" s="241">
        <f>W32*Parametre!AA226</f>
        <v>9694.2700289749991</v>
      </c>
      <c r="X115" s="241">
        <f>X32*Parametre!AB226</f>
        <v>9878.81931162</v>
      </c>
      <c r="Y115" s="241">
        <f>Y32*Parametre!AC226</f>
        <v>10065.653649389998</v>
      </c>
      <c r="Z115" s="241">
        <f>Z32*Parametre!AD226</f>
        <v>10254.796401919999</v>
      </c>
      <c r="AA115" s="241">
        <f>AA32*Parametre!AE226</f>
        <v>10446.270928844999</v>
      </c>
      <c r="AB115" s="241">
        <f>AB32*Parametre!AF226</f>
        <v>10639.411776399998</v>
      </c>
      <c r="AC115" s="241">
        <f>AC32*Parametre!AG226</f>
        <v>10857.903342715001</v>
      </c>
      <c r="AD115" s="241">
        <f>AD32*Parametre!AH226</f>
        <v>11079.295101210002</v>
      </c>
      <c r="AE115" s="241">
        <f>AE32*Parametre!AI226</f>
        <v>11303.61041152</v>
      </c>
      <c r="AF115" s="241">
        <f>AF32*Parametre!AJ226</f>
        <v>11530.87263328</v>
      </c>
      <c r="AG115" s="241">
        <f>AG32*Parametre!AK226</f>
        <v>11761.832872249999</v>
      </c>
    </row>
    <row r="116" spans="2:34" x14ac:dyDescent="0.2">
      <c r="B116" s="48" t="s">
        <v>419</v>
      </c>
      <c r="C116" s="55">
        <f t="shared" si="48"/>
        <v>19048.917980160004</v>
      </c>
      <c r="D116" s="241">
        <f>D33*Parametre!H227</f>
        <v>463.0834241500001</v>
      </c>
      <c r="E116" s="241">
        <f>E33*Parametre!I227</f>
        <v>454.59074941999995</v>
      </c>
      <c r="F116" s="241">
        <f>F33*Parametre!J227</f>
        <v>445.78518501000002</v>
      </c>
      <c r="G116" s="241">
        <f>G33*Parametre!K227</f>
        <v>437.20449783000004</v>
      </c>
      <c r="H116" s="241">
        <f>H33*Parametre!L227</f>
        <v>518.01014985000006</v>
      </c>
      <c r="I116" s="241">
        <f>I33*Parametre!M227</f>
        <v>529.32514620000006</v>
      </c>
      <c r="J116" s="241">
        <f>J33*Parametre!N227</f>
        <v>540.75668121000012</v>
      </c>
      <c r="K116" s="241">
        <f>K33*Parametre!O227</f>
        <v>552.30475488000002</v>
      </c>
      <c r="L116" s="241">
        <f>L33*Parametre!P227</f>
        <v>563.96936720999997</v>
      </c>
      <c r="M116" s="241">
        <f>M33*Parametre!Q227</f>
        <v>575.7505182000001</v>
      </c>
      <c r="N116" s="241">
        <f>N33*Parametre!R227</f>
        <v>587.64820784999995</v>
      </c>
      <c r="O116" s="241">
        <f>O33*Parametre!S227</f>
        <v>599.66243615999997</v>
      </c>
      <c r="P116" s="241">
        <f>P33*Parametre!T227</f>
        <v>611.79320313000005</v>
      </c>
      <c r="Q116" s="241">
        <f>Q33*Parametre!U227</f>
        <v>624.04050875999997</v>
      </c>
      <c r="R116" s="241">
        <f>R33*Parametre!V227</f>
        <v>636.40435305000017</v>
      </c>
      <c r="S116" s="241">
        <f>S33*Parametre!W227</f>
        <v>646.87221360000001</v>
      </c>
      <c r="T116" s="241">
        <f>T33*Parametre!X227</f>
        <v>657.42272475000027</v>
      </c>
      <c r="U116" s="241">
        <f>U33*Parametre!Y227</f>
        <v>668.05588650000004</v>
      </c>
      <c r="V116" s="241">
        <f>V33*Parametre!Z227</f>
        <v>678.77169885000012</v>
      </c>
      <c r="W116" s="241">
        <f>W33*Parametre!AA227</f>
        <v>689.57016180000016</v>
      </c>
      <c r="X116" s="241">
        <f>X33*Parametre!AB227</f>
        <v>700.45127535000006</v>
      </c>
      <c r="Y116" s="241">
        <f>Y33*Parametre!AC227</f>
        <v>712.17591120000009</v>
      </c>
      <c r="Z116" s="241">
        <f>Z33*Parametre!AD227</f>
        <v>723.99697275000005</v>
      </c>
      <c r="AA116" s="241">
        <f>AA33*Parametre!AE227</f>
        <v>735.91446000000019</v>
      </c>
      <c r="AB116" s="241">
        <f>AB33*Parametre!AF227</f>
        <v>747.92837295000004</v>
      </c>
      <c r="AC116" s="241">
        <f>AC33*Parametre!AG227</f>
        <v>761.61555540000006</v>
      </c>
      <c r="AD116" s="241">
        <f>AD33*Parametre!AH227</f>
        <v>775.42671375000009</v>
      </c>
      <c r="AE116" s="241">
        <f>AE33*Parametre!AI227</f>
        <v>789.36184800000012</v>
      </c>
      <c r="AF116" s="241">
        <f>AF33*Parametre!AJ227</f>
        <v>803.42095815000016</v>
      </c>
      <c r="AG116" s="241">
        <f>AG33*Parametre!AK227</f>
        <v>817.6040442000002</v>
      </c>
    </row>
    <row r="117" spans="2:34" x14ac:dyDescent="0.2">
      <c r="B117" s="48" t="s">
        <v>422</v>
      </c>
      <c r="C117" s="55">
        <f t="shared" si="48"/>
        <v>16900.112170699998</v>
      </c>
      <c r="D117" s="241">
        <f>D34*Parametre!H228</f>
        <v>808.27237535999996</v>
      </c>
      <c r="E117" s="241">
        <f>E34*Parametre!I228</f>
        <v>833.34370048999983</v>
      </c>
      <c r="F117" s="241">
        <f>F34*Parametre!J228</f>
        <v>858.75836213999969</v>
      </c>
      <c r="G117" s="241">
        <f>G34*Parametre!K228</f>
        <v>884.51636030999998</v>
      </c>
      <c r="H117" s="241">
        <f>H34*Parametre!L228</f>
        <v>392.052705</v>
      </c>
      <c r="I117" s="241">
        <f>I34*Parametre!M228</f>
        <v>401.29675923999997</v>
      </c>
      <c r="J117" s="241">
        <f>J34*Parametre!N228</f>
        <v>410.64622985999995</v>
      </c>
      <c r="K117" s="241">
        <f>K34*Parametre!O228</f>
        <v>420.10111686000005</v>
      </c>
      <c r="L117" s="241">
        <f>L34*Parametre!P228</f>
        <v>429.66142023999987</v>
      </c>
      <c r="M117" s="241">
        <f>M34*Parametre!Q228</f>
        <v>439.32713999999982</v>
      </c>
      <c r="N117" s="241">
        <f>N34*Parametre!R228</f>
        <v>449.09827614000005</v>
      </c>
      <c r="O117" s="241">
        <f>O34*Parametre!S228</f>
        <v>458.97482865999996</v>
      </c>
      <c r="P117" s="241">
        <f>P34*Parametre!T228</f>
        <v>468.95679756000004</v>
      </c>
      <c r="Q117" s="241">
        <f>Q34*Parametre!U228</f>
        <v>479.04418284000002</v>
      </c>
      <c r="R117" s="241">
        <f>R34*Parametre!V228</f>
        <v>489.23698449999995</v>
      </c>
      <c r="S117" s="241">
        <f>S34*Parametre!W228</f>
        <v>499.86920820000006</v>
      </c>
      <c r="T117" s="241">
        <f>T34*Parametre!X228</f>
        <v>510.61286639999992</v>
      </c>
      <c r="U117" s="241">
        <f>U34*Parametre!Y228</f>
        <v>521.46795909999992</v>
      </c>
      <c r="V117" s="241">
        <f>V34*Parametre!Z228</f>
        <v>532.4344863</v>
      </c>
      <c r="W117" s="241">
        <f>W34*Parametre!AA228</f>
        <v>543.51244800000006</v>
      </c>
      <c r="X117" s="241">
        <f>X34*Parametre!AB228</f>
        <v>554.70184419999998</v>
      </c>
      <c r="Y117" s="241">
        <f>Y34*Parametre!AC228</f>
        <v>566.00267489999987</v>
      </c>
      <c r="Z117" s="241">
        <f>Z34*Parametre!AD228</f>
        <v>577.41494009999985</v>
      </c>
      <c r="AA117" s="241">
        <f>AA34*Parametre!AE228</f>
        <v>588.93863979999992</v>
      </c>
      <c r="AB117" s="241">
        <f>AB34*Parametre!AF228</f>
        <v>600.57377400000007</v>
      </c>
      <c r="AC117" s="241">
        <f>AC34*Parametre!AG228</f>
        <v>612.32034269999986</v>
      </c>
      <c r="AD117" s="241">
        <f>AD34*Parametre!AH228</f>
        <v>624.17834589999984</v>
      </c>
      <c r="AE117" s="241">
        <f>AE34*Parametre!AI228</f>
        <v>636.1477835999998</v>
      </c>
      <c r="AF117" s="241">
        <f>AF34*Parametre!AJ228</f>
        <v>648.22865579999996</v>
      </c>
      <c r="AG117" s="241">
        <f>AG34*Parametre!AK228</f>
        <v>660.42096249999986</v>
      </c>
    </row>
    <row r="118" spans="2:34" x14ac:dyDescent="0.2">
      <c r="B118" s="48" t="s">
        <v>423</v>
      </c>
      <c r="C118" s="55">
        <f t="shared" si="48"/>
        <v>2877277.1695507099</v>
      </c>
      <c r="D118" s="241">
        <f>D35*Parametre!H229</f>
        <v>148718.18373425998</v>
      </c>
      <c r="E118" s="241">
        <f>E35*Parametre!I229</f>
        <v>152915.63431326</v>
      </c>
      <c r="F118" s="241">
        <f>F35*Parametre!J229</f>
        <v>157187.55106952001</v>
      </c>
      <c r="G118" s="241">
        <f>G35*Parametre!K229</f>
        <v>161543.55300499001</v>
      </c>
      <c r="H118" s="241">
        <f>H35*Parametre!L229</f>
        <v>66600.75003314999</v>
      </c>
      <c r="I118" s="241">
        <f>I35*Parametre!M229</f>
        <v>68049.752710169996</v>
      </c>
      <c r="J118" s="241">
        <f>J35*Parametre!N229</f>
        <v>69517.261692379994</v>
      </c>
      <c r="K118" s="241">
        <f>K35*Parametre!O229</f>
        <v>71007.15024808998</v>
      </c>
      <c r="L118" s="241">
        <f>L35*Parametre!P229</f>
        <v>72515.925187869987</v>
      </c>
      <c r="M118" s="241">
        <f>M35*Parametre!Q229</f>
        <v>74043.729041299986</v>
      </c>
      <c r="N118" s="241">
        <f>N35*Parametre!R229</f>
        <v>75594.577606270002</v>
      </c>
      <c r="O118" s="241">
        <f>O35*Parametre!S229</f>
        <v>77164.835163769982</v>
      </c>
      <c r="P118" s="241">
        <f>P35*Parametre!T229</f>
        <v>78754.644243379982</v>
      </c>
      <c r="Q118" s="241">
        <f>Q35*Parametre!U229</f>
        <v>80368.163172569999</v>
      </c>
      <c r="R118" s="241">
        <f>R35*Parametre!V229</f>
        <v>82001.613702749994</v>
      </c>
      <c r="S118" s="241">
        <f>S35*Parametre!W229</f>
        <v>83643.094632239998</v>
      </c>
      <c r="T118" s="241">
        <f>T35*Parametre!X229</f>
        <v>85303.571921759984</v>
      </c>
      <c r="U118" s="241">
        <f>U35*Parametre!Y229</f>
        <v>86983.203314819999</v>
      </c>
      <c r="V118" s="241">
        <f>V35*Parametre!Z229</f>
        <v>88682.146554930034</v>
      </c>
      <c r="W118" s="241">
        <f>W35*Parametre!AA229</f>
        <v>90400.55938560002</v>
      </c>
      <c r="X118" s="241">
        <f>X35*Parametre!AB229</f>
        <v>92138.599550340019</v>
      </c>
      <c r="Y118" s="241">
        <f>Y35*Parametre!AC229</f>
        <v>93896.424792660007</v>
      </c>
      <c r="Z118" s="241">
        <f>Z35*Parametre!AD229</f>
        <v>95674.192856070033</v>
      </c>
      <c r="AA118" s="241">
        <f>AA35*Parametre!AE229</f>
        <v>97472.061484080012</v>
      </c>
      <c r="AB118" s="241">
        <f>AB35*Parametre!AF229</f>
        <v>99290.188420199993</v>
      </c>
      <c r="AC118" s="241">
        <f>AC35*Parametre!AG229</f>
        <v>101342.24963645999</v>
      </c>
      <c r="AD118" s="241">
        <f>AD35*Parametre!AH229</f>
        <v>103424.41639728</v>
      </c>
      <c r="AE118" s="241">
        <f>AE35*Parametre!AI229</f>
        <v>105532.25732672001</v>
      </c>
      <c r="AF118" s="241">
        <f>AF35*Parametre!AJ229</f>
        <v>107670.72961242002</v>
      </c>
      <c r="AG118" s="241">
        <f>AG35*Parametre!AK229</f>
        <v>109840.14874139999</v>
      </c>
    </row>
    <row r="119" spans="2:34" x14ac:dyDescent="0.2">
      <c r="B119" s="48" t="s">
        <v>424</v>
      </c>
      <c r="C119" s="55">
        <f t="shared" si="48"/>
        <v>177824.71327574001</v>
      </c>
      <c r="D119" s="241">
        <f>D36*Parametre!H230</f>
        <v>4312.0783632600005</v>
      </c>
      <c r="E119" s="241">
        <f>E36*Parametre!I230</f>
        <v>4236.4404411000005</v>
      </c>
      <c r="F119" s="241">
        <f>F36*Parametre!J230</f>
        <v>4157.8338761200002</v>
      </c>
      <c r="G119" s="241">
        <f>G36*Parametre!K230</f>
        <v>4076.2586683200002</v>
      </c>
      <c r="H119" s="241">
        <f>H36*Parametre!L230</f>
        <v>4817.6764274999996</v>
      </c>
      <c r="I119" s="241">
        <f>I36*Parametre!M230</f>
        <v>4923.9485061999994</v>
      </c>
      <c r="J119" s="241">
        <f>J36*Parametre!N230</f>
        <v>5031.3305718000001</v>
      </c>
      <c r="K119" s="241">
        <f>K36*Parametre!O230</f>
        <v>5139.8226242999999</v>
      </c>
      <c r="L119" s="241">
        <f>L36*Parametre!P230</f>
        <v>5249.4246636999997</v>
      </c>
      <c r="M119" s="241">
        <f>M36*Parametre!Q230</f>
        <v>5360.1366899999994</v>
      </c>
      <c r="N119" s="241">
        <f>N36*Parametre!R230</f>
        <v>5471.958703199999</v>
      </c>
      <c r="O119" s="241">
        <f>O36*Parametre!S230</f>
        <v>5584.8907032999987</v>
      </c>
      <c r="P119" s="241">
        <f>P36*Parametre!T230</f>
        <v>5698.9326902999974</v>
      </c>
      <c r="Q119" s="241">
        <f>Q36*Parametre!U230</f>
        <v>5814.0846641999988</v>
      </c>
      <c r="R119" s="241">
        <f>R36*Parametre!V230</f>
        <v>5930.3466250000001</v>
      </c>
      <c r="S119" s="241">
        <f>S36*Parametre!W230</f>
        <v>6033.0530391399998</v>
      </c>
      <c r="T119" s="241">
        <f>T36*Parametre!X230</f>
        <v>6136.6173901599996</v>
      </c>
      <c r="U119" s="241">
        <f>U36*Parametre!Y230</f>
        <v>6241.0396780599995</v>
      </c>
      <c r="V119" s="241">
        <f>V36*Parametre!Z230</f>
        <v>6346.3199028399995</v>
      </c>
      <c r="W119" s="241">
        <f>W36*Parametre!AA230</f>
        <v>6452.4580644999987</v>
      </c>
      <c r="X119" s="241">
        <f>X36*Parametre!AB230</f>
        <v>6559.4541630399981</v>
      </c>
      <c r="Y119" s="241">
        <f>Y36*Parametre!AC230</f>
        <v>6667.3081984599967</v>
      </c>
      <c r="Z119" s="241">
        <f>Z36*Parametre!AD230</f>
        <v>6776.0201707599981</v>
      </c>
      <c r="AA119" s="241">
        <f>AA36*Parametre!AE230</f>
        <v>6885.5900799399988</v>
      </c>
      <c r="AB119" s="241">
        <f>AB36*Parametre!AF230</f>
        <v>6996.0179260000004</v>
      </c>
      <c r="AC119" s="241">
        <f>AC36*Parametre!AG230</f>
        <v>7123.1094251200002</v>
      </c>
      <c r="AD119" s="241">
        <f>AD36*Parametre!AH230</f>
        <v>7251.3448400799998</v>
      </c>
      <c r="AE119" s="241">
        <f>AE36*Parametre!AI230</f>
        <v>7380.7241708799993</v>
      </c>
      <c r="AF119" s="241">
        <f>AF36*Parametre!AJ230</f>
        <v>7516.6589790599983</v>
      </c>
      <c r="AG119" s="241">
        <f>AG36*Parametre!AK230</f>
        <v>7653.8330293999979</v>
      </c>
    </row>
    <row r="120" spans="2:34" x14ac:dyDescent="0.2">
      <c r="B120" s="48" t="s">
        <v>429</v>
      </c>
      <c r="C120" s="55">
        <f t="shared" si="48"/>
        <v>162656.67053334997</v>
      </c>
      <c r="D120" s="241">
        <f>D37*Parametre!H231</f>
        <v>7896.9146599499982</v>
      </c>
      <c r="E120" s="241">
        <f>E37*Parametre!I231</f>
        <v>8172.2567497999999</v>
      </c>
      <c r="F120" s="241">
        <f>F37*Parametre!J231</f>
        <v>8452.1674862499985</v>
      </c>
      <c r="G120" s="241">
        <f>G37*Parametre!K231</f>
        <v>8736.6468693000006</v>
      </c>
      <c r="H120" s="241">
        <f>H37*Parametre!L231</f>
        <v>3888.3648888500002</v>
      </c>
      <c r="I120" s="241">
        <f>I37*Parametre!M231</f>
        <v>3965.9145810000009</v>
      </c>
      <c r="J120" s="241">
        <f>J37*Parametre!N231</f>
        <v>4044.1503169300004</v>
      </c>
      <c r="K120" s="241">
        <f>K37*Parametre!O231</f>
        <v>4123.0720966400013</v>
      </c>
      <c r="L120" s="241">
        <f>L37*Parametre!P231</f>
        <v>4202.67992013</v>
      </c>
      <c r="M120" s="241">
        <f>M37*Parametre!Q231</f>
        <v>4282.9737874000002</v>
      </c>
      <c r="N120" s="241">
        <f>N37*Parametre!R231</f>
        <v>4363.9536984499991</v>
      </c>
      <c r="O120" s="241">
        <f>O37*Parametre!S231</f>
        <v>4445.6196532800004</v>
      </c>
      <c r="P120" s="241">
        <f>P37*Parametre!T231</f>
        <v>4527.9716518899995</v>
      </c>
      <c r="Q120" s="241">
        <f>Q37*Parametre!U231</f>
        <v>4611.0096942800001</v>
      </c>
      <c r="R120" s="241">
        <f>R37*Parametre!V231</f>
        <v>4694.7337804500003</v>
      </c>
      <c r="S120" s="241">
        <f>S37*Parametre!W231</f>
        <v>4785.3850016000006</v>
      </c>
      <c r="T120" s="241">
        <f>T37*Parametre!X231</f>
        <v>4876.8002801700004</v>
      </c>
      <c r="U120" s="241">
        <f>U37*Parametre!Y231</f>
        <v>4968.9796161599998</v>
      </c>
      <c r="V120" s="241">
        <f>V37*Parametre!Z231</f>
        <v>5061.9230095699995</v>
      </c>
      <c r="W120" s="241">
        <f>W37*Parametre!AA231</f>
        <v>5155.6304604000006</v>
      </c>
      <c r="X120" s="241">
        <f>X37*Parametre!AB231</f>
        <v>5250.1019686500003</v>
      </c>
      <c r="Y120" s="241">
        <f>Y37*Parametre!AC231</f>
        <v>5345.3375343200005</v>
      </c>
      <c r="Z120" s="241">
        <f>Z37*Parametre!AD231</f>
        <v>5441.3371574100011</v>
      </c>
      <c r="AA120" s="241">
        <f>AA37*Parametre!AE231</f>
        <v>5538.100837920002</v>
      </c>
      <c r="AB120" s="241">
        <f>AB37*Parametre!AF231</f>
        <v>5635.6285758500007</v>
      </c>
      <c r="AC120" s="241">
        <f>AC37*Parametre!AG231</f>
        <v>5767.6493145600007</v>
      </c>
      <c r="AD120" s="241">
        <f>AD37*Parametre!AH231</f>
        <v>5901.1981681099987</v>
      </c>
      <c r="AE120" s="241">
        <f>AE37*Parametre!AI231</f>
        <v>6036.2751364999986</v>
      </c>
      <c r="AF120" s="241">
        <f>AF37*Parametre!AJ231</f>
        <v>6172.8802197299992</v>
      </c>
      <c r="AG120" s="241">
        <f>AG37*Parametre!AK231</f>
        <v>6311.0134177999998</v>
      </c>
    </row>
    <row r="121" spans="2:34" x14ac:dyDescent="0.2">
      <c r="B121" s="48" t="s">
        <v>425</v>
      </c>
      <c r="C121" s="55">
        <f t="shared" si="48"/>
        <v>19458.854801129997</v>
      </c>
      <c r="D121" s="241">
        <f>D38*Parametre!H232</f>
        <v>997.60819172000026</v>
      </c>
      <c r="E121" s="241">
        <f>E38*Parametre!I232</f>
        <v>1027.94499225</v>
      </c>
      <c r="F121" s="241">
        <f>F38*Parametre!J232</f>
        <v>1058.8682003200001</v>
      </c>
      <c r="G121" s="241">
        <f>G38*Parametre!K232</f>
        <v>1090.3859014100001</v>
      </c>
      <c r="H121" s="241">
        <f>H38*Parametre!L232</f>
        <v>447.45576299999999</v>
      </c>
      <c r="I121" s="241">
        <f>I38*Parametre!M232</f>
        <v>458.84154744999995</v>
      </c>
      <c r="J121" s="241">
        <f>J38*Parametre!N232</f>
        <v>470.38669454999996</v>
      </c>
      <c r="K121" s="241">
        <f>K38*Parametre!O232</f>
        <v>482.092803</v>
      </c>
      <c r="L121" s="241">
        <f>L38*Parametre!P232</f>
        <v>493.96147150000002</v>
      </c>
      <c r="M121" s="241">
        <f>M38*Parametre!Q232</f>
        <v>505.99429874999993</v>
      </c>
      <c r="N121" s="241">
        <f>N38*Parametre!R232</f>
        <v>518.22754749999979</v>
      </c>
      <c r="O121" s="241">
        <f>O38*Parametre!S232</f>
        <v>530.62921819999985</v>
      </c>
      <c r="P121" s="241">
        <f>P38*Parametre!T232</f>
        <v>543.20090954999978</v>
      </c>
      <c r="Q121" s="241">
        <f>Q38*Parametre!U232</f>
        <v>555.94422024999983</v>
      </c>
      <c r="R121" s="241">
        <f>R38*Parametre!V232</f>
        <v>568.86074899999994</v>
      </c>
      <c r="S121" s="241">
        <f>S38*Parametre!W232</f>
        <v>577.98286112000005</v>
      </c>
      <c r="T121" s="241">
        <f>T38*Parametre!X232</f>
        <v>587.21385930999986</v>
      </c>
      <c r="U121" s="241">
        <f>U38*Parametre!Y232</f>
        <v>596.55473563999999</v>
      </c>
      <c r="V121" s="241">
        <f>V38*Parametre!Z232</f>
        <v>606.00648217999992</v>
      </c>
      <c r="W121" s="241">
        <f>W38*Parametre!AA232</f>
        <v>615.53164190000007</v>
      </c>
      <c r="X121" s="241">
        <f>X38*Parametre!AB232</f>
        <v>625.16899459000001</v>
      </c>
      <c r="Y121" s="241">
        <f>Y38*Parametre!AC232</f>
        <v>634.91953232000003</v>
      </c>
      <c r="Z121" s="241">
        <f>Z38*Parametre!AD232</f>
        <v>644.78424715999995</v>
      </c>
      <c r="AA121" s="241">
        <f>AA38*Parametre!AE232</f>
        <v>654.72435932000008</v>
      </c>
      <c r="AB121" s="241">
        <f>AB38*Parametre!AF232</f>
        <v>664.77997134999998</v>
      </c>
      <c r="AC121" s="241">
        <f>AC38*Parametre!AG232</f>
        <v>676.36723871999993</v>
      </c>
      <c r="AD121" s="241">
        <f>AD38*Parametre!AH232</f>
        <v>688.0951384</v>
      </c>
      <c r="AE121" s="241">
        <f>AE38*Parametre!AI232</f>
        <v>700.00575708000008</v>
      </c>
      <c r="AF121" s="241">
        <f>AF38*Parametre!AJ232</f>
        <v>712.05965358999993</v>
      </c>
      <c r="AG121" s="241">
        <f>AG38*Parametre!AK232</f>
        <v>724.25781999999992</v>
      </c>
    </row>
    <row r="122" spans="2:34" x14ac:dyDescent="0.2">
      <c r="B122" s="48" t="s">
        <v>426</v>
      </c>
      <c r="C122" s="55">
        <f t="shared" si="48"/>
        <v>1204.7298894099999</v>
      </c>
      <c r="D122" s="241">
        <f>D39*Parametre!H233</f>
        <v>28.590712069999999</v>
      </c>
      <c r="E122" s="241">
        <f>E39*Parametre!I233</f>
        <v>28.647008939999996</v>
      </c>
      <c r="F122" s="241">
        <f>F39*Parametre!J233</f>
        <v>28.696604409999999</v>
      </c>
      <c r="G122" s="241">
        <f>G39*Parametre!K233</f>
        <v>28.739498479999998</v>
      </c>
      <c r="H122" s="241">
        <f>H39*Parametre!L233</f>
        <v>32.038583099999997</v>
      </c>
      <c r="I122" s="241">
        <f>I39*Parametre!M233</f>
        <v>32.72609783</v>
      </c>
      <c r="J122" s="241">
        <f>J39*Parametre!N233</f>
        <v>33.420444629999999</v>
      </c>
      <c r="K122" s="241">
        <f>K39*Parametre!O233</f>
        <v>34.159536414999998</v>
      </c>
      <c r="L122" s="241">
        <f>L39*Parametre!P233</f>
        <v>34.906436280000001</v>
      </c>
      <c r="M122" s="241">
        <f>M39*Parametre!Q233</f>
        <v>35.661144224999987</v>
      </c>
      <c r="N122" s="241">
        <f>N39*Parametre!R233</f>
        <v>36.42366024999999</v>
      </c>
      <c r="O122" s="241">
        <f>O39*Parametre!S233</f>
        <v>37.193984354999984</v>
      </c>
      <c r="P122" s="241">
        <f>P39*Parametre!T233</f>
        <v>37.972116539999988</v>
      </c>
      <c r="Q122" s="241">
        <f>Q39*Parametre!U233</f>
        <v>38.758056804999988</v>
      </c>
      <c r="R122" s="241">
        <f>R39*Parametre!V233</f>
        <v>39.551805150000007</v>
      </c>
      <c r="S122" s="241">
        <f>S39*Parametre!W233</f>
        <v>40.36784222</v>
      </c>
      <c r="T122" s="241">
        <f>T39*Parametre!X233</f>
        <v>41.191528959999992</v>
      </c>
      <c r="U122" s="241">
        <f>U39*Parametre!Y233</f>
        <v>42.022865369999998</v>
      </c>
      <c r="V122" s="241">
        <f>V39*Parametre!Z233</f>
        <v>42.861851449999989</v>
      </c>
      <c r="W122" s="241">
        <f>W39*Parametre!AA233</f>
        <v>43.708487199999986</v>
      </c>
      <c r="X122" s="241">
        <f>X39*Parametre!AB233</f>
        <v>44.562772619999997</v>
      </c>
      <c r="Y122" s="241">
        <f>Y39*Parametre!AC233</f>
        <v>45.424707709999986</v>
      </c>
      <c r="Z122" s="241">
        <f>Z39*Parametre!AD233</f>
        <v>46.294292469999988</v>
      </c>
      <c r="AA122" s="241">
        <f>AA39*Parametre!AE233</f>
        <v>47.171526899999989</v>
      </c>
      <c r="AB122" s="241">
        <f>AB39*Parametre!AF233</f>
        <v>48.05641099999999</v>
      </c>
      <c r="AC122" s="241">
        <f>AC39*Parametre!AG233</f>
        <v>49.043623580000002</v>
      </c>
      <c r="AD122" s="241">
        <f>AD39*Parametre!AH233</f>
        <v>50.040671449999998</v>
      </c>
      <c r="AE122" s="241">
        <f>AE39*Parametre!AI233</f>
        <v>51.095986824999997</v>
      </c>
      <c r="AF122" s="241">
        <f>AF39*Parametre!AJ233</f>
        <v>52.16223029999999</v>
      </c>
      <c r="AG122" s="241">
        <f>AG39*Parametre!AK233</f>
        <v>53.239401874999984</v>
      </c>
    </row>
    <row r="123" spans="2:34" x14ac:dyDescent="0.2">
      <c r="B123" s="48" t="s">
        <v>428</v>
      </c>
      <c r="C123" s="55">
        <f t="shared" si="48"/>
        <v>1055.7274088999998</v>
      </c>
      <c r="D123" s="241">
        <f>D40*Parametre!H234</f>
        <v>51.994191600000008</v>
      </c>
      <c r="E123" s="241">
        <f>E40*Parametre!I234</f>
        <v>53.270921449999996</v>
      </c>
      <c r="F123" s="241">
        <f>F40*Parametre!J234</f>
        <v>54.562244</v>
      </c>
      <c r="G123" s="241">
        <f>G40*Parametre!K234</f>
        <v>55.868159249999991</v>
      </c>
      <c r="H123" s="241">
        <f>H40*Parametre!L234</f>
        <v>23.557508799999997</v>
      </c>
      <c r="I123" s="241">
        <f>I40*Parametre!M234</f>
        <v>24.220713799999995</v>
      </c>
      <c r="J123" s="241">
        <f>J40*Parametre!N234</f>
        <v>24.891934199999994</v>
      </c>
      <c r="K123" s="241">
        <f>K40*Parametre!O234</f>
        <v>25.571169999999995</v>
      </c>
      <c r="L123" s="241">
        <f>L40*Parametre!P234</f>
        <v>26.258421199999997</v>
      </c>
      <c r="M123" s="241">
        <f>M40*Parametre!Q234</f>
        <v>26.953687799999997</v>
      </c>
      <c r="N123" s="241">
        <f>N40*Parametre!R234</f>
        <v>27.656969799999988</v>
      </c>
      <c r="O123" s="241">
        <f>O40*Parametre!S234</f>
        <v>28.368267199999995</v>
      </c>
      <c r="P123" s="241">
        <f>P40*Parametre!T234</f>
        <v>29.087579999999985</v>
      </c>
      <c r="Q123" s="241">
        <f>Q40*Parametre!U234</f>
        <v>29.814908199999984</v>
      </c>
      <c r="R123" s="241">
        <f>R40*Parametre!V234</f>
        <v>30.550251799999998</v>
      </c>
      <c r="S123" s="241">
        <f>S40*Parametre!W234</f>
        <v>31.225101029999998</v>
      </c>
      <c r="T123" s="241">
        <f>T40*Parametre!X234</f>
        <v>31.906851679999999</v>
      </c>
      <c r="U123" s="241">
        <f>U40*Parametre!Y234</f>
        <v>32.595503749999999</v>
      </c>
      <c r="V123" s="241">
        <f>V40*Parametre!Z234</f>
        <v>33.291057240000001</v>
      </c>
      <c r="W123" s="241">
        <f>W40*Parametre!AA234</f>
        <v>33.993512149999994</v>
      </c>
      <c r="X123" s="241">
        <f>X40*Parametre!AB234</f>
        <v>34.702868479999999</v>
      </c>
      <c r="Y123" s="241">
        <f>Y40*Parametre!AC234</f>
        <v>35.419126229999989</v>
      </c>
      <c r="Z123" s="241">
        <f>Z40*Parametre!AD234</f>
        <v>36.142285399999984</v>
      </c>
      <c r="AA123" s="241">
        <f>AA40*Parametre!AE234</f>
        <v>36.872345989999985</v>
      </c>
      <c r="AB123" s="241">
        <f>AB40*Parametre!AF234</f>
        <v>37.609307999999999</v>
      </c>
      <c r="AC123" s="241">
        <f>AC40*Parametre!AG234</f>
        <v>38.353171429999996</v>
      </c>
      <c r="AD123" s="241">
        <f>AD40*Parametre!AH234</f>
        <v>39.103936279999999</v>
      </c>
      <c r="AE123" s="241">
        <f>AE40*Parametre!AI234</f>
        <v>39.861602550000001</v>
      </c>
      <c r="AF123" s="241">
        <f>AF40*Parametre!AJ234</f>
        <v>40.62617024</v>
      </c>
      <c r="AG123" s="241">
        <f>AG40*Parametre!AK234</f>
        <v>41.397639349999992</v>
      </c>
    </row>
    <row r="124" spans="2:34" x14ac:dyDescent="0.2">
      <c r="B124" s="240" t="s">
        <v>86</v>
      </c>
      <c r="C124" s="284">
        <f>SUM(D124:AG124)</f>
        <v>7055961.2932556011</v>
      </c>
      <c r="D124" s="244">
        <f t="shared" ref="D124:AG124" si="49">SUM(D109:D123)</f>
        <v>310165.82201515994</v>
      </c>
      <c r="E124" s="88">
        <f t="shared" si="49"/>
        <v>317662.61537354998</v>
      </c>
      <c r="F124" s="88">
        <f t="shared" si="49"/>
        <v>325272.81355303997</v>
      </c>
      <c r="G124" s="88">
        <f t="shared" si="49"/>
        <v>333012.95673011005</v>
      </c>
      <c r="H124" s="88">
        <f t="shared" si="49"/>
        <v>184694.53429644994</v>
      </c>
      <c r="I124" s="88">
        <f t="shared" si="49"/>
        <v>187452.97584075996</v>
      </c>
      <c r="J124" s="88">
        <f t="shared" si="49"/>
        <v>190236.19357265995</v>
      </c>
      <c r="K124" s="88">
        <f t="shared" si="49"/>
        <v>193048.12291777</v>
      </c>
      <c r="L124" s="88">
        <f t="shared" si="49"/>
        <v>195940.46671738997</v>
      </c>
      <c r="M124" s="88">
        <f t="shared" si="49"/>
        <v>198858.30320507503</v>
      </c>
      <c r="N124" s="88">
        <f t="shared" si="49"/>
        <v>201805.70708716</v>
      </c>
      <c r="O124" s="88">
        <f t="shared" si="49"/>
        <v>204779.03329077997</v>
      </c>
      <c r="P124" s="88">
        <f t="shared" si="49"/>
        <v>207782.89495566997</v>
      </c>
      <c r="Q124" s="88">
        <f t="shared" si="49"/>
        <v>210817.03933867498</v>
      </c>
      <c r="R124" s="88">
        <f t="shared" si="49"/>
        <v>213877.71243560006</v>
      </c>
      <c r="S124" s="88">
        <f t="shared" si="49"/>
        <v>216772.27682222004</v>
      </c>
      <c r="T124" s="88">
        <f t="shared" si="49"/>
        <v>219691.23318428994</v>
      </c>
      <c r="U124" s="88">
        <f t="shared" si="49"/>
        <v>222638.59630500007</v>
      </c>
      <c r="V124" s="88">
        <f t="shared" si="49"/>
        <v>225610.70640454005</v>
      </c>
      <c r="W124" s="88">
        <f t="shared" si="49"/>
        <v>228607.70712902499</v>
      </c>
      <c r="X124" s="88">
        <f t="shared" si="49"/>
        <v>231629.16069417007</v>
      </c>
      <c r="Y124" s="88">
        <f t="shared" si="49"/>
        <v>234728.05298927502</v>
      </c>
      <c r="Z124" s="88">
        <f t="shared" si="49"/>
        <v>237856.98370909004</v>
      </c>
      <c r="AA124" s="88">
        <f t="shared" si="49"/>
        <v>241011.61860235006</v>
      </c>
      <c r="AB124" s="88">
        <f t="shared" si="49"/>
        <v>244191.49006134999</v>
      </c>
      <c r="AC124" s="88">
        <f t="shared" si="49"/>
        <v>247928.78493449002</v>
      </c>
      <c r="AD124" s="88">
        <f t="shared" si="49"/>
        <v>251708.37946199</v>
      </c>
      <c r="AE124" s="88">
        <f t="shared" si="49"/>
        <v>255521.46679974996</v>
      </c>
      <c r="AF124" s="88">
        <f t="shared" si="49"/>
        <v>259378.35227601003</v>
      </c>
      <c r="AG124" s="88">
        <f t="shared" si="49"/>
        <v>263279.29255220003</v>
      </c>
      <c r="AH124" s="16"/>
    </row>
    <row r="126" spans="2:34" x14ac:dyDescent="0.2">
      <c r="B126" s="212" t="s">
        <v>486</v>
      </c>
      <c r="C126" s="289">
        <f>C104-C124</f>
        <v>5715959.8408674244</v>
      </c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3"/>
      <c r="P126" s="283"/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  <c r="AC126" s="283"/>
      <c r="AD126" s="283"/>
      <c r="AE126" s="283"/>
      <c r="AF126" s="283"/>
      <c r="AG126" s="283"/>
      <c r="AH126" s="278"/>
    </row>
    <row r="128" spans="2:34" x14ac:dyDescent="0.2">
      <c r="B128" s="21" t="s">
        <v>496</v>
      </c>
      <c r="C128" s="3"/>
    </row>
    <row r="129" spans="2:3" x14ac:dyDescent="0.2">
      <c r="B129" s="3" t="s">
        <v>489</v>
      </c>
      <c r="C129" s="16">
        <f>AG104*(1/(1+Parametre!$C$10))*(((1/(1+Parametre!$C$10))^'01 Investičné výdavky'!$M$20-1)/((1/(1+Parametre!$C$10))-1))</f>
        <v>10105500.18947142</v>
      </c>
    </row>
    <row r="130" spans="2:3" x14ac:dyDescent="0.2">
      <c r="B130" s="3" t="s">
        <v>490</v>
      </c>
      <c r="C130" s="16">
        <f>AG124*(1/(1+Parametre!$C$10))*(((1/(1+Parametre!$C$10))^'01 Investičné výdavky'!$M$20-1)/((1/(1+Parametre!$C$10))-1))</f>
        <v>4849097.2243736358</v>
      </c>
    </row>
    <row r="131" spans="2:3" x14ac:dyDescent="0.2">
      <c r="B131" s="21" t="s">
        <v>497</v>
      </c>
      <c r="C131" s="292">
        <f>C129-C130</f>
        <v>5256402.9650977841</v>
      </c>
    </row>
  </sheetData>
  <mergeCells count="1">
    <mergeCell ref="B66:B67"/>
  </mergeCells>
  <pageMargins left="0.19687499999999999" right="0.19687499999999999" top="1" bottom="0.79479166666666667" header="0.5" footer="0.5"/>
  <pageSetup paperSize="9" scale="75" orientation="landscape" r:id="rId1"/>
  <headerFooter alignWithMargins="0">
    <oddHeader>&amp;LPríloha 7: Štandardné tabuľky - Cesty
&amp;"Arial,Tučné"&amp;12 10 Náklady na emisie</oddHeader>
    <oddFooter>Strana &amp;P z &amp;N</oddFooter>
  </headerFooter>
  <ignoredErrors>
    <ignoredError sqref="D20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List23">
    <tabColor rgb="FF92D050"/>
  </sheetPr>
  <dimension ref="B2:AI50"/>
  <sheetViews>
    <sheetView zoomScale="80" zoomScaleNormal="80" workbookViewId="0">
      <selection activeCell="C5" sqref="C5:C14"/>
    </sheetView>
  </sheetViews>
  <sheetFormatPr defaultRowHeight="11.25" x14ac:dyDescent="0.2"/>
  <cols>
    <col min="1" max="1" width="2.7109375" style="47" customWidth="1"/>
    <col min="2" max="2" width="43.42578125" style="47" customWidth="1"/>
    <col min="3" max="3" width="14.28515625" style="47" customWidth="1"/>
    <col min="4" max="4" width="13.28515625" style="47" customWidth="1"/>
    <col min="5" max="5" width="12.140625" style="47" customWidth="1"/>
    <col min="6" max="9" width="10.85546875" style="47" bestFit="1" customWidth="1"/>
    <col min="10" max="32" width="8.7109375" style="47" customWidth="1"/>
    <col min="33" max="33" width="11.140625" style="47" customWidth="1"/>
    <col min="34" max="34" width="5" style="47" bestFit="1" customWidth="1"/>
    <col min="35" max="35" width="11.140625" style="47" bestFit="1" customWidth="1"/>
    <col min="36" max="16384" width="9.140625" style="47"/>
  </cols>
  <sheetData>
    <row r="2" spans="2:35" x14ac:dyDescent="0.2">
      <c r="B2" s="54" t="s">
        <v>432</v>
      </c>
      <c r="C2" s="54"/>
      <c r="D2" s="48" t="s">
        <v>10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2:35" x14ac:dyDescent="0.2">
      <c r="B3" s="49"/>
      <c r="C3" s="49"/>
      <c r="D3" s="50">
        <v>1</v>
      </c>
      <c r="E3" s="50">
        <v>2</v>
      </c>
      <c r="F3" s="50">
        <v>3</v>
      </c>
      <c r="G3" s="50">
        <v>4</v>
      </c>
      <c r="H3" s="50">
        <v>5</v>
      </c>
      <c r="I3" s="50">
        <v>6</v>
      </c>
      <c r="J3" s="50">
        <v>7</v>
      </c>
      <c r="K3" s="50">
        <v>8</v>
      </c>
      <c r="L3" s="50">
        <v>9</v>
      </c>
      <c r="M3" s="50">
        <v>10</v>
      </c>
      <c r="N3" s="50">
        <v>11</v>
      </c>
      <c r="O3" s="50">
        <v>12</v>
      </c>
      <c r="P3" s="50">
        <v>13</v>
      </c>
      <c r="Q3" s="50">
        <v>14</v>
      </c>
      <c r="R3" s="50">
        <v>15</v>
      </c>
      <c r="S3" s="50">
        <v>16</v>
      </c>
      <c r="T3" s="50">
        <v>17</v>
      </c>
      <c r="U3" s="50">
        <v>18</v>
      </c>
      <c r="V3" s="50">
        <v>19</v>
      </c>
      <c r="W3" s="50">
        <v>20</v>
      </c>
      <c r="X3" s="50">
        <v>21</v>
      </c>
      <c r="Y3" s="50">
        <v>22</v>
      </c>
      <c r="Z3" s="50">
        <v>23</v>
      </c>
      <c r="AA3" s="50">
        <v>24</v>
      </c>
      <c r="AB3" s="50">
        <v>25</v>
      </c>
      <c r="AC3" s="50">
        <v>26</v>
      </c>
      <c r="AD3" s="50">
        <v>27</v>
      </c>
      <c r="AE3" s="50">
        <v>28</v>
      </c>
      <c r="AF3" s="50">
        <v>29</v>
      </c>
      <c r="AG3" s="50">
        <v>30</v>
      </c>
    </row>
    <row r="4" spans="2:35" ht="22.5" x14ac:dyDescent="0.2">
      <c r="B4" s="51" t="s">
        <v>55</v>
      </c>
      <c r="C4" s="56" t="s">
        <v>48</v>
      </c>
      <c r="D4" s="53">
        <f>Parametre!C13</f>
        <v>2026</v>
      </c>
      <c r="E4" s="53">
        <f>$D$4+D3</f>
        <v>2027</v>
      </c>
      <c r="F4" s="53">
        <f>$D$4+E3</f>
        <v>2028</v>
      </c>
      <c r="G4" s="53">
        <f t="shared" ref="G4:AG4" si="0">$D$4+F3</f>
        <v>2029</v>
      </c>
      <c r="H4" s="53">
        <f t="shared" si="0"/>
        <v>2030</v>
      </c>
      <c r="I4" s="53">
        <f t="shared" si="0"/>
        <v>2031</v>
      </c>
      <c r="J4" s="53">
        <f t="shared" si="0"/>
        <v>2032</v>
      </c>
      <c r="K4" s="53">
        <f t="shared" si="0"/>
        <v>2033</v>
      </c>
      <c r="L4" s="53">
        <f t="shared" si="0"/>
        <v>2034</v>
      </c>
      <c r="M4" s="53">
        <f t="shared" si="0"/>
        <v>2035</v>
      </c>
      <c r="N4" s="53">
        <f t="shared" si="0"/>
        <v>2036</v>
      </c>
      <c r="O4" s="53">
        <f t="shared" si="0"/>
        <v>2037</v>
      </c>
      <c r="P4" s="53">
        <f t="shared" si="0"/>
        <v>2038</v>
      </c>
      <c r="Q4" s="53">
        <f t="shared" si="0"/>
        <v>2039</v>
      </c>
      <c r="R4" s="53">
        <f t="shared" si="0"/>
        <v>2040</v>
      </c>
      <c r="S4" s="53">
        <f t="shared" si="0"/>
        <v>2041</v>
      </c>
      <c r="T4" s="53">
        <f t="shared" si="0"/>
        <v>2042</v>
      </c>
      <c r="U4" s="53">
        <f t="shared" si="0"/>
        <v>2043</v>
      </c>
      <c r="V4" s="53">
        <f t="shared" si="0"/>
        <v>2044</v>
      </c>
      <c r="W4" s="53">
        <f t="shared" si="0"/>
        <v>2045</v>
      </c>
      <c r="X4" s="53">
        <f t="shared" si="0"/>
        <v>2046</v>
      </c>
      <c r="Y4" s="53">
        <f t="shared" si="0"/>
        <v>2047</v>
      </c>
      <c r="Z4" s="53">
        <f t="shared" si="0"/>
        <v>2048</v>
      </c>
      <c r="AA4" s="53">
        <f t="shared" si="0"/>
        <v>2049</v>
      </c>
      <c r="AB4" s="53">
        <f t="shared" si="0"/>
        <v>2050</v>
      </c>
      <c r="AC4" s="53">
        <f t="shared" si="0"/>
        <v>2051</v>
      </c>
      <c r="AD4" s="53">
        <f t="shared" si="0"/>
        <v>2052</v>
      </c>
      <c r="AE4" s="53">
        <f t="shared" si="0"/>
        <v>2053</v>
      </c>
      <c r="AF4" s="53">
        <f t="shared" si="0"/>
        <v>2054</v>
      </c>
      <c r="AG4" s="53">
        <f t="shared" si="0"/>
        <v>2055</v>
      </c>
      <c r="AI4" s="281" t="s">
        <v>475</v>
      </c>
    </row>
    <row r="5" spans="2:35" x14ac:dyDescent="0.2">
      <c r="B5" s="48" t="s">
        <v>14</v>
      </c>
      <c r="C5" s="55">
        <f>D5+NPV(Parametre!$C$10,E5:H5)</f>
        <v>387291488.41912323</v>
      </c>
      <c r="D5" s="241">
        <f>'01 Investičné výdavky'!D52</f>
        <v>131949056.3986274</v>
      </c>
      <c r="E5" s="241">
        <f>'01 Investičné výdavky'!E52</f>
        <v>93763927.951697543</v>
      </c>
      <c r="F5" s="241">
        <f>'01 Investičné výdavky'!F52</f>
        <v>93763927.951697543</v>
      </c>
      <c r="G5" s="241">
        <f>'01 Investičné výdavky'!G52</f>
        <v>93763927.951697543</v>
      </c>
      <c r="H5" s="241">
        <f>'01 Investičné výdavky'!H52</f>
        <v>0</v>
      </c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1"/>
      <c r="AF5" s="241"/>
      <c r="AG5" s="241"/>
      <c r="AI5" s="282">
        <f>SUM(D5:AG5)</f>
        <v>413240840.25371999</v>
      </c>
    </row>
    <row r="6" spans="2:35" x14ac:dyDescent="0.2">
      <c r="B6" s="48" t="s">
        <v>12</v>
      </c>
      <c r="C6" s="55">
        <f>D6+NPV(Parametre!$C$10,E6:AG6)</f>
        <v>14457813.039620068</v>
      </c>
      <c r="D6" s="241">
        <f>'03 Prevádzkové výdavky'!D47</f>
        <v>0</v>
      </c>
      <c r="E6" s="241">
        <f>'03 Prevádzkové výdavky'!E47</f>
        <v>0</v>
      </c>
      <c r="F6" s="241">
        <f>'03 Prevádzkové výdavky'!F47</f>
        <v>0</v>
      </c>
      <c r="G6" s="241">
        <f>'03 Prevádzkové výdavky'!G47</f>
        <v>0</v>
      </c>
      <c r="H6" s="241">
        <f>'03 Prevádzkové výdavky'!H47</f>
        <v>1154772.859500001</v>
      </c>
      <c r="I6" s="241">
        <f>'03 Prevádzkové výdavky'!I47</f>
        <v>1145061.8739000016</v>
      </c>
      <c r="J6" s="241">
        <f>'03 Prevádzkové výdavky'!J47</f>
        <v>1135350.8883000016</v>
      </c>
      <c r="K6" s="241">
        <f>'03 Prevádzkové výdavky'!K47</f>
        <v>1125639.9027000009</v>
      </c>
      <c r="L6" s="241">
        <f>'03 Prevádzkové výdavky'!L47</f>
        <v>1115928.9171000002</v>
      </c>
      <c r="M6" s="241">
        <f>'03 Prevádzkové výdavky'!M47</f>
        <v>1106217.9315000013</v>
      </c>
      <c r="N6" s="241">
        <f>'03 Prevádzkové výdavky'!N47</f>
        <v>1096506.9459000002</v>
      </c>
      <c r="O6" s="241">
        <f>'03 Prevádzkové výdavky'!O47</f>
        <v>1086795.9603000015</v>
      </c>
      <c r="P6" s="241">
        <f>'03 Prevádzkové výdavky'!P47</f>
        <v>1077084.9747000006</v>
      </c>
      <c r="Q6" s="241">
        <f>'03 Prevádzkové výdavky'!Q47</f>
        <v>1067373.9891000013</v>
      </c>
      <c r="R6" s="241">
        <f>'03 Prevádzkové výdavky'!R47</f>
        <v>1057663.0034999996</v>
      </c>
      <c r="S6" s="241">
        <f>'03 Prevádzkové výdavky'!S47</f>
        <v>1048607.8353000015</v>
      </c>
      <c r="T6" s="241">
        <f>'03 Prevádzkové výdavky'!T47</f>
        <v>1039552.6671000008</v>
      </c>
      <c r="U6" s="241">
        <f>'03 Prevádzkové výdavky'!U47</f>
        <v>1030497.498900002</v>
      </c>
      <c r="V6" s="241">
        <f>'03 Prevádzkové výdavky'!V47</f>
        <v>4098597.2428236138</v>
      </c>
      <c r="W6" s="241">
        <f>'03 Prevádzkové výdavky'!W47</f>
        <v>1012387.1625000004</v>
      </c>
      <c r="X6" s="241">
        <f>'03 Prevádzkové výdavky'!X47</f>
        <v>1003331.9943000018</v>
      </c>
      <c r="Y6" s="241">
        <f>'03 Prevádzkové výdavky'!Y47</f>
        <v>994276.826100001</v>
      </c>
      <c r="Z6" s="241">
        <f>'03 Prevádzkové výdavky'!Z47</f>
        <v>985221.65789999976</v>
      </c>
      <c r="AA6" s="241">
        <f>'03 Prevádzkové výdavky'!AA47</f>
        <v>976166.48970000108</v>
      </c>
      <c r="AB6" s="241">
        <f>'03 Prevádzkové výdavky'!AB47</f>
        <v>967111.32150000066</v>
      </c>
      <c r="AC6" s="241">
        <f>'03 Prevádzkové výdavky'!AC47</f>
        <v>958056.15330000024</v>
      </c>
      <c r="AD6" s="241">
        <f>'03 Prevádzkové výdavky'!AD47</f>
        <v>949000.98510000028</v>
      </c>
      <c r="AE6" s="241">
        <f>'03 Prevádzkové výdavky'!AE47</f>
        <v>939945.81690000079</v>
      </c>
      <c r="AF6" s="241">
        <f>'03 Prevádzkové výdavky'!AF47</f>
        <v>930890.64870000083</v>
      </c>
      <c r="AG6" s="241">
        <f>'03 Prevádzkové výdavky'!AG47</f>
        <v>921835.48050000169</v>
      </c>
      <c r="AI6" s="282">
        <f t="shared" ref="AI6:AI16" si="1">SUM(D6:AG6)</f>
        <v>30023877.027123634</v>
      </c>
    </row>
    <row r="7" spans="2:35" x14ac:dyDescent="0.2">
      <c r="B7" s="48" t="s">
        <v>433</v>
      </c>
      <c r="C7" s="55">
        <f>D7+NPV(Parametre!$C$10,E7:AG7)</f>
        <v>64226552.721034795</v>
      </c>
      <c r="D7" s="241">
        <f>'07 Čas cestujúcich'!D37</f>
        <v>0</v>
      </c>
      <c r="E7" s="241">
        <f>'07 Čas cestujúcich'!E37</f>
        <v>0</v>
      </c>
      <c r="F7" s="241">
        <f>'07 Čas cestujúcich'!F37</f>
        <v>0</v>
      </c>
      <c r="G7" s="241">
        <f>'07 Čas cestujúcich'!G37</f>
        <v>0</v>
      </c>
      <c r="H7" s="241">
        <f>'07 Čas cestujúcich'!H37</f>
        <v>4349288.0567662632</v>
      </c>
      <c r="I7" s="241">
        <f>'07 Čas cestujúcich'!I37</f>
        <v>4428136.0957520632</v>
      </c>
      <c r="J7" s="241">
        <f>'07 Čas cestujúcich'!J37</f>
        <v>4508165.7243228154</v>
      </c>
      <c r="K7" s="241">
        <f>'07 Čas cestujúcich'!K37</f>
        <v>4589394.7924243612</v>
      </c>
      <c r="L7" s="241">
        <f>'07 Čas cestujúcich'!L37</f>
        <v>4671841.5029128492</v>
      </c>
      <c r="M7" s="241">
        <f>'07 Čas cestujúcich'!M37</f>
        <v>4755524.4206936173</v>
      </c>
      <c r="N7" s="241">
        <f>'07 Čas cestujúcich'!N37</f>
        <v>4840945.5967887994</v>
      </c>
      <c r="O7" s="241">
        <f>'07 Čas cestujúcich'!O37</f>
        <v>4927652.1836867938</v>
      </c>
      <c r="P7" s="241">
        <f>'07 Čas cestujúcich'!P37</f>
        <v>5015664.0654696068</v>
      </c>
      <c r="Q7" s="241">
        <f>'07 Čas cestujúcich'!Q37</f>
        <v>5105001.5313522108</v>
      </c>
      <c r="R7" s="241">
        <f>'07 Čas cestujúcich'!R37</f>
        <v>5195685.2864896702</v>
      </c>
      <c r="S7" s="241">
        <f>'07 Čas cestujúcich'!S37</f>
        <v>5273195.3126909388</v>
      </c>
      <c r="T7" s="241">
        <f>'07 Čas cestujúcich'!T37</f>
        <v>5352160.3263661787</v>
      </c>
      <c r="U7" s="241">
        <f>'07 Čas cestujúcich'!U37</f>
        <v>5432085.9051829409</v>
      </c>
      <c r="V7" s="241">
        <f>'07 Čas cestujúcich'!V37</f>
        <v>5512983.1473115329</v>
      </c>
      <c r="W7" s="241">
        <f>'07 Čas cestujúcich'!W37</f>
        <v>5594863.3064984391</v>
      </c>
      <c r="X7" s="241">
        <f>'07 Čas cestujúcich'!X37</f>
        <v>5677737.7948408136</v>
      </c>
      <c r="Y7" s="241">
        <f>'07 Čas cestujúcich'!Y37</f>
        <v>5761618.1856211312</v>
      </c>
      <c r="Z7" s="241">
        <f>'07 Čas cestujúcich'!Z37</f>
        <v>5846516.2162039941</v>
      </c>
      <c r="AA7" s="241">
        <f>'07 Čas cestujúcich'!AA37</f>
        <v>5932443.7909971271</v>
      </c>
      <c r="AB7" s="241">
        <f>'07 Čas cestujúcich'!AB37</f>
        <v>6021358.0715750596</v>
      </c>
      <c r="AC7" s="241">
        <f>'07 Čas cestujúcich'!AC37</f>
        <v>6121477.6555851484</v>
      </c>
      <c r="AD7" s="241">
        <f>'07 Čas cestujúcich'!AD37</f>
        <v>6222889.2971756663</v>
      </c>
      <c r="AE7" s="241">
        <f>'07 Čas cestujúcich'!AE37</f>
        <v>6325608.4589662598</v>
      </c>
      <c r="AF7" s="241">
        <f>'07 Čas cestujúcich'!AF37</f>
        <v>6429650.8276995113</v>
      </c>
      <c r="AG7" s="241">
        <f>'07 Čas cestujúcich'!AG37</f>
        <v>6535032.3183779391</v>
      </c>
      <c r="AI7" s="282">
        <f t="shared" si="1"/>
        <v>140426919.87175173</v>
      </c>
    </row>
    <row r="8" spans="2:35" x14ac:dyDescent="0.2">
      <c r="B8" s="48" t="s">
        <v>434</v>
      </c>
      <c r="C8" s="55">
        <f>D8+NPV(Parametre!$C$10,E8:AG8)</f>
        <v>0</v>
      </c>
      <c r="D8" s="241">
        <f>'08 Čas tovaru'!D19</f>
        <v>0</v>
      </c>
      <c r="E8" s="241">
        <f>'08 Čas tovaru'!E19</f>
        <v>0</v>
      </c>
      <c r="F8" s="241">
        <f>'08 Čas tovaru'!F19</f>
        <v>0</v>
      </c>
      <c r="G8" s="241">
        <f>'08 Čas tovaru'!G19</f>
        <v>0</v>
      </c>
      <c r="H8" s="241">
        <f>'08 Čas tovaru'!H19</f>
        <v>0</v>
      </c>
      <c r="I8" s="241">
        <f>'08 Čas tovaru'!I19</f>
        <v>0</v>
      </c>
      <c r="J8" s="241">
        <f>'08 Čas tovaru'!J19</f>
        <v>0</v>
      </c>
      <c r="K8" s="241">
        <f>'08 Čas tovaru'!K19</f>
        <v>0</v>
      </c>
      <c r="L8" s="241">
        <f>'08 Čas tovaru'!L19</f>
        <v>0</v>
      </c>
      <c r="M8" s="241">
        <f>'08 Čas tovaru'!M19</f>
        <v>0</v>
      </c>
      <c r="N8" s="241">
        <f>'08 Čas tovaru'!N19</f>
        <v>0</v>
      </c>
      <c r="O8" s="241">
        <f>'08 Čas tovaru'!O19</f>
        <v>0</v>
      </c>
      <c r="P8" s="241">
        <f>'08 Čas tovaru'!P19</f>
        <v>0</v>
      </c>
      <c r="Q8" s="241">
        <f>'08 Čas tovaru'!Q19</f>
        <v>0</v>
      </c>
      <c r="R8" s="241">
        <f>'08 Čas tovaru'!R19</f>
        <v>0</v>
      </c>
      <c r="S8" s="241">
        <f>'08 Čas tovaru'!S19</f>
        <v>0</v>
      </c>
      <c r="T8" s="241">
        <f>'08 Čas tovaru'!T19</f>
        <v>0</v>
      </c>
      <c r="U8" s="241">
        <f>'08 Čas tovaru'!U19</f>
        <v>0</v>
      </c>
      <c r="V8" s="241">
        <f>'08 Čas tovaru'!V19</f>
        <v>0</v>
      </c>
      <c r="W8" s="241">
        <f>'08 Čas tovaru'!W19</f>
        <v>0</v>
      </c>
      <c r="X8" s="241">
        <f>'08 Čas tovaru'!X19</f>
        <v>0</v>
      </c>
      <c r="Y8" s="241">
        <f>'08 Čas tovaru'!Y19</f>
        <v>0</v>
      </c>
      <c r="Z8" s="241">
        <f>'08 Čas tovaru'!Z19</f>
        <v>0</v>
      </c>
      <c r="AA8" s="241">
        <f>'08 Čas tovaru'!AA19</f>
        <v>0</v>
      </c>
      <c r="AB8" s="241">
        <f>'08 Čas tovaru'!AB19</f>
        <v>0</v>
      </c>
      <c r="AC8" s="241">
        <f>'08 Čas tovaru'!AC19</f>
        <v>0</v>
      </c>
      <c r="AD8" s="241">
        <f>'08 Čas tovaru'!AD19</f>
        <v>0</v>
      </c>
      <c r="AE8" s="241">
        <f>'08 Čas tovaru'!AE19</f>
        <v>0</v>
      </c>
      <c r="AF8" s="241">
        <f>'08 Čas tovaru'!AF19</f>
        <v>0</v>
      </c>
      <c r="AG8" s="241">
        <f>'08 Čas tovaru'!AG19</f>
        <v>0</v>
      </c>
      <c r="AI8" s="282">
        <f t="shared" si="1"/>
        <v>0</v>
      </c>
    </row>
    <row r="9" spans="2:35" x14ac:dyDescent="0.2">
      <c r="B9" s="48" t="s">
        <v>435</v>
      </c>
      <c r="C9" s="55">
        <f>D9+NPV(Parametre!$C$10,E9:AG9)</f>
        <v>18449189.177523654</v>
      </c>
      <c r="D9" s="241">
        <f>'09 Spotreba PHM'!D87</f>
        <v>0</v>
      </c>
      <c r="E9" s="241">
        <f>'09 Spotreba PHM'!E87</f>
        <v>0</v>
      </c>
      <c r="F9" s="241">
        <f>'09 Spotreba PHM'!F87</f>
        <v>0</v>
      </c>
      <c r="G9" s="241">
        <f>'09 Spotreba PHM'!G87</f>
        <v>0</v>
      </c>
      <c r="H9" s="241">
        <f>'09 Spotreba PHM'!H87</f>
        <v>1217972.5558736818</v>
      </c>
      <c r="I9" s="241">
        <f>'09 Spotreba PHM'!I87</f>
        <v>1228721.6458576042</v>
      </c>
      <c r="J9" s="241">
        <f>'09 Spotreba PHM'!J87</f>
        <v>1268551.3734529819</v>
      </c>
      <c r="K9" s="241">
        <f>'09 Spotreba PHM'!K87</f>
        <v>1284199.7843811226</v>
      </c>
      <c r="L9" s="241">
        <f>'09 Spotreba PHM'!L87</f>
        <v>1307683.4058092283</v>
      </c>
      <c r="M9" s="241">
        <f>'09 Spotreba PHM'!M87</f>
        <v>1326882.7693168395</v>
      </c>
      <c r="N9" s="241">
        <f>'09 Spotreba PHM'!N87</f>
        <v>1410880.82930313</v>
      </c>
      <c r="O9" s="241">
        <f>'09 Spotreba PHM'!O87</f>
        <v>1430701.6891760563</v>
      </c>
      <c r="P9" s="241">
        <f>'09 Spotreba PHM'!P87</f>
        <v>1446586.4626773605</v>
      </c>
      <c r="Q9" s="241">
        <f>'09 Spotreba PHM'!Q87</f>
        <v>1488094.4961049848</v>
      </c>
      <c r="R9" s="241">
        <f>'09 Spotreba PHM'!R87</f>
        <v>1498782.6761799236</v>
      </c>
      <c r="S9" s="241">
        <f>'09 Spotreba PHM'!S87</f>
        <v>1514062.7472221954</v>
      </c>
      <c r="T9" s="241">
        <f>'09 Spotreba PHM'!T87</f>
        <v>1533779.1782397279</v>
      </c>
      <c r="U9" s="241">
        <f>'09 Spotreba PHM'!U87</f>
        <v>1573711.5450457446</v>
      </c>
      <c r="V9" s="241">
        <f>'09 Spotreba PHM'!V87</f>
        <v>1593999.573418028</v>
      </c>
      <c r="W9" s="241">
        <f>'09 Spotreba PHM'!W87</f>
        <v>1613827.6128588144</v>
      </c>
      <c r="X9" s="241">
        <f>'09 Spotreba PHM'!X87</f>
        <v>1662229.3735200693</v>
      </c>
      <c r="Y9" s="241">
        <f>'09 Spotreba PHM'!Y87</f>
        <v>1686560.9067960265</v>
      </c>
      <c r="Z9" s="241">
        <f>'09 Spotreba PHM'!Z87</f>
        <v>1727348.4605210989</v>
      </c>
      <c r="AA9" s="241">
        <f>'09 Spotreba PHM'!AA87</f>
        <v>1747489.096221938</v>
      </c>
      <c r="AB9" s="241">
        <f>'09 Spotreba PHM'!AB87</f>
        <v>1767629.7319227683</v>
      </c>
      <c r="AC9" s="241">
        <f>'09 Spotreba PHM'!AC87</f>
        <v>1794750.525762303</v>
      </c>
      <c r="AD9" s="241">
        <f>'09 Spotreba PHM'!AD87</f>
        <v>1805066.5849100105</v>
      </c>
      <c r="AE9" s="241">
        <f>'09 Spotreba PHM'!AE87</f>
        <v>1850859.8636732209</v>
      </c>
      <c r="AF9" s="241">
        <f>'09 Spotreba PHM'!AF87</f>
        <v>1875731.2659023935</v>
      </c>
      <c r="AG9" s="241">
        <f>'09 Spotreba PHM'!AG87</f>
        <v>1896035.0252670073</v>
      </c>
      <c r="AI9" s="282">
        <f t="shared" si="1"/>
        <v>40552139.179414257</v>
      </c>
    </row>
    <row r="10" spans="2:35" x14ac:dyDescent="0.2">
      <c r="B10" s="48" t="s">
        <v>436</v>
      </c>
      <c r="C10" s="55">
        <f>D10+NPV(Parametre!$C$10,E10:AG10)</f>
        <v>62338600.358153634</v>
      </c>
      <c r="D10" s="241">
        <f>'10 Ostatné náklady'!D89</f>
        <v>0</v>
      </c>
      <c r="E10" s="241">
        <f>'10 Ostatné náklady'!E89</f>
        <v>0</v>
      </c>
      <c r="F10" s="241">
        <f>'10 Ostatné náklady'!F89</f>
        <v>0</v>
      </c>
      <c r="G10" s="241">
        <f>'10 Ostatné náklady'!G89</f>
        <v>0</v>
      </c>
      <c r="H10" s="241">
        <f>'10 Ostatné náklady'!H89</f>
        <v>4228169.6610632362</v>
      </c>
      <c r="I10" s="241">
        <f>'10 Ostatné náklady'!I89</f>
        <v>4304063.6725744111</v>
      </c>
      <c r="J10" s="241">
        <f>'10 Ostatné náklady'!J89</f>
        <v>4380976.6549236411</v>
      </c>
      <c r="K10" s="241">
        <f>'10 Ostatné náklady'!K89</f>
        <v>4458923.2322393777</v>
      </c>
      <c r="L10" s="241">
        <f>'10 Ostatné náklady'!L89</f>
        <v>4537918.3251994755</v>
      </c>
      <c r="M10" s="241">
        <f>'10 Ostatné náklady'!M89</f>
        <v>4617977.1588084372</v>
      </c>
      <c r="N10" s="241">
        <f>'10 Ostatné náklady'!N89</f>
        <v>4699115.2704248289</v>
      </c>
      <c r="O10" s="241">
        <f>'10 Ostatné náklady'!O89</f>
        <v>4781348.5180483581</v>
      </c>
      <c r="P10" s="241">
        <f>'10 Ostatné náklady'!P89</f>
        <v>4864693.0888768137</v>
      </c>
      <c r="Q10" s="241">
        <f>'10 Ostatné náklady'!Q89</f>
        <v>4949165.5081428839</v>
      </c>
      <c r="R10" s="241">
        <f>'10 Ostatné náklady'!R89</f>
        <v>5034782.6482421886</v>
      </c>
      <c r="S10" s="241">
        <f>'10 Ostatné náklady'!S89</f>
        <v>5112764.7277362412</v>
      </c>
      <c r="T10" s="241">
        <f>'10 Ostatné náklady'!T89</f>
        <v>5191639.9117877735</v>
      </c>
      <c r="U10" s="241">
        <f>'10 Ostatné náklady'!U89</f>
        <v>5271417.5023547765</v>
      </c>
      <c r="V10" s="241">
        <f>'10 Ostatné náklady'!V89</f>
        <v>5352106.9305578051</v>
      </c>
      <c r="W10" s="241">
        <f>'10 Ostatné náklady'!W89</f>
        <v>5433717.7589625102</v>
      </c>
      <c r="X10" s="241">
        <f>'10 Ostatné náklady'!X89</f>
        <v>5516259.6839118656</v>
      </c>
      <c r="Y10" s="241">
        <f>'10 Ostatné náklady'!Y89</f>
        <v>5599742.5379086183</v>
      </c>
      <c r="Z10" s="241">
        <f>'10 Ostatné náklady'!Z89</f>
        <v>5684176.2920499649</v>
      </c>
      <c r="AA10" s="241">
        <f>'10 Ostatné náklady'!AA89</f>
        <v>5769571.0585152078</v>
      </c>
      <c r="AB10" s="241">
        <f>'10 Ostatné náklady'!AB89</f>
        <v>5855937.0931082694</v>
      </c>
      <c r="AC10" s="241">
        <f>'10 Ostatné náklady'!AC89</f>
        <v>5943284.797856058</v>
      </c>
      <c r="AD10" s="241">
        <f>'10 Ostatné náklady'!AD89</f>
        <v>6031624.7236643732</v>
      </c>
      <c r="AE10" s="241">
        <f>'10 Ostatné náklady'!AE89</f>
        <v>6120967.5730330599</v>
      </c>
      <c r="AF10" s="241">
        <f>'10 Ostatné náklady'!AF89</f>
        <v>6211324.202831395</v>
      </c>
      <c r="AG10" s="241">
        <f>'10 Ostatné náklady'!AG89</f>
        <v>6302705.6271359799</v>
      </c>
      <c r="AI10" s="282">
        <f t="shared" si="1"/>
        <v>136254374.15995756</v>
      </c>
    </row>
    <row r="11" spans="2:35" x14ac:dyDescent="0.2">
      <c r="B11" s="48" t="s">
        <v>437</v>
      </c>
      <c r="C11" s="55">
        <f>D11+NPV(Parametre!$C$10,E11:AG11)</f>
        <v>41007353.349833719</v>
      </c>
      <c r="D11" s="241">
        <f>'11 Bezpečnosť'!D26</f>
        <v>0</v>
      </c>
      <c r="E11" s="241">
        <f>'11 Bezpečnosť'!E26</f>
        <v>0</v>
      </c>
      <c r="F11" s="241">
        <f>'11 Bezpečnosť'!F26</f>
        <v>0</v>
      </c>
      <c r="G11" s="241">
        <f>'11 Bezpečnosť'!G26</f>
        <v>0</v>
      </c>
      <c r="H11" s="241">
        <f>'11 Bezpečnosť'!H26</f>
        <v>2854101.3354066308</v>
      </c>
      <c r="I11" s="241">
        <f>'11 Bezpečnosť'!I26</f>
        <v>2897915.0070066466</v>
      </c>
      <c r="J11" s="241">
        <f>'11 Bezpečnosť'!J26</f>
        <v>2942263.4223603262</v>
      </c>
      <c r="K11" s="241">
        <f>'11 Bezpečnosť'!K26</f>
        <v>2987152.3876451538</v>
      </c>
      <c r="L11" s="241">
        <f>'11 Bezpečnosť'!L26</f>
        <v>3032587.9473064342</v>
      </c>
      <c r="M11" s="241">
        <f>'11 Bezpečnosť'!M26</f>
        <v>3078576.0603331802</v>
      </c>
      <c r="N11" s="241">
        <f>'11 Bezpečnosť'!N26</f>
        <v>3125122.6843929514</v>
      </c>
      <c r="O11" s="241">
        <f>'11 Bezpečnosť'!O26</f>
        <v>3172234.0672236024</v>
      </c>
      <c r="P11" s="241">
        <f>'11 Bezpečnosť'!P26</f>
        <v>3219916.4905523532</v>
      </c>
      <c r="Q11" s="241">
        <f>'11 Bezpečnosť'!Q26</f>
        <v>3268176.1459258636</v>
      </c>
      <c r="R11" s="241">
        <f>'11 Bezpečnosť'!R26</f>
        <v>3317019.2234474979</v>
      </c>
      <c r="S11" s="241">
        <f>'11 Bezpečnosť'!S26</f>
        <v>3359118.3254846246</v>
      </c>
      <c r="T11" s="241">
        <f>'11 Bezpečnosť'!T26</f>
        <v>3401644.2189562931</v>
      </c>
      <c r="U11" s="241">
        <f>'11 Bezpečnosť'!U26</f>
        <v>3444600.9198279912</v>
      </c>
      <c r="V11" s="241">
        <f>'11 Bezpečnosť'!V26</f>
        <v>3487992.2750445227</v>
      </c>
      <c r="W11" s="241">
        <f>'11 Bezpečnosť'!W26</f>
        <v>3531822.3558009039</v>
      </c>
      <c r="X11" s="241">
        <f>'11 Bezpečnosť'!X26</f>
        <v>3576095.0643381178</v>
      </c>
      <c r="Y11" s="241">
        <f>'11 Bezpečnosť'!Y26</f>
        <v>3620814.5572400782</v>
      </c>
      <c r="Z11" s="241">
        <f>'11 Bezpečnosť'!Z26</f>
        <v>3665984.9970193952</v>
      </c>
      <c r="AA11" s="241">
        <f>'11 Bezpečnosť'!AA26</f>
        <v>3711610.3715318805</v>
      </c>
      <c r="AB11" s="241">
        <f>'11 Bezpečnosť'!AB26</f>
        <v>3757694.9271271657</v>
      </c>
      <c r="AC11" s="241">
        <f>'11 Bezpečnosť'!AC26</f>
        <v>3812176.0906147156</v>
      </c>
      <c r="AD11" s="241">
        <f>'11 Bezpečnosť'!AD26</f>
        <v>3867337.702143304</v>
      </c>
      <c r="AE11" s="241">
        <f>'11 Bezpečnosť'!AE26</f>
        <v>3923187.5296332752</v>
      </c>
      <c r="AF11" s="241">
        <f>'11 Bezpečnosť'!AF26</f>
        <v>3979733.5892044483</v>
      </c>
      <c r="AG11" s="241">
        <f>'11 Bezpečnosť'!AG26</f>
        <v>4036983.809641392</v>
      </c>
      <c r="AI11" s="282">
        <f t="shared" si="1"/>
        <v>89071861.505208731</v>
      </c>
    </row>
    <row r="12" spans="2:35" x14ac:dyDescent="0.2">
      <c r="B12" s="48" t="s">
        <v>438</v>
      </c>
      <c r="C12" s="55">
        <f>D12+NPV(Parametre!$C$10,E12:AG12)</f>
        <v>25738432.693005864</v>
      </c>
      <c r="D12" s="241">
        <f>'12 Znečisťujúce látky'!D51</f>
        <v>0</v>
      </c>
      <c r="E12" s="241">
        <f>'12 Znečisťujúce látky'!E51</f>
        <v>0</v>
      </c>
      <c r="F12" s="241">
        <f>'12 Znečisťujúce látky'!F51</f>
        <v>0</v>
      </c>
      <c r="G12" s="241">
        <f>'12 Znečisťujúce látky'!G51</f>
        <v>0</v>
      </c>
      <c r="H12" s="241">
        <f>'12 Znečisťujúce látky'!H51</f>
        <v>1606189.8205556523</v>
      </c>
      <c r="I12" s="241">
        <f>'12 Znečisťujúce látky'!I51</f>
        <v>1638421.897157735</v>
      </c>
      <c r="J12" s="241">
        <f>'12 Znečisťujúce látky'!J51</f>
        <v>1691377.0954044119</v>
      </c>
      <c r="K12" s="241">
        <f>'12 Znečisťujúce látky'!K51</f>
        <v>1726313.7539488031</v>
      </c>
      <c r="L12" s="241">
        <f>'12 Znečisťujúce látky'!L51</f>
        <v>1769663.1682495771</v>
      </c>
      <c r="M12" s="241">
        <f>'12 Znečisťujúce látky'!M51</f>
        <v>1809679.9085543817</v>
      </c>
      <c r="N12" s="241">
        <f>'12 Znečisťujúce látky'!N51</f>
        <v>1904133.6700465267</v>
      </c>
      <c r="O12" s="241">
        <f>'12 Znečisťujúce látky'!O51</f>
        <v>1946697.1638087411</v>
      </c>
      <c r="P12" s="241">
        <f>'12 Znečisťujúce látky'!P51</f>
        <v>1985056.402057023</v>
      </c>
      <c r="Q12" s="241">
        <f>'12 Znečisťujúce látky'!Q51</f>
        <v>2045098.5920080189</v>
      </c>
      <c r="R12" s="241">
        <f>'12 Znečisťujúce látky'!R51</f>
        <v>2081618.2590839874</v>
      </c>
      <c r="S12" s="241">
        <f>'12 Znečisťujúce látky'!S51</f>
        <v>2119890.5991004314</v>
      </c>
      <c r="T12" s="241">
        <f>'12 Znečisťujúce látky'!T51</f>
        <v>2160538.6399836782</v>
      </c>
      <c r="U12" s="241">
        <f>'12 Znečisťujúce látky'!U51</f>
        <v>2216898.2778769704</v>
      </c>
      <c r="V12" s="241">
        <f>'12 Znečisťujúce látky'!V51</f>
        <v>2259802.9150768751</v>
      </c>
      <c r="W12" s="241">
        <f>'12 Znečisťujúce látky'!W51</f>
        <v>2302632.0514450436</v>
      </c>
      <c r="X12" s="241">
        <f>'12 Znečisťujúce látky'!X51</f>
        <v>2371119.0665743081</v>
      </c>
      <c r="Y12" s="241">
        <f>'12 Znečisťujúce látky'!Y51</f>
        <v>2419809.4844137728</v>
      </c>
      <c r="Z12" s="241">
        <f>'12 Znečisťujúce látky'!Z51</f>
        <v>2479888.1114520836</v>
      </c>
      <c r="AA12" s="241">
        <f>'12 Znečisťujúce látky'!AA51</f>
        <v>2525168.3981697042</v>
      </c>
      <c r="AB12" s="241">
        <f>'12 Znečisťujúce látky'!AB51</f>
        <v>2570843.857574679</v>
      </c>
      <c r="AC12" s="241">
        <f>'12 Znečisťujúce látky'!AC51</f>
        <v>2629522.0485558691</v>
      </c>
      <c r="AD12" s="241">
        <f>'12 Znečisťujúce látky'!AD51</f>
        <v>2672749.2654118836</v>
      </c>
      <c r="AE12" s="241">
        <f>'12 Znečisťujúce látky'!AE51</f>
        <v>2746925.8027902897</v>
      </c>
      <c r="AF12" s="241">
        <f>'12 Znečisťujúce látky'!AF51</f>
        <v>2806945.5873833494</v>
      </c>
      <c r="AG12" s="241">
        <f>'12 Znečisťujúce látky'!AG51</f>
        <v>2862327.80177317</v>
      </c>
      <c r="AI12" s="282">
        <f t="shared" si="1"/>
        <v>57349311.638456963</v>
      </c>
    </row>
    <row r="13" spans="2:35" x14ac:dyDescent="0.2">
      <c r="B13" s="48" t="s">
        <v>439</v>
      </c>
      <c r="C13" s="55">
        <f>D13+NPV(Parametre!$C$10,E13:AG13)</f>
        <v>48306541.830848843</v>
      </c>
      <c r="D13" s="241">
        <f>'13 Skleníkové plyny'!D32</f>
        <v>0</v>
      </c>
      <c r="E13" s="241">
        <f>'13 Skleníkové plyny'!E32</f>
        <v>0</v>
      </c>
      <c r="F13" s="241">
        <f>'13 Skleníkové plyny'!F32</f>
        <v>0</v>
      </c>
      <c r="G13" s="241">
        <f>'13 Skleníkové plyny'!G32</f>
        <v>0</v>
      </c>
      <c r="H13" s="241">
        <f>'13 Skleníkové plyny'!H32</f>
        <v>1486829.9279945362</v>
      </c>
      <c r="I13" s="241">
        <f>'13 Skleníkové plyny'!I32</f>
        <v>1667873.5225165323</v>
      </c>
      <c r="J13" s="241">
        <f>'13 Skleníkové plyny'!J32</f>
        <v>1895107.6327304761</v>
      </c>
      <c r="K13" s="241">
        <f>'13 Skleníkové plyny'!K32</f>
        <v>2093916.9111239822</v>
      </c>
      <c r="L13" s="241">
        <f>'13 Skleníkové plyny'!L32</f>
        <v>2310822.4265404125</v>
      </c>
      <c r="M13" s="241">
        <f>'13 Skleníkové plyny'!M32</f>
        <v>2525999.3844109024</v>
      </c>
      <c r="N13" s="241">
        <f>'13 Skleníkové plyny'!N32</f>
        <v>2871725.4972184277</v>
      </c>
      <c r="O13" s="241">
        <f>'13 Skleníkové plyny'!O32</f>
        <v>3100949.7104507308</v>
      </c>
      <c r="P13" s="241">
        <f>'13 Skleníkové plyny'!P32</f>
        <v>3326352.7862268421</v>
      </c>
      <c r="Q13" s="241">
        <f>'13 Skleníkové plyny'!Q32</f>
        <v>3618032.9976834063</v>
      </c>
      <c r="R13" s="241">
        <f>'13 Skleníkové plyny'!R32</f>
        <v>3841943.5844231886</v>
      </c>
      <c r="S13" s="241">
        <f>'13 Skleníkové plyny'!S32</f>
        <v>4081057.1585762114</v>
      </c>
      <c r="T13" s="241">
        <f>'13 Skleníkové plyny'!T32</f>
        <v>4336666.369752273</v>
      </c>
      <c r="U13" s="241">
        <f>'13 Skleníkové plyny'!U32</f>
        <v>4657032.935897382</v>
      </c>
      <c r="V13" s="241">
        <f>'13 Skleníkové plyny'!V32</f>
        <v>4927465.7552809538</v>
      </c>
      <c r="W13" s="241">
        <f>'13 Skleníkové plyny'!W32</f>
        <v>5201771.1871363046</v>
      </c>
      <c r="X13" s="241">
        <f>'13 Skleníkové plyny'!X32</f>
        <v>5584397.3764224276</v>
      </c>
      <c r="Y13" s="241">
        <f>'13 Skleníkové plyny'!Y32</f>
        <v>5896393.896104374</v>
      </c>
      <c r="Z13" s="241">
        <f>'13 Skleníkové plyny'!Z32</f>
        <v>6274506.1440494377</v>
      </c>
      <c r="AA13" s="241">
        <f>'13 Skleníkové plyny'!AA32</f>
        <v>6586243.3024163414</v>
      </c>
      <c r="AB13" s="241">
        <f>'13 Skleníkové plyny'!AB32</f>
        <v>6903477.0889526764</v>
      </c>
      <c r="AC13" s="241">
        <f>'13 Skleníkové plyny'!AC32</f>
        <v>7009272.652784789</v>
      </c>
      <c r="AD13" s="241">
        <f>'13 Skleníkové plyny'!AD32</f>
        <v>7049614.61351714</v>
      </c>
      <c r="AE13" s="241">
        <f>'13 Skleníkové plyny'!AE32</f>
        <v>7228016.5189373484</v>
      </c>
      <c r="AF13" s="241">
        <f>'13 Skleníkové plyny'!AF32</f>
        <v>7325070.750868435</v>
      </c>
      <c r="AG13" s="241">
        <f>'13 Skleníkové plyny'!AG32</f>
        <v>7404308.7381668007</v>
      </c>
      <c r="AI13" s="282">
        <f t="shared" si="1"/>
        <v>119204848.87018234</v>
      </c>
    </row>
    <row r="14" spans="2:35" x14ac:dyDescent="0.2">
      <c r="B14" s="48" t="s">
        <v>440</v>
      </c>
      <c r="C14" s="55">
        <f>D14+NPV(Parametre!$C$10,E14:AG14)</f>
        <v>2561579.0061412775</v>
      </c>
      <c r="D14" s="241">
        <f>'14 Hluk'!D83</f>
        <v>0</v>
      </c>
      <c r="E14" s="241">
        <f>'14 Hluk'!E83</f>
        <v>0</v>
      </c>
      <c r="F14" s="241">
        <f>'14 Hluk'!F83</f>
        <v>0</v>
      </c>
      <c r="G14" s="241">
        <f>'14 Hluk'!G83</f>
        <v>0</v>
      </c>
      <c r="H14" s="241">
        <f>'14 Hluk'!H83</f>
        <v>156250.21494455004</v>
      </c>
      <c r="I14" s="241">
        <f>'14 Hluk'!I83</f>
        <v>161177.87118681503</v>
      </c>
      <c r="J14" s="241">
        <f>'14 Hluk'!J83</f>
        <v>166172.44858184003</v>
      </c>
      <c r="K14" s="241">
        <f>'14 Hluk'!K83</f>
        <v>171240.37889427005</v>
      </c>
      <c r="L14" s="241">
        <f>'14 Hluk'!L83</f>
        <v>176400.82798539003</v>
      </c>
      <c r="M14" s="241">
        <f>'14 Hluk'!M83</f>
        <v>181630.38744707505</v>
      </c>
      <c r="N14" s="241">
        <f>'14 Hluk'!N83</f>
        <v>186936.05199807</v>
      </c>
      <c r="O14" s="241">
        <f>'14 Hluk'!O83</f>
        <v>192312.32485627005</v>
      </c>
      <c r="P14" s="241">
        <f>'14 Hluk'!P83</f>
        <v>197761.73545014006</v>
      </c>
      <c r="Q14" s="241">
        <f>'14 Hluk'!Q83</f>
        <v>203289.78293976004</v>
      </c>
      <c r="R14" s="241">
        <f>'14 Hluk'!R83</f>
        <v>208890.52163865001</v>
      </c>
      <c r="S14" s="241">
        <f>'14 Hluk'!S83</f>
        <v>213399.35721617503</v>
      </c>
      <c r="T14" s="241">
        <f>'14 Hluk'!T83</f>
        <v>217958.98595206995</v>
      </c>
      <c r="U14" s="241">
        <f>'14 Hluk'!U83</f>
        <v>222570.7105901</v>
      </c>
      <c r="V14" s="241">
        <f>'14 Hluk'!V83</f>
        <v>227234.08777827001</v>
      </c>
      <c r="W14" s="241">
        <f>'14 Hluk'!W83</f>
        <v>231949.49461194998</v>
      </c>
      <c r="X14" s="241">
        <f>'14 Hluk'!X83</f>
        <v>236716.26981625994</v>
      </c>
      <c r="Y14" s="241">
        <f>'14 Hluk'!Y83</f>
        <v>241558.66966986994</v>
      </c>
      <c r="Z14" s="241">
        <f>'14 Hluk'!Z83</f>
        <v>246456.54226727996</v>
      </c>
      <c r="AA14" s="241">
        <f>'14 Hluk'!AA83</f>
        <v>251408.27584878993</v>
      </c>
      <c r="AB14" s="241">
        <f>'14 Hluk'!AB83</f>
        <v>256413.135392</v>
      </c>
      <c r="AC14" s="241">
        <f>'14 Hluk'!AC83</f>
        <v>262054.49315604</v>
      </c>
      <c r="AD14" s="241">
        <f>'14 Hluk'!AD83</f>
        <v>267776.14287621004</v>
      </c>
      <c r="AE14" s="241">
        <f>'14 Hluk'!AE83</f>
        <v>273568.28727908491</v>
      </c>
      <c r="AF14" s="241">
        <f>'14 Hluk'!AF83</f>
        <v>279439.08980100002</v>
      </c>
      <c r="AG14" s="241">
        <f>'14 Hluk'!AG83</f>
        <v>285393.75268949993</v>
      </c>
      <c r="AI14" s="282">
        <f t="shared" si="1"/>
        <v>5715959.8408674318</v>
      </c>
    </row>
    <row r="15" spans="2:35" x14ac:dyDescent="0.2">
      <c r="B15" s="48" t="s">
        <v>16</v>
      </c>
      <c r="C15" s="55">
        <f>D15+NPV(Parametre!$C$10,E15:AG15)</f>
        <v>127082985.24534148</v>
      </c>
      <c r="D15" s="241">
        <v>0</v>
      </c>
      <c r="E15" s="241">
        <v>0</v>
      </c>
      <c r="F15" s="241">
        <v>0</v>
      </c>
      <c r="G15" s="241">
        <v>0</v>
      </c>
      <c r="H15" s="241">
        <v>0</v>
      </c>
      <c r="I15" s="241">
        <v>0</v>
      </c>
      <c r="J15" s="241">
        <v>0</v>
      </c>
      <c r="K15" s="241">
        <v>0</v>
      </c>
      <c r="L15" s="241">
        <v>0</v>
      </c>
      <c r="M15" s="241">
        <v>0</v>
      </c>
      <c r="N15" s="241">
        <v>0</v>
      </c>
      <c r="O15" s="241">
        <v>0</v>
      </c>
      <c r="P15" s="241">
        <v>0</v>
      </c>
      <c r="Q15" s="241">
        <v>0</v>
      </c>
      <c r="R15" s="241">
        <v>0</v>
      </c>
      <c r="S15" s="241">
        <v>0</v>
      </c>
      <c r="T15" s="241">
        <v>0</v>
      </c>
      <c r="U15" s="241">
        <v>0</v>
      </c>
      <c r="V15" s="241">
        <v>0</v>
      </c>
      <c r="W15" s="241">
        <v>0</v>
      </c>
      <c r="X15" s="241">
        <v>0</v>
      </c>
      <c r="Y15" s="241">
        <v>0</v>
      </c>
      <c r="Z15" s="241">
        <v>0</v>
      </c>
      <c r="AA15" s="241">
        <v>0</v>
      </c>
      <c r="AB15" s="241">
        <v>0</v>
      </c>
      <c r="AC15" s="241">
        <v>0</v>
      </c>
      <c r="AD15" s="241">
        <v>0</v>
      </c>
      <c r="AE15" s="241">
        <v>0</v>
      </c>
      <c r="AF15" s="241">
        <v>0</v>
      </c>
      <c r="AG15" s="237">
        <f>IF('02 Zostatková hodnota'!C19&lt;0,0,'02 Zostatková hodnota'!C19)</f>
        <v>523090799.13570327</v>
      </c>
      <c r="AI15" s="282">
        <f t="shared" si="1"/>
        <v>523090799.13570327</v>
      </c>
    </row>
    <row r="16" spans="2:35" x14ac:dyDescent="0.2">
      <c r="B16" s="87" t="s">
        <v>56</v>
      </c>
      <c r="C16" s="88">
        <f>D16+NPV(Parametre!$C$10,E16:AG16)</f>
        <v>-12038067.076859951</v>
      </c>
      <c r="D16" s="88">
        <f>-D5-D6+SUM(D7:D15)</f>
        <v>-131949056.3986274</v>
      </c>
      <c r="E16" s="88">
        <f t="shared" ref="E16:AG16" si="2">-E5-E6+SUM(E7:E15)</f>
        <v>-93763927.951697543</v>
      </c>
      <c r="F16" s="88">
        <f t="shared" si="2"/>
        <v>-93763927.951697543</v>
      </c>
      <c r="G16" s="88">
        <f t="shared" si="2"/>
        <v>-93763927.951697543</v>
      </c>
      <c r="H16" s="88">
        <f t="shared" si="2"/>
        <v>14744028.71310455</v>
      </c>
      <c r="I16" s="88">
        <f t="shared" si="2"/>
        <v>15181247.838151805</v>
      </c>
      <c r="J16" s="88">
        <f t="shared" si="2"/>
        <v>15717263.463476494</v>
      </c>
      <c r="K16" s="88">
        <f t="shared" si="2"/>
        <v>16185501.337957067</v>
      </c>
      <c r="L16" s="88">
        <f t="shared" si="2"/>
        <v>16690988.686903369</v>
      </c>
      <c r="M16" s="88">
        <f t="shared" si="2"/>
        <v>17190052.158064432</v>
      </c>
      <c r="N16" s="88">
        <f t="shared" si="2"/>
        <v>17942352.654272735</v>
      </c>
      <c r="O16" s="88">
        <f t="shared" si="2"/>
        <v>18465099.696950551</v>
      </c>
      <c r="P16" s="88">
        <f t="shared" si="2"/>
        <v>18978946.056610141</v>
      </c>
      <c r="Q16" s="88">
        <f t="shared" si="2"/>
        <v>19609485.065057129</v>
      </c>
      <c r="R16" s="88">
        <f t="shared" si="2"/>
        <v>20121059.196005106</v>
      </c>
      <c r="S16" s="88">
        <f t="shared" si="2"/>
        <v>20624880.392726816</v>
      </c>
      <c r="T16" s="88">
        <f t="shared" si="2"/>
        <v>21154834.96393799</v>
      </c>
      <c r="U16" s="88">
        <f t="shared" si="2"/>
        <v>21787820.297875904</v>
      </c>
      <c r="V16" s="88">
        <f t="shared" si="2"/>
        <v>19262987.441644371</v>
      </c>
      <c r="W16" s="88">
        <f t="shared" si="2"/>
        <v>22898196.604813963</v>
      </c>
      <c r="X16" s="88">
        <f t="shared" si="2"/>
        <v>23621222.635123864</v>
      </c>
      <c r="Y16" s="88">
        <f t="shared" si="2"/>
        <v>24232221.411653873</v>
      </c>
      <c r="Z16" s="88">
        <f t="shared" si="2"/>
        <v>24939655.105663259</v>
      </c>
      <c r="AA16" s="88">
        <f t="shared" si="2"/>
        <v>25547767.804000992</v>
      </c>
      <c r="AB16" s="88">
        <f t="shared" si="2"/>
        <v>26166242.584152617</v>
      </c>
      <c r="AC16" s="88">
        <f t="shared" si="2"/>
        <v>26614482.111014921</v>
      </c>
      <c r="AD16" s="88">
        <f t="shared" si="2"/>
        <v>26968057.344598588</v>
      </c>
      <c r="AE16" s="88">
        <f t="shared" si="2"/>
        <v>27529188.217412539</v>
      </c>
      <c r="AF16" s="88">
        <f t="shared" si="2"/>
        <v>27977004.664990529</v>
      </c>
      <c r="AG16" s="88">
        <f t="shared" si="2"/>
        <v>551491750.72825503</v>
      </c>
      <c r="AI16" s="282">
        <f t="shared" si="1"/>
        <v>668401496.92069864</v>
      </c>
    </row>
    <row r="18" spans="2:35" x14ac:dyDescent="0.2">
      <c r="B18" s="57" t="s">
        <v>57</v>
      </c>
      <c r="C18" s="248">
        <f>-C5-C6+C7+C8+C9+C10+C11+C12+C13+C14+C15</f>
        <v>-12038067.076859951</v>
      </c>
      <c r="D18" s="47" t="s">
        <v>0</v>
      </c>
    </row>
    <row r="19" spans="2:35" x14ac:dyDescent="0.2">
      <c r="B19" s="57" t="s">
        <v>58</v>
      </c>
      <c r="C19" s="249">
        <f>IRR(D16:AG16,10)</f>
        <v>4.8227677100447064E-2</v>
      </c>
    </row>
    <row r="20" spans="2:35" x14ac:dyDescent="0.2">
      <c r="B20" s="57" t="s">
        <v>1</v>
      </c>
      <c r="C20" s="250">
        <f>(C7+C8+C9+C10+C11+C12+C13+C14+C15)/(C5+C6)</f>
        <v>0.97003587303537298</v>
      </c>
    </row>
    <row r="22" spans="2:35" x14ac:dyDescent="0.2">
      <c r="B22" s="279"/>
      <c r="C22" s="279" t="s">
        <v>489</v>
      </c>
      <c r="D22" s="280" t="s">
        <v>490</v>
      </c>
      <c r="E22" s="280" t="s">
        <v>491</v>
      </c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79"/>
      <c r="AI22" s="279"/>
    </row>
    <row r="23" spans="2:35" x14ac:dyDescent="0.2">
      <c r="B23" s="51" t="s">
        <v>55</v>
      </c>
      <c r="C23" s="51"/>
      <c r="D23" s="51"/>
      <c r="E23" s="51"/>
      <c r="F23" s="279"/>
      <c r="G23" s="279"/>
      <c r="H23" s="279"/>
      <c r="I23" s="279"/>
      <c r="J23" s="279"/>
      <c r="K23" s="279"/>
      <c r="L23" s="279"/>
      <c r="M23" s="279"/>
      <c r="N23" s="279"/>
      <c r="O23" s="279"/>
      <c r="P23" s="279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  <c r="AC23" s="279"/>
      <c r="AD23" s="279"/>
      <c r="AE23" s="279"/>
      <c r="AF23" s="279"/>
      <c r="AG23" s="279"/>
      <c r="AH23" s="279"/>
      <c r="AI23" s="280"/>
    </row>
    <row r="24" spans="2:35" x14ac:dyDescent="0.2">
      <c r="B24" s="48" t="s">
        <v>14</v>
      </c>
      <c r="C24" s="241"/>
      <c r="D24" s="241">
        <f>SUM(D5:AG5)</f>
        <v>413240840.25371999</v>
      </c>
      <c r="E24" s="241">
        <f>C24-D24</f>
        <v>-413240840.25371999</v>
      </c>
      <c r="F24" s="279"/>
      <c r="G24" s="291"/>
      <c r="H24" s="279"/>
      <c r="I24" s="279"/>
      <c r="J24" s="279"/>
      <c r="K24" s="279"/>
      <c r="L24" s="279"/>
      <c r="M24" s="279"/>
      <c r="N24" s="279"/>
      <c r="O24" s="279"/>
      <c r="P24" s="279"/>
      <c r="Q24" s="279"/>
      <c r="R24" s="279"/>
      <c r="S24" s="279"/>
      <c r="T24" s="279"/>
      <c r="U24" s="279"/>
      <c r="V24" s="279"/>
      <c r="W24" s="279"/>
      <c r="X24" s="279"/>
      <c r="Y24" s="279"/>
      <c r="Z24" s="279"/>
      <c r="AA24" s="279"/>
      <c r="AB24" s="279"/>
      <c r="AC24" s="279"/>
      <c r="AD24" s="279"/>
      <c r="AE24" s="279"/>
      <c r="AG24" s="279"/>
      <c r="AH24" s="279"/>
      <c r="AI24" s="279"/>
    </row>
    <row r="25" spans="2:35" x14ac:dyDescent="0.2">
      <c r="B25" s="48" t="s">
        <v>12</v>
      </c>
      <c r="C25" s="241">
        <f>'03 Prevádzkové výdavky'!C53</f>
        <v>309635008.37099999</v>
      </c>
      <c r="D25" s="241">
        <f>'03 Prevádzkové výdavky'!C56</f>
        <v>339658885.39812362</v>
      </c>
      <c r="E25" s="241">
        <f t="shared" ref="E25:E33" si="3">C25-D25</f>
        <v>-30023877.02712363</v>
      </c>
      <c r="F25" s="279"/>
      <c r="G25" s="291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279"/>
      <c r="AA25" s="279"/>
      <c r="AB25" s="279"/>
      <c r="AC25" s="279"/>
      <c r="AD25" s="279"/>
      <c r="AE25" s="279"/>
      <c r="AF25" s="279"/>
      <c r="AG25" s="279"/>
      <c r="AH25" s="279"/>
      <c r="AI25" s="279"/>
    </row>
    <row r="26" spans="2:35" x14ac:dyDescent="0.2">
      <c r="B26" s="48" t="s">
        <v>433</v>
      </c>
      <c r="C26" s="241">
        <f>'07 Čas cestujúcich'!C80</f>
        <v>952064881.36630142</v>
      </c>
      <c r="D26" s="241">
        <f>'07 Čas cestujúcich'!C83</f>
        <v>811637961.49454951</v>
      </c>
      <c r="E26" s="241">
        <f t="shared" si="3"/>
        <v>140426919.8717519</v>
      </c>
      <c r="F26" s="279"/>
      <c r="G26" s="291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  <c r="W26" s="279"/>
      <c r="X26" s="279"/>
      <c r="Y26" s="279"/>
      <c r="Z26" s="279"/>
      <c r="AA26" s="279"/>
      <c r="AB26" s="279"/>
      <c r="AC26" s="279"/>
      <c r="AD26" s="279"/>
      <c r="AE26" s="279"/>
      <c r="AF26" s="279"/>
      <c r="AG26" s="279"/>
      <c r="AH26" s="279"/>
      <c r="AI26" s="279"/>
    </row>
    <row r="27" spans="2:35" x14ac:dyDescent="0.2">
      <c r="B27" s="48" t="s">
        <v>434</v>
      </c>
      <c r="C27" s="241">
        <f>'08 Čas tovaru'!C23</f>
        <v>0</v>
      </c>
      <c r="D27" s="241">
        <f>'08 Čas tovaru'!C26</f>
        <v>0</v>
      </c>
      <c r="E27" s="241">
        <f t="shared" si="3"/>
        <v>0</v>
      </c>
      <c r="F27" s="280"/>
      <c r="G27" s="291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79"/>
      <c r="AI27" s="279"/>
    </row>
    <row r="28" spans="2:35" x14ac:dyDescent="0.2">
      <c r="B28" s="48" t="s">
        <v>435</v>
      </c>
      <c r="C28" s="241">
        <f>'09 Spotreba PHM'!C109</f>
        <v>809318867.15729153</v>
      </c>
      <c r="D28" s="241">
        <f>'09 Spotreba PHM'!C122</f>
        <v>768766727.97787738</v>
      </c>
      <c r="E28" s="241">
        <f t="shared" si="3"/>
        <v>40552139.179414153</v>
      </c>
      <c r="F28" s="279"/>
      <c r="G28" s="291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  <c r="W28" s="279"/>
      <c r="X28" s="279"/>
      <c r="Y28" s="279"/>
      <c r="Z28" s="279"/>
      <c r="AA28" s="279"/>
      <c r="AB28" s="279"/>
      <c r="AC28" s="279"/>
      <c r="AD28" s="279"/>
      <c r="AE28" s="279"/>
      <c r="AF28" s="279"/>
      <c r="AG28" s="279"/>
      <c r="AH28" s="279"/>
      <c r="AI28" s="279"/>
    </row>
    <row r="29" spans="2:35" x14ac:dyDescent="0.2">
      <c r="B29" s="48" t="s">
        <v>436</v>
      </c>
      <c r="C29" s="241">
        <f>'10 Ostatné náklady'!C137</f>
        <v>1464625877.6884844</v>
      </c>
      <c r="D29" s="241">
        <f>'10 Ostatné náklady'!C140</f>
        <v>1328371503.528527</v>
      </c>
      <c r="E29" s="241">
        <f t="shared" si="3"/>
        <v>136254374.15995741</v>
      </c>
      <c r="F29" s="278"/>
      <c r="G29" s="291"/>
      <c r="H29" s="278"/>
      <c r="I29" s="278"/>
      <c r="J29" s="278"/>
      <c r="K29" s="278"/>
      <c r="L29" s="278"/>
      <c r="M29" s="278"/>
      <c r="N29" s="278"/>
      <c r="O29" s="278"/>
      <c r="P29" s="278"/>
      <c r="Q29" s="278"/>
      <c r="R29" s="278"/>
      <c r="S29" s="278"/>
      <c r="T29" s="278"/>
      <c r="U29" s="278"/>
      <c r="V29" s="278"/>
      <c r="W29" s="278"/>
      <c r="X29" s="278"/>
      <c r="Y29" s="278"/>
      <c r="Z29" s="278"/>
      <c r="AA29" s="278"/>
      <c r="AB29" s="278"/>
      <c r="AC29" s="278"/>
      <c r="AD29" s="278"/>
      <c r="AE29" s="278"/>
      <c r="AF29" s="278"/>
      <c r="AG29" s="278"/>
    </row>
    <row r="30" spans="2:35" x14ac:dyDescent="0.2">
      <c r="B30" s="48" t="s">
        <v>437</v>
      </c>
      <c r="C30" s="241">
        <f>'11 Bezpečnosť'!C8</f>
        <v>854355892.59260714</v>
      </c>
      <c r="D30" s="241">
        <f>'11 Bezpečnosť'!C17</f>
        <v>765284031.08739853</v>
      </c>
      <c r="E30" s="241">
        <f t="shared" si="3"/>
        <v>89071861.505208611</v>
      </c>
      <c r="F30" s="278"/>
      <c r="G30" s="291"/>
      <c r="H30" s="278"/>
      <c r="I30" s="278"/>
      <c r="J30" s="278"/>
      <c r="K30" s="278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278"/>
      <c r="AE30" s="278"/>
      <c r="AF30" s="278"/>
      <c r="AG30" s="278"/>
    </row>
    <row r="31" spans="2:35" x14ac:dyDescent="0.2">
      <c r="B31" s="48" t="s">
        <v>438</v>
      </c>
      <c r="C31" s="241">
        <f>'12 Znečisťujúce látky'!C63</f>
        <v>747299483.0297538</v>
      </c>
      <c r="D31" s="241">
        <f>'12 Znečisťujúce látky'!C75</f>
        <v>689950171.39129663</v>
      </c>
      <c r="E31" s="241">
        <f t="shared" si="3"/>
        <v>57349311.638457179</v>
      </c>
      <c r="F31" s="278"/>
      <c r="G31" s="291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8"/>
      <c r="AF31" s="278"/>
      <c r="AG31" s="278"/>
    </row>
    <row r="32" spans="2:35" x14ac:dyDescent="0.2">
      <c r="B32" s="48" t="s">
        <v>439</v>
      </c>
      <c r="C32" s="241">
        <f>'13 Skleníkové plyny'!C43</f>
        <v>2144198537.0850661</v>
      </c>
      <c r="D32" s="241">
        <f>'13 Skleníkové plyny'!C53</f>
        <v>2024993688.2148833</v>
      </c>
      <c r="E32" s="241">
        <f t="shared" si="3"/>
        <v>119204848.87018275</v>
      </c>
      <c r="F32" s="278"/>
      <c r="G32" s="291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8"/>
      <c r="AG32" s="278"/>
    </row>
    <row r="33" spans="2:33" x14ac:dyDescent="0.2">
      <c r="B33" s="48" t="s">
        <v>440</v>
      </c>
      <c r="C33" s="241">
        <f>'14 Hluk'!C104</f>
        <v>12771921.134123025</v>
      </c>
      <c r="D33" s="241">
        <f>'14 Hluk'!C124</f>
        <v>7055961.2932556011</v>
      </c>
      <c r="E33" s="241">
        <f t="shared" si="3"/>
        <v>5715959.8408674244</v>
      </c>
      <c r="F33" s="278"/>
      <c r="G33" s="291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278"/>
    </row>
    <row r="34" spans="2:33" x14ac:dyDescent="0.2">
      <c r="B34" s="48" t="s">
        <v>16</v>
      </c>
      <c r="C34" s="241"/>
      <c r="D34" s="241">
        <f>AG15</f>
        <v>523090799.13570327</v>
      </c>
      <c r="E34" s="241">
        <f>C34+D34</f>
        <v>523090799.13570327</v>
      </c>
      <c r="F34" s="278"/>
      <c r="G34" s="291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  <c r="AA34" s="278"/>
      <c r="AB34" s="278"/>
      <c r="AC34" s="278"/>
      <c r="AD34" s="278"/>
      <c r="AE34" s="278"/>
      <c r="AF34" s="278"/>
      <c r="AG34" s="278"/>
    </row>
    <row r="35" spans="2:33" x14ac:dyDescent="0.2">
      <c r="B35" s="87" t="s">
        <v>56</v>
      </c>
      <c r="C35" s="241"/>
      <c r="D35" s="241"/>
      <c r="E35" s="241"/>
      <c r="F35" s="278"/>
      <c r="G35" s="291"/>
      <c r="H35" s="278"/>
      <c r="I35" s="278"/>
      <c r="J35" s="278"/>
      <c r="K35" s="278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  <c r="AD35" s="278"/>
      <c r="AE35" s="278"/>
      <c r="AF35" s="278"/>
      <c r="AG35" s="278"/>
    </row>
    <row r="36" spans="2:33" x14ac:dyDescent="0.2">
      <c r="D36" s="278"/>
      <c r="E36" s="278"/>
      <c r="F36" s="278"/>
      <c r="G36" s="291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78"/>
      <c r="U36" s="278"/>
      <c r="V36" s="278"/>
      <c r="W36" s="278"/>
      <c r="X36" s="278"/>
      <c r="Y36" s="278"/>
      <c r="Z36" s="278"/>
      <c r="AA36" s="278"/>
      <c r="AB36" s="278"/>
      <c r="AC36" s="278"/>
      <c r="AD36" s="278"/>
      <c r="AE36" s="278"/>
      <c r="AF36" s="278"/>
      <c r="AG36" s="278"/>
    </row>
    <row r="37" spans="2:33" x14ac:dyDescent="0.2"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  <c r="AE37" s="278"/>
      <c r="AF37" s="278"/>
      <c r="AG37" s="278"/>
    </row>
    <row r="38" spans="2:33" x14ac:dyDescent="0.2"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  <c r="AD38" s="278"/>
      <c r="AE38" s="278"/>
      <c r="AF38" s="278"/>
      <c r="AG38" s="278"/>
    </row>
    <row r="39" spans="2:33" x14ac:dyDescent="0.2"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278"/>
    </row>
    <row r="40" spans="2:33" x14ac:dyDescent="0.2"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78"/>
      <c r="AB40" s="278"/>
      <c r="AC40" s="278"/>
      <c r="AD40" s="278"/>
      <c r="AE40" s="278"/>
      <c r="AF40" s="278"/>
      <c r="AG40" s="278"/>
    </row>
    <row r="41" spans="2:33" x14ac:dyDescent="0.2"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  <c r="AA41" s="278"/>
      <c r="AB41" s="278"/>
      <c r="AC41" s="278"/>
      <c r="AD41" s="278"/>
      <c r="AE41" s="278"/>
      <c r="AF41" s="278"/>
      <c r="AG41" s="278"/>
    </row>
    <row r="42" spans="2:33" x14ac:dyDescent="0.2"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78"/>
      <c r="U42" s="278"/>
      <c r="V42" s="278"/>
      <c r="W42" s="278"/>
      <c r="X42" s="278"/>
      <c r="Y42" s="278"/>
      <c r="Z42" s="278"/>
      <c r="AA42" s="278"/>
      <c r="AB42" s="278"/>
      <c r="AC42" s="278"/>
      <c r="AD42" s="278"/>
      <c r="AE42" s="278"/>
      <c r="AF42" s="278"/>
      <c r="AG42" s="278"/>
    </row>
    <row r="43" spans="2:33" x14ac:dyDescent="0.2"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78"/>
      <c r="U43" s="278"/>
      <c r="V43" s="278"/>
      <c r="W43" s="278"/>
      <c r="X43" s="278"/>
      <c r="Y43" s="278"/>
      <c r="Z43" s="278"/>
      <c r="AA43" s="278"/>
      <c r="AB43" s="278"/>
      <c r="AC43" s="278"/>
      <c r="AD43" s="278"/>
      <c r="AE43" s="278"/>
      <c r="AF43" s="278"/>
      <c r="AG43" s="278"/>
    </row>
    <row r="44" spans="2:33" x14ac:dyDescent="0.2"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  <c r="AA44" s="278"/>
      <c r="AB44" s="278"/>
      <c r="AC44" s="278"/>
      <c r="AD44" s="278"/>
      <c r="AE44" s="278"/>
      <c r="AF44" s="278"/>
      <c r="AG44" s="278"/>
    </row>
    <row r="45" spans="2:33" x14ac:dyDescent="0.2"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8"/>
      <c r="AG45" s="278"/>
    </row>
    <row r="46" spans="2:33" x14ac:dyDescent="0.2"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8"/>
      <c r="AF46" s="278"/>
      <c r="AG46" s="278"/>
    </row>
    <row r="47" spans="2:33" x14ac:dyDescent="0.2"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78"/>
      <c r="AB47" s="278"/>
      <c r="AC47" s="278"/>
      <c r="AD47" s="278"/>
      <c r="AE47" s="278"/>
      <c r="AF47" s="278"/>
      <c r="AG47" s="278"/>
    </row>
    <row r="48" spans="2:33" x14ac:dyDescent="0.2"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78"/>
      <c r="AB48" s="278"/>
      <c r="AC48" s="278"/>
      <c r="AD48" s="278"/>
      <c r="AE48" s="278"/>
      <c r="AF48" s="278"/>
      <c r="AG48" s="278"/>
    </row>
    <row r="49" spans="4:33" x14ac:dyDescent="0.2"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  <c r="AD49" s="278"/>
      <c r="AE49" s="278"/>
      <c r="AF49" s="278"/>
      <c r="AG49" s="278"/>
    </row>
    <row r="50" spans="4:33" x14ac:dyDescent="0.2"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278"/>
      <c r="AE50" s="278"/>
      <c r="AF50" s="278"/>
      <c r="AG50" s="278"/>
    </row>
  </sheetData>
  <pageMargins left="0.19687499999999999" right="0.19687499999999999" top="1" bottom="1" header="0.5" footer="0.5"/>
  <pageSetup scale="75" orientation="landscape" r:id="rId1"/>
  <headerFooter alignWithMargins="0">
    <oddHeader>&amp;LPríloha 7: Štandardné tabuľky - Cesty
&amp;"Arial,Tučné"&amp;12 11 Ekonomická analýza</oddHeader>
    <oddFooter>Strana &amp;P z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ist9">
    <tabColor rgb="FFFFC000"/>
  </sheetPr>
  <dimension ref="B2:S88"/>
  <sheetViews>
    <sheetView topLeftCell="A4" zoomScaleNormal="100" workbookViewId="0">
      <selection activeCell="D31" sqref="D31"/>
    </sheetView>
  </sheetViews>
  <sheetFormatPr defaultRowHeight="11.25" x14ac:dyDescent="0.2"/>
  <cols>
    <col min="1" max="1" width="2.7109375" style="3" customWidth="1"/>
    <col min="2" max="2" width="56.7109375" style="3" customWidth="1"/>
    <col min="3" max="3" width="11.7109375" style="3" customWidth="1"/>
    <col min="4" max="4" width="9.5703125" style="3" bestFit="1" customWidth="1"/>
    <col min="5" max="8" width="14.5703125" style="3" customWidth="1"/>
    <col min="9" max="9" width="6.140625" style="3" bestFit="1" customWidth="1"/>
    <col min="10" max="10" width="5.5703125" style="3" bestFit="1" customWidth="1"/>
    <col min="11" max="11" width="9.140625" style="3"/>
    <col min="12" max="12" width="31" style="3" customWidth="1"/>
    <col min="13" max="13" width="11.7109375" style="3" bestFit="1" customWidth="1"/>
    <col min="14" max="16384" width="9.140625" style="3"/>
  </cols>
  <sheetData>
    <row r="2" spans="2:19" x14ac:dyDescent="0.2">
      <c r="B2" s="4" t="s">
        <v>321</v>
      </c>
      <c r="C2" s="4"/>
      <c r="D2" s="4" t="s">
        <v>10</v>
      </c>
      <c r="E2" s="4"/>
      <c r="F2" s="4"/>
      <c r="G2" s="4"/>
      <c r="H2" s="4"/>
      <c r="I2" s="4"/>
      <c r="J2" s="4"/>
    </row>
    <row r="3" spans="2:19" x14ac:dyDescent="0.2">
      <c r="B3" s="5"/>
      <c r="C3" s="5"/>
      <c r="D3" s="6">
        <v>1</v>
      </c>
      <c r="E3" s="6">
        <v>2</v>
      </c>
      <c r="F3" s="6">
        <v>3</v>
      </c>
      <c r="G3" s="6">
        <v>4</v>
      </c>
      <c r="H3" s="6">
        <v>5</v>
      </c>
      <c r="I3" s="6"/>
      <c r="J3" s="6">
        <v>30</v>
      </c>
    </row>
    <row r="4" spans="2:19" x14ac:dyDescent="0.2">
      <c r="B4" s="7" t="s">
        <v>317</v>
      </c>
      <c r="C4" s="7" t="s">
        <v>9</v>
      </c>
      <c r="D4" s="8">
        <f>Parametre!C13</f>
        <v>2026</v>
      </c>
      <c r="E4" s="8">
        <f>$D$4+D3</f>
        <v>2027</v>
      </c>
      <c r="F4" s="8">
        <f>$D$4+E3</f>
        <v>2028</v>
      </c>
      <c r="G4" s="8">
        <f>$D$4+F3</f>
        <v>2029</v>
      </c>
      <c r="H4" s="8">
        <f>$D$4+G3</f>
        <v>2030</v>
      </c>
      <c r="I4" s="8" t="s">
        <v>66</v>
      </c>
      <c r="J4" s="8">
        <f>D4+J3-1</f>
        <v>2055</v>
      </c>
    </row>
    <row r="5" spans="2:19" x14ac:dyDescent="0.2">
      <c r="B5" s="4" t="s">
        <v>61</v>
      </c>
      <c r="C5" s="9">
        <f>SUM(D5:J5)</f>
        <v>23124489.906588741</v>
      </c>
      <c r="D5" s="10">
        <f>'[1]01 Investičné výdavky'!D5</f>
        <v>23124489.906588741</v>
      </c>
      <c r="E5" s="10">
        <f>'[1]01 Investičné výdavky'!E5</f>
        <v>0</v>
      </c>
      <c r="F5" s="10">
        <f>'[1]01 Investičné výdavky'!F5</f>
        <v>0</v>
      </c>
      <c r="G5" s="10">
        <f>'[1]01 Investičné výdavky'!G5</f>
        <v>0</v>
      </c>
      <c r="H5" s="10"/>
      <c r="I5" s="10"/>
      <c r="J5" s="10"/>
    </row>
    <row r="6" spans="2:19" x14ac:dyDescent="0.2">
      <c r="B6" s="4" t="s">
        <v>36</v>
      </c>
      <c r="C6" s="9">
        <f t="shared" ref="C6:C26" si="0">SUM(D6:J6)</f>
        <v>17288816.759999998</v>
      </c>
      <c r="D6" s="10">
        <f>'[1]01 Investičné výdavky'!D6</f>
        <v>17288816.759999998</v>
      </c>
      <c r="E6" s="10">
        <f>'[1]01 Investičné výdavky'!E6</f>
        <v>0</v>
      </c>
      <c r="F6" s="10">
        <f>'[1]01 Investičné výdavky'!F6</f>
        <v>0</v>
      </c>
      <c r="G6" s="10">
        <f>'[1]01 Investičné výdavky'!G6</f>
        <v>0</v>
      </c>
      <c r="H6" s="10"/>
      <c r="I6" s="10"/>
      <c r="J6" s="10"/>
    </row>
    <row r="7" spans="2:19" x14ac:dyDescent="0.2">
      <c r="B7" s="4" t="s">
        <v>52</v>
      </c>
      <c r="C7" s="9">
        <f t="shared" si="0"/>
        <v>12654482.5660599</v>
      </c>
      <c r="D7" s="10">
        <f>'[1]01 Investičné výdavky'!D7</f>
        <v>3163620.6415149751</v>
      </c>
      <c r="E7" s="10">
        <f>'[1]01 Investičné výdavky'!E7</f>
        <v>3163620.6415149751</v>
      </c>
      <c r="F7" s="10">
        <f>'[1]01 Investičné výdavky'!F7</f>
        <v>3163620.6415149751</v>
      </c>
      <c r="G7" s="10">
        <f>'[1]01 Investičné výdavky'!G7</f>
        <v>3163620.6415149751</v>
      </c>
      <c r="H7" s="10"/>
      <c r="I7" s="10"/>
      <c r="J7" s="10"/>
    </row>
    <row r="8" spans="2:19" x14ac:dyDescent="0.2">
      <c r="B8" s="4" t="s">
        <v>68</v>
      </c>
      <c r="C8" s="9">
        <f t="shared" si="0"/>
        <v>392304937.96907908</v>
      </c>
      <c r="D8" s="11">
        <f>SUM(D9:D18)</f>
        <v>98076234.492269769</v>
      </c>
      <c r="E8" s="11">
        <f t="shared" ref="E8:J8" si="1">SUM(E9:E18)</f>
        <v>98076234.492269769</v>
      </c>
      <c r="F8" s="11">
        <f t="shared" si="1"/>
        <v>98076234.492269769</v>
      </c>
      <c r="G8" s="11">
        <f t="shared" si="1"/>
        <v>98076234.492269769</v>
      </c>
      <c r="H8" s="11">
        <f t="shared" si="1"/>
        <v>0</v>
      </c>
      <c r="I8" s="11">
        <f t="shared" si="1"/>
        <v>0</v>
      </c>
      <c r="J8" s="11">
        <f t="shared" si="1"/>
        <v>0</v>
      </c>
      <c r="L8" s="3" t="s">
        <v>492</v>
      </c>
    </row>
    <row r="9" spans="2:19" x14ac:dyDescent="0.2">
      <c r="B9" s="180" t="s">
        <v>31</v>
      </c>
      <c r="C9" s="181">
        <f t="shared" si="0"/>
        <v>175084304.427984</v>
      </c>
      <c r="D9" s="10">
        <f>'[1]01 Investičné výdavky'!D9</f>
        <v>43771076.106996</v>
      </c>
      <c r="E9" s="10">
        <f>'[1]01 Investičné výdavky'!E9</f>
        <v>43771076.106996</v>
      </c>
      <c r="F9" s="10">
        <f>'[1]01 Investičné výdavky'!F9</f>
        <v>43771076.106996</v>
      </c>
      <c r="G9" s="10">
        <f>'[1]01 Investičné výdavky'!G9</f>
        <v>43771076.106996</v>
      </c>
      <c r="H9" s="182"/>
      <c r="I9" s="182"/>
      <c r="J9" s="182"/>
      <c r="L9" s="3">
        <v>100</v>
      </c>
      <c r="M9" s="16">
        <f>C9*L9</f>
        <v>17508430442.798401</v>
      </c>
      <c r="N9" s="2"/>
      <c r="O9" s="2"/>
      <c r="P9" s="2"/>
      <c r="Q9" s="2"/>
      <c r="R9" s="2"/>
      <c r="S9" s="2"/>
    </row>
    <row r="10" spans="2:19" x14ac:dyDescent="0.2">
      <c r="B10" s="180" t="s">
        <v>32</v>
      </c>
      <c r="C10" s="181">
        <f t="shared" si="0"/>
        <v>0</v>
      </c>
      <c r="D10" s="10">
        <f>'[1]01 Investičné výdavky'!D10</f>
        <v>0</v>
      </c>
      <c r="E10" s="10">
        <f>'[1]01 Investičné výdavky'!E10</f>
        <v>0</v>
      </c>
      <c r="F10" s="10">
        <f>'[1]01 Investičné výdavky'!F10</f>
        <v>0</v>
      </c>
      <c r="G10" s="10">
        <f>'[1]01 Investičné výdavky'!G10</f>
        <v>0</v>
      </c>
      <c r="H10" s="182"/>
      <c r="I10" s="182"/>
      <c r="J10" s="182"/>
      <c r="L10" s="3">
        <v>100</v>
      </c>
      <c r="M10" s="16">
        <f t="shared" ref="M10:M16" si="2">C10*L10</f>
        <v>0</v>
      </c>
      <c r="N10" s="2"/>
      <c r="O10" s="2"/>
      <c r="P10" s="2"/>
      <c r="Q10" s="2"/>
      <c r="R10" s="2"/>
      <c r="S10" s="2"/>
    </row>
    <row r="11" spans="2:19" x14ac:dyDescent="0.2">
      <c r="B11" s="180" t="s">
        <v>41</v>
      </c>
      <c r="C11" s="181">
        <f>SUM(D11:J11)</f>
        <v>0</v>
      </c>
      <c r="D11" s="10">
        <f>'[1]01 Investičné výdavky'!D11</f>
        <v>0</v>
      </c>
      <c r="E11" s="10">
        <f>'[1]01 Investičné výdavky'!E11</f>
        <v>0</v>
      </c>
      <c r="F11" s="10">
        <f>'[1]01 Investičné výdavky'!F11</f>
        <v>0</v>
      </c>
      <c r="G11" s="10">
        <f>'[1]01 Investičné výdavky'!G11</f>
        <v>0</v>
      </c>
      <c r="H11" s="182"/>
      <c r="I11" s="182"/>
      <c r="J11" s="182"/>
      <c r="L11" s="3">
        <v>60</v>
      </c>
      <c r="M11" s="16">
        <f t="shared" si="2"/>
        <v>0</v>
      </c>
      <c r="N11" s="2"/>
      <c r="O11" s="2"/>
      <c r="P11" s="2"/>
      <c r="Q11" s="2"/>
      <c r="R11" s="2"/>
      <c r="S11" s="2"/>
    </row>
    <row r="12" spans="2:19" x14ac:dyDescent="0.2">
      <c r="B12" s="180" t="s">
        <v>69</v>
      </c>
      <c r="C12" s="181">
        <f t="shared" si="0"/>
        <v>76925477.828382894</v>
      </c>
      <c r="D12" s="10">
        <f>'[1]01 Investičné výdavky'!D12</f>
        <v>19231369.457095724</v>
      </c>
      <c r="E12" s="10">
        <f>'[1]01 Investičné výdavky'!E12</f>
        <v>19231369.457095724</v>
      </c>
      <c r="F12" s="10">
        <f>'[1]01 Investičné výdavky'!F12</f>
        <v>19231369.457095724</v>
      </c>
      <c r="G12" s="10">
        <f>'[1]01 Investičné výdavky'!G12</f>
        <v>19231369.457095724</v>
      </c>
      <c r="H12" s="182"/>
      <c r="I12" s="182"/>
      <c r="J12" s="182"/>
      <c r="L12" s="3">
        <v>50</v>
      </c>
      <c r="M12" s="16">
        <f t="shared" si="2"/>
        <v>3846273891.4191446</v>
      </c>
      <c r="N12" s="2"/>
      <c r="O12" s="2"/>
      <c r="P12" s="2"/>
      <c r="Q12" s="2"/>
      <c r="R12" s="2"/>
      <c r="S12" s="2"/>
    </row>
    <row r="13" spans="2:19" x14ac:dyDescent="0.2">
      <c r="B13" s="180" t="s">
        <v>287</v>
      </c>
      <c r="C13" s="181">
        <f t="shared" si="0"/>
        <v>38989215.137344398</v>
      </c>
      <c r="D13" s="10">
        <f>'[1]01 Investičné výdavky'!D13</f>
        <v>9747303.7843360994</v>
      </c>
      <c r="E13" s="10">
        <f>'[1]01 Investičné výdavky'!E13</f>
        <v>9747303.7843360994</v>
      </c>
      <c r="F13" s="10">
        <f>'[1]01 Investičné výdavky'!F13</f>
        <v>9747303.7843360994</v>
      </c>
      <c r="G13" s="10">
        <f>'[1]01 Investičné výdavky'!G13</f>
        <v>9747303.7843360994</v>
      </c>
      <c r="H13" s="182"/>
      <c r="I13" s="182"/>
      <c r="J13" s="182"/>
      <c r="L13" s="3">
        <v>50</v>
      </c>
      <c r="M13" s="16">
        <f t="shared" si="2"/>
        <v>1949460756.8672199</v>
      </c>
      <c r="N13" s="2"/>
      <c r="O13" s="2"/>
      <c r="P13" s="2"/>
      <c r="Q13" s="2"/>
      <c r="R13" s="2"/>
      <c r="S13" s="2"/>
    </row>
    <row r="14" spans="2:19" x14ac:dyDescent="0.2">
      <c r="B14" s="180" t="s">
        <v>290</v>
      </c>
      <c r="C14" s="181">
        <f t="shared" si="0"/>
        <v>8051300.9269858496</v>
      </c>
      <c r="D14" s="10">
        <f>'[1]01 Investičné výdavky'!D14</f>
        <v>2012825.2317464624</v>
      </c>
      <c r="E14" s="10">
        <f>'[1]01 Investičné výdavky'!E14</f>
        <v>2012825.2317464624</v>
      </c>
      <c r="F14" s="10">
        <f>'[1]01 Investičné výdavky'!F14</f>
        <v>2012825.2317464624</v>
      </c>
      <c r="G14" s="10">
        <f>'[1]01 Investičné výdavky'!G14</f>
        <v>2012825.2317464624</v>
      </c>
      <c r="H14" s="182"/>
      <c r="I14" s="182"/>
      <c r="J14" s="182"/>
      <c r="L14" s="3">
        <v>30</v>
      </c>
      <c r="M14" s="16">
        <f t="shared" si="2"/>
        <v>241539027.8095755</v>
      </c>
      <c r="N14" s="2"/>
      <c r="O14" s="2"/>
      <c r="P14" s="2"/>
      <c r="Q14" s="2"/>
      <c r="R14" s="2"/>
      <c r="S14" s="2"/>
    </row>
    <row r="15" spans="2:19" x14ac:dyDescent="0.2">
      <c r="B15" s="180" t="s">
        <v>291</v>
      </c>
      <c r="C15" s="181">
        <f t="shared" si="0"/>
        <v>0</v>
      </c>
      <c r="D15" s="10">
        <f>'[1]01 Investičné výdavky'!D15</f>
        <v>0</v>
      </c>
      <c r="E15" s="10">
        <f>'[1]01 Investičné výdavky'!E15</f>
        <v>0</v>
      </c>
      <c r="F15" s="10">
        <f>'[1]01 Investičné výdavky'!F15</f>
        <v>0</v>
      </c>
      <c r="G15" s="10">
        <f>'[1]01 Investičné výdavky'!G15</f>
        <v>0</v>
      </c>
      <c r="H15" s="182"/>
      <c r="I15" s="182"/>
      <c r="J15" s="182"/>
      <c r="L15" s="3">
        <v>30</v>
      </c>
      <c r="M15" s="16">
        <f t="shared" si="2"/>
        <v>0</v>
      </c>
      <c r="N15" s="2"/>
      <c r="O15" s="2"/>
      <c r="P15" s="2"/>
      <c r="Q15" s="2"/>
      <c r="R15" s="2"/>
      <c r="S15" s="2"/>
    </row>
    <row r="16" spans="2:19" x14ac:dyDescent="0.2">
      <c r="B16" s="180" t="s">
        <v>292</v>
      </c>
      <c r="C16" s="181">
        <f t="shared" si="0"/>
        <v>3419061.01347068</v>
      </c>
      <c r="D16" s="10">
        <f>'[1]01 Investičné výdavky'!D16</f>
        <v>854765.25336767</v>
      </c>
      <c r="E16" s="10">
        <f>'[1]01 Investičné výdavky'!E16</f>
        <v>854765.25336767</v>
      </c>
      <c r="F16" s="10">
        <f>'[1]01 Investičné výdavky'!F16</f>
        <v>854765.25336767</v>
      </c>
      <c r="G16" s="10">
        <f>'[1]01 Investičné výdavky'!G16</f>
        <v>854765.25336767</v>
      </c>
      <c r="H16" s="182"/>
      <c r="I16" s="182"/>
      <c r="J16" s="182"/>
      <c r="L16" s="3">
        <v>15</v>
      </c>
      <c r="M16" s="16">
        <f t="shared" si="2"/>
        <v>51285915.2020602</v>
      </c>
      <c r="N16" s="2"/>
      <c r="O16" s="2"/>
      <c r="P16" s="2"/>
      <c r="Q16" s="2"/>
      <c r="R16" s="2"/>
      <c r="S16" s="2"/>
    </row>
    <row r="17" spans="2:19" x14ac:dyDescent="0.2">
      <c r="B17" s="180" t="s">
        <v>49</v>
      </c>
      <c r="C17" s="181">
        <f t="shared" si="0"/>
        <v>38287431.439716697</v>
      </c>
      <c r="D17" s="10">
        <f>'[1]01 Investičné výdavky'!D17</f>
        <v>9571857.8599291742</v>
      </c>
      <c r="E17" s="10">
        <f>'[1]01 Investičné výdavky'!E17</f>
        <v>9571857.8599291742</v>
      </c>
      <c r="F17" s="10">
        <f>'[1]01 Investičné výdavky'!F17</f>
        <v>9571857.8599291742</v>
      </c>
      <c r="G17" s="10">
        <f>'[1]01 Investičné výdavky'!G17</f>
        <v>9571857.8599291742</v>
      </c>
      <c r="H17" s="182"/>
      <c r="I17" s="182"/>
      <c r="J17" s="182"/>
      <c r="L17" s="290"/>
      <c r="M17" s="2"/>
      <c r="N17" s="2"/>
      <c r="O17" s="2"/>
      <c r="P17" s="2"/>
      <c r="Q17" s="2"/>
      <c r="R17" s="2"/>
      <c r="S17" s="2"/>
    </row>
    <row r="18" spans="2:19" x14ac:dyDescent="0.2">
      <c r="B18" s="180" t="s">
        <v>70</v>
      </c>
      <c r="C18" s="181">
        <f t="shared" si="0"/>
        <v>51548147.195194498</v>
      </c>
      <c r="D18" s="10">
        <f>'[1]01 Investičné výdavky'!D18</f>
        <v>12887036.798798624</v>
      </c>
      <c r="E18" s="10">
        <f>'[1]01 Investičné výdavky'!E18</f>
        <v>12887036.798798624</v>
      </c>
      <c r="F18" s="10">
        <f>'[1]01 Investičné výdavky'!F18</f>
        <v>12887036.798798624</v>
      </c>
      <c r="G18" s="10">
        <f>'[1]01 Investičné výdavky'!G18</f>
        <v>12887036.798798624</v>
      </c>
      <c r="H18" s="182"/>
      <c r="I18" s="182"/>
      <c r="J18" s="182"/>
      <c r="L18" s="2" t="s">
        <v>493</v>
      </c>
      <c r="M18" s="2">
        <f>ROUND(SUM(M9:M16)/SUM(C9:C16),0)</f>
        <v>78</v>
      </c>
      <c r="N18" s="2"/>
      <c r="O18" s="2"/>
      <c r="P18" s="2"/>
      <c r="Q18" s="2"/>
      <c r="R18" s="2"/>
      <c r="S18" s="2"/>
    </row>
    <row r="19" spans="2:19" x14ac:dyDescent="0.2">
      <c r="B19" s="4" t="s">
        <v>51</v>
      </c>
      <c r="C19" s="9">
        <f t="shared" si="0"/>
        <v>11769148.1390724</v>
      </c>
      <c r="D19" s="10">
        <f>'[1]01 Investičné výdavky'!D19</f>
        <v>2942287.0347680999</v>
      </c>
      <c r="E19" s="10">
        <f>'[1]01 Investičné výdavky'!E19</f>
        <v>2942287.0347680999</v>
      </c>
      <c r="F19" s="10">
        <f>'[1]01 Investičné výdavky'!F19</f>
        <v>2942287.0347680999</v>
      </c>
      <c r="G19" s="10">
        <f>'[1]01 Investičné výdavky'!G19</f>
        <v>2942287.0347680999</v>
      </c>
      <c r="H19" s="10"/>
      <c r="I19" s="10"/>
      <c r="J19" s="10"/>
      <c r="L19" s="2" t="s">
        <v>495</v>
      </c>
      <c r="M19" s="2">
        <f>Parametre!C12-(Parametre!C15-Parametre!C13)</f>
        <v>26</v>
      </c>
      <c r="N19" s="2"/>
      <c r="O19" s="2"/>
      <c r="P19" s="2"/>
      <c r="Q19" s="2"/>
      <c r="R19" s="2"/>
      <c r="S19" s="2"/>
    </row>
    <row r="20" spans="2:19" x14ac:dyDescent="0.2">
      <c r="B20" s="4" t="s">
        <v>71</v>
      </c>
      <c r="C20" s="9">
        <f t="shared" si="0"/>
        <v>93634.19</v>
      </c>
      <c r="D20" s="10">
        <f>'[1]01 Investičné výdavky'!D20</f>
        <v>93634.19</v>
      </c>
      <c r="E20" s="10">
        <f>'[1]01 Investičné výdavky'!E20</f>
        <v>0</v>
      </c>
      <c r="F20" s="10">
        <f>'[1]01 Investičné výdavky'!F20</f>
        <v>0</v>
      </c>
      <c r="G20" s="10">
        <f>'[1]01 Investičné výdavky'!G20</f>
        <v>0</v>
      </c>
      <c r="H20" s="10"/>
      <c r="I20" s="10"/>
      <c r="J20" s="10"/>
      <c r="L20" s="3" t="s">
        <v>494</v>
      </c>
      <c r="M20" s="3">
        <f>M18-M19</f>
        <v>52</v>
      </c>
    </row>
    <row r="21" spans="2:19" s="14" customFormat="1" x14ac:dyDescent="0.2">
      <c r="B21" s="12" t="s">
        <v>345</v>
      </c>
      <c r="C21" s="13">
        <f t="shared" si="0"/>
        <v>457235509.5308001</v>
      </c>
      <c r="D21" s="13">
        <f>SUM(D5:D8,D19:D20)</f>
        <v>144689083.0251416</v>
      </c>
      <c r="E21" s="13">
        <f>SUM(E5:E8,E19:E20)</f>
        <v>104182142.16855285</v>
      </c>
      <c r="F21" s="13">
        <f t="shared" ref="F21:J21" si="3">SUM(F5:F8,F19:F20)</f>
        <v>104182142.16855285</v>
      </c>
      <c r="G21" s="13">
        <f>SUM(G5:G8,G19:G20)</f>
        <v>104182142.16855285</v>
      </c>
      <c r="H21" s="13">
        <f t="shared" si="3"/>
        <v>0</v>
      </c>
      <c r="I21" s="13">
        <f t="shared" si="3"/>
        <v>0</v>
      </c>
      <c r="J21" s="13">
        <f t="shared" si="3"/>
        <v>0</v>
      </c>
    </row>
    <row r="22" spans="2:19" x14ac:dyDescent="0.2">
      <c r="B22" s="4" t="s">
        <v>62</v>
      </c>
      <c r="C22" s="9">
        <f t="shared" si="0"/>
        <v>40518008.556513898</v>
      </c>
      <c r="D22" s="10">
        <f>'[1]01 Investičné výdavky'!D22</f>
        <v>10129502.139128475</v>
      </c>
      <c r="E22" s="10">
        <f>'[1]01 Investičné výdavky'!E22</f>
        <v>10129502.139128475</v>
      </c>
      <c r="F22" s="10">
        <f>'[1]01 Investičné výdavky'!F22</f>
        <v>10129502.139128475</v>
      </c>
      <c r="G22" s="10">
        <f>'[1]01 Investičné výdavky'!G22</f>
        <v>10129502.139128475</v>
      </c>
      <c r="H22" s="10"/>
      <c r="I22" s="10"/>
      <c r="J22" s="10"/>
    </row>
    <row r="23" spans="2:19" x14ac:dyDescent="0.2">
      <c r="B23" s="4" t="s">
        <v>343</v>
      </c>
      <c r="C23" s="9">
        <f t="shared" si="0"/>
        <v>0</v>
      </c>
      <c r="D23" s="10"/>
      <c r="E23" s="10"/>
      <c r="F23" s="10"/>
      <c r="G23" s="10"/>
      <c r="H23" s="10"/>
      <c r="I23" s="10"/>
      <c r="J23" s="10"/>
    </row>
    <row r="24" spans="2:19" ht="11.25" customHeight="1" x14ac:dyDescent="0.2">
      <c r="B24" s="12" t="s">
        <v>344</v>
      </c>
      <c r="C24" s="15">
        <f t="shared" si="0"/>
        <v>497753518.08731401</v>
      </c>
      <c r="D24" s="15">
        <f>SUM(D21:D23)</f>
        <v>154818585.16427007</v>
      </c>
      <c r="E24" s="15">
        <f t="shared" ref="E24:J24" si="4">SUM(E21:E23)</f>
        <v>114311644.30768132</v>
      </c>
      <c r="F24" s="15">
        <f t="shared" si="4"/>
        <v>114311644.30768132</v>
      </c>
      <c r="G24" s="15">
        <f t="shared" si="4"/>
        <v>114311644.30768132</v>
      </c>
      <c r="H24" s="15">
        <f t="shared" si="4"/>
        <v>0</v>
      </c>
      <c r="I24" s="15">
        <f t="shared" si="4"/>
        <v>0</v>
      </c>
      <c r="J24" s="15">
        <f t="shared" si="4"/>
        <v>0</v>
      </c>
    </row>
    <row r="25" spans="2:19" x14ac:dyDescent="0.2">
      <c r="B25" s="4" t="s">
        <v>72</v>
      </c>
      <c r="C25" s="9">
        <f t="shared" si="0"/>
        <v>96092940.265462816</v>
      </c>
      <c r="D25" s="10">
        <f>'[1]01 Investičné výdavky'!D25</f>
        <v>27505953.680854019</v>
      </c>
      <c r="E25" s="10">
        <f>'[1]01 Investičné výdavky'!E25</f>
        <v>22862328.861536264</v>
      </c>
      <c r="F25" s="10">
        <f>'[1]01 Investičné výdavky'!F25</f>
        <v>22862328.861536264</v>
      </c>
      <c r="G25" s="10">
        <f>'[1]01 Investičné výdavky'!G25</f>
        <v>22862328.861536264</v>
      </c>
      <c r="H25" s="10">
        <f t="shared" ref="H25" si="5">H24*0.2</f>
        <v>0</v>
      </c>
      <c r="I25" s="10"/>
      <c r="J25" s="10"/>
    </row>
    <row r="26" spans="2:19" x14ac:dyDescent="0.2">
      <c r="B26" s="5" t="s">
        <v>318</v>
      </c>
      <c r="C26" s="15">
        <f t="shared" si="0"/>
        <v>593846458.35277689</v>
      </c>
      <c r="D26" s="15">
        <f t="shared" ref="D26:J26" si="6">SUM(D24:D25)</f>
        <v>182324538.8451241</v>
      </c>
      <c r="E26" s="15">
        <f t="shared" si="6"/>
        <v>137173973.16921759</v>
      </c>
      <c r="F26" s="15">
        <f t="shared" si="6"/>
        <v>137173973.16921759</v>
      </c>
      <c r="G26" s="15">
        <f t="shared" si="6"/>
        <v>137173973.16921759</v>
      </c>
      <c r="H26" s="15">
        <f t="shared" si="6"/>
        <v>0</v>
      </c>
      <c r="I26" s="15">
        <f t="shared" si="6"/>
        <v>0</v>
      </c>
      <c r="J26" s="15">
        <f t="shared" si="6"/>
        <v>0</v>
      </c>
    </row>
    <row r="27" spans="2:19" x14ac:dyDescent="0.2">
      <c r="C27" s="16"/>
      <c r="D27" s="16"/>
      <c r="E27" s="16"/>
      <c r="F27" s="16"/>
      <c r="G27" s="16"/>
      <c r="H27" s="16"/>
      <c r="I27" s="16"/>
      <c r="J27" s="16"/>
    </row>
    <row r="28" spans="2:19" x14ac:dyDescent="0.2">
      <c r="B28" s="185" t="s">
        <v>319</v>
      </c>
      <c r="C28" s="186">
        <f>SUM(D28:J28)</f>
        <v>593846458.35277689</v>
      </c>
      <c r="D28" s="187">
        <f>D26</f>
        <v>182324538.8451241</v>
      </c>
      <c r="E28" s="187">
        <f t="shared" ref="E28:G28" si="7">E26</f>
        <v>137173973.16921759</v>
      </c>
      <c r="F28" s="187">
        <f t="shared" si="7"/>
        <v>137173973.16921759</v>
      </c>
      <c r="G28" s="187">
        <f t="shared" si="7"/>
        <v>137173973.16921759</v>
      </c>
      <c r="H28" s="187"/>
      <c r="I28" s="187"/>
      <c r="J28" s="187"/>
    </row>
    <row r="29" spans="2:19" x14ac:dyDescent="0.2">
      <c r="B29" s="185" t="s">
        <v>347</v>
      </c>
      <c r="C29" s="186">
        <f>SUM(D29:J29)</f>
        <v>457235509.5308001</v>
      </c>
      <c r="D29" s="197">
        <f>D28-D22-D23-D25</f>
        <v>144689083.0251416</v>
      </c>
      <c r="E29" s="197">
        <f t="shared" ref="E29:J29" si="8">E28-E22-E23-E25</f>
        <v>104182142.16855285</v>
      </c>
      <c r="F29" s="197">
        <f t="shared" si="8"/>
        <v>104182142.16855285</v>
      </c>
      <c r="G29" s="197">
        <f t="shared" si="8"/>
        <v>104182142.16855285</v>
      </c>
      <c r="H29" s="197">
        <f t="shared" si="8"/>
        <v>0</v>
      </c>
      <c r="I29" s="197">
        <f t="shared" si="8"/>
        <v>0</v>
      </c>
      <c r="J29" s="197">
        <f t="shared" si="8"/>
        <v>0</v>
      </c>
    </row>
    <row r="30" spans="2:19" x14ac:dyDescent="0.2">
      <c r="B30" s="185" t="s">
        <v>320</v>
      </c>
      <c r="C30" s="186">
        <f>SUM(D30:J30)</f>
        <v>0</v>
      </c>
      <c r="D30" s="197">
        <f>D26-D28</f>
        <v>0</v>
      </c>
      <c r="E30" s="197">
        <f t="shared" ref="E30:J30" si="9">E26-E28</f>
        <v>0</v>
      </c>
      <c r="F30" s="197">
        <f t="shared" si="9"/>
        <v>0</v>
      </c>
      <c r="G30" s="197">
        <f t="shared" si="9"/>
        <v>0</v>
      </c>
      <c r="H30" s="197">
        <f t="shared" si="9"/>
        <v>0</v>
      </c>
      <c r="I30" s="197">
        <f t="shared" si="9"/>
        <v>0</v>
      </c>
      <c r="J30" s="197">
        <f t="shared" si="9"/>
        <v>0</v>
      </c>
    </row>
    <row r="31" spans="2:19" x14ac:dyDescent="0.2">
      <c r="B31" s="18" t="s">
        <v>73</v>
      </c>
    </row>
    <row r="33" spans="2:12" x14ac:dyDescent="0.2">
      <c r="B33" s="4"/>
      <c r="C33" s="4"/>
      <c r="D33" s="4" t="s">
        <v>10</v>
      </c>
      <c r="E33" s="4"/>
      <c r="F33" s="4"/>
      <c r="G33" s="4"/>
      <c r="H33" s="4"/>
      <c r="I33" s="4"/>
      <c r="J33" s="4"/>
      <c r="L33" s="3" t="s">
        <v>315</v>
      </c>
    </row>
    <row r="34" spans="2:12" x14ac:dyDescent="0.2">
      <c r="B34" s="5"/>
      <c r="C34" s="5"/>
      <c r="D34" s="6">
        <v>1</v>
      </c>
      <c r="E34" s="6">
        <v>2</v>
      </c>
      <c r="F34" s="6">
        <v>3</v>
      </c>
      <c r="G34" s="6">
        <v>4</v>
      </c>
      <c r="H34" s="6">
        <v>5</v>
      </c>
      <c r="I34" s="6"/>
      <c r="J34" s="6">
        <v>30</v>
      </c>
      <c r="L34" s="3" t="s">
        <v>316</v>
      </c>
    </row>
    <row r="35" spans="2:12" x14ac:dyDescent="0.2">
      <c r="B35" s="7" t="s">
        <v>54</v>
      </c>
      <c r="C35" s="7" t="s">
        <v>9</v>
      </c>
      <c r="D35" s="8">
        <f>D4</f>
        <v>2026</v>
      </c>
      <c r="E35" s="8">
        <f>E4</f>
        <v>2027</v>
      </c>
      <c r="F35" s="8">
        <f>F4</f>
        <v>2028</v>
      </c>
      <c r="G35" s="8">
        <f>G4</f>
        <v>2029</v>
      </c>
      <c r="H35" s="8">
        <v>2025</v>
      </c>
      <c r="I35" s="8" t="s">
        <v>67</v>
      </c>
      <c r="J35" s="8">
        <f>J4</f>
        <v>2055</v>
      </c>
    </row>
    <row r="36" spans="2:12" s="2" customFormat="1" x14ac:dyDescent="0.2">
      <c r="B36" s="4" t="s">
        <v>61</v>
      </c>
      <c r="C36" s="11">
        <f t="shared" ref="C36:C52" si="10">SUM(D36:J36)</f>
        <v>20812040.915929869</v>
      </c>
      <c r="D36" s="11">
        <f>D5*Parametre!$C$79</f>
        <v>20812040.915929869</v>
      </c>
      <c r="E36" s="11">
        <f>E5*Parametre!$C$79</f>
        <v>0</v>
      </c>
      <c r="F36" s="11">
        <f>F5*Parametre!$C$79</f>
        <v>0</v>
      </c>
      <c r="G36" s="11">
        <f>G5*Parametre!$C$79</f>
        <v>0</v>
      </c>
      <c r="H36" s="11">
        <f>H5*Parametre!$C$79</f>
        <v>0</v>
      </c>
      <c r="I36" s="11">
        <f>I5*Parametre!$C$79</f>
        <v>0</v>
      </c>
      <c r="J36" s="11">
        <f>J5*Parametre!$C$79</f>
        <v>0</v>
      </c>
    </row>
    <row r="37" spans="2:12" s="2" customFormat="1" x14ac:dyDescent="0.2">
      <c r="B37" s="17" t="s">
        <v>36</v>
      </c>
      <c r="C37" s="11">
        <f t="shared" si="10"/>
        <v>17288816.759999998</v>
      </c>
      <c r="D37" s="11">
        <f>D6*Parametre!$C$76</f>
        <v>17288816.759999998</v>
      </c>
      <c r="E37" s="11">
        <f>E6*Parametre!$C$76</f>
        <v>0</v>
      </c>
      <c r="F37" s="11">
        <f>F6*Parametre!$C$76</f>
        <v>0</v>
      </c>
      <c r="G37" s="11">
        <f>G6*Parametre!$C$76</f>
        <v>0</v>
      </c>
      <c r="H37" s="11">
        <f>H6*Parametre!$C$76</f>
        <v>0</v>
      </c>
      <c r="I37" s="11">
        <f>I6*Parametre!$C$76</f>
        <v>0</v>
      </c>
      <c r="J37" s="11">
        <f>J6*Parametre!$C$76</f>
        <v>0</v>
      </c>
      <c r="L37" s="2" t="s">
        <v>314</v>
      </c>
    </row>
    <row r="38" spans="2:12" s="2" customFormat="1" x14ac:dyDescent="0.2">
      <c r="B38" s="17" t="s">
        <v>52</v>
      </c>
      <c r="C38" s="11">
        <f t="shared" si="10"/>
        <v>11389034.30945391</v>
      </c>
      <c r="D38" s="11">
        <f>D7*Parametre!$C$79</f>
        <v>2847258.5773634776</v>
      </c>
      <c r="E38" s="11">
        <f>E7*Parametre!$C$79</f>
        <v>2847258.5773634776</v>
      </c>
      <c r="F38" s="11">
        <f>F7*Parametre!$C$79</f>
        <v>2847258.5773634776</v>
      </c>
      <c r="G38" s="11">
        <f>G7*Parametre!$C$79</f>
        <v>2847258.5773634776</v>
      </c>
      <c r="H38" s="11">
        <f>H7*Parametre!$C$79</f>
        <v>0</v>
      </c>
      <c r="I38" s="11">
        <f>I7*Parametre!$C$79</f>
        <v>0</v>
      </c>
      <c r="J38" s="11">
        <f>J7*Parametre!$C$79</f>
        <v>0</v>
      </c>
    </row>
    <row r="39" spans="2:12" s="2" customFormat="1" x14ac:dyDescent="0.2">
      <c r="B39" s="4" t="s">
        <v>53</v>
      </c>
      <c r="C39" s="11">
        <f t="shared" si="10"/>
        <v>353074444.17217112</v>
      </c>
      <c r="D39" s="11">
        <f t="shared" ref="D39:J39" si="11">SUM(D40:D49)</f>
        <v>88268611.043042779</v>
      </c>
      <c r="E39" s="11">
        <f t="shared" si="11"/>
        <v>88268611.043042779</v>
      </c>
      <c r="F39" s="11">
        <f t="shared" si="11"/>
        <v>88268611.043042779</v>
      </c>
      <c r="G39" s="11">
        <f t="shared" si="11"/>
        <v>88268611.043042779</v>
      </c>
      <c r="H39" s="11">
        <f t="shared" ref="H39" si="12">SUM(H40:H49)</f>
        <v>0</v>
      </c>
      <c r="I39" s="11">
        <f t="shared" si="11"/>
        <v>0</v>
      </c>
      <c r="J39" s="11">
        <f t="shared" si="11"/>
        <v>0</v>
      </c>
    </row>
    <row r="40" spans="2:12" s="2" customFormat="1" x14ac:dyDescent="0.2">
      <c r="B40" s="180" t="s">
        <v>31</v>
      </c>
      <c r="C40" s="183">
        <f t="shared" si="10"/>
        <v>157575873.98518559</v>
      </c>
      <c r="D40" s="183">
        <f>D9*Parametre!$C$79</f>
        <v>39393968.496296398</v>
      </c>
      <c r="E40" s="183">
        <f>E9*Parametre!$C$79</f>
        <v>39393968.496296398</v>
      </c>
      <c r="F40" s="183">
        <f>F9*Parametre!$C$79</f>
        <v>39393968.496296398</v>
      </c>
      <c r="G40" s="183">
        <f>G9*Parametre!$C$79</f>
        <v>39393968.496296398</v>
      </c>
      <c r="H40" s="183">
        <f>H9*Parametre!$C$79</f>
        <v>0</v>
      </c>
      <c r="I40" s="183">
        <f>I9*Parametre!$C$79</f>
        <v>0</v>
      </c>
      <c r="J40" s="183">
        <f>J9*Parametre!$C$79</f>
        <v>0</v>
      </c>
    </row>
    <row r="41" spans="2:12" s="2" customFormat="1" x14ac:dyDescent="0.2">
      <c r="B41" s="180" t="s">
        <v>32</v>
      </c>
      <c r="C41" s="183">
        <f t="shared" si="10"/>
        <v>0</v>
      </c>
      <c r="D41" s="183">
        <f>D10*Parametre!$C$79</f>
        <v>0</v>
      </c>
      <c r="E41" s="183">
        <f>E10*Parametre!$C$79</f>
        <v>0</v>
      </c>
      <c r="F41" s="183">
        <f>F10*Parametre!$C$79</f>
        <v>0</v>
      </c>
      <c r="G41" s="183">
        <f>G10*Parametre!$C$79</f>
        <v>0</v>
      </c>
      <c r="H41" s="183">
        <f>H10*Parametre!$C$79</f>
        <v>0</v>
      </c>
      <c r="I41" s="183">
        <f>I10*Parametre!$C$79</f>
        <v>0</v>
      </c>
      <c r="J41" s="183">
        <f>J10*Parametre!$C$79</f>
        <v>0</v>
      </c>
    </row>
    <row r="42" spans="2:12" s="2" customFormat="1" x14ac:dyDescent="0.2">
      <c r="B42" s="180" t="s">
        <v>41</v>
      </c>
      <c r="C42" s="181">
        <f>SUM(D42:J42)</f>
        <v>0</v>
      </c>
      <c r="D42" s="183">
        <f>D11*Parametre!$C$79</f>
        <v>0</v>
      </c>
      <c r="E42" s="183">
        <f>E11*Parametre!$C$79</f>
        <v>0</v>
      </c>
      <c r="F42" s="183">
        <f>F11*Parametre!$C$79</f>
        <v>0</v>
      </c>
      <c r="G42" s="183">
        <f>G11*Parametre!$C$79</f>
        <v>0</v>
      </c>
      <c r="H42" s="183">
        <f>H11*Parametre!$C$79</f>
        <v>0</v>
      </c>
      <c r="I42" s="183">
        <f>I11*Parametre!$C$79</f>
        <v>0</v>
      </c>
      <c r="J42" s="183">
        <f>J11*Parametre!$C$79</f>
        <v>0</v>
      </c>
    </row>
    <row r="43" spans="2:12" s="2" customFormat="1" x14ac:dyDescent="0.2">
      <c r="B43" s="180" t="s">
        <v>69</v>
      </c>
      <c r="C43" s="183">
        <f t="shared" si="10"/>
        <v>69232930.045544609</v>
      </c>
      <c r="D43" s="183">
        <f>D12*Parametre!$C$79</f>
        <v>17308232.511386152</v>
      </c>
      <c r="E43" s="183">
        <f>E12*Parametre!$C$79</f>
        <v>17308232.511386152</v>
      </c>
      <c r="F43" s="183">
        <f>F12*Parametre!$C$79</f>
        <v>17308232.511386152</v>
      </c>
      <c r="G43" s="183">
        <f>G12*Parametre!$C$79</f>
        <v>17308232.511386152</v>
      </c>
      <c r="H43" s="183">
        <f>H12*Parametre!$C$79</f>
        <v>0</v>
      </c>
      <c r="I43" s="183">
        <f>I12*Parametre!$C$79</f>
        <v>0</v>
      </c>
      <c r="J43" s="183">
        <f>J12*Parametre!$C$79</f>
        <v>0</v>
      </c>
    </row>
    <row r="44" spans="2:12" s="2" customFormat="1" x14ac:dyDescent="0.2">
      <c r="B44" s="180" t="s">
        <v>287</v>
      </c>
      <c r="C44" s="183">
        <f t="shared" si="10"/>
        <v>35090293.62360996</v>
      </c>
      <c r="D44" s="183">
        <f>D13*Parametre!$C$79</f>
        <v>8772573.40590249</v>
      </c>
      <c r="E44" s="183">
        <f>E13*Parametre!$C$79</f>
        <v>8772573.40590249</v>
      </c>
      <c r="F44" s="183">
        <f>F13*Parametre!$C$79</f>
        <v>8772573.40590249</v>
      </c>
      <c r="G44" s="183">
        <f>G13*Parametre!$C$79</f>
        <v>8772573.40590249</v>
      </c>
      <c r="H44" s="183">
        <f>H13*Parametre!$C$79</f>
        <v>0</v>
      </c>
      <c r="I44" s="183">
        <f>I13*Parametre!$C$79</f>
        <v>0</v>
      </c>
      <c r="J44" s="183">
        <f>J13*Parametre!$C$79</f>
        <v>0</v>
      </c>
    </row>
    <row r="45" spans="2:12" s="2" customFormat="1" x14ac:dyDescent="0.2">
      <c r="B45" s="180" t="s">
        <v>290</v>
      </c>
      <c r="C45" s="181">
        <f t="shared" ref="C45:C46" si="13">SUM(D45:J45)</f>
        <v>7246170.8342872644</v>
      </c>
      <c r="D45" s="183">
        <f>D14*Parametre!$C$79</f>
        <v>1811542.7085718161</v>
      </c>
      <c r="E45" s="183">
        <f>E14*Parametre!$C$79</f>
        <v>1811542.7085718161</v>
      </c>
      <c r="F45" s="183">
        <f>F14*Parametre!$C$79</f>
        <v>1811542.7085718161</v>
      </c>
      <c r="G45" s="183">
        <f>G14*Parametre!$C$79</f>
        <v>1811542.7085718161</v>
      </c>
      <c r="H45" s="183">
        <f>H14*Parametre!$C$79</f>
        <v>0</v>
      </c>
      <c r="I45" s="183">
        <f>I14*Parametre!$C$79</f>
        <v>0</v>
      </c>
      <c r="J45" s="183">
        <f>J14*Parametre!$C$79</f>
        <v>0</v>
      </c>
    </row>
    <row r="46" spans="2:12" s="2" customFormat="1" x14ac:dyDescent="0.2">
      <c r="B46" s="180" t="s">
        <v>291</v>
      </c>
      <c r="C46" s="181">
        <f t="shared" si="13"/>
        <v>0</v>
      </c>
      <c r="D46" s="183">
        <f>D15*Parametre!$C$79</f>
        <v>0</v>
      </c>
      <c r="E46" s="183">
        <f>E15*Parametre!$C$79</f>
        <v>0</v>
      </c>
      <c r="F46" s="183">
        <f>F15*Parametre!$C$79</f>
        <v>0</v>
      </c>
      <c r="G46" s="183">
        <f>G15*Parametre!$C$79</f>
        <v>0</v>
      </c>
      <c r="H46" s="183">
        <f>H15*Parametre!$C$79</f>
        <v>0</v>
      </c>
      <c r="I46" s="183">
        <f>I15*Parametre!$C$79</f>
        <v>0</v>
      </c>
      <c r="J46" s="183">
        <f>J15*Parametre!$C$79</f>
        <v>0</v>
      </c>
    </row>
    <row r="47" spans="2:12" s="2" customFormat="1" x14ac:dyDescent="0.2">
      <c r="B47" s="180" t="s">
        <v>292</v>
      </c>
      <c r="C47" s="183">
        <f t="shared" si="10"/>
        <v>3077154.9121236121</v>
      </c>
      <c r="D47" s="183">
        <f>D16*Parametre!$C$79</f>
        <v>769288.72803090303</v>
      </c>
      <c r="E47" s="183">
        <f>E16*Parametre!$C$79</f>
        <v>769288.72803090303</v>
      </c>
      <c r="F47" s="183">
        <f>F16*Parametre!$C$79</f>
        <v>769288.72803090303</v>
      </c>
      <c r="G47" s="183">
        <f>G16*Parametre!$C$79</f>
        <v>769288.72803090303</v>
      </c>
      <c r="H47" s="183">
        <f>H16*Parametre!$C$79</f>
        <v>0</v>
      </c>
      <c r="I47" s="183">
        <f>I16*Parametre!$C$79</f>
        <v>0</v>
      </c>
      <c r="J47" s="183">
        <f>J16*Parametre!$C$79</f>
        <v>0</v>
      </c>
    </row>
    <row r="48" spans="2:12" s="2" customFormat="1" x14ac:dyDescent="0.2">
      <c r="B48" s="180" t="s">
        <v>49</v>
      </c>
      <c r="C48" s="183">
        <f t="shared" si="10"/>
        <v>34458688.29574503</v>
      </c>
      <c r="D48" s="183">
        <f>D17*Parametre!$C$79</f>
        <v>8614672.0739362575</v>
      </c>
      <c r="E48" s="183">
        <f>E17*Parametre!$C$79</f>
        <v>8614672.0739362575</v>
      </c>
      <c r="F48" s="183">
        <f>F17*Parametre!$C$79</f>
        <v>8614672.0739362575</v>
      </c>
      <c r="G48" s="183">
        <f>G17*Parametre!$C$79</f>
        <v>8614672.0739362575</v>
      </c>
      <c r="H48" s="183">
        <f>H17*Parametre!$C$79</f>
        <v>0</v>
      </c>
      <c r="I48" s="183">
        <f>I17*Parametre!$C$79</f>
        <v>0</v>
      </c>
      <c r="J48" s="183">
        <f>J17*Parametre!$C$79</f>
        <v>0</v>
      </c>
    </row>
    <row r="49" spans="2:10" s="2" customFormat="1" x14ac:dyDescent="0.2">
      <c r="B49" s="180" t="s">
        <v>70</v>
      </c>
      <c r="C49" s="183">
        <f t="shared" si="10"/>
        <v>46393332.475675046</v>
      </c>
      <c r="D49" s="183">
        <f>D18*Parametre!$C$79</f>
        <v>11598333.118918762</v>
      </c>
      <c r="E49" s="183">
        <f>E18*Parametre!$C$79</f>
        <v>11598333.118918762</v>
      </c>
      <c r="F49" s="183">
        <f>F18*Parametre!$C$79</f>
        <v>11598333.118918762</v>
      </c>
      <c r="G49" s="183">
        <f>G18*Parametre!$C$79</f>
        <v>11598333.118918762</v>
      </c>
      <c r="H49" s="183">
        <f>H18*Parametre!$C$79</f>
        <v>0</v>
      </c>
      <c r="I49" s="183">
        <f>I18*Parametre!$C$79</f>
        <v>0</v>
      </c>
      <c r="J49" s="183">
        <f>J18*Parametre!$C$79</f>
        <v>0</v>
      </c>
    </row>
    <row r="50" spans="2:10" s="2" customFormat="1" x14ac:dyDescent="0.2">
      <c r="B50" s="17" t="s">
        <v>51</v>
      </c>
      <c r="C50" s="11">
        <f t="shared" si="10"/>
        <v>10592233.32516516</v>
      </c>
      <c r="D50" s="11">
        <f>D19*Parametre!$C$79</f>
        <v>2648058.33129129</v>
      </c>
      <c r="E50" s="11">
        <f>E19*Parametre!$C$79</f>
        <v>2648058.33129129</v>
      </c>
      <c r="F50" s="11">
        <f>F19*Parametre!$C$79</f>
        <v>2648058.33129129</v>
      </c>
      <c r="G50" s="11">
        <f>G19*Parametre!$C$79</f>
        <v>2648058.33129129</v>
      </c>
      <c r="H50" s="11">
        <f>H19*Parametre!$C$79</f>
        <v>0</v>
      </c>
      <c r="I50" s="11">
        <f>I19*Parametre!$C$79</f>
        <v>0</v>
      </c>
      <c r="J50" s="11">
        <f>J19*Parametre!$C$79</f>
        <v>0</v>
      </c>
    </row>
    <row r="51" spans="2:10" s="2" customFormat="1" x14ac:dyDescent="0.2">
      <c r="B51" s="17" t="s">
        <v>71</v>
      </c>
      <c r="C51" s="11">
        <f t="shared" si="10"/>
        <v>84270.771000000008</v>
      </c>
      <c r="D51" s="11">
        <f>D20*Parametre!$C$79</f>
        <v>84270.771000000008</v>
      </c>
      <c r="E51" s="11">
        <f>E20*Parametre!$C$79</f>
        <v>0</v>
      </c>
      <c r="F51" s="11">
        <f>F20*Parametre!$C$79</f>
        <v>0</v>
      </c>
      <c r="G51" s="11">
        <f>G20*Parametre!$C$79</f>
        <v>0</v>
      </c>
      <c r="H51" s="11">
        <f>H20*Parametre!$C$79</f>
        <v>0</v>
      </c>
      <c r="I51" s="11">
        <f>I20*Parametre!$C$79</f>
        <v>0</v>
      </c>
      <c r="J51" s="11">
        <f>J20*Parametre!$C$79</f>
        <v>0</v>
      </c>
    </row>
    <row r="52" spans="2:10" s="2" customFormat="1" x14ac:dyDescent="0.2">
      <c r="B52" s="19" t="s">
        <v>63</v>
      </c>
      <c r="C52" s="20">
        <f t="shared" si="10"/>
        <v>413240840.25371999</v>
      </c>
      <c r="D52" s="20">
        <f t="shared" ref="D52:J52" si="14">SUM(D36:D39,D50:D51)</f>
        <v>131949056.3986274</v>
      </c>
      <c r="E52" s="20">
        <f t="shared" si="14"/>
        <v>93763927.951697543</v>
      </c>
      <c r="F52" s="20">
        <f t="shared" si="14"/>
        <v>93763927.951697543</v>
      </c>
      <c r="G52" s="20">
        <f t="shared" si="14"/>
        <v>93763927.951697543</v>
      </c>
      <c r="H52" s="20">
        <f t="shared" si="14"/>
        <v>0</v>
      </c>
      <c r="I52" s="20">
        <f t="shared" si="14"/>
        <v>0</v>
      </c>
      <c r="J52" s="20">
        <f t="shared" si="14"/>
        <v>0</v>
      </c>
    </row>
    <row r="53" spans="2:10" s="2" customFormat="1" x14ac:dyDescent="0.2">
      <c r="B53" s="172"/>
      <c r="C53" s="173"/>
      <c r="D53" s="173"/>
      <c r="E53" s="173"/>
      <c r="F53" s="173"/>
      <c r="G53" s="173"/>
      <c r="H53" s="173"/>
      <c r="I53" s="173"/>
      <c r="J53" s="173"/>
    </row>
    <row r="54" spans="2:10" s="2" customFormat="1" x14ac:dyDescent="0.2">
      <c r="B54" s="172" t="s">
        <v>322</v>
      </c>
      <c r="C54" s="173"/>
      <c r="D54" s="173"/>
      <c r="E54" s="173"/>
      <c r="F54" s="173"/>
      <c r="G54" s="173"/>
      <c r="H54" s="173"/>
      <c r="I54" s="173"/>
      <c r="J54" s="173"/>
    </row>
    <row r="55" spans="2:10" x14ac:dyDescent="0.2">
      <c r="B55" s="176" t="s">
        <v>61</v>
      </c>
    </row>
    <row r="56" spans="2:10" x14ac:dyDescent="0.2">
      <c r="B56" s="177" t="s">
        <v>284</v>
      </c>
    </row>
    <row r="57" spans="2:10" x14ac:dyDescent="0.2">
      <c r="B57" s="176" t="s">
        <v>278</v>
      </c>
    </row>
    <row r="58" spans="2:10" x14ac:dyDescent="0.2">
      <c r="B58" s="177" t="s">
        <v>279</v>
      </c>
    </row>
    <row r="59" spans="2:10" x14ac:dyDescent="0.2">
      <c r="B59" s="178" t="s">
        <v>52</v>
      </c>
    </row>
    <row r="60" spans="2:10" x14ac:dyDescent="0.2">
      <c r="B60" s="177" t="s">
        <v>280</v>
      </c>
    </row>
    <row r="61" spans="2:10" x14ac:dyDescent="0.2">
      <c r="B61" s="175" t="s">
        <v>281</v>
      </c>
    </row>
    <row r="62" spans="2:10" x14ac:dyDescent="0.2">
      <c r="B62" s="174" t="s">
        <v>294</v>
      </c>
    </row>
    <row r="63" spans="2:10" x14ac:dyDescent="0.2">
      <c r="B63" s="175" t="s">
        <v>282</v>
      </c>
    </row>
    <row r="64" spans="2:10" x14ac:dyDescent="0.2">
      <c r="B64" s="174" t="s">
        <v>295</v>
      </c>
    </row>
    <row r="65" spans="2:2" x14ac:dyDescent="0.2">
      <c r="B65" s="175" t="s">
        <v>296</v>
      </c>
    </row>
    <row r="66" spans="2:2" x14ac:dyDescent="0.2">
      <c r="B66" s="174" t="s">
        <v>297</v>
      </c>
    </row>
    <row r="67" spans="2:2" x14ac:dyDescent="0.2">
      <c r="B67" s="175" t="s">
        <v>283</v>
      </c>
    </row>
    <row r="68" spans="2:2" x14ac:dyDescent="0.2">
      <c r="B68" s="1" t="s">
        <v>285</v>
      </c>
    </row>
    <row r="69" spans="2:2" x14ac:dyDescent="0.2">
      <c r="B69" s="179" t="s">
        <v>286</v>
      </c>
    </row>
    <row r="70" spans="2:2" x14ac:dyDescent="0.2">
      <c r="B70" s="1" t="s">
        <v>288</v>
      </c>
    </row>
    <row r="71" spans="2:2" x14ac:dyDescent="0.2">
      <c r="B71" s="179" t="s">
        <v>289</v>
      </c>
    </row>
    <row r="72" spans="2:2" x14ac:dyDescent="0.2">
      <c r="B72" s="1" t="s">
        <v>293</v>
      </c>
    </row>
    <row r="73" spans="2:2" x14ac:dyDescent="0.2">
      <c r="B73" s="179" t="s">
        <v>300</v>
      </c>
    </row>
    <row r="74" spans="2:2" x14ac:dyDescent="0.2">
      <c r="B74" s="1" t="s">
        <v>298</v>
      </c>
    </row>
    <row r="75" spans="2:2" x14ac:dyDescent="0.2">
      <c r="B75" s="179" t="s">
        <v>301</v>
      </c>
    </row>
    <row r="76" spans="2:2" x14ac:dyDescent="0.2">
      <c r="B76" s="1" t="s">
        <v>299</v>
      </c>
    </row>
    <row r="77" spans="2:2" x14ac:dyDescent="0.2">
      <c r="B77" s="179" t="s">
        <v>302</v>
      </c>
    </row>
    <row r="78" spans="2:2" x14ac:dyDescent="0.2">
      <c r="B78" s="1" t="s">
        <v>303</v>
      </c>
    </row>
    <row r="79" spans="2:2" x14ac:dyDescent="0.2">
      <c r="B79" s="179" t="s">
        <v>304</v>
      </c>
    </row>
    <row r="80" spans="2:2" x14ac:dyDescent="0.2">
      <c r="B80" s="1" t="s">
        <v>468</v>
      </c>
    </row>
    <row r="81" spans="2:2" x14ac:dyDescent="0.2">
      <c r="B81" s="179" t="s">
        <v>51</v>
      </c>
    </row>
    <row r="82" spans="2:2" x14ac:dyDescent="0.2">
      <c r="B82" s="1" t="s">
        <v>305</v>
      </c>
    </row>
    <row r="83" spans="2:2" x14ac:dyDescent="0.2">
      <c r="B83" s="178" t="s">
        <v>307</v>
      </c>
    </row>
    <row r="84" spans="2:2" x14ac:dyDescent="0.2">
      <c r="B84" s="1" t="s">
        <v>306</v>
      </c>
    </row>
    <row r="85" spans="2:2" x14ac:dyDescent="0.2">
      <c r="B85" s="176" t="s">
        <v>308</v>
      </c>
    </row>
    <row r="86" spans="2:2" x14ac:dyDescent="0.2">
      <c r="B86" s="177" t="s">
        <v>310</v>
      </c>
    </row>
    <row r="87" spans="2:2" x14ac:dyDescent="0.2">
      <c r="B87" s="176" t="s">
        <v>309</v>
      </c>
    </row>
    <row r="88" spans="2:2" x14ac:dyDescent="0.2">
      <c r="B88" s="177" t="s">
        <v>311</v>
      </c>
    </row>
  </sheetData>
  <phoneticPr fontId="4" type="noConversion"/>
  <pageMargins left="0.19685039370078741" right="0.19685039370078741" top="0.98425196850393704" bottom="0.78740157480314965" header="0.51181102362204722" footer="0.51181102362204722"/>
  <pageSetup scale="75" orientation="landscape" r:id="rId1"/>
  <headerFooter alignWithMargins="0">
    <oddHeader>&amp;LPríloha 7: Štandardné tabuľky - Cesty 
&amp;"Arial,Tučné"&amp;12 01 Investičné náklady</oddHeader>
    <oddFooter>&amp;CStrana &amp;P z &amp;N</oddFooter>
  </headerFooter>
  <ignoredErrors>
    <ignoredError sqref="H37:J37 H39:J39 D39:G39 D37:G3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10">
    <tabColor rgb="FFFFC000"/>
  </sheetPr>
  <dimension ref="B1:L24"/>
  <sheetViews>
    <sheetView tabSelected="1" zoomScaleNormal="100" workbookViewId="0">
      <selection activeCell="C18" sqref="C18:C19"/>
    </sheetView>
  </sheetViews>
  <sheetFormatPr defaultRowHeight="11.25" x14ac:dyDescent="0.2"/>
  <cols>
    <col min="1" max="1" width="2.7109375" style="3" customWidth="1"/>
    <col min="2" max="2" width="50.7109375" style="3" customWidth="1"/>
    <col min="3" max="9" width="13.7109375" style="3" customWidth="1"/>
    <col min="10" max="11" width="5" style="3" bestFit="1" customWidth="1"/>
    <col min="12" max="12" width="12.85546875" style="3" customWidth="1"/>
    <col min="13" max="36" width="5" style="3" bestFit="1" customWidth="1"/>
    <col min="37" max="16384" width="9.140625" style="3"/>
  </cols>
  <sheetData>
    <row r="1" spans="2:12" ht="12" thickBot="1" x14ac:dyDescent="0.25"/>
    <row r="2" spans="2:12" x14ac:dyDescent="0.2">
      <c r="B2" s="21" t="s">
        <v>112</v>
      </c>
      <c r="H2" s="85" t="s">
        <v>113</v>
      </c>
      <c r="I2" s="86" t="s">
        <v>114</v>
      </c>
    </row>
    <row r="3" spans="2:12" ht="56.25" x14ac:dyDescent="0.2">
      <c r="B3" s="75" t="s">
        <v>42</v>
      </c>
      <c r="C3" s="76" t="s">
        <v>33</v>
      </c>
      <c r="D3" s="76" t="s">
        <v>91</v>
      </c>
      <c r="E3" s="76" t="s">
        <v>38</v>
      </c>
      <c r="F3" s="76" t="s">
        <v>37</v>
      </c>
      <c r="G3" s="77" t="s">
        <v>40</v>
      </c>
      <c r="H3" s="80" t="s">
        <v>16</v>
      </c>
      <c r="I3" s="81" t="s">
        <v>16</v>
      </c>
    </row>
    <row r="4" spans="2:12" x14ac:dyDescent="0.2">
      <c r="B4" s="22" t="s">
        <v>36</v>
      </c>
      <c r="C4" s="23" t="s">
        <v>39</v>
      </c>
      <c r="D4" s="190">
        <f>30-(Parametre!$C$14-Parametre!$C$13+1)</f>
        <v>26</v>
      </c>
      <c r="E4" s="23">
        <v>0</v>
      </c>
      <c r="F4" s="23" t="s">
        <v>39</v>
      </c>
      <c r="G4" s="78" t="s">
        <v>39</v>
      </c>
      <c r="H4" s="82">
        <f>'01 Investičné výdavky'!C6</f>
        <v>17288816.759999998</v>
      </c>
      <c r="I4" s="83">
        <f>H4*Parametre!C76</f>
        <v>17288816.759999998</v>
      </c>
      <c r="L4" s="2" t="s">
        <v>314</v>
      </c>
    </row>
    <row r="5" spans="2:12" x14ac:dyDescent="0.2">
      <c r="B5" s="22" t="s">
        <v>31</v>
      </c>
      <c r="C5" s="73">
        <v>100</v>
      </c>
      <c r="D5" s="190">
        <f>30-(Parametre!$C$14-Parametre!$C$13+1)</f>
        <v>26</v>
      </c>
      <c r="E5" s="24">
        <v>0</v>
      </c>
      <c r="F5" s="24">
        <f>C5+(E5*C5)</f>
        <v>100</v>
      </c>
      <c r="G5" s="79">
        <f>(F5-D5)/C5</f>
        <v>0.74</v>
      </c>
      <c r="H5" s="82">
        <f>G5*'01 Investičné výdavky'!C9</f>
        <v>129562385.27670816</v>
      </c>
      <c r="I5" s="83">
        <f>H5*Parametre!$C$79</f>
        <v>116606146.74903734</v>
      </c>
    </row>
    <row r="6" spans="2:12" x14ac:dyDescent="0.2">
      <c r="B6" s="22" t="s">
        <v>32</v>
      </c>
      <c r="C6" s="73">
        <v>100</v>
      </c>
      <c r="D6" s="190">
        <f>30-(Parametre!$C$14-Parametre!$C$13+1)</f>
        <v>26</v>
      </c>
      <c r="E6" s="24">
        <v>0</v>
      </c>
      <c r="F6" s="24">
        <f t="shared" ref="F6:F12" si="0">C6+(E6*C6)</f>
        <v>100</v>
      </c>
      <c r="G6" s="79">
        <f t="shared" ref="G6:G12" si="1">(F6-D6)/C6</f>
        <v>0.74</v>
      </c>
      <c r="H6" s="82">
        <f>G6*'01 Investičné výdavky'!C10</f>
        <v>0</v>
      </c>
      <c r="I6" s="83">
        <f>H6*Parametre!$C$79</f>
        <v>0</v>
      </c>
    </row>
    <row r="7" spans="2:12" x14ac:dyDescent="0.2">
      <c r="B7" s="22" t="s">
        <v>41</v>
      </c>
      <c r="C7" s="73">
        <v>60</v>
      </c>
      <c r="D7" s="190">
        <f>30-(Parametre!$C$14-Parametre!$C$13+1)</f>
        <v>26</v>
      </c>
      <c r="E7" s="24">
        <v>0</v>
      </c>
      <c r="F7" s="24">
        <f>C7+(E7*C7)</f>
        <v>60</v>
      </c>
      <c r="G7" s="79">
        <f t="shared" si="1"/>
        <v>0.56666666666666665</v>
      </c>
      <c r="H7" s="82">
        <f>G7*'01 Investičné výdavky'!C11</f>
        <v>0</v>
      </c>
      <c r="I7" s="83">
        <f>H7*Parametre!$C$79</f>
        <v>0</v>
      </c>
      <c r="L7" s="3" t="s">
        <v>315</v>
      </c>
    </row>
    <row r="8" spans="2:12" x14ac:dyDescent="0.2">
      <c r="B8" s="22" t="s">
        <v>69</v>
      </c>
      <c r="C8" s="73">
        <v>50</v>
      </c>
      <c r="D8" s="190">
        <f>30-(Parametre!$C$14-Parametre!$C$13+1)</f>
        <v>26</v>
      </c>
      <c r="E8" s="24">
        <v>0</v>
      </c>
      <c r="F8" s="24">
        <f t="shared" si="0"/>
        <v>50</v>
      </c>
      <c r="G8" s="79">
        <f t="shared" si="1"/>
        <v>0.48</v>
      </c>
      <c r="H8" s="82">
        <f>G8*'01 Investičné výdavky'!C12</f>
        <v>36924229.357623786</v>
      </c>
      <c r="I8" s="83">
        <f>H8*Parametre!$C$79</f>
        <v>33231806.421861406</v>
      </c>
      <c r="L8" s="3" t="s">
        <v>316</v>
      </c>
    </row>
    <row r="9" spans="2:12" x14ac:dyDescent="0.2">
      <c r="B9" s="22" t="s">
        <v>287</v>
      </c>
      <c r="C9" s="73">
        <v>50</v>
      </c>
      <c r="D9" s="190">
        <f>30-(Parametre!$C$14-Parametre!$C$13+1)</f>
        <v>26</v>
      </c>
      <c r="E9" s="24">
        <v>0</v>
      </c>
      <c r="F9" s="24">
        <f t="shared" si="0"/>
        <v>50</v>
      </c>
      <c r="G9" s="79">
        <f t="shared" si="1"/>
        <v>0.48</v>
      </c>
      <c r="H9" s="82">
        <f>G9*'01 Investičné výdavky'!C13</f>
        <v>18714823.265925311</v>
      </c>
      <c r="I9" s="83">
        <f>H9*Parametre!$C$79</f>
        <v>16843340.939332779</v>
      </c>
    </row>
    <row r="10" spans="2:12" x14ac:dyDescent="0.2">
      <c r="B10" s="22" t="s">
        <v>290</v>
      </c>
      <c r="C10" s="73">
        <v>30</v>
      </c>
      <c r="D10" s="190">
        <f>30-(Parametre!$C$14-Parametre!$C$13+1)</f>
        <v>26</v>
      </c>
      <c r="E10" s="24">
        <v>0</v>
      </c>
      <c r="F10" s="24">
        <f t="shared" si="0"/>
        <v>30</v>
      </c>
      <c r="G10" s="79">
        <f t="shared" si="1"/>
        <v>0.13333333333333333</v>
      </c>
      <c r="H10" s="82">
        <f>G10*'01 Investičné výdavky'!C14</f>
        <v>1073506.7902647799</v>
      </c>
      <c r="I10" s="83">
        <f>H10*Parametre!$C$79</f>
        <v>966156.11123830196</v>
      </c>
    </row>
    <row r="11" spans="2:12" ht="12" thickBot="1" x14ac:dyDescent="0.25">
      <c r="B11" s="22" t="s">
        <v>291</v>
      </c>
      <c r="C11" s="73">
        <v>30</v>
      </c>
      <c r="D11" s="190">
        <f>30-(Parametre!$C$14-Parametre!$C$13+1)</f>
        <v>26</v>
      </c>
      <c r="E11" s="24">
        <v>0</v>
      </c>
      <c r="F11" s="24">
        <f t="shared" si="0"/>
        <v>30</v>
      </c>
      <c r="G11" s="79">
        <f t="shared" si="1"/>
        <v>0.13333333333333333</v>
      </c>
      <c r="H11" s="82">
        <f>G11*'01 Investičné výdavky'!C15</f>
        <v>0</v>
      </c>
      <c r="I11" s="83">
        <f>H11*Parametre!$C$79</f>
        <v>0</v>
      </c>
    </row>
    <row r="12" spans="2:12" ht="12" thickBot="1" x14ac:dyDescent="0.25">
      <c r="B12" s="22" t="s">
        <v>292</v>
      </c>
      <c r="C12" s="73">
        <v>15</v>
      </c>
      <c r="D12" s="190">
        <f>30-(Parametre!$C$14-Parametre!$C$13+1)</f>
        <v>26</v>
      </c>
      <c r="E12" s="24">
        <v>1</v>
      </c>
      <c r="F12" s="24">
        <f t="shared" si="0"/>
        <v>30</v>
      </c>
      <c r="G12" s="79">
        <f t="shared" si="1"/>
        <v>0.26666666666666666</v>
      </c>
      <c r="H12" s="82">
        <f>G12*'01 Investičné výdavky'!C16</f>
        <v>911749.60359218135</v>
      </c>
      <c r="I12" s="83">
        <f>H12*Parametre!$C$79</f>
        <v>820574.64323296328</v>
      </c>
      <c r="K12" s="184" t="s">
        <v>312</v>
      </c>
      <c r="L12" s="16">
        <f>'01 Investičné výdavky'!C16</f>
        <v>3419061.01347068</v>
      </c>
    </row>
    <row r="13" spans="2:12" ht="12" thickBot="1" x14ac:dyDescent="0.25">
      <c r="B13" s="5" t="s">
        <v>16</v>
      </c>
      <c r="C13" s="4"/>
      <c r="D13" s="17"/>
      <c r="E13" s="4"/>
      <c r="F13" s="4"/>
      <c r="G13" s="38"/>
      <c r="H13" s="74">
        <f>SUM(H4:H12)</f>
        <v>204475511.05411422</v>
      </c>
      <c r="I13" s="84">
        <f>SUM(I4:I12)</f>
        <v>185756841.62470281</v>
      </c>
      <c r="L13" s="3" t="s">
        <v>313</v>
      </c>
    </row>
    <row r="14" spans="2:12" x14ac:dyDescent="0.2">
      <c r="B14" s="25" t="s">
        <v>111</v>
      </c>
    </row>
    <row r="16" spans="2:12" x14ac:dyDescent="0.2">
      <c r="I16" s="293"/>
    </row>
    <row r="17" spans="2:4" x14ac:dyDescent="0.2">
      <c r="B17" s="26" t="s">
        <v>115</v>
      </c>
      <c r="C17" s="27"/>
      <c r="D17" s="27"/>
    </row>
    <row r="18" spans="2:4" x14ac:dyDescent="0.2">
      <c r="B18" s="38" t="s">
        <v>43</v>
      </c>
      <c r="C18" s="253">
        <f>'04 Prevádzkové príjmy'!C28-'03 Prevádzkové výdavky'!C68</f>
        <v>21929314.586496711</v>
      </c>
      <c r="D18" s="58"/>
    </row>
    <row r="19" spans="2:4" x14ac:dyDescent="0.2">
      <c r="B19" s="38" t="s">
        <v>60</v>
      </c>
      <c r="C19" s="254">
        <f>'03 Prevádzkové výdavky'!C63+'07 Čas cestujúcich'!C90+'09 Spotreba PHM'!C129+'10 Ostatné náklady'!C147+'11 Bezpečnosť'!C31+'12 Znečisťujúce látky'!C82+'13 Skleníkové plyny'!C60+'14 Hluk'!C131</f>
        <v>523090799.13570327</v>
      </c>
      <c r="D19" s="59"/>
    </row>
    <row r="20" spans="2:4" x14ac:dyDescent="0.2">
      <c r="B20" s="1" t="s">
        <v>116</v>
      </c>
    </row>
    <row r="24" spans="2:4" x14ac:dyDescent="0.2">
      <c r="B24" s="21" t="s">
        <v>499</v>
      </c>
    </row>
  </sheetData>
  <phoneticPr fontId="4" type="noConversion"/>
  <pageMargins left="0.19685039370078741" right="0.19685039370078741" top="0.98425196850393704" bottom="0.78740157480314965" header="0.51181102362204722" footer="0.51181102362204722"/>
  <pageSetup scale="75" orientation="landscape" r:id="rId1"/>
  <headerFooter alignWithMargins="0">
    <oddHeader>&amp;LPríloha 7: Štandardné tabuľky - Cesty
&amp;"Arial,Tučné"&amp;12 02 Zostatková hodnota</oddHeader>
    <oddFooter>Strana &amp;P z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List11">
    <tabColor rgb="FFFFC000"/>
  </sheetPr>
  <dimension ref="B2:AH68"/>
  <sheetViews>
    <sheetView topLeftCell="A31" zoomScaleNormal="100" workbookViewId="0">
      <selection activeCell="L79" sqref="L79"/>
    </sheetView>
  </sheetViews>
  <sheetFormatPr defaultRowHeight="11.25" x14ac:dyDescent="0.2"/>
  <cols>
    <col min="1" max="1" width="2" style="3" customWidth="1"/>
    <col min="2" max="2" width="37.7109375" style="3" customWidth="1"/>
    <col min="3" max="3" width="10.7109375" style="3" customWidth="1"/>
    <col min="4" max="32" width="6.7109375" style="3" customWidth="1"/>
    <col min="33" max="33" width="7.5703125" style="3" customWidth="1"/>
    <col min="34" max="34" width="9.5703125" style="3" bestFit="1" customWidth="1"/>
    <col min="35" max="16384" width="9.140625" style="3"/>
  </cols>
  <sheetData>
    <row r="2" spans="2:33" x14ac:dyDescent="0.2">
      <c r="C2" s="4"/>
      <c r="D2" s="4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x14ac:dyDescent="0.2">
      <c r="B3" s="5" t="s">
        <v>75</v>
      </c>
      <c r="C3" s="5"/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  <c r="T3" s="4">
        <v>17</v>
      </c>
      <c r="U3" s="4">
        <v>18</v>
      </c>
      <c r="V3" s="4">
        <v>19</v>
      </c>
      <c r="W3" s="4">
        <v>20</v>
      </c>
      <c r="X3" s="4">
        <v>21</v>
      </c>
      <c r="Y3" s="4">
        <v>22</v>
      </c>
      <c r="Z3" s="4">
        <v>23</v>
      </c>
      <c r="AA3" s="4">
        <v>24</v>
      </c>
      <c r="AB3" s="4">
        <v>25</v>
      </c>
      <c r="AC3" s="4">
        <v>26</v>
      </c>
      <c r="AD3" s="4">
        <v>27</v>
      </c>
      <c r="AE3" s="4">
        <v>28</v>
      </c>
      <c r="AF3" s="4">
        <v>29</v>
      </c>
      <c r="AG3" s="4">
        <v>30</v>
      </c>
    </row>
    <row r="4" spans="2:33" x14ac:dyDescent="0.2">
      <c r="B4" s="7" t="s">
        <v>44</v>
      </c>
      <c r="C4" s="7" t="s">
        <v>9</v>
      </c>
      <c r="D4" s="28">
        <f>Parametre!C13</f>
        <v>2026</v>
      </c>
      <c r="E4" s="28">
        <f>$D$4+D3</f>
        <v>2027</v>
      </c>
      <c r="F4" s="28">
        <f>$D$4+E3</f>
        <v>2028</v>
      </c>
      <c r="G4" s="28">
        <f>$D$4+F3</f>
        <v>2029</v>
      </c>
      <c r="H4" s="28">
        <f t="shared" ref="H4:AG4" si="0">$D$4+G3</f>
        <v>2030</v>
      </c>
      <c r="I4" s="28">
        <f t="shared" si="0"/>
        <v>2031</v>
      </c>
      <c r="J4" s="28">
        <f t="shared" si="0"/>
        <v>2032</v>
      </c>
      <c r="K4" s="28">
        <f t="shared" si="0"/>
        <v>2033</v>
      </c>
      <c r="L4" s="28">
        <f t="shared" si="0"/>
        <v>2034</v>
      </c>
      <c r="M4" s="28">
        <f t="shared" si="0"/>
        <v>2035</v>
      </c>
      <c r="N4" s="28">
        <f t="shared" si="0"/>
        <v>2036</v>
      </c>
      <c r="O4" s="28">
        <f t="shared" si="0"/>
        <v>2037</v>
      </c>
      <c r="P4" s="28">
        <f t="shared" si="0"/>
        <v>2038</v>
      </c>
      <c r="Q4" s="28">
        <f t="shared" si="0"/>
        <v>2039</v>
      </c>
      <c r="R4" s="28">
        <f t="shared" si="0"/>
        <v>2040</v>
      </c>
      <c r="S4" s="28">
        <f t="shared" si="0"/>
        <v>2041</v>
      </c>
      <c r="T4" s="28">
        <f t="shared" si="0"/>
        <v>2042</v>
      </c>
      <c r="U4" s="28">
        <f t="shared" si="0"/>
        <v>2043</v>
      </c>
      <c r="V4" s="28">
        <f t="shared" si="0"/>
        <v>2044</v>
      </c>
      <c r="W4" s="28">
        <f t="shared" si="0"/>
        <v>2045</v>
      </c>
      <c r="X4" s="28">
        <f t="shared" si="0"/>
        <v>2046</v>
      </c>
      <c r="Y4" s="28">
        <f t="shared" si="0"/>
        <v>2047</v>
      </c>
      <c r="Z4" s="28">
        <f t="shared" si="0"/>
        <v>2048</v>
      </c>
      <c r="AA4" s="28">
        <f t="shared" si="0"/>
        <v>2049</v>
      </c>
      <c r="AB4" s="28">
        <f t="shared" si="0"/>
        <v>2050</v>
      </c>
      <c r="AC4" s="28">
        <f t="shared" si="0"/>
        <v>2051</v>
      </c>
      <c r="AD4" s="28">
        <f t="shared" si="0"/>
        <v>2052</v>
      </c>
      <c r="AE4" s="28">
        <f t="shared" si="0"/>
        <v>2053</v>
      </c>
      <c r="AF4" s="28">
        <f t="shared" si="0"/>
        <v>2054</v>
      </c>
      <c r="AG4" s="28">
        <f t="shared" si="0"/>
        <v>2055</v>
      </c>
    </row>
    <row r="5" spans="2:33" x14ac:dyDescent="0.2">
      <c r="B5" s="4" t="s">
        <v>84</v>
      </c>
      <c r="C5" s="9">
        <f t="shared" ref="C5:C11" si="1">SUM(D5:AG5)</f>
        <v>241503680.72999978</v>
      </c>
      <c r="D5" s="10">
        <f>'[1]03 Prevádzkové výdavky'!D5</f>
        <v>8050122.6909999987</v>
      </c>
      <c r="E5" s="10">
        <f>'[1]03 Prevádzkové výdavky'!E5</f>
        <v>8050122.6909999987</v>
      </c>
      <c r="F5" s="10">
        <f>'[1]03 Prevádzkové výdavky'!F5</f>
        <v>8050122.6909999987</v>
      </c>
      <c r="G5" s="10">
        <f>'[1]03 Prevádzkové výdavky'!G5</f>
        <v>8050122.6909999987</v>
      </c>
      <c r="H5" s="10">
        <f>'[1]03 Prevádzkové výdavky'!H5</f>
        <v>8050122.6909999987</v>
      </c>
      <c r="I5" s="10">
        <f>'[1]03 Prevádzkové výdavky'!I5</f>
        <v>8050122.6909999987</v>
      </c>
      <c r="J5" s="10">
        <f>'[1]03 Prevádzkové výdavky'!J5</f>
        <v>8050122.6909999987</v>
      </c>
      <c r="K5" s="10">
        <f>'[1]03 Prevádzkové výdavky'!K5</f>
        <v>8050122.6909999987</v>
      </c>
      <c r="L5" s="10">
        <f>'[1]03 Prevádzkové výdavky'!L5</f>
        <v>8050122.6909999987</v>
      </c>
      <c r="M5" s="10">
        <f>'[1]03 Prevádzkové výdavky'!M5</f>
        <v>8050122.6909999987</v>
      </c>
      <c r="N5" s="10">
        <f>'[1]03 Prevádzkové výdavky'!N5</f>
        <v>8050122.6909999987</v>
      </c>
      <c r="O5" s="10">
        <f>'[1]03 Prevádzkové výdavky'!O5</f>
        <v>8050122.6909999987</v>
      </c>
      <c r="P5" s="10">
        <f>'[1]03 Prevádzkové výdavky'!P5</f>
        <v>8050122.6909999987</v>
      </c>
      <c r="Q5" s="10">
        <f>'[1]03 Prevádzkové výdavky'!Q5</f>
        <v>8050122.6909999987</v>
      </c>
      <c r="R5" s="10">
        <f>'[1]03 Prevádzkové výdavky'!R5</f>
        <v>8050122.6909999987</v>
      </c>
      <c r="S5" s="10">
        <f>'[1]03 Prevádzkové výdavky'!S5</f>
        <v>8050122.6909999987</v>
      </c>
      <c r="T5" s="10">
        <f>'[1]03 Prevádzkové výdavky'!T5</f>
        <v>8050122.6909999987</v>
      </c>
      <c r="U5" s="10">
        <f>'[1]03 Prevádzkové výdavky'!U5</f>
        <v>8050122.6909999987</v>
      </c>
      <c r="V5" s="10">
        <f>'[1]03 Prevádzkové výdavky'!V5</f>
        <v>8050122.6909999987</v>
      </c>
      <c r="W5" s="10">
        <f>'[1]03 Prevádzkové výdavky'!W5</f>
        <v>8050122.6909999987</v>
      </c>
      <c r="X5" s="10">
        <f>'[1]03 Prevádzkové výdavky'!X5</f>
        <v>8050122.6909999987</v>
      </c>
      <c r="Y5" s="10">
        <f>'[1]03 Prevádzkové výdavky'!Y5</f>
        <v>8050122.6909999987</v>
      </c>
      <c r="Z5" s="10">
        <f>'[1]03 Prevádzkové výdavky'!Z5</f>
        <v>8050122.6909999987</v>
      </c>
      <c r="AA5" s="10">
        <f>'[1]03 Prevádzkové výdavky'!AA5</f>
        <v>8050122.6909999987</v>
      </c>
      <c r="AB5" s="10">
        <f>'[1]03 Prevádzkové výdavky'!AB5</f>
        <v>8050122.6909999987</v>
      </c>
      <c r="AC5" s="10">
        <f>'[1]03 Prevádzkové výdavky'!AC5</f>
        <v>8050122.6909999987</v>
      </c>
      <c r="AD5" s="10">
        <f>'[1]03 Prevádzkové výdavky'!AD5</f>
        <v>8050122.6909999987</v>
      </c>
      <c r="AE5" s="10">
        <f>'[1]03 Prevádzkové výdavky'!AE5</f>
        <v>8050122.6909999987</v>
      </c>
      <c r="AF5" s="10">
        <f>'[1]03 Prevádzkové výdavky'!AF5</f>
        <v>8050122.6909999987</v>
      </c>
      <c r="AG5" s="10">
        <f>'[1]03 Prevádzkové výdavky'!AG5</f>
        <v>8050122.6909999987</v>
      </c>
    </row>
    <row r="6" spans="2:33" x14ac:dyDescent="0.2">
      <c r="B6" s="4" t="s">
        <v>45</v>
      </c>
      <c r="C6" s="9">
        <f t="shared" si="1"/>
        <v>0</v>
      </c>
      <c r="D6" s="10">
        <f>'[1]03 Prevádzkové výdavky'!D6</f>
        <v>0</v>
      </c>
      <c r="E6" s="10">
        <f>'[1]03 Prevádzkové výdavky'!E6</f>
        <v>0</v>
      </c>
      <c r="F6" s="10">
        <f>'[1]03 Prevádzkové výdavky'!F6</f>
        <v>0</v>
      </c>
      <c r="G6" s="10">
        <f>'[1]03 Prevádzkové výdavky'!G6</f>
        <v>0</v>
      </c>
      <c r="H6" s="10">
        <f>'[1]03 Prevádzkové výdavky'!H6</f>
        <v>0</v>
      </c>
      <c r="I6" s="10">
        <f>'[1]03 Prevádzkové výdavky'!I6</f>
        <v>0</v>
      </c>
      <c r="J6" s="10">
        <f>'[1]03 Prevádzkové výdavky'!J6</f>
        <v>0</v>
      </c>
      <c r="K6" s="10">
        <f>'[1]03 Prevádzkové výdavky'!K6</f>
        <v>0</v>
      </c>
      <c r="L6" s="10">
        <f>'[1]03 Prevádzkové výdavky'!L6</f>
        <v>0</v>
      </c>
      <c r="M6" s="10">
        <f>'[1]03 Prevádzkové výdavky'!M6</f>
        <v>0</v>
      </c>
      <c r="N6" s="10">
        <f>'[1]03 Prevádzkové výdavky'!N6</f>
        <v>0</v>
      </c>
      <c r="O6" s="10">
        <f>'[1]03 Prevádzkové výdavky'!O6</f>
        <v>0</v>
      </c>
      <c r="P6" s="10">
        <f>'[1]03 Prevádzkové výdavky'!P6</f>
        <v>0</v>
      </c>
      <c r="Q6" s="10">
        <f>'[1]03 Prevádzkové výdavky'!Q6</f>
        <v>0</v>
      </c>
      <c r="R6" s="10">
        <f>'[1]03 Prevádzkové výdavky'!R6</f>
        <v>0</v>
      </c>
      <c r="S6" s="10">
        <f>'[1]03 Prevádzkové výdavky'!S6</f>
        <v>0</v>
      </c>
      <c r="T6" s="10">
        <f>'[1]03 Prevádzkové výdavky'!T6</f>
        <v>0</v>
      </c>
      <c r="U6" s="10">
        <f>'[1]03 Prevádzkové výdavky'!U6</f>
        <v>0</v>
      </c>
      <c r="V6" s="10">
        <f>'[1]03 Prevádzkové výdavky'!V6</f>
        <v>0</v>
      </c>
      <c r="W6" s="10">
        <f>'[1]03 Prevádzkové výdavky'!W6</f>
        <v>0</v>
      </c>
      <c r="X6" s="10">
        <f>'[1]03 Prevádzkové výdavky'!X6</f>
        <v>0</v>
      </c>
      <c r="Y6" s="10">
        <f>'[1]03 Prevádzkové výdavky'!Y6</f>
        <v>0</v>
      </c>
      <c r="Z6" s="10">
        <f>'[1]03 Prevádzkové výdavky'!Z6</f>
        <v>0</v>
      </c>
      <c r="AA6" s="10">
        <f>'[1]03 Prevádzkové výdavky'!AA6</f>
        <v>0</v>
      </c>
      <c r="AB6" s="10">
        <f>'[1]03 Prevádzkové výdavky'!AB6</f>
        <v>0</v>
      </c>
      <c r="AC6" s="10">
        <f>'[1]03 Prevádzkové výdavky'!AC6</f>
        <v>0</v>
      </c>
      <c r="AD6" s="10">
        <f>'[1]03 Prevádzkové výdavky'!AD6</f>
        <v>0</v>
      </c>
      <c r="AE6" s="10">
        <f>'[1]03 Prevádzkové výdavky'!AE6</f>
        <v>0</v>
      </c>
      <c r="AF6" s="10">
        <f>'[1]03 Prevádzkové výdavky'!AF6</f>
        <v>0</v>
      </c>
      <c r="AG6" s="10">
        <f>'[1]03 Prevádzkové výdavky'!AG6</f>
        <v>0</v>
      </c>
    </row>
    <row r="7" spans="2:33" x14ac:dyDescent="0.2">
      <c r="B7" s="5" t="s">
        <v>74</v>
      </c>
      <c r="C7" s="15">
        <f t="shared" si="1"/>
        <v>241503680.72999978</v>
      </c>
      <c r="D7" s="15">
        <f t="shared" ref="D7:AG7" si="2">SUM(D5:D6)</f>
        <v>8050122.6909999987</v>
      </c>
      <c r="E7" s="15">
        <f t="shared" si="2"/>
        <v>8050122.6909999987</v>
      </c>
      <c r="F7" s="15">
        <f t="shared" si="2"/>
        <v>8050122.6909999987</v>
      </c>
      <c r="G7" s="15">
        <f t="shared" si="2"/>
        <v>8050122.6909999987</v>
      </c>
      <c r="H7" s="15">
        <f t="shared" si="2"/>
        <v>8050122.6909999987</v>
      </c>
      <c r="I7" s="15">
        <f t="shared" si="2"/>
        <v>8050122.6909999987</v>
      </c>
      <c r="J7" s="15">
        <f t="shared" si="2"/>
        <v>8050122.6909999987</v>
      </c>
      <c r="K7" s="15">
        <f t="shared" si="2"/>
        <v>8050122.6909999987</v>
      </c>
      <c r="L7" s="15">
        <f t="shared" si="2"/>
        <v>8050122.6909999987</v>
      </c>
      <c r="M7" s="15">
        <f t="shared" si="2"/>
        <v>8050122.6909999987</v>
      </c>
      <c r="N7" s="15">
        <f t="shared" si="2"/>
        <v>8050122.6909999987</v>
      </c>
      <c r="O7" s="15">
        <f t="shared" si="2"/>
        <v>8050122.6909999987</v>
      </c>
      <c r="P7" s="15">
        <f t="shared" si="2"/>
        <v>8050122.6909999987</v>
      </c>
      <c r="Q7" s="15">
        <f t="shared" si="2"/>
        <v>8050122.6909999987</v>
      </c>
      <c r="R7" s="15">
        <f t="shared" si="2"/>
        <v>8050122.6909999987</v>
      </c>
      <c r="S7" s="15">
        <f t="shared" si="2"/>
        <v>8050122.6909999987</v>
      </c>
      <c r="T7" s="15">
        <f t="shared" si="2"/>
        <v>8050122.6909999987</v>
      </c>
      <c r="U7" s="15">
        <f t="shared" si="2"/>
        <v>8050122.6909999987</v>
      </c>
      <c r="V7" s="15">
        <f t="shared" si="2"/>
        <v>8050122.6909999987</v>
      </c>
      <c r="W7" s="15">
        <f t="shared" si="2"/>
        <v>8050122.6909999987</v>
      </c>
      <c r="X7" s="15">
        <f t="shared" si="2"/>
        <v>8050122.6909999987</v>
      </c>
      <c r="Y7" s="15">
        <f t="shared" si="2"/>
        <v>8050122.6909999987</v>
      </c>
      <c r="Z7" s="15">
        <f t="shared" si="2"/>
        <v>8050122.6909999987</v>
      </c>
      <c r="AA7" s="15">
        <f t="shared" si="2"/>
        <v>8050122.6909999987</v>
      </c>
      <c r="AB7" s="15">
        <f t="shared" si="2"/>
        <v>8050122.6909999987</v>
      </c>
      <c r="AC7" s="15">
        <f t="shared" si="2"/>
        <v>8050122.6909999987</v>
      </c>
      <c r="AD7" s="15">
        <f t="shared" si="2"/>
        <v>8050122.6909999987</v>
      </c>
      <c r="AE7" s="15">
        <f t="shared" si="2"/>
        <v>8050122.6909999987</v>
      </c>
      <c r="AF7" s="15">
        <f t="shared" si="2"/>
        <v>8050122.6909999987</v>
      </c>
      <c r="AG7" s="15">
        <f t="shared" si="2"/>
        <v>8050122.6909999987</v>
      </c>
    </row>
    <row r="8" spans="2:33" x14ac:dyDescent="0.2">
      <c r="B8" s="17" t="s">
        <v>78</v>
      </c>
      <c r="C8" s="9">
        <f t="shared" si="1"/>
        <v>102535217.45999999</v>
      </c>
      <c r="D8" s="10">
        <f>'[1]03 Prevádzkové výdavky'!D8</f>
        <v>2801648.3119999999</v>
      </c>
      <c r="E8" s="10">
        <f>'[1]03 Prevádzkové výdavky'!E8</f>
        <v>2858413.4039999992</v>
      </c>
      <c r="F8" s="10">
        <f>'[1]03 Prevádzkové výdavky'!F8</f>
        <v>2915178.4959999998</v>
      </c>
      <c r="G8" s="10">
        <f>'[1]03 Prevádzkové výdavky'!G8</f>
        <v>2971943.588</v>
      </c>
      <c r="H8" s="10">
        <f>'[1]03 Prevádzkové výdavky'!H8</f>
        <v>3028708.68</v>
      </c>
      <c r="I8" s="10">
        <f>'[1]03 Prevádzkové výdavky'!I8</f>
        <v>3067713.7479999987</v>
      </c>
      <c r="J8" s="10">
        <f>'[1]03 Prevádzkové výdavky'!J8</f>
        <v>3106718.8159999992</v>
      </c>
      <c r="K8" s="10">
        <f>'[1]03 Prevádzkové výdavky'!K8</f>
        <v>3145723.8840000001</v>
      </c>
      <c r="L8" s="10">
        <f>'[1]03 Prevádzkové výdavky'!L8</f>
        <v>3184728.952</v>
      </c>
      <c r="M8" s="10">
        <f>'[1]03 Prevádzkové výdavky'!M8</f>
        <v>3223734.0199999996</v>
      </c>
      <c r="N8" s="10">
        <f>'[1]03 Prevádzkové výdavky'!N8</f>
        <v>3262739.0880000005</v>
      </c>
      <c r="O8" s="10">
        <f>'[1]03 Prevádzkové výdavky'!O8</f>
        <v>3301744.1559999995</v>
      </c>
      <c r="P8" s="10">
        <f>'[1]03 Prevádzkové výdavky'!P8</f>
        <v>3340749.2240000004</v>
      </c>
      <c r="Q8" s="10">
        <f>'[1]03 Prevádzkové výdavky'!Q8</f>
        <v>3379754.2919999994</v>
      </c>
      <c r="R8" s="10">
        <f>'[1]03 Prevádzkové výdavky'!R8</f>
        <v>3418759.3600000008</v>
      </c>
      <c r="S8" s="10">
        <f>'[1]03 Prevádzkové výdavky'!S8</f>
        <v>3454139.101999999</v>
      </c>
      <c r="T8" s="10">
        <f>'[1]03 Prevádzkové výdavky'!T8</f>
        <v>3489518.844</v>
      </c>
      <c r="U8" s="10">
        <f>'[1]03 Prevádzkové výdavky'!U8</f>
        <v>3524898.5859999997</v>
      </c>
      <c r="V8" s="10">
        <f>'[1]03 Prevádzkové výdavky'!V8</f>
        <v>3560278.3279999993</v>
      </c>
      <c r="W8" s="10">
        <f>'[1]03 Prevádzkové výdavky'!W8</f>
        <v>3595658.07</v>
      </c>
      <c r="X8" s="10">
        <f>'[1]03 Prevádzkové výdavky'!X8</f>
        <v>3631037.811999999</v>
      </c>
      <c r="Y8" s="10">
        <f>'[1]03 Prevádzkové výdavky'!Y8</f>
        <v>3666417.5539999995</v>
      </c>
      <c r="Z8" s="10">
        <f>'[1]03 Prevádzkové výdavky'!Z8</f>
        <v>3701797.2960000001</v>
      </c>
      <c r="AA8" s="10">
        <f>'[1]03 Prevádzkové výdavky'!AA8</f>
        <v>3737177.0379999997</v>
      </c>
      <c r="AB8" s="10">
        <f>'[1]03 Prevádzkové výdavky'!AB8</f>
        <v>3772556.78</v>
      </c>
      <c r="AC8" s="10">
        <f>'[1]03 Prevádzkové výdavky'!AC8</f>
        <v>3807936.5220000003</v>
      </c>
      <c r="AD8" s="10">
        <f>'[1]03 Prevádzkové výdavky'!AD8</f>
        <v>3843316.264</v>
      </c>
      <c r="AE8" s="10">
        <f>'[1]03 Prevádzkové výdavky'!AE8</f>
        <v>3878696.0059999996</v>
      </c>
      <c r="AF8" s="10">
        <f>'[1]03 Prevádzkové výdavky'!AF8</f>
        <v>3914075.7479999997</v>
      </c>
      <c r="AG8" s="10">
        <f>'[1]03 Prevádzkové výdavky'!AG8</f>
        <v>3949455.4899999988</v>
      </c>
    </row>
    <row r="9" spans="2:33" x14ac:dyDescent="0.2">
      <c r="B9" s="17" t="s">
        <v>81</v>
      </c>
      <c r="C9" s="9">
        <f t="shared" si="1"/>
        <v>0</v>
      </c>
      <c r="D9" s="10">
        <f>'[1]03 Prevádzkové výdavky'!D9</f>
        <v>0</v>
      </c>
      <c r="E9" s="10">
        <f>'[1]03 Prevádzkové výdavky'!E9</f>
        <v>0</v>
      </c>
      <c r="F9" s="10">
        <f>'[1]03 Prevádzkové výdavky'!F9</f>
        <v>0</v>
      </c>
      <c r="G9" s="10">
        <f>'[1]03 Prevádzkové výdavky'!G9</f>
        <v>0</v>
      </c>
      <c r="H9" s="10">
        <f>'[1]03 Prevádzkové výdavky'!H9</f>
        <v>0</v>
      </c>
      <c r="I9" s="10">
        <f>'[1]03 Prevádzkové výdavky'!I9</f>
        <v>0</v>
      </c>
      <c r="J9" s="10">
        <f>'[1]03 Prevádzkové výdavky'!J9</f>
        <v>0</v>
      </c>
      <c r="K9" s="10">
        <f>'[1]03 Prevádzkové výdavky'!K9</f>
        <v>0</v>
      </c>
      <c r="L9" s="10">
        <f>'[1]03 Prevádzkové výdavky'!L9</f>
        <v>0</v>
      </c>
      <c r="M9" s="10">
        <f>'[1]03 Prevádzkové výdavky'!M9</f>
        <v>0</v>
      </c>
      <c r="N9" s="10">
        <f>'[1]03 Prevádzkové výdavky'!N9</f>
        <v>0</v>
      </c>
      <c r="O9" s="10">
        <f>'[1]03 Prevádzkové výdavky'!O9</f>
        <v>0</v>
      </c>
      <c r="P9" s="10">
        <f>'[1]03 Prevádzkové výdavky'!P9</f>
        <v>0</v>
      </c>
      <c r="Q9" s="10">
        <f>'[1]03 Prevádzkové výdavky'!Q9</f>
        <v>0</v>
      </c>
      <c r="R9" s="10">
        <f>'[1]03 Prevádzkové výdavky'!R9</f>
        <v>0</v>
      </c>
      <c r="S9" s="10">
        <f>'[1]03 Prevádzkové výdavky'!S9</f>
        <v>0</v>
      </c>
      <c r="T9" s="10">
        <f>'[1]03 Prevádzkové výdavky'!T9</f>
        <v>0</v>
      </c>
      <c r="U9" s="10">
        <f>'[1]03 Prevádzkové výdavky'!U9</f>
        <v>0</v>
      </c>
      <c r="V9" s="10">
        <f>'[1]03 Prevádzkové výdavky'!V9</f>
        <v>0</v>
      </c>
      <c r="W9" s="10">
        <f>'[1]03 Prevádzkové výdavky'!W9</f>
        <v>0</v>
      </c>
      <c r="X9" s="10">
        <f>'[1]03 Prevádzkové výdavky'!X9</f>
        <v>0</v>
      </c>
      <c r="Y9" s="10">
        <f>'[1]03 Prevádzkové výdavky'!Y9</f>
        <v>0</v>
      </c>
      <c r="Z9" s="10">
        <f>'[1]03 Prevádzkové výdavky'!Z9</f>
        <v>0</v>
      </c>
      <c r="AA9" s="10">
        <f>'[1]03 Prevádzkové výdavky'!AA9</f>
        <v>0</v>
      </c>
      <c r="AB9" s="10">
        <f>'[1]03 Prevádzkové výdavky'!AB9</f>
        <v>0</v>
      </c>
      <c r="AC9" s="10">
        <f>'[1]03 Prevádzkové výdavky'!AC9</f>
        <v>0</v>
      </c>
      <c r="AD9" s="10">
        <f>'[1]03 Prevádzkové výdavky'!AD9</f>
        <v>0</v>
      </c>
      <c r="AE9" s="10">
        <f>'[1]03 Prevádzkové výdavky'!AE9</f>
        <v>0</v>
      </c>
      <c r="AF9" s="10">
        <f>'[1]03 Prevádzkové výdavky'!AF9</f>
        <v>0</v>
      </c>
      <c r="AG9" s="10">
        <f>'[1]03 Prevádzkové výdavky'!AG9</f>
        <v>0</v>
      </c>
    </row>
    <row r="10" spans="2:33" ht="12" thickBot="1" x14ac:dyDescent="0.25">
      <c r="B10" s="29" t="s">
        <v>77</v>
      </c>
      <c r="C10" s="30">
        <f t="shared" si="1"/>
        <v>102535217.45999999</v>
      </c>
      <c r="D10" s="30">
        <f>SUM(D8:D9)</f>
        <v>2801648.3119999999</v>
      </c>
      <c r="E10" s="30">
        <f t="shared" ref="E10:AG10" si="3">SUM(E8:E9)</f>
        <v>2858413.4039999992</v>
      </c>
      <c r="F10" s="30">
        <f t="shared" si="3"/>
        <v>2915178.4959999998</v>
      </c>
      <c r="G10" s="30">
        <f t="shared" si="3"/>
        <v>2971943.588</v>
      </c>
      <c r="H10" s="30">
        <f t="shared" si="3"/>
        <v>3028708.68</v>
      </c>
      <c r="I10" s="30">
        <f t="shared" si="3"/>
        <v>3067713.7479999987</v>
      </c>
      <c r="J10" s="30">
        <f t="shared" si="3"/>
        <v>3106718.8159999992</v>
      </c>
      <c r="K10" s="30">
        <f t="shared" si="3"/>
        <v>3145723.8840000001</v>
      </c>
      <c r="L10" s="30">
        <f t="shared" si="3"/>
        <v>3184728.952</v>
      </c>
      <c r="M10" s="30">
        <f t="shared" si="3"/>
        <v>3223734.0199999996</v>
      </c>
      <c r="N10" s="30">
        <f t="shared" si="3"/>
        <v>3262739.0880000005</v>
      </c>
      <c r="O10" s="30">
        <f t="shared" si="3"/>
        <v>3301744.1559999995</v>
      </c>
      <c r="P10" s="30">
        <f t="shared" si="3"/>
        <v>3340749.2240000004</v>
      </c>
      <c r="Q10" s="30">
        <f t="shared" si="3"/>
        <v>3379754.2919999994</v>
      </c>
      <c r="R10" s="30">
        <f t="shared" si="3"/>
        <v>3418759.3600000008</v>
      </c>
      <c r="S10" s="30">
        <f t="shared" si="3"/>
        <v>3454139.101999999</v>
      </c>
      <c r="T10" s="30">
        <f t="shared" si="3"/>
        <v>3489518.844</v>
      </c>
      <c r="U10" s="30">
        <f t="shared" si="3"/>
        <v>3524898.5859999997</v>
      </c>
      <c r="V10" s="30">
        <f t="shared" si="3"/>
        <v>3560278.3279999993</v>
      </c>
      <c r="W10" s="30">
        <f t="shared" si="3"/>
        <v>3595658.07</v>
      </c>
      <c r="X10" s="30">
        <f t="shared" si="3"/>
        <v>3631037.811999999</v>
      </c>
      <c r="Y10" s="30">
        <f t="shared" si="3"/>
        <v>3666417.5539999995</v>
      </c>
      <c r="Z10" s="30">
        <f t="shared" si="3"/>
        <v>3701797.2960000001</v>
      </c>
      <c r="AA10" s="30">
        <f t="shared" si="3"/>
        <v>3737177.0379999997</v>
      </c>
      <c r="AB10" s="30">
        <f t="shared" si="3"/>
        <v>3772556.78</v>
      </c>
      <c r="AC10" s="30">
        <f t="shared" si="3"/>
        <v>3807936.5220000003</v>
      </c>
      <c r="AD10" s="30">
        <f t="shared" si="3"/>
        <v>3843316.264</v>
      </c>
      <c r="AE10" s="30">
        <f t="shared" si="3"/>
        <v>3878696.0059999996</v>
      </c>
      <c r="AF10" s="30">
        <f t="shared" si="3"/>
        <v>3914075.7479999997</v>
      </c>
      <c r="AG10" s="30">
        <f t="shared" si="3"/>
        <v>3949455.4899999988</v>
      </c>
    </row>
    <row r="11" spans="2:33" ht="12" thickTop="1" x14ac:dyDescent="0.2">
      <c r="B11" s="31" t="s">
        <v>76</v>
      </c>
      <c r="C11" s="32">
        <f t="shared" si="1"/>
        <v>344038898.19</v>
      </c>
      <c r="D11" s="32">
        <f>SUM(D7,D10)</f>
        <v>10851771.002999999</v>
      </c>
      <c r="E11" s="32">
        <f t="shared" ref="E11:AG11" si="4">SUM(E7,E10)</f>
        <v>10908536.094999999</v>
      </c>
      <c r="F11" s="32">
        <f t="shared" si="4"/>
        <v>10965301.186999999</v>
      </c>
      <c r="G11" s="32">
        <f t="shared" si="4"/>
        <v>11022066.278999999</v>
      </c>
      <c r="H11" s="32">
        <f t="shared" si="4"/>
        <v>11078831.370999999</v>
      </c>
      <c r="I11" s="32">
        <f t="shared" si="4"/>
        <v>11117836.438999997</v>
      </c>
      <c r="J11" s="32">
        <f t="shared" si="4"/>
        <v>11156841.506999997</v>
      </c>
      <c r="K11" s="32">
        <f t="shared" si="4"/>
        <v>11195846.574999999</v>
      </c>
      <c r="L11" s="32">
        <f t="shared" si="4"/>
        <v>11234851.642999999</v>
      </c>
      <c r="M11" s="32">
        <f t="shared" si="4"/>
        <v>11273856.710999999</v>
      </c>
      <c r="N11" s="32">
        <f t="shared" si="4"/>
        <v>11312861.778999999</v>
      </c>
      <c r="O11" s="32">
        <f t="shared" si="4"/>
        <v>11351866.846999999</v>
      </c>
      <c r="P11" s="32">
        <f t="shared" si="4"/>
        <v>11390871.914999999</v>
      </c>
      <c r="Q11" s="32">
        <f t="shared" si="4"/>
        <v>11429876.982999999</v>
      </c>
      <c r="R11" s="32">
        <f t="shared" si="4"/>
        <v>11468882.050999999</v>
      </c>
      <c r="S11" s="32">
        <f t="shared" si="4"/>
        <v>11504261.792999998</v>
      </c>
      <c r="T11" s="32">
        <f t="shared" si="4"/>
        <v>11539641.534999998</v>
      </c>
      <c r="U11" s="32">
        <f t="shared" si="4"/>
        <v>11575021.276999999</v>
      </c>
      <c r="V11" s="32">
        <f t="shared" si="4"/>
        <v>11610401.018999998</v>
      </c>
      <c r="W11" s="32">
        <f t="shared" si="4"/>
        <v>11645780.760999998</v>
      </c>
      <c r="X11" s="32">
        <f t="shared" si="4"/>
        <v>11681160.502999999</v>
      </c>
      <c r="Y11" s="32">
        <f t="shared" si="4"/>
        <v>11716540.244999997</v>
      </c>
      <c r="Z11" s="32">
        <f t="shared" si="4"/>
        <v>11751919.987</v>
      </c>
      <c r="AA11" s="32">
        <f t="shared" si="4"/>
        <v>11787299.728999998</v>
      </c>
      <c r="AB11" s="32">
        <f t="shared" si="4"/>
        <v>11822679.470999999</v>
      </c>
      <c r="AC11" s="32">
        <f t="shared" si="4"/>
        <v>11858059.213</v>
      </c>
      <c r="AD11" s="32">
        <f t="shared" si="4"/>
        <v>11893438.954999998</v>
      </c>
      <c r="AE11" s="32">
        <f t="shared" si="4"/>
        <v>11928818.696999999</v>
      </c>
      <c r="AF11" s="32">
        <f t="shared" si="4"/>
        <v>11964198.438999999</v>
      </c>
      <c r="AG11" s="32">
        <f t="shared" si="4"/>
        <v>11999578.180999998</v>
      </c>
    </row>
    <row r="14" spans="2:33" x14ac:dyDescent="0.2">
      <c r="C14" s="4"/>
      <c r="D14" s="4" t="s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x14ac:dyDescent="0.2">
      <c r="B15" s="5" t="s">
        <v>82</v>
      </c>
      <c r="C15" s="5"/>
      <c r="D15" s="6">
        <v>1</v>
      </c>
      <c r="E15" s="6">
        <v>2</v>
      </c>
      <c r="F15" s="6">
        <v>3</v>
      </c>
      <c r="G15" s="6">
        <v>4</v>
      </c>
      <c r="H15" s="6">
        <v>5</v>
      </c>
      <c r="I15" s="6">
        <v>6</v>
      </c>
      <c r="J15" s="6">
        <v>7</v>
      </c>
      <c r="K15" s="6">
        <v>8</v>
      </c>
      <c r="L15" s="6">
        <v>9</v>
      </c>
      <c r="M15" s="6">
        <v>10</v>
      </c>
      <c r="N15" s="6">
        <v>11</v>
      </c>
      <c r="O15" s="6">
        <v>12</v>
      </c>
      <c r="P15" s="6">
        <v>13</v>
      </c>
      <c r="Q15" s="6">
        <v>14</v>
      </c>
      <c r="R15" s="6">
        <v>15</v>
      </c>
      <c r="S15" s="6">
        <v>16</v>
      </c>
      <c r="T15" s="6">
        <v>17</v>
      </c>
      <c r="U15" s="6">
        <v>18</v>
      </c>
      <c r="V15" s="6">
        <v>19</v>
      </c>
      <c r="W15" s="6">
        <v>20</v>
      </c>
      <c r="X15" s="6">
        <v>21</v>
      </c>
      <c r="Y15" s="6">
        <v>22</v>
      </c>
      <c r="Z15" s="6">
        <v>23</v>
      </c>
      <c r="AA15" s="6">
        <v>24</v>
      </c>
      <c r="AB15" s="6">
        <v>25</v>
      </c>
      <c r="AC15" s="6">
        <v>26</v>
      </c>
      <c r="AD15" s="6">
        <v>27</v>
      </c>
      <c r="AE15" s="6">
        <v>28</v>
      </c>
      <c r="AF15" s="6">
        <v>29</v>
      </c>
      <c r="AG15" s="6">
        <v>30</v>
      </c>
    </row>
    <row r="16" spans="2:33" x14ac:dyDescent="0.2">
      <c r="B16" s="7" t="s">
        <v>46</v>
      </c>
      <c r="C16" s="7" t="s">
        <v>9</v>
      </c>
      <c r="D16" s="8">
        <f>D4</f>
        <v>2026</v>
      </c>
      <c r="E16" s="8">
        <f>$D$4+D15</f>
        <v>2027</v>
      </c>
      <c r="F16" s="8">
        <f>$D$4+E15</f>
        <v>2028</v>
      </c>
      <c r="G16" s="8">
        <f>$D$4+F15</f>
        <v>2029</v>
      </c>
      <c r="H16" s="8">
        <f t="shared" ref="H16:AG16" si="5">$D$4+G15</f>
        <v>2030</v>
      </c>
      <c r="I16" s="8">
        <f t="shared" si="5"/>
        <v>2031</v>
      </c>
      <c r="J16" s="8">
        <f t="shared" si="5"/>
        <v>2032</v>
      </c>
      <c r="K16" s="8">
        <f t="shared" si="5"/>
        <v>2033</v>
      </c>
      <c r="L16" s="8">
        <f t="shared" si="5"/>
        <v>2034</v>
      </c>
      <c r="M16" s="8">
        <f t="shared" si="5"/>
        <v>2035</v>
      </c>
      <c r="N16" s="8">
        <f t="shared" si="5"/>
        <v>2036</v>
      </c>
      <c r="O16" s="8">
        <f t="shared" si="5"/>
        <v>2037</v>
      </c>
      <c r="P16" s="8">
        <f t="shared" si="5"/>
        <v>2038</v>
      </c>
      <c r="Q16" s="8">
        <f t="shared" si="5"/>
        <v>2039</v>
      </c>
      <c r="R16" s="8">
        <f t="shared" si="5"/>
        <v>2040</v>
      </c>
      <c r="S16" s="8">
        <f t="shared" si="5"/>
        <v>2041</v>
      </c>
      <c r="T16" s="8">
        <f t="shared" si="5"/>
        <v>2042</v>
      </c>
      <c r="U16" s="8">
        <f t="shared" si="5"/>
        <v>2043</v>
      </c>
      <c r="V16" s="8">
        <f t="shared" si="5"/>
        <v>2044</v>
      </c>
      <c r="W16" s="8">
        <f t="shared" si="5"/>
        <v>2045</v>
      </c>
      <c r="X16" s="8">
        <f t="shared" si="5"/>
        <v>2046</v>
      </c>
      <c r="Y16" s="8">
        <f t="shared" si="5"/>
        <v>2047</v>
      </c>
      <c r="Z16" s="8">
        <f t="shared" si="5"/>
        <v>2048</v>
      </c>
      <c r="AA16" s="8">
        <f t="shared" si="5"/>
        <v>2049</v>
      </c>
      <c r="AB16" s="8">
        <f t="shared" si="5"/>
        <v>2050</v>
      </c>
      <c r="AC16" s="8">
        <f t="shared" si="5"/>
        <v>2051</v>
      </c>
      <c r="AD16" s="8">
        <f t="shared" si="5"/>
        <v>2052</v>
      </c>
      <c r="AE16" s="8">
        <f t="shared" si="5"/>
        <v>2053</v>
      </c>
      <c r="AF16" s="8">
        <f t="shared" si="5"/>
        <v>2054</v>
      </c>
      <c r="AG16" s="8">
        <f t="shared" si="5"/>
        <v>2055</v>
      </c>
    </row>
    <row r="17" spans="2:33" x14ac:dyDescent="0.2">
      <c r="B17" s="4" t="s">
        <v>84</v>
      </c>
      <c r="C17" s="9">
        <f t="shared" ref="C17:C23" si="6">SUM(D17:AG17)</f>
        <v>297763535.15999985</v>
      </c>
      <c r="D17" s="10">
        <f>'[1]03 Prevádzkové výdavky'!D17</f>
        <v>8050122.6909999987</v>
      </c>
      <c r="E17" s="10">
        <f>'[1]03 Prevádzkové výdavky'!E17</f>
        <v>8050122.6909999987</v>
      </c>
      <c r="F17" s="10">
        <f>'[1]03 Prevádzkové výdavky'!F17</f>
        <v>8050122.6909999987</v>
      </c>
      <c r="G17" s="10">
        <f>'[1]03 Prevádzkové výdavky'!G17</f>
        <v>8050122.6909999987</v>
      </c>
      <c r="H17" s="10">
        <f>'[1]03 Prevádzkové výdavky'!H17</f>
        <v>10213963.245999999</v>
      </c>
      <c r="I17" s="10">
        <f>'[1]03 Prevádzkové výdavky'!I17</f>
        <v>10213963.245999999</v>
      </c>
      <c r="J17" s="10">
        <f>'[1]03 Prevádzkové výdavky'!J17</f>
        <v>10213963.245999999</v>
      </c>
      <c r="K17" s="10">
        <f>'[1]03 Prevádzkové výdavky'!K17</f>
        <v>10213963.245999999</v>
      </c>
      <c r="L17" s="10">
        <f>'[1]03 Prevádzkové výdavky'!L17</f>
        <v>10213963.245999999</v>
      </c>
      <c r="M17" s="10">
        <f>'[1]03 Prevádzkové výdavky'!M17</f>
        <v>10213963.245999999</v>
      </c>
      <c r="N17" s="10">
        <f>'[1]03 Prevádzkové výdavky'!N17</f>
        <v>10213963.245999999</v>
      </c>
      <c r="O17" s="10">
        <f>'[1]03 Prevádzkové výdavky'!O17</f>
        <v>10213963.245999999</v>
      </c>
      <c r="P17" s="10">
        <f>'[1]03 Prevádzkové výdavky'!P17</f>
        <v>10213963.245999999</v>
      </c>
      <c r="Q17" s="10">
        <f>'[1]03 Prevádzkové výdavky'!Q17</f>
        <v>10213963.245999999</v>
      </c>
      <c r="R17" s="10">
        <f>'[1]03 Prevádzkové výdavky'!R17</f>
        <v>10213963.245999999</v>
      </c>
      <c r="S17" s="10">
        <f>'[1]03 Prevádzkové výdavky'!S17</f>
        <v>10213963.245999999</v>
      </c>
      <c r="T17" s="10">
        <f>'[1]03 Prevádzkové výdavky'!T17</f>
        <v>10213963.245999999</v>
      </c>
      <c r="U17" s="10">
        <f>'[1]03 Prevádzkové výdavky'!U17</f>
        <v>10213963.245999999</v>
      </c>
      <c r="V17" s="10">
        <f>'[1]03 Prevádzkové výdavky'!V17</f>
        <v>10213963.245999999</v>
      </c>
      <c r="W17" s="10">
        <f>'[1]03 Prevádzkové výdavky'!W17</f>
        <v>10213963.245999999</v>
      </c>
      <c r="X17" s="10">
        <f>'[1]03 Prevádzkové výdavky'!X17</f>
        <v>10213963.245999999</v>
      </c>
      <c r="Y17" s="10">
        <f>'[1]03 Prevádzkové výdavky'!Y17</f>
        <v>10213963.245999999</v>
      </c>
      <c r="Z17" s="10">
        <f>'[1]03 Prevádzkové výdavky'!Z17</f>
        <v>10213963.245999999</v>
      </c>
      <c r="AA17" s="10">
        <f>'[1]03 Prevádzkové výdavky'!AA17</f>
        <v>10213963.245999999</v>
      </c>
      <c r="AB17" s="10">
        <f>'[1]03 Prevádzkové výdavky'!AB17</f>
        <v>10213963.245999999</v>
      </c>
      <c r="AC17" s="10">
        <f>'[1]03 Prevádzkové výdavky'!AC17</f>
        <v>10213963.245999999</v>
      </c>
      <c r="AD17" s="10">
        <f>'[1]03 Prevádzkové výdavky'!AD17</f>
        <v>10213963.245999999</v>
      </c>
      <c r="AE17" s="10">
        <f>'[1]03 Prevádzkové výdavky'!AE17</f>
        <v>10213963.245999999</v>
      </c>
      <c r="AF17" s="10">
        <f>'[1]03 Prevádzkové výdavky'!AF17</f>
        <v>10213963.245999999</v>
      </c>
      <c r="AG17" s="10">
        <f>'[1]03 Prevádzkové výdavky'!AG17</f>
        <v>10213963.245999999</v>
      </c>
    </row>
    <row r="18" spans="2:33" x14ac:dyDescent="0.2">
      <c r="B18" s="4" t="s">
        <v>45</v>
      </c>
      <c r="C18" s="9">
        <f t="shared" si="6"/>
        <v>3419061.01347068</v>
      </c>
      <c r="D18" s="10">
        <f>'[1]03 Prevádzkové výdavky'!D18</f>
        <v>0</v>
      </c>
      <c r="E18" s="10">
        <f>'[1]03 Prevádzkové výdavky'!E18</f>
        <v>0</v>
      </c>
      <c r="F18" s="10">
        <f>'[1]03 Prevádzkové výdavky'!F18</f>
        <v>0</v>
      </c>
      <c r="G18" s="10">
        <f>'[1]03 Prevádzkové výdavky'!G18</f>
        <v>0</v>
      </c>
      <c r="H18" s="10">
        <f>'[1]03 Prevádzkové výdavky'!H18</f>
        <v>0</v>
      </c>
      <c r="I18" s="10">
        <f>'[1]03 Prevádzkové výdavky'!I18</f>
        <v>0</v>
      </c>
      <c r="J18" s="10">
        <f>'[1]03 Prevádzkové výdavky'!J18</f>
        <v>0</v>
      </c>
      <c r="K18" s="10">
        <f>'[1]03 Prevádzkové výdavky'!K18</f>
        <v>0</v>
      </c>
      <c r="L18" s="10">
        <f>'[1]03 Prevádzkové výdavky'!L18</f>
        <v>0</v>
      </c>
      <c r="M18" s="10">
        <f>'[1]03 Prevádzkové výdavky'!M18</f>
        <v>0</v>
      </c>
      <c r="N18" s="10">
        <f>'[1]03 Prevádzkové výdavky'!N18</f>
        <v>0</v>
      </c>
      <c r="O18" s="10">
        <f>'[1]03 Prevádzkové výdavky'!O18</f>
        <v>0</v>
      </c>
      <c r="P18" s="10">
        <f>'[1]03 Prevádzkové výdavky'!P18</f>
        <v>0</v>
      </c>
      <c r="Q18" s="10">
        <f>'[1]03 Prevádzkové výdavky'!Q18</f>
        <v>0</v>
      </c>
      <c r="R18" s="10">
        <f>'[1]03 Prevádzkové výdavky'!R18</f>
        <v>0</v>
      </c>
      <c r="S18" s="10">
        <f>'[1]03 Prevádzkové výdavky'!S18</f>
        <v>0</v>
      </c>
      <c r="T18" s="10">
        <f>'[1]03 Prevádzkové výdavky'!T18</f>
        <v>0</v>
      </c>
      <c r="U18" s="10">
        <f>'[1]03 Prevádzkové výdavky'!U18</f>
        <v>0</v>
      </c>
      <c r="V18" s="10">
        <f>'[1]03 Prevádzkové výdavky'!V18</f>
        <v>3419061.01347068</v>
      </c>
      <c r="W18" s="10">
        <f>'[1]03 Prevádzkové výdavky'!W18</f>
        <v>0</v>
      </c>
      <c r="X18" s="10">
        <f>'[1]03 Prevádzkové výdavky'!X18</f>
        <v>0</v>
      </c>
      <c r="Y18" s="10">
        <f>'[1]03 Prevádzkové výdavky'!Y18</f>
        <v>0</v>
      </c>
      <c r="Z18" s="10">
        <f>'[1]03 Prevádzkové výdavky'!Z18</f>
        <v>0</v>
      </c>
      <c r="AA18" s="10">
        <f>'[1]03 Prevádzkové výdavky'!AA18</f>
        <v>0</v>
      </c>
      <c r="AB18" s="10">
        <f>'[1]03 Prevádzkové výdavky'!AB18</f>
        <v>0</v>
      </c>
      <c r="AC18" s="10">
        <f>'[1]03 Prevádzkové výdavky'!AC18</f>
        <v>0</v>
      </c>
      <c r="AD18" s="10">
        <f>'[1]03 Prevádzkové výdavky'!AD18</f>
        <v>0</v>
      </c>
      <c r="AE18" s="10">
        <f>'[1]03 Prevádzkové výdavky'!AE18</f>
        <v>0</v>
      </c>
      <c r="AF18" s="10">
        <f>'[1]03 Prevádzkové výdavky'!AF18</f>
        <v>0</v>
      </c>
      <c r="AG18" s="10">
        <f>'[1]03 Prevádzkové výdavky'!AG18</f>
        <v>0</v>
      </c>
    </row>
    <row r="19" spans="2:33" x14ac:dyDescent="0.2">
      <c r="B19" s="5" t="s">
        <v>74</v>
      </c>
      <c r="C19" s="15">
        <f t="shared" si="6"/>
        <v>301182596.1734705</v>
      </c>
      <c r="D19" s="15">
        <f t="shared" ref="D19:AG19" si="7">SUM(D17:D18)</f>
        <v>8050122.6909999987</v>
      </c>
      <c r="E19" s="15">
        <f t="shared" si="7"/>
        <v>8050122.6909999987</v>
      </c>
      <c r="F19" s="15">
        <f t="shared" si="7"/>
        <v>8050122.6909999987</v>
      </c>
      <c r="G19" s="15">
        <f t="shared" si="7"/>
        <v>8050122.6909999987</v>
      </c>
      <c r="H19" s="15">
        <f t="shared" si="7"/>
        <v>10213963.245999999</v>
      </c>
      <c r="I19" s="15">
        <f t="shared" si="7"/>
        <v>10213963.245999999</v>
      </c>
      <c r="J19" s="15">
        <f t="shared" si="7"/>
        <v>10213963.245999999</v>
      </c>
      <c r="K19" s="15">
        <f t="shared" si="7"/>
        <v>10213963.245999999</v>
      </c>
      <c r="L19" s="15">
        <f t="shared" si="7"/>
        <v>10213963.245999999</v>
      </c>
      <c r="M19" s="15">
        <f t="shared" si="7"/>
        <v>10213963.245999999</v>
      </c>
      <c r="N19" s="15">
        <f t="shared" si="7"/>
        <v>10213963.245999999</v>
      </c>
      <c r="O19" s="15">
        <f t="shared" si="7"/>
        <v>10213963.245999999</v>
      </c>
      <c r="P19" s="15">
        <f t="shared" si="7"/>
        <v>10213963.245999999</v>
      </c>
      <c r="Q19" s="15">
        <f t="shared" si="7"/>
        <v>10213963.245999999</v>
      </c>
      <c r="R19" s="15">
        <f t="shared" si="7"/>
        <v>10213963.245999999</v>
      </c>
      <c r="S19" s="15">
        <f t="shared" si="7"/>
        <v>10213963.245999999</v>
      </c>
      <c r="T19" s="15">
        <f t="shared" si="7"/>
        <v>10213963.245999999</v>
      </c>
      <c r="U19" s="15">
        <f t="shared" si="7"/>
        <v>10213963.245999999</v>
      </c>
      <c r="V19" s="15">
        <f t="shared" si="7"/>
        <v>13633024.259470679</v>
      </c>
      <c r="W19" s="15">
        <f t="shared" si="7"/>
        <v>10213963.245999999</v>
      </c>
      <c r="X19" s="15">
        <f t="shared" si="7"/>
        <v>10213963.245999999</v>
      </c>
      <c r="Y19" s="15">
        <f t="shared" si="7"/>
        <v>10213963.245999999</v>
      </c>
      <c r="Z19" s="15">
        <f t="shared" si="7"/>
        <v>10213963.245999999</v>
      </c>
      <c r="AA19" s="15">
        <f t="shared" si="7"/>
        <v>10213963.245999999</v>
      </c>
      <c r="AB19" s="15">
        <f t="shared" si="7"/>
        <v>10213963.245999999</v>
      </c>
      <c r="AC19" s="15">
        <f t="shared" si="7"/>
        <v>10213963.245999999</v>
      </c>
      <c r="AD19" s="15">
        <f t="shared" si="7"/>
        <v>10213963.245999999</v>
      </c>
      <c r="AE19" s="15">
        <f t="shared" si="7"/>
        <v>10213963.245999999</v>
      </c>
      <c r="AF19" s="15">
        <f t="shared" si="7"/>
        <v>10213963.245999999</v>
      </c>
      <c r="AG19" s="15">
        <f t="shared" si="7"/>
        <v>10213963.245999999</v>
      </c>
    </row>
    <row r="20" spans="2:33" x14ac:dyDescent="0.2">
      <c r="B20" s="17" t="s">
        <v>78</v>
      </c>
      <c r="C20" s="9">
        <f t="shared" si="6"/>
        <v>76216165.38000001</v>
      </c>
      <c r="D20" s="10">
        <f>'[1]03 Prevádzkové výdavky'!D20</f>
        <v>2801648.3119999999</v>
      </c>
      <c r="E20" s="10">
        <f>'[1]03 Prevádzkové výdavky'!E20</f>
        <v>2858413.4039999992</v>
      </c>
      <c r="F20" s="10">
        <f>'[1]03 Prevádzkové výdavky'!F20</f>
        <v>2915178.4959999998</v>
      </c>
      <c r="G20" s="10">
        <f>'[1]03 Prevádzkové výdavky'!G20</f>
        <v>2971943.588</v>
      </c>
      <c r="H20" s="10">
        <f>'[1]03 Prevádzkové výdavky'!H20</f>
        <v>2147949.0800000005</v>
      </c>
      <c r="I20" s="10">
        <f>'[1]03 Prevádzkové výdavky'!I20</f>
        <v>2176164.1639999999</v>
      </c>
      <c r="J20" s="10">
        <f>'[1]03 Prevádzkové výdavky'!J20</f>
        <v>2204379.2480000001</v>
      </c>
      <c r="K20" s="10">
        <f>'[1]03 Prevádzkové výdavky'!K20</f>
        <v>2232594.3320000004</v>
      </c>
      <c r="L20" s="10">
        <f>'[1]03 Prevádzkové výdavky'!L20</f>
        <v>2260809.4159999997</v>
      </c>
      <c r="M20" s="10">
        <f>'[1]03 Prevádzkové výdavky'!M20</f>
        <v>2289024.5000000005</v>
      </c>
      <c r="N20" s="10">
        <f>'[1]03 Prevádzkové výdavky'!N20</f>
        <v>2317239.5839999998</v>
      </c>
      <c r="O20" s="10">
        <f>'[1]03 Prevádzkové výdavky'!O20</f>
        <v>2345454.6680000005</v>
      </c>
      <c r="P20" s="10">
        <f>'[1]03 Prevádzkové výdavky'!P20</f>
        <v>2373669.7520000003</v>
      </c>
      <c r="Q20" s="10">
        <f>'[1]03 Prevádzkové výdavky'!Q20</f>
        <v>2401884.8360000001</v>
      </c>
      <c r="R20" s="10">
        <f>'[1]03 Prevádzkové výdavky'!R20</f>
        <v>2430099.92</v>
      </c>
      <c r="S20" s="10">
        <f>'[1]03 Prevádzkové výdavky'!S20</f>
        <v>2455418.3640000001</v>
      </c>
      <c r="T20" s="10">
        <f>'[1]03 Prevádzkové výdavky'!T20</f>
        <v>2480736.8080000002</v>
      </c>
      <c r="U20" s="10">
        <f>'[1]03 Prevádzkové výdavky'!U20</f>
        <v>2506055.2520000013</v>
      </c>
      <c r="V20" s="10">
        <f>'[1]03 Prevádzkové výdavky'!V20</f>
        <v>2531373.6960000005</v>
      </c>
      <c r="W20" s="10">
        <f>'[1]03 Prevádzkové výdavky'!W20</f>
        <v>2556692.1399999997</v>
      </c>
      <c r="X20" s="10">
        <f>'[1]03 Prevádzkové výdavky'!X20</f>
        <v>2582010.5840000003</v>
      </c>
      <c r="Y20" s="10">
        <f>'[1]03 Prevádzkové výdavky'!Y20</f>
        <v>2607329.0279999999</v>
      </c>
      <c r="Z20" s="10">
        <f>'[1]03 Prevádzkové výdavky'!Z20</f>
        <v>2632647.4719999991</v>
      </c>
      <c r="AA20" s="10">
        <f>'[1]03 Prevádzkové výdavky'!AA20</f>
        <v>2657965.9160000002</v>
      </c>
      <c r="AB20" s="10">
        <f>'[1]03 Prevádzkové výdavky'!AB20</f>
        <v>2683284.36</v>
      </c>
      <c r="AC20" s="10">
        <f>'[1]03 Prevádzkové výdavky'!AC20</f>
        <v>2708602.804</v>
      </c>
      <c r="AD20" s="10">
        <f>'[1]03 Prevádzkové výdavky'!AD20</f>
        <v>2733921.2479999997</v>
      </c>
      <c r="AE20" s="10">
        <f>'[1]03 Prevádzkové výdavky'!AE20</f>
        <v>2759239.6919999998</v>
      </c>
      <c r="AF20" s="10">
        <f>'[1]03 Prevádzkové výdavky'!AF20</f>
        <v>2784558.1359999999</v>
      </c>
      <c r="AG20" s="10">
        <f>'[1]03 Prevádzkové výdavky'!AG20</f>
        <v>2809876.58</v>
      </c>
    </row>
    <row r="21" spans="2:33" x14ac:dyDescent="0.2">
      <c r="B21" s="17" t="s">
        <v>81</v>
      </c>
      <c r="C21" s="9">
        <f t="shared" si="6"/>
        <v>0</v>
      </c>
      <c r="D21" s="10">
        <f>'[1]03 Prevádzkové výdavky'!D21</f>
        <v>0</v>
      </c>
      <c r="E21" s="10">
        <f>'[1]03 Prevádzkové výdavky'!E21</f>
        <v>0</v>
      </c>
      <c r="F21" s="10">
        <f>'[1]03 Prevádzkové výdavky'!F21</f>
        <v>0</v>
      </c>
      <c r="G21" s="10">
        <f>'[1]03 Prevádzkové výdavky'!G21</f>
        <v>0</v>
      </c>
      <c r="H21" s="10">
        <f>'[1]03 Prevádzkové výdavky'!H21</f>
        <v>0</v>
      </c>
      <c r="I21" s="10">
        <f>'[1]03 Prevádzkové výdavky'!I21</f>
        <v>0</v>
      </c>
      <c r="J21" s="10">
        <f>'[1]03 Prevádzkové výdavky'!J21</f>
        <v>0</v>
      </c>
      <c r="K21" s="10">
        <f>'[1]03 Prevádzkové výdavky'!K21</f>
        <v>0</v>
      </c>
      <c r="L21" s="10">
        <f>'[1]03 Prevádzkové výdavky'!L21</f>
        <v>0</v>
      </c>
      <c r="M21" s="10">
        <f>'[1]03 Prevádzkové výdavky'!M21</f>
        <v>0</v>
      </c>
      <c r="N21" s="10">
        <f>'[1]03 Prevádzkové výdavky'!N21</f>
        <v>0</v>
      </c>
      <c r="O21" s="10">
        <f>'[1]03 Prevádzkové výdavky'!O21</f>
        <v>0</v>
      </c>
      <c r="P21" s="10">
        <f>'[1]03 Prevádzkové výdavky'!P21</f>
        <v>0</v>
      </c>
      <c r="Q21" s="10">
        <f>'[1]03 Prevádzkové výdavky'!Q21</f>
        <v>0</v>
      </c>
      <c r="R21" s="10">
        <f>'[1]03 Prevádzkové výdavky'!R21</f>
        <v>0</v>
      </c>
      <c r="S21" s="10">
        <f>'[1]03 Prevádzkové výdavky'!S21</f>
        <v>0</v>
      </c>
      <c r="T21" s="10">
        <f>'[1]03 Prevádzkové výdavky'!T21</f>
        <v>0</v>
      </c>
      <c r="U21" s="10">
        <f>'[1]03 Prevádzkové výdavky'!U21</f>
        <v>0</v>
      </c>
      <c r="V21" s="10">
        <f>'[1]03 Prevádzkové výdavky'!V21</f>
        <v>0</v>
      </c>
      <c r="W21" s="10">
        <f>'[1]03 Prevádzkové výdavky'!W21</f>
        <v>0</v>
      </c>
      <c r="X21" s="10">
        <f>'[1]03 Prevádzkové výdavky'!X21</f>
        <v>0</v>
      </c>
      <c r="Y21" s="10">
        <f>'[1]03 Prevádzkové výdavky'!Y21</f>
        <v>0</v>
      </c>
      <c r="Z21" s="10">
        <f>'[1]03 Prevádzkové výdavky'!Z21</f>
        <v>0</v>
      </c>
      <c r="AA21" s="10">
        <f>'[1]03 Prevádzkové výdavky'!AA21</f>
        <v>0</v>
      </c>
      <c r="AB21" s="10">
        <f>'[1]03 Prevádzkové výdavky'!AB21</f>
        <v>0</v>
      </c>
      <c r="AC21" s="10">
        <f>'[1]03 Prevádzkové výdavky'!AC21</f>
        <v>0</v>
      </c>
      <c r="AD21" s="10">
        <f>'[1]03 Prevádzkové výdavky'!AD21</f>
        <v>0</v>
      </c>
      <c r="AE21" s="10">
        <f>'[1]03 Prevádzkové výdavky'!AE21</f>
        <v>0</v>
      </c>
      <c r="AF21" s="10">
        <f>'[1]03 Prevádzkové výdavky'!AF21</f>
        <v>0</v>
      </c>
      <c r="AG21" s="10">
        <f>'[1]03 Prevádzkové výdavky'!AG21</f>
        <v>0</v>
      </c>
    </row>
    <row r="22" spans="2:33" ht="12" thickBot="1" x14ac:dyDescent="0.25">
      <c r="B22" s="29" t="s">
        <v>77</v>
      </c>
      <c r="C22" s="30">
        <f t="shared" si="6"/>
        <v>76216165.38000001</v>
      </c>
      <c r="D22" s="30">
        <f>SUM(D20:D21)</f>
        <v>2801648.3119999999</v>
      </c>
      <c r="E22" s="30">
        <f t="shared" ref="E22:AG22" si="8">SUM(E20:E21)</f>
        <v>2858413.4039999992</v>
      </c>
      <c r="F22" s="30">
        <f t="shared" si="8"/>
        <v>2915178.4959999998</v>
      </c>
      <c r="G22" s="30">
        <f t="shared" si="8"/>
        <v>2971943.588</v>
      </c>
      <c r="H22" s="30">
        <f t="shared" si="8"/>
        <v>2147949.0800000005</v>
      </c>
      <c r="I22" s="30">
        <f t="shared" si="8"/>
        <v>2176164.1639999999</v>
      </c>
      <c r="J22" s="30">
        <f t="shared" si="8"/>
        <v>2204379.2480000001</v>
      </c>
      <c r="K22" s="30">
        <f t="shared" si="8"/>
        <v>2232594.3320000004</v>
      </c>
      <c r="L22" s="30">
        <f t="shared" si="8"/>
        <v>2260809.4159999997</v>
      </c>
      <c r="M22" s="30">
        <f t="shared" si="8"/>
        <v>2289024.5000000005</v>
      </c>
      <c r="N22" s="30">
        <f t="shared" si="8"/>
        <v>2317239.5839999998</v>
      </c>
      <c r="O22" s="30">
        <f t="shared" si="8"/>
        <v>2345454.6680000005</v>
      </c>
      <c r="P22" s="30">
        <f t="shared" si="8"/>
        <v>2373669.7520000003</v>
      </c>
      <c r="Q22" s="30">
        <f t="shared" si="8"/>
        <v>2401884.8360000001</v>
      </c>
      <c r="R22" s="30">
        <f t="shared" si="8"/>
        <v>2430099.92</v>
      </c>
      <c r="S22" s="30">
        <f t="shared" si="8"/>
        <v>2455418.3640000001</v>
      </c>
      <c r="T22" s="30">
        <f t="shared" si="8"/>
        <v>2480736.8080000002</v>
      </c>
      <c r="U22" s="30">
        <f t="shared" si="8"/>
        <v>2506055.2520000013</v>
      </c>
      <c r="V22" s="30">
        <f t="shared" si="8"/>
        <v>2531373.6960000005</v>
      </c>
      <c r="W22" s="30">
        <f t="shared" si="8"/>
        <v>2556692.1399999997</v>
      </c>
      <c r="X22" s="30">
        <f t="shared" si="8"/>
        <v>2582010.5840000003</v>
      </c>
      <c r="Y22" s="30">
        <f t="shared" si="8"/>
        <v>2607329.0279999999</v>
      </c>
      <c r="Z22" s="30">
        <f t="shared" si="8"/>
        <v>2632647.4719999991</v>
      </c>
      <c r="AA22" s="30">
        <f t="shared" si="8"/>
        <v>2657965.9160000002</v>
      </c>
      <c r="AB22" s="30">
        <f t="shared" si="8"/>
        <v>2683284.36</v>
      </c>
      <c r="AC22" s="30">
        <f t="shared" si="8"/>
        <v>2708602.804</v>
      </c>
      <c r="AD22" s="30">
        <f t="shared" si="8"/>
        <v>2733921.2479999997</v>
      </c>
      <c r="AE22" s="30">
        <f t="shared" si="8"/>
        <v>2759239.6919999998</v>
      </c>
      <c r="AF22" s="30">
        <f t="shared" si="8"/>
        <v>2784558.1359999999</v>
      </c>
      <c r="AG22" s="30">
        <f t="shared" si="8"/>
        <v>2809876.58</v>
      </c>
    </row>
    <row r="23" spans="2:33" ht="12" thickTop="1" x14ac:dyDescent="0.2">
      <c r="B23" s="31" t="s">
        <v>76</v>
      </c>
      <c r="C23" s="32">
        <f t="shared" si="6"/>
        <v>377398761.55347073</v>
      </c>
      <c r="D23" s="32">
        <f t="shared" ref="D23:AG23" si="9">SUM(D19,D22)</f>
        <v>10851771.002999999</v>
      </c>
      <c r="E23" s="32">
        <f t="shared" si="9"/>
        <v>10908536.094999999</v>
      </c>
      <c r="F23" s="32">
        <f t="shared" si="9"/>
        <v>10965301.186999999</v>
      </c>
      <c r="G23" s="32">
        <f t="shared" si="9"/>
        <v>11022066.278999999</v>
      </c>
      <c r="H23" s="32">
        <f t="shared" si="9"/>
        <v>12361912.325999999</v>
      </c>
      <c r="I23" s="32">
        <f t="shared" si="9"/>
        <v>12390127.41</v>
      </c>
      <c r="J23" s="32">
        <f t="shared" si="9"/>
        <v>12418342.493999999</v>
      </c>
      <c r="K23" s="32">
        <f t="shared" si="9"/>
        <v>12446557.578</v>
      </c>
      <c r="L23" s="32">
        <f t="shared" si="9"/>
        <v>12474772.661999999</v>
      </c>
      <c r="M23" s="32">
        <f t="shared" si="9"/>
        <v>12502987.745999999</v>
      </c>
      <c r="N23" s="32">
        <f t="shared" si="9"/>
        <v>12531202.829999998</v>
      </c>
      <c r="O23" s="32">
        <f t="shared" si="9"/>
        <v>12559417.914000001</v>
      </c>
      <c r="P23" s="32">
        <f t="shared" si="9"/>
        <v>12587632.998</v>
      </c>
      <c r="Q23" s="32">
        <f t="shared" si="9"/>
        <v>12615848.081999999</v>
      </c>
      <c r="R23" s="32">
        <f t="shared" si="9"/>
        <v>12644063.165999999</v>
      </c>
      <c r="S23" s="32">
        <f t="shared" si="9"/>
        <v>12669381.609999999</v>
      </c>
      <c r="T23" s="32">
        <f t="shared" si="9"/>
        <v>12694700.054</v>
      </c>
      <c r="U23" s="32">
        <f t="shared" si="9"/>
        <v>12720018.498</v>
      </c>
      <c r="V23" s="32">
        <f t="shared" si="9"/>
        <v>16164397.955470679</v>
      </c>
      <c r="W23" s="32">
        <f t="shared" si="9"/>
        <v>12770655.386</v>
      </c>
      <c r="X23" s="32">
        <f t="shared" si="9"/>
        <v>12795973.83</v>
      </c>
      <c r="Y23" s="32">
        <f t="shared" si="9"/>
        <v>12821292.274</v>
      </c>
      <c r="Z23" s="32">
        <f t="shared" si="9"/>
        <v>12846610.717999998</v>
      </c>
      <c r="AA23" s="32">
        <f t="shared" si="9"/>
        <v>12871929.162</v>
      </c>
      <c r="AB23" s="32">
        <f t="shared" si="9"/>
        <v>12897247.605999999</v>
      </c>
      <c r="AC23" s="32">
        <f t="shared" si="9"/>
        <v>12922566.049999999</v>
      </c>
      <c r="AD23" s="32">
        <f t="shared" si="9"/>
        <v>12947884.493999999</v>
      </c>
      <c r="AE23" s="32">
        <f t="shared" si="9"/>
        <v>12973202.937999999</v>
      </c>
      <c r="AF23" s="32">
        <f t="shared" si="9"/>
        <v>12998521.381999999</v>
      </c>
      <c r="AG23" s="32">
        <f t="shared" si="9"/>
        <v>13023839.825999999</v>
      </c>
    </row>
    <row r="26" spans="2:33" x14ac:dyDescent="0.2">
      <c r="C26" s="4"/>
      <c r="D26" s="4" t="s">
        <v>10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x14ac:dyDescent="0.2">
      <c r="B27" s="5" t="s">
        <v>83</v>
      </c>
      <c r="C27" s="5"/>
      <c r="D27" s="4">
        <v>1</v>
      </c>
      <c r="E27" s="4">
        <v>2</v>
      </c>
      <c r="F27" s="4">
        <v>3</v>
      </c>
      <c r="G27" s="4">
        <v>4</v>
      </c>
      <c r="H27" s="4">
        <v>5</v>
      </c>
      <c r="I27" s="4">
        <v>6</v>
      </c>
      <c r="J27" s="4">
        <v>7</v>
      </c>
      <c r="K27" s="4">
        <v>8</v>
      </c>
      <c r="L27" s="4">
        <v>9</v>
      </c>
      <c r="M27" s="4">
        <v>10</v>
      </c>
      <c r="N27" s="4">
        <v>11</v>
      </c>
      <c r="O27" s="4">
        <v>12</v>
      </c>
      <c r="P27" s="4">
        <v>13</v>
      </c>
      <c r="Q27" s="4">
        <v>14</v>
      </c>
      <c r="R27" s="4">
        <v>15</v>
      </c>
      <c r="S27" s="4">
        <v>16</v>
      </c>
      <c r="T27" s="4">
        <v>17</v>
      </c>
      <c r="U27" s="4">
        <v>18</v>
      </c>
      <c r="V27" s="4">
        <v>19</v>
      </c>
      <c r="W27" s="4">
        <v>20</v>
      </c>
      <c r="X27" s="4">
        <v>21</v>
      </c>
      <c r="Y27" s="4">
        <v>22</v>
      </c>
      <c r="Z27" s="4">
        <v>23</v>
      </c>
      <c r="AA27" s="4">
        <v>24</v>
      </c>
      <c r="AB27" s="4">
        <v>25</v>
      </c>
      <c r="AC27" s="4">
        <v>26</v>
      </c>
      <c r="AD27" s="4">
        <v>27</v>
      </c>
      <c r="AE27" s="4">
        <v>28</v>
      </c>
      <c r="AF27" s="4">
        <v>29</v>
      </c>
      <c r="AG27" s="4">
        <v>30</v>
      </c>
    </row>
    <row r="28" spans="2:33" x14ac:dyDescent="0.2">
      <c r="B28" s="214" t="s">
        <v>59</v>
      </c>
      <c r="C28" s="214" t="s">
        <v>9</v>
      </c>
      <c r="D28" s="215">
        <f t="shared" ref="D28:AG28" si="10">D4</f>
        <v>2026</v>
      </c>
      <c r="E28" s="215">
        <f t="shared" si="10"/>
        <v>2027</v>
      </c>
      <c r="F28" s="215">
        <f t="shared" si="10"/>
        <v>2028</v>
      </c>
      <c r="G28" s="215">
        <f t="shared" si="10"/>
        <v>2029</v>
      </c>
      <c r="H28" s="215">
        <f t="shared" si="10"/>
        <v>2030</v>
      </c>
      <c r="I28" s="215">
        <f t="shared" si="10"/>
        <v>2031</v>
      </c>
      <c r="J28" s="215">
        <f t="shared" si="10"/>
        <v>2032</v>
      </c>
      <c r="K28" s="215">
        <f t="shared" si="10"/>
        <v>2033</v>
      </c>
      <c r="L28" s="215">
        <f t="shared" si="10"/>
        <v>2034</v>
      </c>
      <c r="M28" s="215">
        <f t="shared" si="10"/>
        <v>2035</v>
      </c>
      <c r="N28" s="215">
        <f t="shared" si="10"/>
        <v>2036</v>
      </c>
      <c r="O28" s="215">
        <f t="shared" si="10"/>
        <v>2037</v>
      </c>
      <c r="P28" s="215">
        <f t="shared" si="10"/>
        <v>2038</v>
      </c>
      <c r="Q28" s="215">
        <f t="shared" si="10"/>
        <v>2039</v>
      </c>
      <c r="R28" s="215">
        <f t="shared" si="10"/>
        <v>2040</v>
      </c>
      <c r="S28" s="215">
        <f t="shared" si="10"/>
        <v>2041</v>
      </c>
      <c r="T28" s="215">
        <f t="shared" si="10"/>
        <v>2042</v>
      </c>
      <c r="U28" s="215">
        <f t="shared" si="10"/>
        <v>2043</v>
      </c>
      <c r="V28" s="215">
        <f t="shared" si="10"/>
        <v>2044</v>
      </c>
      <c r="W28" s="215">
        <f t="shared" si="10"/>
        <v>2045</v>
      </c>
      <c r="X28" s="215">
        <f t="shared" si="10"/>
        <v>2046</v>
      </c>
      <c r="Y28" s="215">
        <f t="shared" si="10"/>
        <v>2047</v>
      </c>
      <c r="Z28" s="215">
        <f t="shared" si="10"/>
        <v>2048</v>
      </c>
      <c r="AA28" s="215">
        <f t="shared" si="10"/>
        <v>2049</v>
      </c>
      <c r="AB28" s="215">
        <f t="shared" si="10"/>
        <v>2050</v>
      </c>
      <c r="AC28" s="215">
        <f t="shared" si="10"/>
        <v>2051</v>
      </c>
      <c r="AD28" s="215">
        <f t="shared" si="10"/>
        <v>2052</v>
      </c>
      <c r="AE28" s="215">
        <f t="shared" si="10"/>
        <v>2053</v>
      </c>
      <c r="AF28" s="215">
        <f t="shared" si="10"/>
        <v>2054</v>
      </c>
      <c r="AG28" s="215">
        <f t="shared" si="10"/>
        <v>2055</v>
      </c>
    </row>
    <row r="29" spans="2:33" x14ac:dyDescent="0.2">
      <c r="B29" s="4" t="s">
        <v>84</v>
      </c>
      <c r="C29" s="9">
        <f t="shared" ref="C29:C35" si="11">SUM(D29:AG29)</f>
        <v>56259854.43</v>
      </c>
      <c r="D29" s="11">
        <f t="shared" ref="D29:AG29" si="12">D17-D5</f>
        <v>0</v>
      </c>
      <c r="E29" s="11">
        <f t="shared" si="12"/>
        <v>0</v>
      </c>
      <c r="F29" s="11">
        <f t="shared" si="12"/>
        <v>0</v>
      </c>
      <c r="G29" s="11">
        <f t="shared" si="12"/>
        <v>0</v>
      </c>
      <c r="H29" s="11">
        <f t="shared" si="12"/>
        <v>2163840.5550000006</v>
      </c>
      <c r="I29" s="11">
        <f t="shared" si="12"/>
        <v>2163840.5550000006</v>
      </c>
      <c r="J29" s="11">
        <f t="shared" si="12"/>
        <v>2163840.5550000006</v>
      </c>
      <c r="K29" s="11">
        <f t="shared" si="12"/>
        <v>2163840.5550000006</v>
      </c>
      <c r="L29" s="11">
        <f t="shared" si="12"/>
        <v>2163840.5550000006</v>
      </c>
      <c r="M29" s="11">
        <f t="shared" si="12"/>
        <v>2163840.5550000006</v>
      </c>
      <c r="N29" s="11">
        <f t="shared" si="12"/>
        <v>2163840.5550000006</v>
      </c>
      <c r="O29" s="11">
        <f t="shared" si="12"/>
        <v>2163840.5550000006</v>
      </c>
      <c r="P29" s="11">
        <f t="shared" si="12"/>
        <v>2163840.5550000006</v>
      </c>
      <c r="Q29" s="11">
        <f t="shared" si="12"/>
        <v>2163840.5550000006</v>
      </c>
      <c r="R29" s="11">
        <f t="shared" si="12"/>
        <v>2163840.5550000006</v>
      </c>
      <c r="S29" s="11">
        <f t="shared" si="12"/>
        <v>2163840.5550000006</v>
      </c>
      <c r="T29" s="11">
        <f t="shared" si="12"/>
        <v>2163840.5550000006</v>
      </c>
      <c r="U29" s="11">
        <f t="shared" si="12"/>
        <v>2163840.5550000006</v>
      </c>
      <c r="V29" s="11">
        <f t="shared" si="12"/>
        <v>2163840.5550000006</v>
      </c>
      <c r="W29" s="11">
        <f t="shared" si="12"/>
        <v>2163840.5550000006</v>
      </c>
      <c r="X29" s="11">
        <f t="shared" si="12"/>
        <v>2163840.5550000006</v>
      </c>
      <c r="Y29" s="11">
        <f t="shared" si="12"/>
        <v>2163840.5550000006</v>
      </c>
      <c r="Z29" s="11">
        <f t="shared" si="12"/>
        <v>2163840.5550000006</v>
      </c>
      <c r="AA29" s="11">
        <f t="shared" si="12"/>
        <v>2163840.5550000006</v>
      </c>
      <c r="AB29" s="11">
        <f t="shared" si="12"/>
        <v>2163840.5550000006</v>
      </c>
      <c r="AC29" s="11">
        <f t="shared" si="12"/>
        <v>2163840.5550000006</v>
      </c>
      <c r="AD29" s="11">
        <f t="shared" si="12"/>
        <v>2163840.5550000006</v>
      </c>
      <c r="AE29" s="11">
        <f t="shared" si="12"/>
        <v>2163840.5550000006</v>
      </c>
      <c r="AF29" s="11">
        <f t="shared" si="12"/>
        <v>2163840.5550000006</v>
      </c>
      <c r="AG29" s="11">
        <f t="shared" si="12"/>
        <v>2163840.5550000006</v>
      </c>
    </row>
    <row r="30" spans="2:33" x14ac:dyDescent="0.2">
      <c r="B30" s="4" t="s">
        <v>45</v>
      </c>
      <c r="C30" s="9">
        <f t="shared" si="11"/>
        <v>3419061.01347068</v>
      </c>
      <c r="D30" s="11">
        <f t="shared" ref="D30:AG30" si="13">D18-D6</f>
        <v>0</v>
      </c>
      <c r="E30" s="11">
        <f t="shared" si="13"/>
        <v>0</v>
      </c>
      <c r="F30" s="11">
        <f t="shared" si="13"/>
        <v>0</v>
      </c>
      <c r="G30" s="11">
        <f t="shared" si="13"/>
        <v>0</v>
      </c>
      <c r="H30" s="11">
        <f t="shared" si="13"/>
        <v>0</v>
      </c>
      <c r="I30" s="11">
        <f t="shared" si="13"/>
        <v>0</v>
      </c>
      <c r="J30" s="11">
        <f t="shared" si="13"/>
        <v>0</v>
      </c>
      <c r="K30" s="11">
        <f t="shared" si="13"/>
        <v>0</v>
      </c>
      <c r="L30" s="11">
        <f t="shared" si="13"/>
        <v>0</v>
      </c>
      <c r="M30" s="11">
        <f t="shared" si="13"/>
        <v>0</v>
      </c>
      <c r="N30" s="11">
        <f t="shared" si="13"/>
        <v>0</v>
      </c>
      <c r="O30" s="11">
        <f t="shared" si="13"/>
        <v>0</v>
      </c>
      <c r="P30" s="11">
        <f t="shared" si="13"/>
        <v>0</v>
      </c>
      <c r="Q30" s="11">
        <f t="shared" si="13"/>
        <v>0</v>
      </c>
      <c r="R30" s="11">
        <f t="shared" si="13"/>
        <v>0</v>
      </c>
      <c r="S30" s="11">
        <f t="shared" si="13"/>
        <v>0</v>
      </c>
      <c r="T30" s="11">
        <f t="shared" si="13"/>
        <v>0</v>
      </c>
      <c r="U30" s="11">
        <f t="shared" si="13"/>
        <v>0</v>
      </c>
      <c r="V30" s="11">
        <f t="shared" si="13"/>
        <v>3419061.01347068</v>
      </c>
      <c r="W30" s="11">
        <f t="shared" si="13"/>
        <v>0</v>
      </c>
      <c r="X30" s="11">
        <f t="shared" si="13"/>
        <v>0</v>
      </c>
      <c r="Y30" s="11">
        <f t="shared" si="13"/>
        <v>0</v>
      </c>
      <c r="Z30" s="11">
        <f t="shared" si="13"/>
        <v>0</v>
      </c>
      <c r="AA30" s="11">
        <f t="shared" si="13"/>
        <v>0</v>
      </c>
      <c r="AB30" s="11">
        <f t="shared" si="13"/>
        <v>0</v>
      </c>
      <c r="AC30" s="11">
        <f t="shared" si="13"/>
        <v>0</v>
      </c>
      <c r="AD30" s="11">
        <f t="shared" si="13"/>
        <v>0</v>
      </c>
      <c r="AE30" s="11">
        <f t="shared" si="13"/>
        <v>0</v>
      </c>
      <c r="AF30" s="11">
        <f t="shared" si="13"/>
        <v>0</v>
      </c>
      <c r="AG30" s="11">
        <f t="shared" si="13"/>
        <v>0</v>
      </c>
    </row>
    <row r="31" spans="2:33" x14ac:dyDescent="0.2">
      <c r="B31" s="5" t="s">
        <v>74</v>
      </c>
      <c r="C31" s="15">
        <f t="shared" si="11"/>
        <v>59678915.443470679</v>
      </c>
      <c r="D31" s="15">
        <f t="shared" ref="D31:AG31" si="14">SUM(D29:D30)</f>
        <v>0</v>
      </c>
      <c r="E31" s="15">
        <f t="shared" si="14"/>
        <v>0</v>
      </c>
      <c r="F31" s="15">
        <f t="shared" si="14"/>
        <v>0</v>
      </c>
      <c r="G31" s="15">
        <f t="shared" si="14"/>
        <v>0</v>
      </c>
      <c r="H31" s="15">
        <f t="shared" si="14"/>
        <v>2163840.5550000006</v>
      </c>
      <c r="I31" s="15">
        <f t="shared" si="14"/>
        <v>2163840.5550000006</v>
      </c>
      <c r="J31" s="15">
        <f t="shared" si="14"/>
        <v>2163840.5550000006</v>
      </c>
      <c r="K31" s="15">
        <f t="shared" si="14"/>
        <v>2163840.5550000006</v>
      </c>
      <c r="L31" s="15">
        <f t="shared" si="14"/>
        <v>2163840.5550000006</v>
      </c>
      <c r="M31" s="15">
        <f t="shared" si="14"/>
        <v>2163840.5550000006</v>
      </c>
      <c r="N31" s="15">
        <f t="shared" si="14"/>
        <v>2163840.5550000006</v>
      </c>
      <c r="O31" s="15">
        <f t="shared" si="14"/>
        <v>2163840.5550000006</v>
      </c>
      <c r="P31" s="15">
        <f t="shared" si="14"/>
        <v>2163840.5550000006</v>
      </c>
      <c r="Q31" s="15">
        <f t="shared" si="14"/>
        <v>2163840.5550000006</v>
      </c>
      <c r="R31" s="15">
        <f t="shared" si="14"/>
        <v>2163840.5550000006</v>
      </c>
      <c r="S31" s="15">
        <f t="shared" si="14"/>
        <v>2163840.5550000006</v>
      </c>
      <c r="T31" s="15">
        <f t="shared" si="14"/>
        <v>2163840.5550000006</v>
      </c>
      <c r="U31" s="15">
        <f t="shared" si="14"/>
        <v>2163840.5550000006</v>
      </c>
      <c r="V31" s="15">
        <f t="shared" si="14"/>
        <v>5582901.5684706811</v>
      </c>
      <c r="W31" s="15">
        <f t="shared" si="14"/>
        <v>2163840.5550000006</v>
      </c>
      <c r="X31" s="15">
        <f t="shared" si="14"/>
        <v>2163840.5550000006</v>
      </c>
      <c r="Y31" s="15">
        <f t="shared" si="14"/>
        <v>2163840.5550000006</v>
      </c>
      <c r="Z31" s="15">
        <f t="shared" si="14"/>
        <v>2163840.5550000006</v>
      </c>
      <c r="AA31" s="15">
        <f t="shared" si="14"/>
        <v>2163840.5550000006</v>
      </c>
      <c r="AB31" s="15">
        <f t="shared" si="14"/>
        <v>2163840.5550000006</v>
      </c>
      <c r="AC31" s="15">
        <f t="shared" si="14"/>
        <v>2163840.5550000006</v>
      </c>
      <c r="AD31" s="15">
        <f t="shared" si="14"/>
        <v>2163840.5550000006</v>
      </c>
      <c r="AE31" s="15">
        <f t="shared" si="14"/>
        <v>2163840.5550000006</v>
      </c>
      <c r="AF31" s="15">
        <f t="shared" si="14"/>
        <v>2163840.5550000006</v>
      </c>
      <c r="AG31" s="15">
        <f t="shared" si="14"/>
        <v>2163840.5550000006</v>
      </c>
    </row>
    <row r="32" spans="2:33" x14ac:dyDescent="0.2">
      <c r="B32" s="17" t="s">
        <v>78</v>
      </c>
      <c r="C32" s="9">
        <f t="shared" si="11"/>
        <v>-26319052.079999998</v>
      </c>
      <c r="D32" s="11">
        <f t="shared" ref="D32:AG32" si="15">D20-D8</f>
        <v>0</v>
      </c>
      <c r="E32" s="11">
        <f t="shared" si="15"/>
        <v>0</v>
      </c>
      <c r="F32" s="11">
        <f t="shared" si="15"/>
        <v>0</v>
      </c>
      <c r="G32" s="11">
        <f t="shared" si="15"/>
        <v>0</v>
      </c>
      <c r="H32" s="11">
        <f t="shared" si="15"/>
        <v>-880759.59999999963</v>
      </c>
      <c r="I32" s="11">
        <f t="shared" si="15"/>
        <v>-891549.58399999887</v>
      </c>
      <c r="J32" s="11">
        <f t="shared" si="15"/>
        <v>-902339.56799999904</v>
      </c>
      <c r="K32" s="11">
        <f t="shared" si="15"/>
        <v>-913129.55199999968</v>
      </c>
      <c r="L32" s="11">
        <f t="shared" si="15"/>
        <v>-923919.53600000031</v>
      </c>
      <c r="M32" s="11">
        <f t="shared" si="15"/>
        <v>-934709.51999999909</v>
      </c>
      <c r="N32" s="11">
        <f t="shared" si="15"/>
        <v>-945499.50400000066</v>
      </c>
      <c r="O32" s="11">
        <f t="shared" si="15"/>
        <v>-956289.48799999896</v>
      </c>
      <c r="P32" s="11">
        <f t="shared" si="15"/>
        <v>-967079.47200000007</v>
      </c>
      <c r="Q32" s="11">
        <f t="shared" si="15"/>
        <v>-977869.45599999931</v>
      </c>
      <c r="R32" s="11">
        <f t="shared" si="15"/>
        <v>-988659.44000000088</v>
      </c>
      <c r="S32" s="11">
        <f t="shared" si="15"/>
        <v>-998720.73799999896</v>
      </c>
      <c r="T32" s="11">
        <f t="shared" si="15"/>
        <v>-1008782.0359999998</v>
      </c>
      <c r="U32" s="11">
        <f t="shared" si="15"/>
        <v>-1018843.3339999984</v>
      </c>
      <c r="V32" s="11">
        <f t="shared" si="15"/>
        <v>-1028904.6319999988</v>
      </c>
      <c r="W32" s="11">
        <f t="shared" si="15"/>
        <v>-1038965.9300000002</v>
      </c>
      <c r="X32" s="11">
        <f t="shared" si="15"/>
        <v>-1049027.2279999987</v>
      </c>
      <c r="Y32" s="11">
        <f t="shared" si="15"/>
        <v>-1059088.5259999996</v>
      </c>
      <c r="Z32" s="11">
        <f t="shared" si="15"/>
        <v>-1069149.824000001</v>
      </c>
      <c r="AA32" s="11">
        <f t="shared" si="15"/>
        <v>-1079211.1219999995</v>
      </c>
      <c r="AB32" s="11">
        <f t="shared" si="15"/>
        <v>-1089272.42</v>
      </c>
      <c r="AC32" s="11">
        <f t="shared" si="15"/>
        <v>-1099333.7180000003</v>
      </c>
      <c r="AD32" s="11">
        <f t="shared" si="15"/>
        <v>-1109395.0160000003</v>
      </c>
      <c r="AE32" s="11">
        <f t="shared" si="15"/>
        <v>-1119456.3139999998</v>
      </c>
      <c r="AF32" s="11">
        <f t="shared" si="15"/>
        <v>-1129517.6119999997</v>
      </c>
      <c r="AG32" s="11">
        <f t="shared" si="15"/>
        <v>-1139578.9099999988</v>
      </c>
    </row>
    <row r="33" spans="2:33" x14ac:dyDescent="0.2">
      <c r="B33" s="17" t="s">
        <v>81</v>
      </c>
      <c r="C33" s="9">
        <f t="shared" si="11"/>
        <v>0</v>
      </c>
      <c r="D33" s="11">
        <f t="shared" ref="D33:AG33" si="16">D21-D9</f>
        <v>0</v>
      </c>
      <c r="E33" s="11">
        <f t="shared" si="16"/>
        <v>0</v>
      </c>
      <c r="F33" s="11">
        <f t="shared" si="16"/>
        <v>0</v>
      </c>
      <c r="G33" s="11">
        <f t="shared" si="16"/>
        <v>0</v>
      </c>
      <c r="H33" s="11">
        <f t="shared" si="16"/>
        <v>0</v>
      </c>
      <c r="I33" s="11">
        <f t="shared" si="16"/>
        <v>0</v>
      </c>
      <c r="J33" s="11">
        <f t="shared" si="16"/>
        <v>0</v>
      </c>
      <c r="K33" s="11">
        <f t="shared" si="16"/>
        <v>0</v>
      </c>
      <c r="L33" s="11">
        <f t="shared" si="16"/>
        <v>0</v>
      </c>
      <c r="M33" s="11">
        <f t="shared" si="16"/>
        <v>0</v>
      </c>
      <c r="N33" s="11">
        <f t="shared" si="16"/>
        <v>0</v>
      </c>
      <c r="O33" s="11">
        <f t="shared" si="16"/>
        <v>0</v>
      </c>
      <c r="P33" s="11">
        <f t="shared" si="16"/>
        <v>0</v>
      </c>
      <c r="Q33" s="11">
        <f t="shared" si="16"/>
        <v>0</v>
      </c>
      <c r="R33" s="11">
        <f t="shared" si="16"/>
        <v>0</v>
      </c>
      <c r="S33" s="11">
        <f t="shared" si="16"/>
        <v>0</v>
      </c>
      <c r="T33" s="11">
        <f t="shared" si="16"/>
        <v>0</v>
      </c>
      <c r="U33" s="11">
        <f t="shared" si="16"/>
        <v>0</v>
      </c>
      <c r="V33" s="11">
        <f t="shared" si="16"/>
        <v>0</v>
      </c>
      <c r="W33" s="11">
        <f t="shared" si="16"/>
        <v>0</v>
      </c>
      <c r="X33" s="11">
        <f t="shared" si="16"/>
        <v>0</v>
      </c>
      <c r="Y33" s="11">
        <f t="shared" si="16"/>
        <v>0</v>
      </c>
      <c r="Z33" s="11">
        <f t="shared" si="16"/>
        <v>0</v>
      </c>
      <c r="AA33" s="11">
        <f t="shared" si="16"/>
        <v>0</v>
      </c>
      <c r="AB33" s="11">
        <f t="shared" si="16"/>
        <v>0</v>
      </c>
      <c r="AC33" s="11">
        <f t="shared" si="16"/>
        <v>0</v>
      </c>
      <c r="AD33" s="11">
        <f t="shared" si="16"/>
        <v>0</v>
      </c>
      <c r="AE33" s="11">
        <f t="shared" si="16"/>
        <v>0</v>
      </c>
      <c r="AF33" s="11">
        <f t="shared" si="16"/>
        <v>0</v>
      </c>
      <c r="AG33" s="11">
        <f t="shared" si="16"/>
        <v>0</v>
      </c>
    </row>
    <row r="34" spans="2:33" ht="12" thickBot="1" x14ac:dyDescent="0.25">
      <c r="B34" s="29" t="s">
        <v>77</v>
      </c>
      <c r="C34" s="30">
        <f t="shared" si="11"/>
        <v>-26319052.079999998</v>
      </c>
      <c r="D34" s="30">
        <f>SUM(D32:D33)</f>
        <v>0</v>
      </c>
      <c r="E34" s="30">
        <f t="shared" ref="E34:AG34" si="17">SUM(E32:E33)</f>
        <v>0</v>
      </c>
      <c r="F34" s="30">
        <f t="shared" si="17"/>
        <v>0</v>
      </c>
      <c r="G34" s="30">
        <f t="shared" si="17"/>
        <v>0</v>
      </c>
      <c r="H34" s="30">
        <f t="shared" si="17"/>
        <v>-880759.59999999963</v>
      </c>
      <c r="I34" s="30">
        <f t="shared" si="17"/>
        <v>-891549.58399999887</v>
      </c>
      <c r="J34" s="30">
        <f t="shared" si="17"/>
        <v>-902339.56799999904</v>
      </c>
      <c r="K34" s="30">
        <f t="shared" si="17"/>
        <v>-913129.55199999968</v>
      </c>
      <c r="L34" s="30">
        <f t="shared" si="17"/>
        <v>-923919.53600000031</v>
      </c>
      <c r="M34" s="30">
        <f t="shared" si="17"/>
        <v>-934709.51999999909</v>
      </c>
      <c r="N34" s="30">
        <f t="shared" si="17"/>
        <v>-945499.50400000066</v>
      </c>
      <c r="O34" s="30">
        <f t="shared" si="17"/>
        <v>-956289.48799999896</v>
      </c>
      <c r="P34" s="30">
        <f t="shared" si="17"/>
        <v>-967079.47200000007</v>
      </c>
      <c r="Q34" s="30">
        <f t="shared" si="17"/>
        <v>-977869.45599999931</v>
      </c>
      <c r="R34" s="30">
        <f t="shared" si="17"/>
        <v>-988659.44000000088</v>
      </c>
      <c r="S34" s="30">
        <f t="shared" si="17"/>
        <v>-998720.73799999896</v>
      </c>
      <c r="T34" s="30">
        <f t="shared" si="17"/>
        <v>-1008782.0359999998</v>
      </c>
      <c r="U34" s="30">
        <f t="shared" si="17"/>
        <v>-1018843.3339999984</v>
      </c>
      <c r="V34" s="30">
        <f t="shared" si="17"/>
        <v>-1028904.6319999988</v>
      </c>
      <c r="W34" s="30">
        <f t="shared" si="17"/>
        <v>-1038965.9300000002</v>
      </c>
      <c r="X34" s="30">
        <f t="shared" si="17"/>
        <v>-1049027.2279999987</v>
      </c>
      <c r="Y34" s="30">
        <f t="shared" si="17"/>
        <v>-1059088.5259999996</v>
      </c>
      <c r="Z34" s="30">
        <f t="shared" si="17"/>
        <v>-1069149.824000001</v>
      </c>
      <c r="AA34" s="30">
        <f t="shared" si="17"/>
        <v>-1079211.1219999995</v>
      </c>
      <c r="AB34" s="30">
        <f t="shared" si="17"/>
        <v>-1089272.42</v>
      </c>
      <c r="AC34" s="30">
        <f t="shared" si="17"/>
        <v>-1099333.7180000003</v>
      </c>
      <c r="AD34" s="30">
        <f t="shared" si="17"/>
        <v>-1109395.0160000003</v>
      </c>
      <c r="AE34" s="30">
        <f t="shared" si="17"/>
        <v>-1119456.3139999998</v>
      </c>
      <c r="AF34" s="30">
        <f t="shared" si="17"/>
        <v>-1129517.6119999997</v>
      </c>
      <c r="AG34" s="30">
        <f t="shared" si="17"/>
        <v>-1139578.9099999988</v>
      </c>
    </row>
    <row r="35" spans="2:33" ht="12" thickTop="1" x14ac:dyDescent="0.2">
      <c r="B35" s="31" t="s">
        <v>76</v>
      </c>
      <c r="C35" s="32">
        <f t="shared" si="11"/>
        <v>33359863.363470711</v>
      </c>
      <c r="D35" s="32">
        <f>SUM(D31,D34)</f>
        <v>0</v>
      </c>
      <c r="E35" s="32">
        <f t="shared" ref="E35:AG35" si="18">SUM(E31,E34)</f>
        <v>0</v>
      </c>
      <c r="F35" s="32">
        <f t="shared" si="18"/>
        <v>0</v>
      </c>
      <c r="G35" s="32">
        <f t="shared" si="18"/>
        <v>0</v>
      </c>
      <c r="H35" s="32">
        <f t="shared" si="18"/>
        <v>1283080.955000001</v>
      </c>
      <c r="I35" s="32">
        <f t="shared" si="18"/>
        <v>1272290.9710000018</v>
      </c>
      <c r="J35" s="32">
        <f t="shared" si="18"/>
        <v>1261500.9870000016</v>
      </c>
      <c r="K35" s="32">
        <f t="shared" si="18"/>
        <v>1250711.003000001</v>
      </c>
      <c r="L35" s="32">
        <f t="shared" si="18"/>
        <v>1239921.0190000003</v>
      </c>
      <c r="M35" s="32">
        <f t="shared" si="18"/>
        <v>1229131.0350000015</v>
      </c>
      <c r="N35" s="32">
        <f t="shared" si="18"/>
        <v>1218341.051</v>
      </c>
      <c r="O35" s="32">
        <f t="shared" si="18"/>
        <v>1207551.0670000017</v>
      </c>
      <c r="P35" s="32">
        <f t="shared" si="18"/>
        <v>1196761.0830000006</v>
      </c>
      <c r="Q35" s="32">
        <f t="shared" si="18"/>
        <v>1185971.0990000013</v>
      </c>
      <c r="R35" s="32">
        <f t="shared" si="18"/>
        <v>1175181.1149999998</v>
      </c>
      <c r="S35" s="32">
        <f t="shared" si="18"/>
        <v>1165119.8170000017</v>
      </c>
      <c r="T35" s="32">
        <f t="shared" si="18"/>
        <v>1155058.5190000008</v>
      </c>
      <c r="U35" s="32">
        <f t="shared" si="18"/>
        <v>1144997.2210000022</v>
      </c>
      <c r="V35" s="32">
        <f t="shared" si="18"/>
        <v>4553996.9364706818</v>
      </c>
      <c r="W35" s="32">
        <f t="shared" si="18"/>
        <v>1124874.6250000005</v>
      </c>
      <c r="X35" s="32">
        <f t="shared" si="18"/>
        <v>1114813.3270000019</v>
      </c>
      <c r="Y35" s="32">
        <f t="shared" si="18"/>
        <v>1104752.029000001</v>
      </c>
      <c r="Z35" s="32">
        <f t="shared" si="18"/>
        <v>1094690.7309999997</v>
      </c>
      <c r="AA35" s="32">
        <f t="shared" si="18"/>
        <v>1084629.4330000011</v>
      </c>
      <c r="AB35" s="32">
        <f t="shared" si="18"/>
        <v>1074568.1350000007</v>
      </c>
      <c r="AC35" s="32">
        <f t="shared" si="18"/>
        <v>1064506.8370000003</v>
      </c>
      <c r="AD35" s="32">
        <f t="shared" si="18"/>
        <v>1054445.5390000003</v>
      </c>
      <c r="AE35" s="32">
        <f t="shared" si="18"/>
        <v>1044384.2410000009</v>
      </c>
      <c r="AF35" s="32">
        <f t="shared" si="18"/>
        <v>1034322.9430000009</v>
      </c>
      <c r="AG35" s="32">
        <f t="shared" si="18"/>
        <v>1024261.6450000019</v>
      </c>
    </row>
    <row r="38" spans="2:33" x14ac:dyDescent="0.2">
      <c r="C38" s="4"/>
      <c r="D38" s="4" t="s">
        <v>10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2">
      <c r="B39" s="5" t="s">
        <v>330</v>
      </c>
      <c r="C39" s="5"/>
      <c r="D39" s="4">
        <v>1</v>
      </c>
      <c r="E39" s="4">
        <v>2</v>
      </c>
      <c r="F39" s="4">
        <v>3</v>
      </c>
      <c r="G39" s="4">
        <v>4</v>
      </c>
      <c r="H39" s="4">
        <v>5</v>
      </c>
      <c r="I39" s="4">
        <v>6</v>
      </c>
      <c r="J39" s="4">
        <v>7</v>
      </c>
      <c r="K39" s="4">
        <v>8</v>
      </c>
      <c r="L39" s="4">
        <v>9</v>
      </c>
      <c r="M39" s="4">
        <v>10</v>
      </c>
      <c r="N39" s="4">
        <v>11</v>
      </c>
      <c r="O39" s="4">
        <v>12</v>
      </c>
      <c r="P39" s="4">
        <v>13</v>
      </c>
      <c r="Q39" s="4">
        <v>14</v>
      </c>
      <c r="R39" s="4">
        <v>15</v>
      </c>
      <c r="S39" s="4">
        <v>16</v>
      </c>
      <c r="T39" s="4">
        <v>17</v>
      </c>
      <c r="U39" s="4">
        <v>18</v>
      </c>
      <c r="V39" s="4">
        <v>19</v>
      </c>
      <c r="W39" s="4">
        <v>20</v>
      </c>
      <c r="X39" s="4">
        <v>21</v>
      </c>
      <c r="Y39" s="4">
        <v>22</v>
      </c>
      <c r="Z39" s="4">
        <v>23</v>
      </c>
      <c r="AA39" s="4">
        <v>24</v>
      </c>
      <c r="AB39" s="4">
        <v>25</v>
      </c>
      <c r="AC39" s="4">
        <v>26</v>
      </c>
      <c r="AD39" s="4">
        <v>27</v>
      </c>
      <c r="AE39" s="4">
        <v>28</v>
      </c>
      <c r="AF39" s="4">
        <v>29</v>
      </c>
      <c r="AG39" s="4">
        <v>30</v>
      </c>
    </row>
    <row r="40" spans="2:33" x14ac:dyDescent="0.2">
      <c r="B40" s="214" t="s">
        <v>59</v>
      </c>
      <c r="C40" s="214" t="s">
        <v>9</v>
      </c>
      <c r="D40" s="215">
        <f t="shared" ref="D40:AG40" si="19">D4</f>
        <v>2026</v>
      </c>
      <c r="E40" s="215">
        <f t="shared" si="19"/>
        <v>2027</v>
      </c>
      <c r="F40" s="215">
        <f t="shared" si="19"/>
        <v>2028</v>
      </c>
      <c r="G40" s="215">
        <f t="shared" si="19"/>
        <v>2029</v>
      </c>
      <c r="H40" s="215">
        <f t="shared" si="19"/>
        <v>2030</v>
      </c>
      <c r="I40" s="215">
        <f t="shared" si="19"/>
        <v>2031</v>
      </c>
      <c r="J40" s="215">
        <f t="shared" si="19"/>
        <v>2032</v>
      </c>
      <c r="K40" s="215">
        <f t="shared" si="19"/>
        <v>2033</v>
      </c>
      <c r="L40" s="215">
        <f t="shared" si="19"/>
        <v>2034</v>
      </c>
      <c r="M40" s="215">
        <f t="shared" si="19"/>
        <v>2035</v>
      </c>
      <c r="N40" s="215">
        <f t="shared" si="19"/>
        <v>2036</v>
      </c>
      <c r="O40" s="215">
        <f t="shared" si="19"/>
        <v>2037</v>
      </c>
      <c r="P40" s="215">
        <f t="shared" si="19"/>
        <v>2038</v>
      </c>
      <c r="Q40" s="215">
        <f t="shared" si="19"/>
        <v>2039</v>
      </c>
      <c r="R40" s="215">
        <f t="shared" si="19"/>
        <v>2040</v>
      </c>
      <c r="S40" s="215">
        <f t="shared" si="19"/>
        <v>2041</v>
      </c>
      <c r="T40" s="215">
        <f t="shared" si="19"/>
        <v>2042</v>
      </c>
      <c r="U40" s="215">
        <f t="shared" si="19"/>
        <v>2043</v>
      </c>
      <c r="V40" s="215">
        <f t="shared" si="19"/>
        <v>2044</v>
      </c>
      <c r="W40" s="215">
        <f t="shared" si="19"/>
        <v>2045</v>
      </c>
      <c r="X40" s="215">
        <f t="shared" si="19"/>
        <v>2046</v>
      </c>
      <c r="Y40" s="215">
        <f t="shared" si="19"/>
        <v>2047</v>
      </c>
      <c r="Z40" s="215">
        <f t="shared" si="19"/>
        <v>2048</v>
      </c>
      <c r="AA40" s="215">
        <f t="shared" si="19"/>
        <v>2049</v>
      </c>
      <c r="AB40" s="215">
        <f t="shared" si="19"/>
        <v>2050</v>
      </c>
      <c r="AC40" s="215">
        <f t="shared" si="19"/>
        <v>2051</v>
      </c>
      <c r="AD40" s="215">
        <f t="shared" si="19"/>
        <v>2052</v>
      </c>
      <c r="AE40" s="215">
        <f t="shared" si="19"/>
        <v>2053</v>
      </c>
      <c r="AF40" s="215">
        <f t="shared" si="19"/>
        <v>2054</v>
      </c>
      <c r="AG40" s="215">
        <f t="shared" si="19"/>
        <v>2055</v>
      </c>
    </row>
    <row r="41" spans="2:33" x14ac:dyDescent="0.2">
      <c r="B41" s="4" t="s">
        <v>12</v>
      </c>
      <c r="C41" s="9">
        <f t="shared" ref="C41:C47" si="20">SUM(D41:AG41)</f>
        <v>50633868.986999989</v>
      </c>
      <c r="D41" s="11">
        <f>D29*Parametre!$C$79</f>
        <v>0</v>
      </c>
      <c r="E41" s="11">
        <f>E29*Parametre!$C$79</f>
        <v>0</v>
      </c>
      <c r="F41" s="11">
        <f>F29*Parametre!$C$79</f>
        <v>0</v>
      </c>
      <c r="G41" s="11">
        <f>G29*Parametre!$C$79</f>
        <v>0</v>
      </c>
      <c r="H41" s="11">
        <f>H29*Parametre!$C$79</f>
        <v>1947456.4995000006</v>
      </c>
      <c r="I41" s="11">
        <f>I29*Parametre!$C$79</f>
        <v>1947456.4995000006</v>
      </c>
      <c r="J41" s="11">
        <f>J29*Parametre!$C$79</f>
        <v>1947456.4995000006</v>
      </c>
      <c r="K41" s="11">
        <f>K29*Parametre!$C$79</f>
        <v>1947456.4995000006</v>
      </c>
      <c r="L41" s="11">
        <f>L29*Parametre!$C$79</f>
        <v>1947456.4995000006</v>
      </c>
      <c r="M41" s="11">
        <f>M29*Parametre!$C$79</f>
        <v>1947456.4995000006</v>
      </c>
      <c r="N41" s="11">
        <f>N29*Parametre!$C$79</f>
        <v>1947456.4995000006</v>
      </c>
      <c r="O41" s="11">
        <f>O29*Parametre!$C$79</f>
        <v>1947456.4995000006</v>
      </c>
      <c r="P41" s="11">
        <f>P29*Parametre!$C$79</f>
        <v>1947456.4995000006</v>
      </c>
      <c r="Q41" s="11">
        <f>Q29*Parametre!$C$79</f>
        <v>1947456.4995000006</v>
      </c>
      <c r="R41" s="11">
        <f>R29*Parametre!$C$79</f>
        <v>1947456.4995000006</v>
      </c>
      <c r="S41" s="11">
        <f>S29*Parametre!$C$79</f>
        <v>1947456.4995000006</v>
      </c>
      <c r="T41" s="11">
        <f>T29*Parametre!$C$79</f>
        <v>1947456.4995000006</v>
      </c>
      <c r="U41" s="11">
        <f>U29*Parametre!$C$79</f>
        <v>1947456.4995000006</v>
      </c>
      <c r="V41" s="11">
        <f>V29*Parametre!$C$79</f>
        <v>1947456.4995000006</v>
      </c>
      <c r="W41" s="11">
        <f>W29*Parametre!$C$79</f>
        <v>1947456.4995000006</v>
      </c>
      <c r="X41" s="11">
        <f>X29*Parametre!$C$79</f>
        <v>1947456.4995000006</v>
      </c>
      <c r="Y41" s="11">
        <f>Y29*Parametre!$C$79</f>
        <v>1947456.4995000006</v>
      </c>
      <c r="Z41" s="11">
        <f>Z29*Parametre!$C$79</f>
        <v>1947456.4995000006</v>
      </c>
      <c r="AA41" s="11">
        <f>AA29*Parametre!$C$79</f>
        <v>1947456.4995000006</v>
      </c>
      <c r="AB41" s="11">
        <f>AB29*Parametre!$C$79</f>
        <v>1947456.4995000006</v>
      </c>
      <c r="AC41" s="11">
        <f>AC29*Parametre!$C$79</f>
        <v>1947456.4995000006</v>
      </c>
      <c r="AD41" s="11">
        <f>AD29*Parametre!$C$79</f>
        <v>1947456.4995000006</v>
      </c>
      <c r="AE41" s="11">
        <f>AE29*Parametre!$C$79</f>
        <v>1947456.4995000006</v>
      </c>
      <c r="AF41" s="11">
        <f>AF29*Parametre!$C$79</f>
        <v>1947456.4995000006</v>
      </c>
      <c r="AG41" s="11">
        <f>AG29*Parametre!$C$79</f>
        <v>1947456.4995000006</v>
      </c>
    </row>
    <row r="42" spans="2:33" x14ac:dyDescent="0.2">
      <c r="B42" s="4" t="s">
        <v>45</v>
      </c>
      <c r="C42" s="9">
        <f t="shared" si="20"/>
        <v>3077154.9121236121</v>
      </c>
      <c r="D42" s="11">
        <f>D30*Parametre!$C$79</f>
        <v>0</v>
      </c>
      <c r="E42" s="11">
        <f>E30*Parametre!$C$79</f>
        <v>0</v>
      </c>
      <c r="F42" s="11">
        <f>F30*Parametre!$C$79</f>
        <v>0</v>
      </c>
      <c r="G42" s="11">
        <f>G30*Parametre!$C$79</f>
        <v>0</v>
      </c>
      <c r="H42" s="11">
        <f>H30*Parametre!$C$79</f>
        <v>0</v>
      </c>
      <c r="I42" s="11">
        <f>I30*Parametre!$C$79</f>
        <v>0</v>
      </c>
      <c r="J42" s="11">
        <f>J30*Parametre!$C$79</f>
        <v>0</v>
      </c>
      <c r="K42" s="11">
        <f>K30*Parametre!$C$79</f>
        <v>0</v>
      </c>
      <c r="L42" s="11">
        <f>L30*Parametre!$C$79</f>
        <v>0</v>
      </c>
      <c r="M42" s="11">
        <f>M30*Parametre!$C$79</f>
        <v>0</v>
      </c>
      <c r="N42" s="11">
        <f>N30*Parametre!$C$79</f>
        <v>0</v>
      </c>
      <c r="O42" s="11">
        <f>O30*Parametre!$C$79</f>
        <v>0</v>
      </c>
      <c r="P42" s="11">
        <f>P30*Parametre!$C$79</f>
        <v>0</v>
      </c>
      <c r="Q42" s="11">
        <f>Q30*Parametre!$C$79</f>
        <v>0</v>
      </c>
      <c r="R42" s="11">
        <f>R30*Parametre!$C$79</f>
        <v>0</v>
      </c>
      <c r="S42" s="11">
        <f>S30*Parametre!$C$79</f>
        <v>0</v>
      </c>
      <c r="T42" s="11">
        <f>T30*Parametre!$C$79</f>
        <v>0</v>
      </c>
      <c r="U42" s="11">
        <f>U30*Parametre!$C$79</f>
        <v>0</v>
      </c>
      <c r="V42" s="11">
        <f>V30*Parametre!$C$79</f>
        <v>3077154.9121236121</v>
      </c>
      <c r="W42" s="11">
        <f>W30*Parametre!$C$79</f>
        <v>0</v>
      </c>
      <c r="X42" s="11">
        <f>X30*Parametre!$C$79</f>
        <v>0</v>
      </c>
      <c r="Y42" s="11">
        <f>Y30*Parametre!$C$79</f>
        <v>0</v>
      </c>
      <c r="Z42" s="11">
        <f>Z30*Parametre!$C$79</f>
        <v>0</v>
      </c>
      <c r="AA42" s="11">
        <f>AA30*Parametre!$C$79</f>
        <v>0</v>
      </c>
      <c r="AB42" s="11">
        <f>AB30*Parametre!$C$79</f>
        <v>0</v>
      </c>
      <c r="AC42" s="11">
        <f>AC30*Parametre!$C$79</f>
        <v>0</v>
      </c>
      <c r="AD42" s="11">
        <f>AD30*Parametre!$C$79</f>
        <v>0</v>
      </c>
      <c r="AE42" s="11">
        <f>AE30*Parametre!$C$79</f>
        <v>0</v>
      </c>
      <c r="AF42" s="11">
        <f>AF30*Parametre!$C$79</f>
        <v>0</v>
      </c>
      <c r="AG42" s="11">
        <f>AG30*Parametre!$C$79</f>
        <v>0</v>
      </c>
    </row>
    <row r="43" spans="2:33" x14ac:dyDescent="0.2">
      <c r="B43" s="5" t="s">
        <v>331</v>
      </c>
      <c r="C43" s="15">
        <f t="shared" si="20"/>
        <v>53711023.899123602</v>
      </c>
      <c r="D43" s="15">
        <f t="shared" ref="D43:AG43" si="21">SUM(D41:D42)</f>
        <v>0</v>
      </c>
      <c r="E43" s="15">
        <f t="shared" si="21"/>
        <v>0</v>
      </c>
      <c r="F43" s="15">
        <f t="shared" si="21"/>
        <v>0</v>
      </c>
      <c r="G43" s="15">
        <f t="shared" si="21"/>
        <v>0</v>
      </c>
      <c r="H43" s="15">
        <f t="shared" si="21"/>
        <v>1947456.4995000006</v>
      </c>
      <c r="I43" s="15">
        <f t="shared" si="21"/>
        <v>1947456.4995000006</v>
      </c>
      <c r="J43" s="15">
        <f t="shared" si="21"/>
        <v>1947456.4995000006</v>
      </c>
      <c r="K43" s="15">
        <f t="shared" si="21"/>
        <v>1947456.4995000006</v>
      </c>
      <c r="L43" s="15">
        <f t="shared" si="21"/>
        <v>1947456.4995000006</v>
      </c>
      <c r="M43" s="15">
        <f t="shared" si="21"/>
        <v>1947456.4995000006</v>
      </c>
      <c r="N43" s="15">
        <f t="shared" si="21"/>
        <v>1947456.4995000006</v>
      </c>
      <c r="O43" s="15">
        <f t="shared" si="21"/>
        <v>1947456.4995000006</v>
      </c>
      <c r="P43" s="15">
        <f t="shared" si="21"/>
        <v>1947456.4995000006</v>
      </c>
      <c r="Q43" s="15">
        <f t="shared" si="21"/>
        <v>1947456.4995000006</v>
      </c>
      <c r="R43" s="15">
        <f t="shared" si="21"/>
        <v>1947456.4995000006</v>
      </c>
      <c r="S43" s="15">
        <f t="shared" si="21"/>
        <v>1947456.4995000006</v>
      </c>
      <c r="T43" s="15">
        <f t="shared" si="21"/>
        <v>1947456.4995000006</v>
      </c>
      <c r="U43" s="15">
        <f t="shared" si="21"/>
        <v>1947456.4995000006</v>
      </c>
      <c r="V43" s="15">
        <f t="shared" si="21"/>
        <v>5024611.411623613</v>
      </c>
      <c r="W43" s="15">
        <f t="shared" si="21"/>
        <v>1947456.4995000006</v>
      </c>
      <c r="X43" s="15">
        <f t="shared" si="21"/>
        <v>1947456.4995000006</v>
      </c>
      <c r="Y43" s="15">
        <f t="shared" si="21"/>
        <v>1947456.4995000006</v>
      </c>
      <c r="Z43" s="15">
        <f t="shared" si="21"/>
        <v>1947456.4995000006</v>
      </c>
      <c r="AA43" s="15">
        <f t="shared" si="21"/>
        <v>1947456.4995000006</v>
      </c>
      <c r="AB43" s="15">
        <f t="shared" si="21"/>
        <v>1947456.4995000006</v>
      </c>
      <c r="AC43" s="15">
        <f t="shared" si="21"/>
        <v>1947456.4995000006</v>
      </c>
      <c r="AD43" s="15">
        <f t="shared" si="21"/>
        <v>1947456.4995000006</v>
      </c>
      <c r="AE43" s="15">
        <f t="shared" si="21"/>
        <v>1947456.4995000006</v>
      </c>
      <c r="AF43" s="15">
        <f t="shared" si="21"/>
        <v>1947456.4995000006</v>
      </c>
      <c r="AG43" s="15">
        <f t="shared" si="21"/>
        <v>1947456.4995000006</v>
      </c>
    </row>
    <row r="44" spans="2:33" x14ac:dyDescent="0.2">
      <c r="B44" s="17" t="s">
        <v>332</v>
      </c>
      <c r="C44" s="9">
        <f t="shared" si="20"/>
        <v>-23687146.871999986</v>
      </c>
      <c r="D44" s="11">
        <f>D32*Parametre!$C$79</f>
        <v>0</v>
      </c>
      <c r="E44" s="11">
        <f>E32*Parametre!$C$79</f>
        <v>0</v>
      </c>
      <c r="F44" s="11">
        <f>F32*Parametre!$C$79</f>
        <v>0</v>
      </c>
      <c r="G44" s="11">
        <f>G32*Parametre!$C$79</f>
        <v>0</v>
      </c>
      <c r="H44" s="11">
        <f>H32*Parametre!$C$79</f>
        <v>-792683.63999999966</v>
      </c>
      <c r="I44" s="11">
        <f>I32*Parametre!$C$79</f>
        <v>-802394.62559999898</v>
      </c>
      <c r="J44" s="11">
        <f>J32*Parametre!$C$79</f>
        <v>-812105.61119999911</v>
      </c>
      <c r="K44" s="11">
        <f>K32*Parametre!$C$79</f>
        <v>-821816.59679999971</v>
      </c>
      <c r="L44" s="11">
        <f>L32*Parametre!$C$79</f>
        <v>-831527.5824000003</v>
      </c>
      <c r="M44" s="11">
        <f>M32*Parametre!$C$79</f>
        <v>-841238.56799999916</v>
      </c>
      <c r="N44" s="11">
        <f>N32*Parametre!$C$79</f>
        <v>-850949.55360000057</v>
      </c>
      <c r="O44" s="11">
        <f>O32*Parametre!$C$79</f>
        <v>-860660.53919999907</v>
      </c>
      <c r="P44" s="11">
        <f>P32*Parametre!$C$79</f>
        <v>-870371.52480000013</v>
      </c>
      <c r="Q44" s="11">
        <f>Q32*Parametre!$C$79</f>
        <v>-880082.51039999945</v>
      </c>
      <c r="R44" s="11">
        <f>R32*Parametre!$C$79</f>
        <v>-889793.49600000086</v>
      </c>
      <c r="S44" s="11">
        <f>S32*Parametre!$C$79</f>
        <v>-898848.66419999907</v>
      </c>
      <c r="T44" s="11">
        <f>T32*Parametre!$C$79</f>
        <v>-907903.83239999984</v>
      </c>
      <c r="U44" s="11">
        <f>U32*Parametre!$C$79</f>
        <v>-916959.00059999863</v>
      </c>
      <c r="V44" s="11">
        <f>V32*Parametre!$C$79</f>
        <v>-926014.16879999894</v>
      </c>
      <c r="W44" s="11">
        <f>W32*Parametre!$C$79</f>
        <v>-935069.33700000017</v>
      </c>
      <c r="X44" s="11">
        <f>X32*Parametre!$C$79</f>
        <v>-944124.50519999885</v>
      </c>
      <c r="Y44" s="11">
        <f>Y32*Parametre!$C$79</f>
        <v>-953179.67339999962</v>
      </c>
      <c r="Z44" s="11">
        <f>Z32*Parametre!$C$79</f>
        <v>-962234.84160000086</v>
      </c>
      <c r="AA44" s="11">
        <f>AA32*Parametre!$C$79</f>
        <v>-971290.00979999953</v>
      </c>
      <c r="AB44" s="11">
        <f>AB32*Parametre!$C$79</f>
        <v>-980345.17799999996</v>
      </c>
      <c r="AC44" s="11">
        <f>AC32*Parametre!$C$79</f>
        <v>-989400.34620000038</v>
      </c>
      <c r="AD44" s="11">
        <f>AD32*Parametre!$C$79</f>
        <v>-998455.51440000033</v>
      </c>
      <c r="AE44" s="11">
        <f>AE32*Parametre!$C$79</f>
        <v>-1007510.6825999998</v>
      </c>
      <c r="AF44" s="11">
        <f>AF32*Parametre!$C$79</f>
        <v>-1016565.8507999998</v>
      </c>
      <c r="AG44" s="11">
        <f>AG32*Parametre!$C$79</f>
        <v>-1025621.0189999989</v>
      </c>
    </row>
    <row r="45" spans="2:33" x14ac:dyDescent="0.2">
      <c r="B45" s="17" t="s">
        <v>333</v>
      </c>
      <c r="C45" s="9">
        <f t="shared" si="20"/>
        <v>0</v>
      </c>
      <c r="D45" s="11">
        <f>D33*Parametre!$C$79</f>
        <v>0</v>
      </c>
      <c r="E45" s="11">
        <f>E33*Parametre!$C$79</f>
        <v>0</v>
      </c>
      <c r="F45" s="11">
        <f>F33*Parametre!$C$79</f>
        <v>0</v>
      </c>
      <c r="G45" s="11">
        <f>G33*Parametre!$C$79</f>
        <v>0</v>
      </c>
      <c r="H45" s="11">
        <f>H33*Parametre!$C$79</f>
        <v>0</v>
      </c>
      <c r="I45" s="11">
        <f>I33*Parametre!$C$79</f>
        <v>0</v>
      </c>
      <c r="J45" s="11">
        <f>J33*Parametre!$C$79</f>
        <v>0</v>
      </c>
      <c r="K45" s="11">
        <f>K33*Parametre!$C$79</f>
        <v>0</v>
      </c>
      <c r="L45" s="11">
        <f>L33*Parametre!$C$79</f>
        <v>0</v>
      </c>
      <c r="M45" s="11">
        <f>M33*Parametre!$C$79</f>
        <v>0</v>
      </c>
      <c r="N45" s="11">
        <f>N33*Parametre!$C$79</f>
        <v>0</v>
      </c>
      <c r="O45" s="11">
        <f>O33*Parametre!$C$79</f>
        <v>0</v>
      </c>
      <c r="P45" s="11">
        <f>P33*Parametre!$C$79</f>
        <v>0</v>
      </c>
      <c r="Q45" s="11">
        <f>Q33*Parametre!$C$79</f>
        <v>0</v>
      </c>
      <c r="R45" s="11">
        <f>R33*Parametre!$C$79</f>
        <v>0</v>
      </c>
      <c r="S45" s="11">
        <f>S33*Parametre!$C$79</f>
        <v>0</v>
      </c>
      <c r="T45" s="11">
        <f>T33*Parametre!$C$79</f>
        <v>0</v>
      </c>
      <c r="U45" s="11">
        <f>U33*Parametre!$C$79</f>
        <v>0</v>
      </c>
      <c r="V45" s="11">
        <f>V33*Parametre!$C$79</f>
        <v>0</v>
      </c>
      <c r="W45" s="11">
        <f>W33*Parametre!$C$79</f>
        <v>0</v>
      </c>
      <c r="X45" s="11">
        <f>X33*Parametre!$C$79</f>
        <v>0</v>
      </c>
      <c r="Y45" s="11">
        <f>Y33*Parametre!$C$79</f>
        <v>0</v>
      </c>
      <c r="Z45" s="11">
        <f>Z33*Parametre!$C$79</f>
        <v>0</v>
      </c>
      <c r="AA45" s="11">
        <f>AA33*Parametre!$C$79</f>
        <v>0</v>
      </c>
      <c r="AB45" s="11">
        <f>AB33*Parametre!$C$79</f>
        <v>0</v>
      </c>
      <c r="AC45" s="11">
        <f>AC33*Parametre!$C$79</f>
        <v>0</v>
      </c>
      <c r="AD45" s="11">
        <f>AD33*Parametre!$C$79</f>
        <v>0</v>
      </c>
      <c r="AE45" s="11">
        <f>AE33*Parametre!$C$79</f>
        <v>0</v>
      </c>
      <c r="AF45" s="11">
        <f>AF33*Parametre!$C$79</f>
        <v>0</v>
      </c>
      <c r="AG45" s="11">
        <f>AG33*Parametre!$C$79</f>
        <v>0</v>
      </c>
    </row>
    <row r="46" spans="2:33" ht="12" thickBot="1" x14ac:dyDescent="0.25">
      <c r="B46" s="29" t="s">
        <v>334</v>
      </c>
      <c r="C46" s="30">
        <f t="shared" si="20"/>
        <v>-23687146.871999986</v>
      </c>
      <c r="D46" s="30">
        <f>SUM(D44:D45)</f>
        <v>0</v>
      </c>
      <c r="E46" s="30">
        <f t="shared" ref="E46:AG46" si="22">SUM(E44:E45)</f>
        <v>0</v>
      </c>
      <c r="F46" s="30">
        <f t="shared" si="22"/>
        <v>0</v>
      </c>
      <c r="G46" s="30">
        <f t="shared" si="22"/>
        <v>0</v>
      </c>
      <c r="H46" s="30">
        <f t="shared" si="22"/>
        <v>-792683.63999999966</v>
      </c>
      <c r="I46" s="30">
        <f t="shared" si="22"/>
        <v>-802394.62559999898</v>
      </c>
      <c r="J46" s="30">
        <f t="shared" si="22"/>
        <v>-812105.61119999911</v>
      </c>
      <c r="K46" s="30">
        <f t="shared" si="22"/>
        <v>-821816.59679999971</v>
      </c>
      <c r="L46" s="30">
        <f t="shared" si="22"/>
        <v>-831527.5824000003</v>
      </c>
      <c r="M46" s="30">
        <f t="shared" si="22"/>
        <v>-841238.56799999916</v>
      </c>
      <c r="N46" s="30">
        <f t="shared" si="22"/>
        <v>-850949.55360000057</v>
      </c>
      <c r="O46" s="30">
        <f t="shared" si="22"/>
        <v>-860660.53919999907</v>
      </c>
      <c r="P46" s="30">
        <f t="shared" si="22"/>
        <v>-870371.52480000013</v>
      </c>
      <c r="Q46" s="30">
        <f t="shared" si="22"/>
        <v>-880082.51039999945</v>
      </c>
      <c r="R46" s="30">
        <f t="shared" si="22"/>
        <v>-889793.49600000086</v>
      </c>
      <c r="S46" s="30">
        <f t="shared" si="22"/>
        <v>-898848.66419999907</v>
      </c>
      <c r="T46" s="30">
        <f t="shared" si="22"/>
        <v>-907903.83239999984</v>
      </c>
      <c r="U46" s="30">
        <f t="shared" si="22"/>
        <v>-916959.00059999863</v>
      </c>
      <c r="V46" s="30">
        <f t="shared" si="22"/>
        <v>-926014.16879999894</v>
      </c>
      <c r="W46" s="30">
        <f t="shared" si="22"/>
        <v>-935069.33700000017</v>
      </c>
      <c r="X46" s="30">
        <f t="shared" si="22"/>
        <v>-944124.50519999885</v>
      </c>
      <c r="Y46" s="30">
        <f t="shared" si="22"/>
        <v>-953179.67339999962</v>
      </c>
      <c r="Z46" s="30">
        <f t="shared" si="22"/>
        <v>-962234.84160000086</v>
      </c>
      <c r="AA46" s="30">
        <f t="shared" si="22"/>
        <v>-971290.00979999953</v>
      </c>
      <c r="AB46" s="30">
        <f t="shared" si="22"/>
        <v>-980345.17799999996</v>
      </c>
      <c r="AC46" s="30">
        <f t="shared" si="22"/>
        <v>-989400.34620000038</v>
      </c>
      <c r="AD46" s="30">
        <f t="shared" si="22"/>
        <v>-998455.51440000033</v>
      </c>
      <c r="AE46" s="30">
        <f t="shared" si="22"/>
        <v>-1007510.6825999998</v>
      </c>
      <c r="AF46" s="30">
        <f t="shared" si="22"/>
        <v>-1016565.8507999998</v>
      </c>
      <c r="AG46" s="30">
        <f t="shared" si="22"/>
        <v>-1025621.0189999989</v>
      </c>
    </row>
    <row r="47" spans="2:33" ht="12" thickTop="1" x14ac:dyDescent="0.2">
      <c r="B47" s="31" t="s">
        <v>335</v>
      </c>
      <c r="C47" s="32">
        <f t="shared" si="20"/>
        <v>30023877.027123634</v>
      </c>
      <c r="D47" s="32">
        <f>SUM(D43,D46)</f>
        <v>0</v>
      </c>
      <c r="E47" s="32">
        <f t="shared" ref="E47:AG47" si="23">SUM(E43,E46)</f>
        <v>0</v>
      </c>
      <c r="F47" s="32">
        <f t="shared" si="23"/>
        <v>0</v>
      </c>
      <c r="G47" s="32">
        <f t="shared" si="23"/>
        <v>0</v>
      </c>
      <c r="H47" s="32">
        <f t="shared" si="23"/>
        <v>1154772.859500001</v>
      </c>
      <c r="I47" s="32">
        <f t="shared" si="23"/>
        <v>1145061.8739000016</v>
      </c>
      <c r="J47" s="32">
        <f t="shared" si="23"/>
        <v>1135350.8883000016</v>
      </c>
      <c r="K47" s="32">
        <f t="shared" si="23"/>
        <v>1125639.9027000009</v>
      </c>
      <c r="L47" s="32">
        <f t="shared" si="23"/>
        <v>1115928.9171000002</v>
      </c>
      <c r="M47" s="32">
        <f t="shared" si="23"/>
        <v>1106217.9315000013</v>
      </c>
      <c r="N47" s="32">
        <f t="shared" si="23"/>
        <v>1096506.9459000002</v>
      </c>
      <c r="O47" s="32">
        <f t="shared" si="23"/>
        <v>1086795.9603000015</v>
      </c>
      <c r="P47" s="32">
        <f t="shared" si="23"/>
        <v>1077084.9747000006</v>
      </c>
      <c r="Q47" s="32">
        <f t="shared" si="23"/>
        <v>1067373.9891000013</v>
      </c>
      <c r="R47" s="32">
        <f t="shared" si="23"/>
        <v>1057663.0034999996</v>
      </c>
      <c r="S47" s="32">
        <f t="shared" si="23"/>
        <v>1048607.8353000015</v>
      </c>
      <c r="T47" s="32">
        <f t="shared" si="23"/>
        <v>1039552.6671000008</v>
      </c>
      <c r="U47" s="32">
        <f t="shared" si="23"/>
        <v>1030497.498900002</v>
      </c>
      <c r="V47" s="32">
        <f t="shared" si="23"/>
        <v>4098597.2428236138</v>
      </c>
      <c r="W47" s="32">
        <f t="shared" si="23"/>
        <v>1012387.1625000004</v>
      </c>
      <c r="X47" s="32">
        <f t="shared" si="23"/>
        <v>1003331.9943000018</v>
      </c>
      <c r="Y47" s="32">
        <f t="shared" si="23"/>
        <v>994276.826100001</v>
      </c>
      <c r="Z47" s="32">
        <f t="shared" si="23"/>
        <v>985221.65789999976</v>
      </c>
      <c r="AA47" s="32">
        <f t="shared" si="23"/>
        <v>976166.48970000108</v>
      </c>
      <c r="AB47" s="32">
        <f t="shared" si="23"/>
        <v>967111.32150000066</v>
      </c>
      <c r="AC47" s="32">
        <f t="shared" si="23"/>
        <v>958056.15330000024</v>
      </c>
      <c r="AD47" s="32">
        <f t="shared" si="23"/>
        <v>949000.98510000028</v>
      </c>
      <c r="AE47" s="32">
        <f t="shared" si="23"/>
        <v>939945.81690000079</v>
      </c>
      <c r="AF47" s="32">
        <f t="shared" si="23"/>
        <v>930890.64870000083</v>
      </c>
      <c r="AG47" s="32">
        <f t="shared" si="23"/>
        <v>921835.48050000169</v>
      </c>
    </row>
    <row r="49" spans="2:34" x14ac:dyDescent="0.2">
      <c r="B49" s="3" t="s">
        <v>315</v>
      </c>
    </row>
    <row r="50" spans="2:34" x14ac:dyDescent="0.2">
      <c r="B50" s="3" t="s">
        <v>316</v>
      </c>
    </row>
    <row r="52" spans="2:34" x14ac:dyDescent="0.2">
      <c r="B52" s="207" t="s">
        <v>44</v>
      </c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</row>
    <row r="53" spans="2:34" x14ac:dyDescent="0.2">
      <c r="B53" s="216" t="s">
        <v>9</v>
      </c>
      <c r="C53" s="287">
        <f>SUM(D53:AG53)</f>
        <v>309635008.37099999</v>
      </c>
      <c r="D53" s="223">
        <f>D11*Parametre!$C$79</f>
        <v>9766593.9026999995</v>
      </c>
      <c r="E53" s="223">
        <f>E11*Parametre!$C$79</f>
        <v>9817682.4854999986</v>
      </c>
      <c r="F53" s="223">
        <f>F11*Parametre!$C$79</f>
        <v>9868771.0682999995</v>
      </c>
      <c r="G53" s="223">
        <f>G11*Parametre!$C$79</f>
        <v>9919859.6511000004</v>
      </c>
      <c r="H53" s="223">
        <f>H11*Parametre!$C$79</f>
        <v>9970948.2338999994</v>
      </c>
      <c r="I53" s="223">
        <f>I11*Parametre!$C$79</f>
        <v>10006052.795099998</v>
      </c>
      <c r="J53" s="223">
        <f>J11*Parametre!$C$79</f>
        <v>10041157.356299998</v>
      </c>
      <c r="K53" s="223">
        <f>K11*Parametre!$C$79</f>
        <v>10076261.9175</v>
      </c>
      <c r="L53" s="223">
        <f>L11*Parametre!$C$79</f>
        <v>10111366.478699999</v>
      </c>
      <c r="M53" s="223">
        <f>M11*Parametre!$C$79</f>
        <v>10146471.039899999</v>
      </c>
      <c r="N53" s="223">
        <f>N11*Parametre!$C$79</f>
        <v>10181575.6011</v>
      </c>
      <c r="O53" s="223">
        <f>O11*Parametre!$C$79</f>
        <v>10216680.1623</v>
      </c>
      <c r="P53" s="223">
        <f>P11*Parametre!$C$79</f>
        <v>10251784.7235</v>
      </c>
      <c r="Q53" s="223">
        <f>Q11*Parametre!$C$79</f>
        <v>10286889.284699999</v>
      </c>
      <c r="R53" s="223">
        <f>R11*Parametre!$C$79</f>
        <v>10321993.845899999</v>
      </c>
      <c r="S53" s="223">
        <f>S11*Parametre!$C$79</f>
        <v>10353835.613699999</v>
      </c>
      <c r="T53" s="223">
        <f>T11*Parametre!$C$79</f>
        <v>10385677.381499998</v>
      </c>
      <c r="U53" s="223">
        <f>U11*Parametre!$C$79</f>
        <v>10417519.1493</v>
      </c>
      <c r="V53" s="223">
        <f>V11*Parametre!$C$79</f>
        <v>10449360.917099997</v>
      </c>
      <c r="W53" s="223">
        <f>W11*Parametre!$C$79</f>
        <v>10481202.684899999</v>
      </c>
      <c r="X53" s="223">
        <f>X11*Parametre!$C$79</f>
        <v>10513044.452699998</v>
      </c>
      <c r="Y53" s="223">
        <f>Y11*Parametre!$C$79</f>
        <v>10544886.220499998</v>
      </c>
      <c r="Z53" s="223">
        <f>Z11*Parametre!$C$79</f>
        <v>10576727.988299999</v>
      </c>
      <c r="AA53" s="223">
        <f>AA11*Parametre!$C$79</f>
        <v>10608569.756099999</v>
      </c>
      <c r="AB53" s="223">
        <f>AB11*Parametre!$C$79</f>
        <v>10640411.523899999</v>
      </c>
      <c r="AC53" s="223">
        <f>AC11*Parametre!$C$79</f>
        <v>10672253.2917</v>
      </c>
      <c r="AD53" s="223">
        <f>AD11*Parametre!$C$79</f>
        <v>10704095.0595</v>
      </c>
      <c r="AE53" s="223">
        <f>AE11*Parametre!$C$79</f>
        <v>10735936.827299999</v>
      </c>
      <c r="AF53" s="223">
        <f>AF11*Parametre!$C$79</f>
        <v>10767778.595100001</v>
      </c>
      <c r="AG53" s="223">
        <f>AG11*Parametre!$C$79</f>
        <v>10799620.362899998</v>
      </c>
      <c r="AH53" s="16"/>
    </row>
    <row r="54" spans="2:34" x14ac:dyDescent="0.2">
      <c r="B54" s="205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  <c r="AA54" s="205"/>
      <c r="AB54" s="205"/>
      <c r="AC54" s="205"/>
      <c r="AD54" s="205"/>
      <c r="AE54" s="205"/>
      <c r="AF54" s="205"/>
      <c r="AG54" s="205"/>
    </row>
    <row r="55" spans="2:34" x14ac:dyDescent="0.2">
      <c r="B55" s="207" t="s">
        <v>46</v>
      </c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5"/>
      <c r="AB55" s="205"/>
      <c r="AC55" s="205"/>
      <c r="AD55" s="205"/>
      <c r="AE55" s="205"/>
      <c r="AF55" s="205"/>
      <c r="AG55" s="205"/>
    </row>
    <row r="56" spans="2:34" x14ac:dyDescent="0.2">
      <c r="B56" s="216" t="s">
        <v>9</v>
      </c>
      <c r="C56" s="287">
        <f>SUM(D56:AG56)</f>
        <v>339658885.39812362</v>
      </c>
      <c r="D56" s="223">
        <f>D23*Parametre!$C$79</f>
        <v>9766593.9026999995</v>
      </c>
      <c r="E56" s="223">
        <f>E23*Parametre!$C$79</f>
        <v>9817682.4854999986</v>
      </c>
      <c r="F56" s="223">
        <f>F23*Parametre!$C$79</f>
        <v>9868771.0682999995</v>
      </c>
      <c r="G56" s="223">
        <f>G23*Parametre!$C$79</f>
        <v>9919859.6511000004</v>
      </c>
      <c r="H56" s="223">
        <f>H23*Parametre!$C$79</f>
        <v>11125721.0934</v>
      </c>
      <c r="I56" s="223">
        <f>I23*Parametre!$C$79</f>
        <v>11151114.669</v>
      </c>
      <c r="J56" s="223">
        <f>J23*Parametre!$C$79</f>
        <v>11176508.2446</v>
      </c>
      <c r="K56" s="223">
        <f>K23*Parametre!$C$79</f>
        <v>11201901.8202</v>
      </c>
      <c r="L56" s="223">
        <f>L23*Parametre!$C$79</f>
        <v>11227295.395799998</v>
      </c>
      <c r="M56" s="223">
        <f>M23*Parametre!$C$79</f>
        <v>11252688.9714</v>
      </c>
      <c r="N56" s="223">
        <f>N23*Parametre!$C$79</f>
        <v>11278082.546999998</v>
      </c>
      <c r="O56" s="223">
        <f>O23*Parametre!$C$79</f>
        <v>11303476.1226</v>
      </c>
      <c r="P56" s="223">
        <f>P23*Parametre!$C$79</f>
        <v>11328869.6982</v>
      </c>
      <c r="Q56" s="223">
        <f>Q23*Parametre!$C$79</f>
        <v>11354263.273799999</v>
      </c>
      <c r="R56" s="223">
        <f>R23*Parametre!$C$79</f>
        <v>11379656.849399999</v>
      </c>
      <c r="S56" s="223">
        <f>S23*Parametre!$C$79</f>
        <v>11402443.448999999</v>
      </c>
      <c r="T56" s="223">
        <f>T23*Parametre!$C$79</f>
        <v>11425230.048599999</v>
      </c>
      <c r="U56" s="223">
        <f>U23*Parametre!$C$79</f>
        <v>11448016.6482</v>
      </c>
      <c r="V56" s="223">
        <f>V23*Parametre!$C$79</f>
        <v>14547958.159923611</v>
      </c>
      <c r="W56" s="223">
        <f>W23*Parametre!$C$79</f>
        <v>11493589.8474</v>
      </c>
      <c r="X56" s="223">
        <f>X23*Parametre!$C$79</f>
        <v>11516376.447000001</v>
      </c>
      <c r="Y56" s="223">
        <f>Y23*Parametre!$C$79</f>
        <v>11539163.046600001</v>
      </c>
      <c r="Z56" s="223">
        <f>Z23*Parametre!$C$79</f>
        <v>11561949.646199999</v>
      </c>
      <c r="AA56" s="223">
        <f>AA23*Parametre!$C$79</f>
        <v>11584736.245800002</v>
      </c>
      <c r="AB56" s="223">
        <f>AB23*Parametre!$C$79</f>
        <v>11607522.8454</v>
      </c>
      <c r="AC56" s="223">
        <f>AC23*Parametre!$C$79</f>
        <v>11630309.444999998</v>
      </c>
      <c r="AD56" s="223">
        <f>AD23*Parametre!$C$79</f>
        <v>11653096.044599999</v>
      </c>
      <c r="AE56" s="223">
        <f>AE23*Parametre!$C$79</f>
        <v>11675882.644199999</v>
      </c>
      <c r="AF56" s="223">
        <f>AF23*Parametre!$C$79</f>
        <v>11698669.243799999</v>
      </c>
      <c r="AG56" s="223">
        <f>AG23*Parametre!$C$79</f>
        <v>11721455.8434</v>
      </c>
      <c r="AH56" s="16"/>
    </row>
    <row r="57" spans="2:34" x14ac:dyDescent="0.2"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5"/>
      <c r="AB57" s="205"/>
      <c r="AC57" s="205"/>
      <c r="AD57" s="205"/>
      <c r="AE57" s="205"/>
      <c r="AF57" s="205"/>
      <c r="AG57" s="205"/>
    </row>
    <row r="58" spans="2:34" x14ac:dyDescent="0.2">
      <c r="B58" s="212" t="s">
        <v>486</v>
      </c>
      <c r="C58" s="289">
        <f>C53-C56</f>
        <v>-30023877.02712363</v>
      </c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  <c r="AC58" s="205"/>
      <c r="AD58" s="205"/>
      <c r="AE58" s="205"/>
      <c r="AF58" s="205"/>
      <c r="AG58" s="205"/>
      <c r="AH58" s="16"/>
    </row>
    <row r="60" spans="2:34" x14ac:dyDescent="0.2">
      <c r="B60" s="21" t="s">
        <v>496</v>
      </c>
    </row>
    <row r="61" spans="2:34" x14ac:dyDescent="0.2">
      <c r="B61" s="3" t="s">
        <v>489</v>
      </c>
      <c r="C61" s="16">
        <f>AG53*(1/(1+Parametre!$C$10))*(((1/(1+Parametre!$C$10))^'01 Investičné výdavky'!$M$20-1)/((1/(1+Parametre!$C$10))-1))</f>
        <v>198908196.00118896</v>
      </c>
    </row>
    <row r="62" spans="2:34" x14ac:dyDescent="0.2">
      <c r="B62" s="3" t="s">
        <v>490</v>
      </c>
      <c r="C62" s="16">
        <f>AG56*(1/(1+Parametre!$C$10))*(((1/(1+Parametre!$C$10))^'01 Investičné výdavky'!$M$20-1)/((1/(1+Parametre!$C$10))-1))</f>
        <v>215886629.15667695</v>
      </c>
    </row>
    <row r="63" spans="2:34" x14ac:dyDescent="0.2">
      <c r="B63" s="21" t="s">
        <v>497</v>
      </c>
      <c r="C63" s="292">
        <f>C61-C62</f>
        <v>-16978433.155487984</v>
      </c>
      <c r="AH63" s="16"/>
    </row>
    <row r="65" spans="2:34" x14ac:dyDescent="0.2">
      <c r="B65" s="21" t="s">
        <v>498</v>
      </c>
    </row>
    <row r="66" spans="2:34" x14ac:dyDescent="0.2">
      <c r="B66" s="3" t="s">
        <v>489</v>
      </c>
      <c r="C66" s="16">
        <f>AG53/Parametre!$C$79*(1/(1+Parametre!$C$9))*(((1/(1+Parametre!$C$9))^'01 Investičné výdavky'!$M$20-1)/((1/(1+Parametre!$C$9))-1))</f>
        <v>260961809.62983987</v>
      </c>
      <c r="AH66" s="16"/>
    </row>
    <row r="67" spans="2:34" x14ac:dyDescent="0.2">
      <c r="B67" s="3" t="s">
        <v>490</v>
      </c>
      <c r="C67" s="16">
        <f>AG56/Parametre!$C$79*(1/(1+Parametre!$C$9))*(((1/(1+Parametre!$C$9))^'01 Investičné výdavky'!$M$20-1)/((1/(1+Parametre!$C$9))-1))</f>
        <v>283237023.6733523</v>
      </c>
    </row>
    <row r="68" spans="2:34" x14ac:dyDescent="0.2">
      <c r="B68" s="21" t="s">
        <v>497</v>
      </c>
      <c r="C68" s="292">
        <f>C67-C66</f>
        <v>22275214.043512434</v>
      </c>
      <c r="AH68" s="16"/>
    </row>
  </sheetData>
  <phoneticPr fontId="4" type="noConversion"/>
  <pageMargins left="0.19687499999999999" right="0.26250000000000001" top="0.88958333333333328" bottom="0.7" header="0.5" footer="0.5"/>
  <pageSetup paperSize="9" scale="70" orientation="landscape" r:id="rId1"/>
  <headerFooter alignWithMargins="0">
    <oddHeader>&amp;LPríloha 7: Štandardné tabuľky - Cesty
&amp;"Arial,Tučné"&amp;12 03 Náklady na prevádzku a údržbu</oddHeader>
    <oddFooter>Strana &amp;P z &amp;N</oddFooter>
  </headerFooter>
  <ignoredErrors>
    <ignoredError sqref="D19 D7" formulaRange="1"/>
    <ignoredError sqref="D31:AG31 D43:AG4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ist12">
    <tabColor rgb="FFFFC000"/>
  </sheetPr>
  <dimension ref="B2:AG28"/>
  <sheetViews>
    <sheetView zoomScaleNormal="100" workbookViewId="0">
      <selection activeCell="C27" sqref="C27"/>
    </sheetView>
  </sheetViews>
  <sheetFormatPr defaultRowHeight="11.25" x14ac:dyDescent="0.2"/>
  <cols>
    <col min="1" max="1" width="2.7109375" style="3" customWidth="1"/>
    <col min="2" max="2" width="22.7109375" style="3" customWidth="1"/>
    <col min="3" max="3" width="10.7109375" style="3" customWidth="1"/>
    <col min="4" max="33" width="6.7109375" style="3" customWidth="1"/>
    <col min="34" max="16384" width="9.140625" style="3"/>
  </cols>
  <sheetData>
    <row r="2" spans="2:33" x14ac:dyDescent="0.2">
      <c r="B2" s="4"/>
      <c r="C2" s="4"/>
      <c r="D2" s="4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x14ac:dyDescent="0.2">
      <c r="B3" s="5" t="s">
        <v>366</v>
      </c>
      <c r="C3" s="5"/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</row>
    <row r="4" spans="2:33" x14ac:dyDescent="0.2">
      <c r="B4" s="7" t="s">
        <v>44</v>
      </c>
      <c r="C4" s="7" t="s">
        <v>9</v>
      </c>
      <c r="D4" s="8">
        <f>Parametre!C13</f>
        <v>2026</v>
      </c>
      <c r="E4" s="8">
        <f>$D$4+D3</f>
        <v>2027</v>
      </c>
      <c r="F4" s="8">
        <f>$D$4+E3</f>
        <v>2028</v>
      </c>
      <c r="G4" s="8">
        <f t="shared" ref="G4:AG4" si="0">$D$4+F3</f>
        <v>2029</v>
      </c>
      <c r="H4" s="8">
        <f t="shared" si="0"/>
        <v>2030</v>
      </c>
      <c r="I4" s="8">
        <f t="shared" si="0"/>
        <v>2031</v>
      </c>
      <c r="J4" s="8">
        <f t="shared" si="0"/>
        <v>2032</v>
      </c>
      <c r="K4" s="8">
        <f t="shared" si="0"/>
        <v>2033</v>
      </c>
      <c r="L4" s="8">
        <f t="shared" si="0"/>
        <v>2034</v>
      </c>
      <c r="M4" s="8">
        <f t="shared" si="0"/>
        <v>2035</v>
      </c>
      <c r="N4" s="8">
        <f t="shared" si="0"/>
        <v>2036</v>
      </c>
      <c r="O4" s="8">
        <f t="shared" si="0"/>
        <v>2037</v>
      </c>
      <c r="P4" s="8">
        <f t="shared" si="0"/>
        <v>2038</v>
      </c>
      <c r="Q4" s="8">
        <f t="shared" si="0"/>
        <v>2039</v>
      </c>
      <c r="R4" s="8">
        <f t="shared" si="0"/>
        <v>2040</v>
      </c>
      <c r="S4" s="8">
        <f t="shared" si="0"/>
        <v>2041</v>
      </c>
      <c r="T4" s="8">
        <f t="shared" si="0"/>
        <v>2042</v>
      </c>
      <c r="U4" s="8">
        <f t="shared" si="0"/>
        <v>2043</v>
      </c>
      <c r="V4" s="8">
        <f t="shared" si="0"/>
        <v>2044</v>
      </c>
      <c r="W4" s="8">
        <f t="shared" si="0"/>
        <v>2045</v>
      </c>
      <c r="X4" s="8">
        <f t="shared" si="0"/>
        <v>2046</v>
      </c>
      <c r="Y4" s="8">
        <f t="shared" si="0"/>
        <v>2047</v>
      </c>
      <c r="Z4" s="8">
        <f t="shared" si="0"/>
        <v>2048</v>
      </c>
      <c r="AA4" s="8">
        <f t="shared" si="0"/>
        <v>2049</v>
      </c>
      <c r="AB4" s="8">
        <f t="shared" si="0"/>
        <v>2050</v>
      </c>
      <c r="AC4" s="8">
        <f t="shared" si="0"/>
        <v>2051</v>
      </c>
      <c r="AD4" s="8">
        <f t="shared" si="0"/>
        <v>2052</v>
      </c>
      <c r="AE4" s="8">
        <f t="shared" si="0"/>
        <v>2053</v>
      </c>
      <c r="AF4" s="8">
        <f t="shared" si="0"/>
        <v>2054</v>
      </c>
      <c r="AG4" s="8">
        <f t="shared" si="0"/>
        <v>2055</v>
      </c>
    </row>
    <row r="5" spans="2:33" x14ac:dyDescent="0.2">
      <c r="B5" s="4" t="s">
        <v>79</v>
      </c>
      <c r="C5" s="9">
        <f>SUM(D5:AG5)</f>
        <v>245741419.33348748</v>
      </c>
      <c r="D5" s="10">
        <f>'[1]04 Prevádzkové príjmy'!D5</f>
        <v>6725337.5035109986</v>
      </c>
      <c r="E5" s="10">
        <f>'[1]04 Prevádzkové príjmy'!E5</f>
        <v>6858398.2795720045</v>
      </c>
      <c r="F5" s="10">
        <f>'[1]04 Prevádzkové príjmy'!F5</f>
        <v>6991459.0556329973</v>
      </c>
      <c r="G5" s="10">
        <f>'[1]04 Prevádzkové príjmy'!G5</f>
        <v>7124519.8316939976</v>
      </c>
      <c r="H5" s="10">
        <f>'[1]04 Prevádzkové príjmy'!H5</f>
        <v>7257580.6077549998</v>
      </c>
      <c r="I5" s="10">
        <f>'[1]04 Prevádzkové príjmy'!I5</f>
        <v>7351915.0581765007</v>
      </c>
      <c r="J5" s="10">
        <f>'[1]04 Prevádzkové príjmy'!J5</f>
        <v>7446249.5085979989</v>
      </c>
      <c r="K5" s="10">
        <f>'[1]04 Prevádzkové príjmy'!K5</f>
        <v>7540583.959019498</v>
      </c>
      <c r="L5" s="10">
        <f>'[1]04 Prevádzkové príjmy'!L5</f>
        <v>7634918.4094410017</v>
      </c>
      <c r="M5" s="10">
        <f>'[1]04 Prevádzkové príjmy'!M5</f>
        <v>7729252.8598625008</v>
      </c>
      <c r="N5" s="10">
        <f>'[1]04 Prevádzkové príjmy'!N5</f>
        <v>7823587.310283999</v>
      </c>
      <c r="O5" s="10">
        <f>'[1]04 Prevádzkové príjmy'!O5</f>
        <v>7917921.7607055008</v>
      </c>
      <c r="P5" s="10">
        <f>'[1]04 Prevádzkové príjmy'!P5</f>
        <v>8012256.2111270018</v>
      </c>
      <c r="Q5" s="10">
        <f>'[1]04 Prevádzkové príjmy'!Q5</f>
        <v>8106590.6615485018</v>
      </c>
      <c r="R5" s="10">
        <f>'[1]04 Prevádzkové príjmy'!R5</f>
        <v>8200925.11197</v>
      </c>
      <c r="S5" s="10">
        <f>'[1]04 Prevádzkové príjmy'!S5</f>
        <v>8284308.8330120025</v>
      </c>
      <c r="T5" s="10">
        <f>'[1]04 Prevádzkové príjmy'!T5</f>
        <v>8367692.5540540013</v>
      </c>
      <c r="U5" s="10">
        <f>'[1]04 Prevádzkové príjmy'!U5</f>
        <v>8451076.2750959955</v>
      </c>
      <c r="V5" s="10">
        <f>'[1]04 Prevádzkové príjmy'!V5</f>
        <v>8534459.996137999</v>
      </c>
      <c r="W5" s="10">
        <f>'[1]04 Prevádzkové príjmy'!W5</f>
        <v>8617843.717179995</v>
      </c>
      <c r="X5" s="10">
        <f>'[1]04 Prevádzkové príjmy'!X5</f>
        <v>8701227.4382219967</v>
      </c>
      <c r="Y5" s="10">
        <f>'[1]04 Prevádzkové príjmy'!Y5</f>
        <v>8784611.159264002</v>
      </c>
      <c r="Z5" s="10">
        <f>'[1]04 Prevádzkové príjmy'!Z5</f>
        <v>8867994.8803060018</v>
      </c>
      <c r="AA5" s="10">
        <f>'[1]04 Prevádzkové príjmy'!AA5</f>
        <v>8951378.6013479996</v>
      </c>
      <c r="AB5" s="10">
        <f>'[1]04 Prevádzkové príjmy'!AB5</f>
        <v>9034762.3223900013</v>
      </c>
      <c r="AC5" s="10">
        <f>'[1]04 Prevádzkové príjmy'!AC5</f>
        <v>9118146.0434320029</v>
      </c>
      <c r="AD5" s="10">
        <f>'[1]04 Prevádzkové príjmy'!AD5</f>
        <v>9201529.7644740008</v>
      </c>
      <c r="AE5" s="10">
        <f>'[1]04 Prevádzkové príjmy'!AE5</f>
        <v>9284913.4855159987</v>
      </c>
      <c r="AF5" s="10">
        <f>'[1]04 Prevádzkové príjmy'!AF5</f>
        <v>9368297.2065580003</v>
      </c>
      <c r="AG5" s="10">
        <f>'[1]04 Prevádzkové príjmy'!AG5</f>
        <v>9451680.9275999982</v>
      </c>
    </row>
    <row r="6" spans="2:33" x14ac:dyDescent="0.2">
      <c r="B6" s="4" t="s">
        <v>80</v>
      </c>
      <c r="C6" s="9">
        <f>SUM(D6:AG6)</f>
        <v>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2:33" x14ac:dyDescent="0.2">
      <c r="B7" s="5" t="s">
        <v>11</v>
      </c>
      <c r="C7" s="15">
        <f>SUM(D7:AG7)</f>
        <v>245741419.33348748</v>
      </c>
      <c r="D7" s="15">
        <f>SUM(D5:D6)</f>
        <v>6725337.5035109986</v>
      </c>
      <c r="E7" s="15">
        <f t="shared" ref="E7:AG7" si="1">SUM(E5:E6)</f>
        <v>6858398.2795720045</v>
      </c>
      <c r="F7" s="15">
        <f t="shared" si="1"/>
        <v>6991459.0556329973</v>
      </c>
      <c r="G7" s="15">
        <f t="shared" si="1"/>
        <v>7124519.8316939976</v>
      </c>
      <c r="H7" s="15">
        <f t="shared" si="1"/>
        <v>7257580.6077549998</v>
      </c>
      <c r="I7" s="15">
        <f t="shared" si="1"/>
        <v>7351915.0581765007</v>
      </c>
      <c r="J7" s="15">
        <f t="shared" si="1"/>
        <v>7446249.5085979989</v>
      </c>
      <c r="K7" s="15">
        <f t="shared" si="1"/>
        <v>7540583.959019498</v>
      </c>
      <c r="L7" s="15">
        <f t="shared" si="1"/>
        <v>7634918.4094410017</v>
      </c>
      <c r="M7" s="15">
        <f t="shared" si="1"/>
        <v>7729252.8598625008</v>
      </c>
      <c r="N7" s="15">
        <f t="shared" si="1"/>
        <v>7823587.310283999</v>
      </c>
      <c r="O7" s="15">
        <f t="shared" si="1"/>
        <v>7917921.7607055008</v>
      </c>
      <c r="P7" s="15">
        <f t="shared" si="1"/>
        <v>8012256.2111270018</v>
      </c>
      <c r="Q7" s="15">
        <f t="shared" si="1"/>
        <v>8106590.6615485018</v>
      </c>
      <c r="R7" s="15">
        <f t="shared" si="1"/>
        <v>8200925.11197</v>
      </c>
      <c r="S7" s="15">
        <f t="shared" si="1"/>
        <v>8284308.8330120025</v>
      </c>
      <c r="T7" s="15">
        <f t="shared" si="1"/>
        <v>8367692.5540540013</v>
      </c>
      <c r="U7" s="15">
        <f t="shared" si="1"/>
        <v>8451076.2750959955</v>
      </c>
      <c r="V7" s="15">
        <f t="shared" si="1"/>
        <v>8534459.996137999</v>
      </c>
      <c r="W7" s="15">
        <f t="shared" si="1"/>
        <v>8617843.717179995</v>
      </c>
      <c r="X7" s="15">
        <f t="shared" si="1"/>
        <v>8701227.4382219967</v>
      </c>
      <c r="Y7" s="15">
        <f t="shared" si="1"/>
        <v>8784611.159264002</v>
      </c>
      <c r="Z7" s="15">
        <f t="shared" si="1"/>
        <v>8867994.8803060018</v>
      </c>
      <c r="AA7" s="15">
        <f t="shared" si="1"/>
        <v>8951378.6013479996</v>
      </c>
      <c r="AB7" s="15">
        <f t="shared" si="1"/>
        <v>9034762.3223900013</v>
      </c>
      <c r="AC7" s="15">
        <f t="shared" si="1"/>
        <v>9118146.0434320029</v>
      </c>
      <c r="AD7" s="15">
        <f t="shared" si="1"/>
        <v>9201529.7644740008</v>
      </c>
      <c r="AE7" s="15">
        <f t="shared" si="1"/>
        <v>9284913.4855159987</v>
      </c>
      <c r="AF7" s="15">
        <f t="shared" si="1"/>
        <v>9368297.2065580003</v>
      </c>
      <c r="AG7" s="15">
        <f t="shared" si="1"/>
        <v>9451680.9275999982</v>
      </c>
    </row>
    <row r="10" spans="2:33" x14ac:dyDescent="0.2">
      <c r="B10" s="4"/>
      <c r="C10" s="4"/>
      <c r="D10" s="4" t="s">
        <v>10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x14ac:dyDescent="0.2">
      <c r="B11" s="5" t="s">
        <v>367</v>
      </c>
      <c r="C11" s="5"/>
      <c r="D11" s="4">
        <v>1</v>
      </c>
      <c r="E11" s="4">
        <v>2</v>
      </c>
      <c r="F11" s="4">
        <v>3</v>
      </c>
      <c r="G11" s="4">
        <v>4</v>
      </c>
      <c r="H11" s="4">
        <v>5</v>
      </c>
      <c r="I11" s="4">
        <v>6</v>
      </c>
      <c r="J11" s="4">
        <v>7</v>
      </c>
      <c r="K11" s="4">
        <v>8</v>
      </c>
      <c r="L11" s="4">
        <v>9</v>
      </c>
      <c r="M11" s="4">
        <v>10</v>
      </c>
      <c r="N11" s="4">
        <v>11</v>
      </c>
      <c r="O11" s="4">
        <v>12</v>
      </c>
      <c r="P11" s="4">
        <v>13</v>
      </c>
      <c r="Q11" s="4">
        <v>14</v>
      </c>
      <c r="R11" s="4">
        <v>15</v>
      </c>
      <c r="S11" s="4">
        <v>16</v>
      </c>
      <c r="T11" s="4">
        <v>17</v>
      </c>
      <c r="U11" s="4">
        <v>18</v>
      </c>
      <c r="V11" s="4">
        <v>19</v>
      </c>
      <c r="W11" s="4">
        <v>20</v>
      </c>
      <c r="X11" s="4">
        <v>21</v>
      </c>
      <c r="Y11" s="4">
        <v>22</v>
      </c>
      <c r="Z11" s="4">
        <v>23</v>
      </c>
      <c r="AA11" s="4">
        <v>24</v>
      </c>
      <c r="AB11" s="4">
        <v>25</v>
      </c>
      <c r="AC11" s="4">
        <v>26</v>
      </c>
      <c r="AD11" s="4">
        <v>27</v>
      </c>
      <c r="AE11" s="4">
        <v>28</v>
      </c>
      <c r="AF11" s="4">
        <v>29</v>
      </c>
      <c r="AG11" s="4">
        <v>30</v>
      </c>
    </row>
    <row r="12" spans="2:33" x14ac:dyDescent="0.2">
      <c r="B12" s="7" t="s">
        <v>46</v>
      </c>
      <c r="C12" s="7" t="s">
        <v>9</v>
      </c>
      <c r="D12" s="28">
        <f>D4</f>
        <v>2026</v>
      </c>
      <c r="E12" s="28">
        <f>E4</f>
        <v>2027</v>
      </c>
      <c r="F12" s="28">
        <f>F4</f>
        <v>2028</v>
      </c>
      <c r="G12" s="28">
        <f t="shared" ref="G12:AG12" si="2">G4</f>
        <v>2029</v>
      </c>
      <c r="H12" s="28">
        <f t="shared" si="2"/>
        <v>2030</v>
      </c>
      <c r="I12" s="28">
        <f t="shared" si="2"/>
        <v>2031</v>
      </c>
      <c r="J12" s="28">
        <f t="shared" si="2"/>
        <v>2032</v>
      </c>
      <c r="K12" s="28">
        <f t="shared" si="2"/>
        <v>2033</v>
      </c>
      <c r="L12" s="28">
        <f t="shared" si="2"/>
        <v>2034</v>
      </c>
      <c r="M12" s="28">
        <f t="shared" si="2"/>
        <v>2035</v>
      </c>
      <c r="N12" s="28">
        <f t="shared" si="2"/>
        <v>2036</v>
      </c>
      <c r="O12" s="28">
        <f t="shared" si="2"/>
        <v>2037</v>
      </c>
      <c r="P12" s="28">
        <f t="shared" si="2"/>
        <v>2038</v>
      </c>
      <c r="Q12" s="28">
        <f t="shared" si="2"/>
        <v>2039</v>
      </c>
      <c r="R12" s="28">
        <f t="shared" si="2"/>
        <v>2040</v>
      </c>
      <c r="S12" s="28">
        <f t="shared" si="2"/>
        <v>2041</v>
      </c>
      <c r="T12" s="28">
        <f t="shared" si="2"/>
        <v>2042</v>
      </c>
      <c r="U12" s="28">
        <f t="shared" si="2"/>
        <v>2043</v>
      </c>
      <c r="V12" s="28">
        <f t="shared" si="2"/>
        <v>2044</v>
      </c>
      <c r="W12" s="28">
        <f t="shared" si="2"/>
        <v>2045</v>
      </c>
      <c r="X12" s="28">
        <f t="shared" si="2"/>
        <v>2046</v>
      </c>
      <c r="Y12" s="28">
        <f t="shared" si="2"/>
        <v>2047</v>
      </c>
      <c r="Z12" s="28">
        <f t="shared" si="2"/>
        <v>2048</v>
      </c>
      <c r="AA12" s="28">
        <f t="shared" si="2"/>
        <v>2049</v>
      </c>
      <c r="AB12" s="28">
        <f t="shared" si="2"/>
        <v>2050</v>
      </c>
      <c r="AC12" s="28">
        <f t="shared" si="2"/>
        <v>2051</v>
      </c>
      <c r="AD12" s="28">
        <f t="shared" si="2"/>
        <v>2052</v>
      </c>
      <c r="AE12" s="28">
        <f t="shared" si="2"/>
        <v>2053</v>
      </c>
      <c r="AF12" s="28">
        <f t="shared" si="2"/>
        <v>2054</v>
      </c>
      <c r="AG12" s="28">
        <f t="shared" si="2"/>
        <v>2055</v>
      </c>
    </row>
    <row r="13" spans="2:33" x14ac:dyDescent="0.2">
      <c r="B13" s="4" t="s">
        <v>79</v>
      </c>
      <c r="C13" s="9">
        <f>SUM(D13:AG13)</f>
        <v>291989370.97169244</v>
      </c>
      <c r="D13" s="10">
        <f>'[1]04 Prevádzkové príjmy'!D13</f>
        <v>6725337.5035109986</v>
      </c>
      <c r="E13" s="10">
        <f>'[1]04 Prevádzkové príjmy'!E13</f>
        <v>6858398.2795720045</v>
      </c>
      <c r="F13" s="10">
        <f>'[1]04 Prevádzkové príjmy'!F13</f>
        <v>6991459.0556329973</v>
      </c>
      <c r="G13" s="10">
        <f>'[1]04 Prevádzkové príjmy'!G13</f>
        <v>7124519.8316939976</v>
      </c>
      <c r="H13" s="10">
        <f>'[1]04 Prevádzkové príjmy'!H13</f>
        <v>8774014.7801699974</v>
      </c>
      <c r="I13" s="10">
        <f>'[1]04 Prevádzkové príjmy'!I13</f>
        <v>8889878.7645704988</v>
      </c>
      <c r="J13" s="10">
        <f>'[1]04 Prevádzkové príjmy'!J13</f>
        <v>9005742.7489710003</v>
      </c>
      <c r="K13" s="10">
        <f>'[1]04 Prevádzkové príjmy'!K13</f>
        <v>9121606.7333714981</v>
      </c>
      <c r="L13" s="10">
        <f>'[1]04 Prevádzkové príjmy'!L13</f>
        <v>9237470.7177720014</v>
      </c>
      <c r="M13" s="10">
        <f>'[1]04 Prevádzkové príjmy'!M13</f>
        <v>9353334.702172501</v>
      </c>
      <c r="N13" s="10">
        <f>'[1]04 Prevádzkové príjmy'!N13</f>
        <v>9469198.6865730006</v>
      </c>
      <c r="O13" s="10">
        <f>'[1]04 Prevádzkové príjmy'!O13</f>
        <v>9585062.6709735021</v>
      </c>
      <c r="P13" s="10">
        <f>'[1]04 Prevádzkové príjmy'!P13</f>
        <v>9700926.6553740054</v>
      </c>
      <c r="Q13" s="10">
        <f>'[1]04 Prevádzkové príjmy'!Q13</f>
        <v>9816790.6397744995</v>
      </c>
      <c r="R13" s="10">
        <f>'[1]04 Prevádzkové príjmy'!R13</f>
        <v>9932654.6241749953</v>
      </c>
      <c r="S13" s="10">
        <f>'[1]04 Prevádzkové príjmy'!S13</f>
        <v>10036097.584297996</v>
      </c>
      <c r="T13" s="10">
        <f>'[1]04 Prevádzkové príjmy'!T13</f>
        <v>10139540.544420997</v>
      </c>
      <c r="U13" s="10">
        <f>'[1]04 Prevádzkové príjmy'!U13</f>
        <v>10242983.504543997</v>
      </c>
      <c r="V13" s="10">
        <f>'[1]04 Prevádzkové príjmy'!V13</f>
        <v>10346426.464666996</v>
      </c>
      <c r="W13" s="10">
        <f>'[1]04 Prevádzkové príjmy'!W13</f>
        <v>10449869.424789999</v>
      </c>
      <c r="X13" s="10">
        <f>'[1]04 Prevádzkové príjmy'!X13</f>
        <v>10553312.384912999</v>
      </c>
      <c r="Y13" s="10">
        <f>'[1]04 Prevádzkové príjmy'!Y13</f>
        <v>10656755.345035998</v>
      </c>
      <c r="Z13" s="10">
        <f>'[1]04 Prevádzkové príjmy'!Z13</f>
        <v>10760198.305158995</v>
      </c>
      <c r="AA13" s="10">
        <f>'[1]04 Prevádzkové príjmy'!AA13</f>
        <v>10863641.265281998</v>
      </c>
      <c r="AB13" s="10">
        <f>'[1]04 Prevádzkové príjmy'!AB13</f>
        <v>10967084.225404995</v>
      </c>
      <c r="AC13" s="10">
        <f>'[1]04 Prevádzkové príjmy'!AC13</f>
        <v>11070527.185527993</v>
      </c>
      <c r="AD13" s="10">
        <f>'[1]04 Prevádzkové príjmy'!AD13</f>
        <v>11173970.145651</v>
      </c>
      <c r="AE13" s="10">
        <f>'[1]04 Prevádzkové príjmy'!AE13</f>
        <v>11277413.105774</v>
      </c>
      <c r="AF13" s="10">
        <f>'[1]04 Prevádzkové príjmy'!AF13</f>
        <v>11380856.065896999</v>
      </c>
      <c r="AG13" s="10">
        <f>'[1]04 Prevádzkové príjmy'!AG13</f>
        <v>11484299.026019998</v>
      </c>
    </row>
    <row r="14" spans="2:33" x14ac:dyDescent="0.2">
      <c r="B14" s="4" t="s">
        <v>80</v>
      </c>
      <c r="C14" s="9">
        <f>SUM(D14:AG14)</f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2:33" x14ac:dyDescent="0.2">
      <c r="B15" s="5" t="s">
        <v>11</v>
      </c>
      <c r="C15" s="15">
        <f>SUM(D15:AG15)</f>
        <v>291989370.97169244</v>
      </c>
      <c r="D15" s="15">
        <f>SUM(D13:D14)</f>
        <v>6725337.5035109986</v>
      </c>
      <c r="E15" s="15">
        <f t="shared" ref="E15:AG15" si="3">SUM(E13:E14)</f>
        <v>6858398.2795720045</v>
      </c>
      <c r="F15" s="15">
        <f t="shared" si="3"/>
        <v>6991459.0556329973</v>
      </c>
      <c r="G15" s="15">
        <f t="shared" si="3"/>
        <v>7124519.8316939976</v>
      </c>
      <c r="H15" s="15">
        <f t="shared" si="3"/>
        <v>8774014.7801699974</v>
      </c>
      <c r="I15" s="15">
        <f t="shared" si="3"/>
        <v>8889878.7645704988</v>
      </c>
      <c r="J15" s="15">
        <f t="shared" si="3"/>
        <v>9005742.7489710003</v>
      </c>
      <c r="K15" s="15">
        <f t="shared" si="3"/>
        <v>9121606.7333714981</v>
      </c>
      <c r="L15" s="15">
        <f t="shared" si="3"/>
        <v>9237470.7177720014</v>
      </c>
      <c r="M15" s="15">
        <f t="shared" si="3"/>
        <v>9353334.702172501</v>
      </c>
      <c r="N15" s="15">
        <f t="shared" si="3"/>
        <v>9469198.6865730006</v>
      </c>
      <c r="O15" s="15">
        <f t="shared" si="3"/>
        <v>9585062.6709735021</v>
      </c>
      <c r="P15" s="15">
        <f t="shared" si="3"/>
        <v>9700926.6553740054</v>
      </c>
      <c r="Q15" s="15">
        <f t="shared" si="3"/>
        <v>9816790.6397744995</v>
      </c>
      <c r="R15" s="15">
        <f t="shared" si="3"/>
        <v>9932654.6241749953</v>
      </c>
      <c r="S15" s="15">
        <f t="shared" si="3"/>
        <v>10036097.584297996</v>
      </c>
      <c r="T15" s="15">
        <f t="shared" si="3"/>
        <v>10139540.544420997</v>
      </c>
      <c r="U15" s="15">
        <f t="shared" si="3"/>
        <v>10242983.504543997</v>
      </c>
      <c r="V15" s="15">
        <f t="shared" si="3"/>
        <v>10346426.464666996</v>
      </c>
      <c r="W15" s="15">
        <f t="shared" si="3"/>
        <v>10449869.424789999</v>
      </c>
      <c r="X15" s="15">
        <f t="shared" si="3"/>
        <v>10553312.384912999</v>
      </c>
      <c r="Y15" s="15">
        <f t="shared" si="3"/>
        <v>10656755.345035998</v>
      </c>
      <c r="Z15" s="15">
        <f t="shared" si="3"/>
        <v>10760198.305158995</v>
      </c>
      <c r="AA15" s="15">
        <f t="shared" si="3"/>
        <v>10863641.265281998</v>
      </c>
      <c r="AB15" s="15">
        <f t="shared" si="3"/>
        <v>10967084.225404995</v>
      </c>
      <c r="AC15" s="15">
        <f t="shared" si="3"/>
        <v>11070527.185527993</v>
      </c>
      <c r="AD15" s="15">
        <f t="shared" si="3"/>
        <v>11173970.145651</v>
      </c>
      <c r="AE15" s="15">
        <f t="shared" si="3"/>
        <v>11277413.105774</v>
      </c>
      <c r="AF15" s="15">
        <f t="shared" si="3"/>
        <v>11380856.065896999</v>
      </c>
      <c r="AG15" s="15">
        <f t="shared" si="3"/>
        <v>11484299.026019998</v>
      </c>
    </row>
    <row r="18" spans="2:33" x14ac:dyDescent="0.2">
      <c r="B18" s="4"/>
      <c r="C18" s="4"/>
      <c r="D18" s="4" t="s">
        <v>10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x14ac:dyDescent="0.2">
      <c r="B19" s="5" t="s">
        <v>368</v>
      </c>
      <c r="C19" s="5"/>
      <c r="D19" s="4">
        <v>1</v>
      </c>
      <c r="E19" s="4">
        <v>2</v>
      </c>
      <c r="F19" s="4">
        <v>3</v>
      </c>
      <c r="G19" s="4">
        <v>4</v>
      </c>
      <c r="H19" s="4">
        <v>5</v>
      </c>
      <c r="I19" s="4">
        <v>6</v>
      </c>
      <c r="J19" s="4">
        <v>7</v>
      </c>
      <c r="K19" s="4">
        <v>8</v>
      </c>
      <c r="L19" s="4">
        <v>9</v>
      </c>
      <c r="M19" s="4">
        <v>10</v>
      </c>
      <c r="N19" s="4">
        <v>11</v>
      </c>
      <c r="O19" s="4">
        <v>12</v>
      </c>
      <c r="P19" s="4">
        <v>13</v>
      </c>
      <c r="Q19" s="4">
        <v>14</v>
      </c>
      <c r="R19" s="4">
        <v>15</v>
      </c>
      <c r="S19" s="4">
        <v>16</v>
      </c>
      <c r="T19" s="4">
        <v>17</v>
      </c>
      <c r="U19" s="4">
        <v>18</v>
      </c>
      <c r="V19" s="4">
        <v>19</v>
      </c>
      <c r="W19" s="4">
        <v>20</v>
      </c>
      <c r="X19" s="4">
        <v>21</v>
      </c>
      <c r="Y19" s="4">
        <v>22</v>
      </c>
      <c r="Z19" s="4">
        <v>23</v>
      </c>
      <c r="AA19" s="4">
        <v>24</v>
      </c>
      <c r="AB19" s="4">
        <v>25</v>
      </c>
      <c r="AC19" s="4">
        <v>26</v>
      </c>
      <c r="AD19" s="4">
        <v>27</v>
      </c>
      <c r="AE19" s="4">
        <v>28</v>
      </c>
      <c r="AF19" s="4">
        <v>29</v>
      </c>
      <c r="AG19" s="4">
        <v>30</v>
      </c>
    </row>
    <row r="20" spans="2:33" x14ac:dyDescent="0.2">
      <c r="B20" s="214" t="s">
        <v>369</v>
      </c>
      <c r="C20" s="214" t="s">
        <v>9</v>
      </c>
      <c r="D20" s="215">
        <f>D4</f>
        <v>2026</v>
      </c>
      <c r="E20" s="215">
        <f t="shared" ref="E20:AG20" si="4">E4</f>
        <v>2027</v>
      </c>
      <c r="F20" s="215">
        <f t="shared" si="4"/>
        <v>2028</v>
      </c>
      <c r="G20" s="215">
        <f t="shared" si="4"/>
        <v>2029</v>
      </c>
      <c r="H20" s="215">
        <f t="shared" si="4"/>
        <v>2030</v>
      </c>
      <c r="I20" s="215">
        <f t="shared" si="4"/>
        <v>2031</v>
      </c>
      <c r="J20" s="215">
        <f t="shared" si="4"/>
        <v>2032</v>
      </c>
      <c r="K20" s="215">
        <f t="shared" si="4"/>
        <v>2033</v>
      </c>
      <c r="L20" s="215">
        <f t="shared" si="4"/>
        <v>2034</v>
      </c>
      <c r="M20" s="215">
        <f t="shared" si="4"/>
        <v>2035</v>
      </c>
      <c r="N20" s="215">
        <f t="shared" si="4"/>
        <v>2036</v>
      </c>
      <c r="O20" s="215">
        <f t="shared" si="4"/>
        <v>2037</v>
      </c>
      <c r="P20" s="215">
        <f t="shared" si="4"/>
        <v>2038</v>
      </c>
      <c r="Q20" s="215">
        <f t="shared" si="4"/>
        <v>2039</v>
      </c>
      <c r="R20" s="215">
        <f t="shared" si="4"/>
        <v>2040</v>
      </c>
      <c r="S20" s="215">
        <f t="shared" si="4"/>
        <v>2041</v>
      </c>
      <c r="T20" s="215">
        <f t="shared" si="4"/>
        <v>2042</v>
      </c>
      <c r="U20" s="215">
        <f t="shared" si="4"/>
        <v>2043</v>
      </c>
      <c r="V20" s="215">
        <f t="shared" si="4"/>
        <v>2044</v>
      </c>
      <c r="W20" s="215">
        <f t="shared" si="4"/>
        <v>2045</v>
      </c>
      <c r="X20" s="215">
        <f t="shared" si="4"/>
        <v>2046</v>
      </c>
      <c r="Y20" s="215">
        <f t="shared" si="4"/>
        <v>2047</v>
      </c>
      <c r="Z20" s="215">
        <f t="shared" si="4"/>
        <v>2048</v>
      </c>
      <c r="AA20" s="215">
        <f t="shared" si="4"/>
        <v>2049</v>
      </c>
      <c r="AB20" s="215">
        <f t="shared" si="4"/>
        <v>2050</v>
      </c>
      <c r="AC20" s="215">
        <f t="shared" si="4"/>
        <v>2051</v>
      </c>
      <c r="AD20" s="215">
        <f t="shared" si="4"/>
        <v>2052</v>
      </c>
      <c r="AE20" s="215">
        <f t="shared" si="4"/>
        <v>2053</v>
      </c>
      <c r="AF20" s="215">
        <f t="shared" si="4"/>
        <v>2054</v>
      </c>
      <c r="AG20" s="215">
        <f t="shared" si="4"/>
        <v>2055</v>
      </c>
    </row>
    <row r="21" spans="2:33" x14ac:dyDescent="0.2">
      <c r="B21" s="4" t="s">
        <v>79</v>
      </c>
      <c r="C21" s="9">
        <f>SUM(D21:AG21)</f>
        <v>46247951.638204969</v>
      </c>
      <c r="D21" s="11">
        <f>D13-D5</f>
        <v>0</v>
      </c>
      <c r="E21" s="11">
        <f t="shared" ref="E21:AG21" si="5">E13-E5</f>
        <v>0</v>
      </c>
      <c r="F21" s="11">
        <f t="shared" si="5"/>
        <v>0</v>
      </c>
      <c r="G21" s="11">
        <f t="shared" si="5"/>
        <v>0</v>
      </c>
      <c r="H21" s="11">
        <f t="shared" si="5"/>
        <v>1516434.1724149976</v>
      </c>
      <c r="I21" s="11">
        <f t="shared" si="5"/>
        <v>1537963.7063939981</v>
      </c>
      <c r="J21" s="11">
        <f t="shared" si="5"/>
        <v>1559493.2403730014</v>
      </c>
      <c r="K21" s="11">
        <f t="shared" si="5"/>
        <v>1581022.7743520001</v>
      </c>
      <c r="L21" s="11">
        <f t="shared" si="5"/>
        <v>1602552.3083309997</v>
      </c>
      <c r="M21" s="11">
        <f t="shared" si="5"/>
        <v>1624081.8423100002</v>
      </c>
      <c r="N21" s="11">
        <f t="shared" si="5"/>
        <v>1645611.3762890017</v>
      </c>
      <c r="O21" s="11">
        <f t="shared" si="5"/>
        <v>1667140.9102680013</v>
      </c>
      <c r="P21" s="11">
        <f t="shared" si="5"/>
        <v>1688670.4442470036</v>
      </c>
      <c r="Q21" s="11">
        <f t="shared" si="5"/>
        <v>1710199.9782259976</v>
      </c>
      <c r="R21" s="11">
        <f t="shared" si="5"/>
        <v>1731729.5122049954</v>
      </c>
      <c r="S21" s="11">
        <f t="shared" si="5"/>
        <v>1751788.7512859935</v>
      </c>
      <c r="T21" s="11">
        <f t="shared" si="5"/>
        <v>1771847.9903669953</v>
      </c>
      <c r="U21" s="11">
        <f t="shared" si="5"/>
        <v>1791907.2294480018</v>
      </c>
      <c r="V21" s="11">
        <f t="shared" si="5"/>
        <v>1811966.4685289972</v>
      </c>
      <c r="W21" s="11">
        <f t="shared" si="5"/>
        <v>1832025.7076100037</v>
      </c>
      <c r="X21" s="11">
        <f t="shared" si="5"/>
        <v>1852084.9466910027</v>
      </c>
      <c r="Y21" s="11">
        <f t="shared" si="5"/>
        <v>1872144.1857719962</v>
      </c>
      <c r="Z21" s="11">
        <f t="shared" si="5"/>
        <v>1892203.4248529933</v>
      </c>
      <c r="AA21" s="11">
        <f t="shared" si="5"/>
        <v>1912262.663933998</v>
      </c>
      <c r="AB21" s="11">
        <f t="shared" si="5"/>
        <v>1932321.9030149933</v>
      </c>
      <c r="AC21" s="11">
        <f t="shared" si="5"/>
        <v>1952381.1420959905</v>
      </c>
      <c r="AD21" s="11">
        <f t="shared" si="5"/>
        <v>1972440.3811769988</v>
      </c>
      <c r="AE21" s="11">
        <f t="shared" si="5"/>
        <v>1992499.6202580016</v>
      </c>
      <c r="AF21" s="11">
        <f t="shared" si="5"/>
        <v>2012558.8593389988</v>
      </c>
      <c r="AG21" s="11">
        <f t="shared" si="5"/>
        <v>2032618.0984199997</v>
      </c>
    </row>
    <row r="22" spans="2:33" x14ac:dyDescent="0.2">
      <c r="B22" s="4" t="s">
        <v>80</v>
      </c>
      <c r="C22" s="9">
        <f>SUM(D22:AG22)</f>
        <v>0</v>
      </c>
      <c r="D22" s="11">
        <f>D14-D6</f>
        <v>0</v>
      </c>
      <c r="E22" s="11">
        <f t="shared" ref="E22:AG22" si="6">E14-E6</f>
        <v>0</v>
      </c>
      <c r="F22" s="11">
        <f t="shared" si="6"/>
        <v>0</v>
      </c>
      <c r="G22" s="11">
        <f t="shared" si="6"/>
        <v>0</v>
      </c>
      <c r="H22" s="11">
        <f t="shared" si="6"/>
        <v>0</v>
      </c>
      <c r="I22" s="11">
        <f t="shared" si="6"/>
        <v>0</v>
      </c>
      <c r="J22" s="11">
        <f t="shared" si="6"/>
        <v>0</v>
      </c>
      <c r="K22" s="11">
        <f t="shared" si="6"/>
        <v>0</v>
      </c>
      <c r="L22" s="11">
        <f t="shared" si="6"/>
        <v>0</v>
      </c>
      <c r="M22" s="11">
        <f t="shared" si="6"/>
        <v>0</v>
      </c>
      <c r="N22" s="11">
        <f t="shared" si="6"/>
        <v>0</v>
      </c>
      <c r="O22" s="11">
        <f t="shared" si="6"/>
        <v>0</v>
      </c>
      <c r="P22" s="11">
        <f t="shared" si="6"/>
        <v>0</v>
      </c>
      <c r="Q22" s="11">
        <f t="shared" si="6"/>
        <v>0</v>
      </c>
      <c r="R22" s="11">
        <f t="shared" si="6"/>
        <v>0</v>
      </c>
      <c r="S22" s="11">
        <f t="shared" si="6"/>
        <v>0</v>
      </c>
      <c r="T22" s="11">
        <f t="shared" si="6"/>
        <v>0</v>
      </c>
      <c r="U22" s="11">
        <f t="shared" si="6"/>
        <v>0</v>
      </c>
      <c r="V22" s="11">
        <f t="shared" si="6"/>
        <v>0</v>
      </c>
      <c r="W22" s="11">
        <f t="shared" si="6"/>
        <v>0</v>
      </c>
      <c r="X22" s="11">
        <f t="shared" si="6"/>
        <v>0</v>
      </c>
      <c r="Y22" s="11">
        <f t="shared" si="6"/>
        <v>0</v>
      </c>
      <c r="Z22" s="11">
        <f t="shared" si="6"/>
        <v>0</v>
      </c>
      <c r="AA22" s="11">
        <f t="shared" si="6"/>
        <v>0</v>
      </c>
      <c r="AB22" s="11">
        <f t="shared" si="6"/>
        <v>0</v>
      </c>
      <c r="AC22" s="11">
        <f t="shared" si="6"/>
        <v>0</v>
      </c>
      <c r="AD22" s="11">
        <f t="shared" si="6"/>
        <v>0</v>
      </c>
      <c r="AE22" s="11">
        <f t="shared" si="6"/>
        <v>0</v>
      </c>
      <c r="AF22" s="11">
        <f t="shared" si="6"/>
        <v>0</v>
      </c>
      <c r="AG22" s="11">
        <f t="shared" si="6"/>
        <v>0</v>
      </c>
    </row>
    <row r="23" spans="2:33" x14ac:dyDescent="0.2">
      <c r="B23" s="5" t="s">
        <v>11</v>
      </c>
      <c r="C23" s="15">
        <f>SUM(D23:AG23)</f>
        <v>46247951.638204969</v>
      </c>
      <c r="D23" s="15">
        <f>SUM(D21:D22)</f>
        <v>0</v>
      </c>
      <c r="E23" s="15">
        <f t="shared" ref="E23:AG23" si="7">SUM(E21:E22)</f>
        <v>0</v>
      </c>
      <c r="F23" s="15">
        <f t="shared" si="7"/>
        <v>0</v>
      </c>
      <c r="G23" s="15">
        <f t="shared" si="7"/>
        <v>0</v>
      </c>
      <c r="H23" s="15">
        <f t="shared" si="7"/>
        <v>1516434.1724149976</v>
      </c>
      <c r="I23" s="15">
        <f t="shared" si="7"/>
        <v>1537963.7063939981</v>
      </c>
      <c r="J23" s="15">
        <f t="shared" si="7"/>
        <v>1559493.2403730014</v>
      </c>
      <c r="K23" s="15">
        <f t="shared" si="7"/>
        <v>1581022.7743520001</v>
      </c>
      <c r="L23" s="15">
        <f t="shared" si="7"/>
        <v>1602552.3083309997</v>
      </c>
      <c r="M23" s="15">
        <f t="shared" si="7"/>
        <v>1624081.8423100002</v>
      </c>
      <c r="N23" s="15">
        <f t="shared" si="7"/>
        <v>1645611.3762890017</v>
      </c>
      <c r="O23" s="15">
        <f t="shared" si="7"/>
        <v>1667140.9102680013</v>
      </c>
      <c r="P23" s="15">
        <f t="shared" si="7"/>
        <v>1688670.4442470036</v>
      </c>
      <c r="Q23" s="15">
        <f t="shared" si="7"/>
        <v>1710199.9782259976</v>
      </c>
      <c r="R23" s="15">
        <f t="shared" si="7"/>
        <v>1731729.5122049954</v>
      </c>
      <c r="S23" s="15">
        <f t="shared" si="7"/>
        <v>1751788.7512859935</v>
      </c>
      <c r="T23" s="15">
        <f t="shared" si="7"/>
        <v>1771847.9903669953</v>
      </c>
      <c r="U23" s="15">
        <f t="shared" si="7"/>
        <v>1791907.2294480018</v>
      </c>
      <c r="V23" s="15">
        <f t="shared" si="7"/>
        <v>1811966.4685289972</v>
      </c>
      <c r="W23" s="15">
        <f t="shared" si="7"/>
        <v>1832025.7076100037</v>
      </c>
      <c r="X23" s="15">
        <f t="shared" si="7"/>
        <v>1852084.9466910027</v>
      </c>
      <c r="Y23" s="15">
        <f t="shared" si="7"/>
        <v>1872144.1857719962</v>
      </c>
      <c r="Z23" s="15">
        <f t="shared" si="7"/>
        <v>1892203.4248529933</v>
      </c>
      <c r="AA23" s="15">
        <f t="shared" si="7"/>
        <v>1912262.663933998</v>
      </c>
      <c r="AB23" s="15">
        <f t="shared" si="7"/>
        <v>1932321.9030149933</v>
      </c>
      <c r="AC23" s="15">
        <f t="shared" si="7"/>
        <v>1952381.1420959905</v>
      </c>
      <c r="AD23" s="15">
        <f t="shared" si="7"/>
        <v>1972440.3811769988</v>
      </c>
      <c r="AE23" s="15">
        <f t="shared" si="7"/>
        <v>1992499.6202580016</v>
      </c>
      <c r="AF23" s="15">
        <f t="shared" si="7"/>
        <v>2012558.8593389988</v>
      </c>
      <c r="AG23" s="15">
        <f t="shared" si="7"/>
        <v>2032618.0984199997</v>
      </c>
    </row>
    <row r="25" spans="2:33" x14ac:dyDescent="0.2">
      <c r="B25" s="21" t="s">
        <v>498</v>
      </c>
    </row>
    <row r="26" spans="2:33" x14ac:dyDescent="0.2">
      <c r="B26" s="3" t="s">
        <v>489</v>
      </c>
      <c r="C26" s="16">
        <f>AG7*(1/(1+Parametre!$C$9))*(((1/(1+Parametre!$C$9))^'01 Investičné výdavky'!$M$20-1)/((1/(1+Parametre!$C$9))-1))</f>
        <v>205551205.35951939</v>
      </c>
    </row>
    <row r="27" spans="2:33" x14ac:dyDescent="0.2">
      <c r="B27" s="3" t="s">
        <v>490</v>
      </c>
      <c r="C27" s="16">
        <f>AG15*(1/(1+Parametre!$C$9))*(((1/(1+Parametre!$C$9))^'01 Investičné výdavky'!$M$20-1)/((1/(1+Parametre!$C$9))-1))</f>
        <v>249755733.98952854</v>
      </c>
    </row>
    <row r="28" spans="2:33" x14ac:dyDescent="0.2">
      <c r="B28" s="21" t="s">
        <v>497</v>
      </c>
      <c r="C28" s="292">
        <f>C27-C26</f>
        <v>44204528.630009145</v>
      </c>
    </row>
  </sheetData>
  <phoneticPr fontId="4" type="noConversion"/>
  <pageMargins left="0.22604166666666667" right="0.24062500000000001" top="1" bottom="1" header="0.5" footer="0.5"/>
  <pageSetup paperSize="9" scale="75" orientation="landscape" r:id="rId1"/>
  <headerFooter alignWithMargins="0">
    <oddHeader>&amp;LPríloha 7: Štandardné tabuľky - Cesty
&amp;"Arial,Tučné"&amp;12 04 Príjmy</oddHeader>
    <oddFooter>Strana &amp;P z &amp;N</oddFooter>
  </headerFooter>
  <ignoredErrors>
    <ignoredError sqref="D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List13">
    <tabColor rgb="FFFFC000"/>
  </sheetPr>
  <dimension ref="B2:AG27"/>
  <sheetViews>
    <sheetView zoomScaleNormal="100" workbookViewId="0">
      <selection activeCell="E24" sqref="E24"/>
    </sheetView>
  </sheetViews>
  <sheetFormatPr defaultRowHeight="11.25" x14ac:dyDescent="0.2"/>
  <cols>
    <col min="1" max="1" width="2.5703125" style="2" customWidth="1"/>
    <col min="2" max="2" width="30.7109375" style="2" customWidth="1"/>
    <col min="3" max="4" width="12.7109375" style="2" customWidth="1"/>
    <col min="5" max="5" width="11.5703125" style="2" customWidth="1"/>
    <col min="6" max="33" width="6.7109375" style="2" customWidth="1"/>
    <col min="34" max="16384" width="9.140625" style="2"/>
  </cols>
  <sheetData>
    <row r="2" spans="2:6" x14ac:dyDescent="0.2">
      <c r="B2" s="7" t="s">
        <v>15</v>
      </c>
      <c r="C2" s="188" t="s">
        <v>34</v>
      </c>
      <c r="D2" s="188" t="s">
        <v>35</v>
      </c>
    </row>
    <row r="3" spans="2:6" x14ac:dyDescent="0.2">
      <c r="B3" s="17" t="s">
        <v>457</v>
      </c>
      <c r="C3" s="195">
        <f>'01 Investičné výdavky'!C21</f>
        <v>457235509.5308001</v>
      </c>
      <c r="D3" s="198">
        <f>'06 Finančná analýza'!C5</f>
        <v>433804011.57948637</v>
      </c>
      <c r="F3" s="2" t="s">
        <v>342</v>
      </c>
    </row>
    <row r="4" spans="2:6" x14ac:dyDescent="0.2">
      <c r="B4" s="17" t="s">
        <v>16</v>
      </c>
      <c r="C4" s="195">
        <f>'06 Finančná analýza'!AG8</f>
        <v>21929314.586496711</v>
      </c>
      <c r="D4" s="198">
        <f>'06 Finančná analýza'!C8</f>
        <v>7031665.7453939142</v>
      </c>
    </row>
    <row r="5" spans="2:6" x14ac:dyDescent="0.2">
      <c r="B5" s="17" t="s">
        <v>323</v>
      </c>
      <c r="C5" s="195">
        <f>'04 Prevádzkové príjmy'!C23</f>
        <v>46247951.638204969</v>
      </c>
      <c r="D5" s="198">
        <f>'06 Finančná analýza'!C7</f>
        <v>24638159.69881285</v>
      </c>
    </row>
    <row r="6" spans="2:6" x14ac:dyDescent="0.2">
      <c r="B6" s="17" t="s">
        <v>84</v>
      </c>
      <c r="C6" s="195">
        <f>'03 Prevádzkové výdavky'!C35</f>
        <v>33359863.363470711</v>
      </c>
      <c r="D6" s="198">
        <f>'06 Finančná analýza'!C6</f>
        <v>18368696.984247521</v>
      </c>
      <c r="F6" s="261" t="s">
        <v>462</v>
      </c>
    </row>
    <row r="7" spans="2:6" x14ac:dyDescent="0.2">
      <c r="B7" s="17" t="s">
        <v>456</v>
      </c>
      <c r="C7" s="257"/>
      <c r="D7" s="198">
        <f>IF(D5&gt;D6,D4+D5-D6,0)</f>
        <v>13301128.459959242</v>
      </c>
      <c r="F7" s="261" t="s">
        <v>455</v>
      </c>
    </row>
    <row r="8" spans="2:6" x14ac:dyDescent="0.2">
      <c r="B8" s="17" t="s">
        <v>458</v>
      </c>
      <c r="C8" s="258"/>
      <c r="D8" s="198">
        <f>D3-D7</f>
        <v>420502883.1195271</v>
      </c>
    </row>
    <row r="9" spans="2:6" x14ac:dyDescent="0.2">
      <c r="B9" s="17" t="s">
        <v>459</v>
      </c>
      <c r="C9" s="259"/>
      <c r="D9" s="260">
        <f>D8/D3</f>
        <v>0.96933839221188922</v>
      </c>
    </row>
    <row r="12" spans="2:6" x14ac:dyDescent="0.2">
      <c r="B12" s="7" t="s">
        <v>18</v>
      </c>
      <c r="C12" s="28"/>
      <c r="D12" s="2" t="s">
        <v>461</v>
      </c>
    </row>
    <row r="13" spans="2:6" x14ac:dyDescent="0.2">
      <c r="B13" s="17" t="s">
        <v>324</v>
      </c>
      <c r="C13" s="11">
        <f>'01 Investičné výdavky'!C28</f>
        <v>593846458.35277689</v>
      </c>
    </row>
    <row r="14" spans="2:6" x14ac:dyDescent="0.2">
      <c r="B14" s="17" t="s">
        <v>325</v>
      </c>
      <c r="C14" s="11">
        <f>C13*D9</f>
        <v>575638171.1604054</v>
      </c>
    </row>
    <row r="15" spans="2:6" x14ac:dyDescent="0.2">
      <c r="B15" s="17" t="s">
        <v>17</v>
      </c>
      <c r="C15" s="33">
        <v>0.85</v>
      </c>
    </row>
    <row r="16" spans="2:6" x14ac:dyDescent="0.2">
      <c r="B16" s="17" t="s">
        <v>19</v>
      </c>
      <c r="C16" s="11">
        <f>C14*C15</f>
        <v>489292445.48634458</v>
      </c>
    </row>
    <row r="17" spans="2:33" x14ac:dyDescent="0.2">
      <c r="B17" s="34"/>
    </row>
    <row r="18" spans="2:33" x14ac:dyDescent="0.2">
      <c r="B18" s="34"/>
    </row>
    <row r="19" spans="2:33" x14ac:dyDescent="0.2">
      <c r="B19" s="17"/>
      <c r="C19" s="17"/>
      <c r="D19" s="17" t="s">
        <v>10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2:33" x14ac:dyDescent="0.2">
      <c r="B20" s="19"/>
      <c r="C20" s="19"/>
      <c r="D20" s="35">
        <v>1</v>
      </c>
      <c r="E20" s="35">
        <v>2</v>
      </c>
      <c r="F20" s="35">
        <v>3</v>
      </c>
      <c r="G20" s="35">
        <v>4</v>
      </c>
      <c r="H20" s="35">
        <v>5</v>
      </c>
      <c r="I20" s="35">
        <v>6</v>
      </c>
      <c r="J20" s="35">
        <v>7</v>
      </c>
      <c r="K20" s="35">
        <v>8</v>
      </c>
      <c r="L20" s="35">
        <v>9</v>
      </c>
      <c r="M20" s="35">
        <v>10</v>
      </c>
      <c r="N20" s="35">
        <v>11</v>
      </c>
      <c r="O20" s="35">
        <v>12</v>
      </c>
      <c r="P20" s="35">
        <v>13</v>
      </c>
      <c r="Q20" s="35">
        <v>14</v>
      </c>
      <c r="R20" s="35">
        <v>15</v>
      </c>
      <c r="S20" s="35">
        <v>16</v>
      </c>
      <c r="T20" s="35">
        <v>17</v>
      </c>
      <c r="U20" s="35">
        <v>18</v>
      </c>
      <c r="V20" s="35">
        <v>19</v>
      </c>
      <c r="W20" s="35">
        <v>20</v>
      </c>
      <c r="X20" s="35">
        <v>21</v>
      </c>
      <c r="Y20" s="35">
        <v>22</v>
      </c>
      <c r="Z20" s="35">
        <v>23</v>
      </c>
      <c r="AA20" s="35">
        <v>24</v>
      </c>
      <c r="AB20" s="35">
        <v>25</v>
      </c>
      <c r="AC20" s="35">
        <v>26</v>
      </c>
      <c r="AD20" s="35">
        <v>27</v>
      </c>
      <c r="AE20" s="35">
        <v>28</v>
      </c>
      <c r="AF20" s="35">
        <v>29</v>
      </c>
      <c r="AG20" s="35">
        <v>30</v>
      </c>
    </row>
    <row r="21" spans="2:33" x14ac:dyDescent="0.2">
      <c r="B21" s="7" t="s">
        <v>348</v>
      </c>
      <c r="C21" s="188" t="s">
        <v>9</v>
      </c>
      <c r="D21" s="8">
        <v>2026</v>
      </c>
      <c r="E21" s="8">
        <f>$D$21+D20</f>
        <v>2027</v>
      </c>
      <c r="F21" s="8">
        <f>$D$21+E20</f>
        <v>2028</v>
      </c>
      <c r="G21" s="8">
        <f>$D$21+F20</f>
        <v>2029</v>
      </c>
      <c r="H21" s="8">
        <f t="shared" ref="H21:AG21" si="0">$D$21+G20</f>
        <v>2030</v>
      </c>
      <c r="I21" s="8">
        <f t="shared" si="0"/>
        <v>2031</v>
      </c>
      <c r="J21" s="8">
        <f t="shared" si="0"/>
        <v>2032</v>
      </c>
      <c r="K21" s="8">
        <f t="shared" si="0"/>
        <v>2033</v>
      </c>
      <c r="L21" s="8">
        <f t="shared" si="0"/>
        <v>2034</v>
      </c>
      <c r="M21" s="8">
        <f t="shared" si="0"/>
        <v>2035</v>
      </c>
      <c r="N21" s="8">
        <f t="shared" si="0"/>
        <v>2036</v>
      </c>
      <c r="O21" s="8">
        <f t="shared" si="0"/>
        <v>2037</v>
      </c>
      <c r="P21" s="8">
        <f t="shared" si="0"/>
        <v>2038</v>
      </c>
      <c r="Q21" s="8">
        <f t="shared" si="0"/>
        <v>2039</v>
      </c>
      <c r="R21" s="8">
        <f t="shared" si="0"/>
        <v>2040</v>
      </c>
      <c r="S21" s="8">
        <f t="shared" si="0"/>
        <v>2041</v>
      </c>
      <c r="T21" s="8">
        <f t="shared" si="0"/>
        <v>2042</v>
      </c>
      <c r="U21" s="8">
        <f t="shared" si="0"/>
        <v>2043</v>
      </c>
      <c r="V21" s="8">
        <f t="shared" si="0"/>
        <v>2044</v>
      </c>
      <c r="W21" s="8">
        <f t="shared" si="0"/>
        <v>2045</v>
      </c>
      <c r="X21" s="8">
        <f t="shared" si="0"/>
        <v>2046</v>
      </c>
      <c r="Y21" s="8">
        <f t="shared" si="0"/>
        <v>2047</v>
      </c>
      <c r="Z21" s="8">
        <f t="shared" si="0"/>
        <v>2048</v>
      </c>
      <c r="AA21" s="8">
        <f t="shared" si="0"/>
        <v>2049</v>
      </c>
      <c r="AB21" s="8">
        <f t="shared" si="0"/>
        <v>2050</v>
      </c>
      <c r="AC21" s="8">
        <f t="shared" si="0"/>
        <v>2051</v>
      </c>
      <c r="AD21" s="8">
        <f t="shared" si="0"/>
        <v>2052</v>
      </c>
      <c r="AE21" s="8">
        <f t="shared" si="0"/>
        <v>2053</v>
      </c>
      <c r="AF21" s="8">
        <f t="shared" si="0"/>
        <v>2054</v>
      </c>
      <c r="AG21" s="8">
        <f t="shared" si="0"/>
        <v>2055</v>
      </c>
    </row>
    <row r="22" spans="2:33" x14ac:dyDescent="0.2">
      <c r="B22" s="17" t="s">
        <v>85</v>
      </c>
      <c r="C22" s="11">
        <f>SUM(D22:AG22)</f>
        <v>457235509.5308001</v>
      </c>
      <c r="D22" s="11">
        <f>'01 Investičné výdavky'!D21</f>
        <v>144689083.0251416</v>
      </c>
      <c r="E22" s="11">
        <f>'01 Investičné výdavky'!E21</f>
        <v>104182142.16855285</v>
      </c>
      <c r="F22" s="11">
        <f>'01 Investičné výdavky'!F21</f>
        <v>104182142.16855285</v>
      </c>
      <c r="G22" s="11">
        <f>'01 Investičné výdavky'!G21</f>
        <v>104182142.16855285</v>
      </c>
      <c r="H22" s="11">
        <f>'01 Investičné výdavky'!H21</f>
        <v>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x14ac:dyDescent="0.2">
      <c r="B23" s="17" t="s">
        <v>349</v>
      </c>
      <c r="C23" s="11">
        <f>SUM(D23:AG23)</f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x14ac:dyDescent="0.2">
      <c r="B24" s="17" t="s">
        <v>340</v>
      </c>
      <c r="C24" s="11">
        <f t="shared" ref="C24:C25" si="1">SUM(D24:AG24)</f>
        <v>376733543.62015426</v>
      </c>
      <c r="D24" s="11">
        <f>$D$9*$C$15*'01 Investičné výdavky'!D29</f>
        <v>119214780.64367281</v>
      </c>
      <c r="E24" s="11">
        <f>$D$9*$C$15*'01 Investičné výdavky'!E29</f>
        <v>85839587.658827156</v>
      </c>
      <c r="F24" s="11">
        <f>$D$9*$C$15*'01 Investičné výdavky'!F29</f>
        <v>85839587.658827156</v>
      </c>
      <c r="G24" s="11">
        <f>$D$9*$C$15*'01 Investičné výdavky'!G29</f>
        <v>85839587.658827156</v>
      </c>
      <c r="H24" s="11">
        <f>$D$9*$C$15*'01 Investičné výdavky'!H29</f>
        <v>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x14ac:dyDescent="0.2">
      <c r="B25" s="17" t="s">
        <v>341</v>
      </c>
      <c r="C25" s="11">
        <f t="shared" si="1"/>
        <v>80501965.910645857</v>
      </c>
      <c r="D25" s="11">
        <f>D22-D24</f>
        <v>25474302.381468788</v>
      </c>
      <c r="E25" s="11">
        <f t="shared" ref="E25:H25" si="2">E22-E24</f>
        <v>18342554.50972569</v>
      </c>
      <c r="F25" s="11">
        <f t="shared" si="2"/>
        <v>18342554.50972569</v>
      </c>
      <c r="G25" s="11">
        <f t="shared" si="2"/>
        <v>18342554.50972569</v>
      </c>
      <c r="H25" s="11">
        <f t="shared" si="2"/>
        <v>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x14ac:dyDescent="0.2">
      <c r="B26" s="196" t="s">
        <v>346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</row>
    <row r="27" spans="2:33" x14ac:dyDescent="0.2">
      <c r="B27" s="196" t="s">
        <v>350</v>
      </c>
    </row>
  </sheetData>
  <phoneticPr fontId="4" type="noConversion"/>
  <pageMargins left="0.1953125" right="0.34375" top="1" bottom="1" header="0.5" footer="0.5"/>
  <pageSetup scale="75" orientation="landscape" r:id="rId1"/>
  <headerFooter alignWithMargins="0">
    <oddFooter>Strana &amp;P z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List14">
    <tabColor rgb="FFFFC000"/>
  </sheetPr>
  <dimension ref="B2:AI60"/>
  <sheetViews>
    <sheetView zoomScale="90" zoomScaleNormal="90" workbookViewId="0">
      <selection activeCell="AI5" sqref="AI5:AI8"/>
    </sheetView>
  </sheetViews>
  <sheetFormatPr defaultRowHeight="11.25" x14ac:dyDescent="0.2"/>
  <cols>
    <col min="1" max="1" width="2.7109375" style="3" customWidth="1"/>
    <col min="2" max="2" width="44.7109375" style="3" customWidth="1"/>
    <col min="3" max="3" width="13.7109375" style="3" customWidth="1"/>
    <col min="4" max="4" width="10.7109375" style="3" customWidth="1"/>
    <col min="5" max="33" width="6.7109375" style="3" customWidth="1"/>
    <col min="34" max="34" width="5" style="3" bestFit="1" customWidth="1"/>
    <col min="35" max="35" width="10.5703125" style="3" bestFit="1" customWidth="1"/>
    <col min="36" max="16384" width="9.140625" style="3"/>
  </cols>
  <sheetData>
    <row r="2" spans="2:35" x14ac:dyDescent="0.2">
      <c r="B2" s="21" t="s">
        <v>24</v>
      </c>
      <c r="C2" s="21"/>
      <c r="D2" s="4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5" x14ac:dyDescent="0.2">
      <c r="B3" s="5"/>
      <c r="C3" s="24" t="s">
        <v>9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</row>
    <row r="4" spans="2:35" x14ac:dyDescent="0.2">
      <c r="B4" s="7" t="s">
        <v>55</v>
      </c>
      <c r="C4" s="188" t="s">
        <v>336</v>
      </c>
      <c r="D4" s="8">
        <f>Parametre!C13</f>
        <v>2026</v>
      </c>
      <c r="E4" s="8">
        <f>$D$4+D3</f>
        <v>2027</v>
      </c>
      <c r="F4" s="8">
        <f>$D$4+E3</f>
        <v>2028</v>
      </c>
      <c r="G4" s="8">
        <f t="shared" ref="G4:AG4" si="0">$D$4+F3</f>
        <v>2029</v>
      </c>
      <c r="H4" s="8">
        <f t="shared" si="0"/>
        <v>2030</v>
      </c>
      <c r="I4" s="8">
        <f t="shared" si="0"/>
        <v>2031</v>
      </c>
      <c r="J4" s="8">
        <f t="shared" si="0"/>
        <v>2032</v>
      </c>
      <c r="K4" s="8">
        <f t="shared" si="0"/>
        <v>2033</v>
      </c>
      <c r="L4" s="8">
        <f t="shared" si="0"/>
        <v>2034</v>
      </c>
      <c r="M4" s="8">
        <f t="shared" si="0"/>
        <v>2035</v>
      </c>
      <c r="N4" s="8">
        <f t="shared" si="0"/>
        <v>2036</v>
      </c>
      <c r="O4" s="8">
        <f t="shared" si="0"/>
        <v>2037</v>
      </c>
      <c r="P4" s="8">
        <f t="shared" si="0"/>
        <v>2038</v>
      </c>
      <c r="Q4" s="8">
        <f t="shared" si="0"/>
        <v>2039</v>
      </c>
      <c r="R4" s="8">
        <f t="shared" si="0"/>
        <v>2040</v>
      </c>
      <c r="S4" s="8">
        <f t="shared" si="0"/>
        <v>2041</v>
      </c>
      <c r="T4" s="8">
        <f t="shared" si="0"/>
        <v>2042</v>
      </c>
      <c r="U4" s="8">
        <f t="shared" si="0"/>
        <v>2043</v>
      </c>
      <c r="V4" s="8">
        <f t="shared" si="0"/>
        <v>2044</v>
      </c>
      <c r="W4" s="8">
        <f t="shared" si="0"/>
        <v>2045</v>
      </c>
      <c r="X4" s="8">
        <f t="shared" si="0"/>
        <v>2046</v>
      </c>
      <c r="Y4" s="8">
        <f t="shared" si="0"/>
        <v>2047</v>
      </c>
      <c r="Z4" s="8">
        <f t="shared" si="0"/>
        <v>2048</v>
      </c>
      <c r="AA4" s="8">
        <f t="shared" si="0"/>
        <v>2049</v>
      </c>
      <c r="AB4" s="8">
        <f t="shared" si="0"/>
        <v>2050</v>
      </c>
      <c r="AC4" s="8">
        <f t="shared" si="0"/>
        <v>2051</v>
      </c>
      <c r="AD4" s="8">
        <f t="shared" si="0"/>
        <v>2052</v>
      </c>
      <c r="AE4" s="8">
        <f t="shared" si="0"/>
        <v>2053</v>
      </c>
      <c r="AF4" s="8">
        <f t="shared" si="0"/>
        <v>2054</v>
      </c>
      <c r="AG4" s="8">
        <f t="shared" si="0"/>
        <v>2055</v>
      </c>
    </row>
    <row r="5" spans="2:35" x14ac:dyDescent="0.2">
      <c r="B5" s="4" t="s">
        <v>85</v>
      </c>
      <c r="C5" s="192">
        <f>D5+NPV(Parametre!$C$9,'06 Finančná analýza'!E5:AG5)</f>
        <v>433804011.57948637</v>
      </c>
      <c r="D5" s="11">
        <f>'01 Investičné výdavky'!D21</f>
        <v>144689083.0251416</v>
      </c>
      <c r="E5" s="11">
        <f>'01 Investičné výdavky'!E21</f>
        <v>104182142.16855285</v>
      </c>
      <c r="F5" s="11">
        <f>'01 Investičné výdavky'!F21</f>
        <v>104182142.16855285</v>
      </c>
      <c r="G5" s="11">
        <f>'01 Investičné výdavky'!G21</f>
        <v>104182142.16855285</v>
      </c>
      <c r="H5" s="11">
        <f>'01 Investičné výdavky'!H21</f>
        <v>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I5" s="294">
        <f>SUM(D5:AG5)</f>
        <v>457235509.5308001</v>
      </c>
    </row>
    <row r="6" spans="2:35" x14ac:dyDescent="0.2">
      <c r="B6" s="4" t="s">
        <v>84</v>
      </c>
      <c r="C6" s="192">
        <f>D6+NPV(Parametre!$C$9,'06 Finančná analýza'!E6:AG6)</f>
        <v>18368696.984247521</v>
      </c>
      <c r="D6" s="11">
        <f>'03 Prevádzkové výdavky'!D35</f>
        <v>0</v>
      </c>
      <c r="E6" s="11">
        <f>'03 Prevádzkové výdavky'!E35</f>
        <v>0</v>
      </c>
      <c r="F6" s="11">
        <f>'03 Prevádzkové výdavky'!F35</f>
        <v>0</v>
      </c>
      <c r="G6" s="11">
        <f>'03 Prevádzkové výdavky'!G35</f>
        <v>0</v>
      </c>
      <c r="H6" s="11">
        <f>'03 Prevádzkové výdavky'!H35</f>
        <v>1283080.955000001</v>
      </c>
      <c r="I6" s="11">
        <f>'03 Prevádzkové výdavky'!I35</f>
        <v>1272290.9710000018</v>
      </c>
      <c r="J6" s="11">
        <f>'03 Prevádzkové výdavky'!J35</f>
        <v>1261500.9870000016</v>
      </c>
      <c r="K6" s="11">
        <f>'03 Prevádzkové výdavky'!K35</f>
        <v>1250711.003000001</v>
      </c>
      <c r="L6" s="11">
        <f>'03 Prevádzkové výdavky'!L35</f>
        <v>1239921.0190000003</v>
      </c>
      <c r="M6" s="11">
        <f>'03 Prevádzkové výdavky'!M35</f>
        <v>1229131.0350000015</v>
      </c>
      <c r="N6" s="11">
        <f>'03 Prevádzkové výdavky'!N35</f>
        <v>1218341.051</v>
      </c>
      <c r="O6" s="11">
        <f>'03 Prevádzkové výdavky'!O35</f>
        <v>1207551.0670000017</v>
      </c>
      <c r="P6" s="11">
        <f>'03 Prevádzkové výdavky'!P35</f>
        <v>1196761.0830000006</v>
      </c>
      <c r="Q6" s="11">
        <f>'03 Prevádzkové výdavky'!Q35</f>
        <v>1185971.0990000013</v>
      </c>
      <c r="R6" s="11">
        <f>'03 Prevádzkové výdavky'!R35</f>
        <v>1175181.1149999998</v>
      </c>
      <c r="S6" s="11">
        <f>'03 Prevádzkové výdavky'!S35</f>
        <v>1165119.8170000017</v>
      </c>
      <c r="T6" s="11">
        <f>'03 Prevádzkové výdavky'!T35</f>
        <v>1155058.5190000008</v>
      </c>
      <c r="U6" s="11">
        <f>'03 Prevádzkové výdavky'!U35</f>
        <v>1144997.2210000022</v>
      </c>
      <c r="V6" s="11">
        <f>'03 Prevádzkové výdavky'!V35</f>
        <v>4553996.9364706818</v>
      </c>
      <c r="W6" s="11">
        <f>'03 Prevádzkové výdavky'!W35</f>
        <v>1124874.6250000005</v>
      </c>
      <c r="X6" s="11">
        <f>'03 Prevádzkové výdavky'!X35</f>
        <v>1114813.3270000019</v>
      </c>
      <c r="Y6" s="11">
        <f>'03 Prevádzkové výdavky'!Y35</f>
        <v>1104752.029000001</v>
      </c>
      <c r="Z6" s="11">
        <f>'03 Prevádzkové výdavky'!Z35</f>
        <v>1094690.7309999997</v>
      </c>
      <c r="AA6" s="11">
        <f>'03 Prevádzkové výdavky'!AA35</f>
        <v>1084629.4330000011</v>
      </c>
      <c r="AB6" s="11">
        <f>'03 Prevádzkové výdavky'!AB35</f>
        <v>1074568.1350000007</v>
      </c>
      <c r="AC6" s="11">
        <f>'03 Prevádzkové výdavky'!AC35</f>
        <v>1064506.8370000003</v>
      </c>
      <c r="AD6" s="11">
        <f>'03 Prevádzkové výdavky'!AD35</f>
        <v>1054445.5390000003</v>
      </c>
      <c r="AE6" s="11">
        <f>'03 Prevádzkové výdavky'!AE35</f>
        <v>1044384.2410000009</v>
      </c>
      <c r="AF6" s="11">
        <f>'03 Prevádzkové výdavky'!AF35</f>
        <v>1034322.9430000009</v>
      </c>
      <c r="AG6" s="11">
        <f>'03 Prevádzkové výdavky'!AG35</f>
        <v>1024261.6450000019</v>
      </c>
      <c r="AI6" s="294">
        <f t="shared" ref="AI6:AI8" si="1">SUM(D6:AG6)</f>
        <v>33359863.363470711</v>
      </c>
    </row>
    <row r="7" spans="2:35" x14ac:dyDescent="0.2">
      <c r="B7" s="4" t="s">
        <v>323</v>
      </c>
      <c r="C7" s="192">
        <f>D7+NPV(Parametre!$C$9,'06 Finančná analýza'!E7:AG7)</f>
        <v>24638159.69881285</v>
      </c>
      <c r="D7" s="11">
        <f>'04 Prevádzkové príjmy'!D23</f>
        <v>0</v>
      </c>
      <c r="E7" s="11">
        <f>'04 Prevádzkové príjmy'!E23</f>
        <v>0</v>
      </c>
      <c r="F7" s="11">
        <f>'04 Prevádzkové príjmy'!F23</f>
        <v>0</v>
      </c>
      <c r="G7" s="11">
        <f>'04 Prevádzkové príjmy'!G23</f>
        <v>0</v>
      </c>
      <c r="H7" s="11">
        <f>'04 Prevádzkové príjmy'!H23</f>
        <v>1516434.1724149976</v>
      </c>
      <c r="I7" s="11">
        <f>'04 Prevádzkové príjmy'!I23</f>
        <v>1537963.7063939981</v>
      </c>
      <c r="J7" s="11">
        <f>'04 Prevádzkové príjmy'!J23</f>
        <v>1559493.2403730014</v>
      </c>
      <c r="K7" s="11">
        <f>'04 Prevádzkové príjmy'!K23</f>
        <v>1581022.7743520001</v>
      </c>
      <c r="L7" s="11">
        <f>'04 Prevádzkové príjmy'!L23</f>
        <v>1602552.3083309997</v>
      </c>
      <c r="M7" s="11">
        <f>'04 Prevádzkové príjmy'!M23</f>
        <v>1624081.8423100002</v>
      </c>
      <c r="N7" s="11">
        <f>'04 Prevádzkové príjmy'!N23</f>
        <v>1645611.3762890017</v>
      </c>
      <c r="O7" s="11">
        <f>'04 Prevádzkové príjmy'!O23</f>
        <v>1667140.9102680013</v>
      </c>
      <c r="P7" s="11">
        <f>'04 Prevádzkové príjmy'!P23</f>
        <v>1688670.4442470036</v>
      </c>
      <c r="Q7" s="11">
        <f>'04 Prevádzkové príjmy'!Q23</f>
        <v>1710199.9782259976</v>
      </c>
      <c r="R7" s="11">
        <f>'04 Prevádzkové príjmy'!R23</f>
        <v>1731729.5122049954</v>
      </c>
      <c r="S7" s="11">
        <f>'04 Prevádzkové príjmy'!S23</f>
        <v>1751788.7512859935</v>
      </c>
      <c r="T7" s="11">
        <f>'04 Prevádzkové príjmy'!T23</f>
        <v>1771847.9903669953</v>
      </c>
      <c r="U7" s="11">
        <f>'04 Prevádzkové príjmy'!U23</f>
        <v>1791907.2294480018</v>
      </c>
      <c r="V7" s="11">
        <f>'04 Prevádzkové príjmy'!V23</f>
        <v>1811966.4685289972</v>
      </c>
      <c r="W7" s="11">
        <f>'04 Prevádzkové príjmy'!W23</f>
        <v>1832025.7076100037</v>
      </c>
      <c r="X7" s="11">
        <f>'04 Prevádzkové príjmy'!X23</f>
        <v>1852084.9466910027</v>
      </c>
      <c r="Y7" s="11">
        <f>'04 Prevádzkové príjmy'!Y23</f>
        <v>1872144.1857719962</v>
      </c>
      <c r="Z7" s="11">
        <f>'04 Prevádzkové príjmy'!Z23</f>
        <v>1892203.4248529933</v>
      </c>
      <c r="AA7" s="11">
        <f>'04 Prevádzkové príjmy'!AA23</f>
        <v>1912262.663933998</v>
      </c>
      <c r="AB7" s="11">
        <f>'04 Prevádzkové príjmy'!AB23</f>
        <v>1932321.9030149933</v>
      </c>
      <c r="AC7" s="11">
        <f>'04 Prevádzkové príjmy'!AC23</f>
        <v>1952381.1420959905</v>
      </c>
      <c r="AD7" s="11">
        <f>'04 Prevádzkové príjmy'!AD23</f>
        <v>1972440.3811769988</v>
      </c>
      <c r="AE7" s="11">
        <f>'04 Prevádzkové príjmy'!AE23</f>
        <v>1992499.6202580016</v>
      </c>
      <c r="AF7" s="11">
        <f>'04 Prevádzkové príjmy'!AF23</f>
        <v>2012558.8593389988</v>
      </c>
      <c r="AG7" s="11">
        <f>'04 Prevádzkové príjmy'!AG23</f>
        <v>2032618.0984199997</v>
      </c>
      <c r="AI7" s="294">
        <f t="shared" si="1"/>
        <v>46247951.638204969</v>
      </c>
    </row>
    <row r="8" spans="2:35" ht="12" thickBot="1" x14ac:dyDescent="0.25">
      <c r="B8" s="40" t="s">
        <v>16</v>
      </c>
      <c r="C8" s="193">
        <f>D8+NPV(Parametre!$C$9,'06 Finančná analýza'!E8:AG8)</f>
        <v>7031665.7453939142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0</v>
      </c>
      <c r="AD8" s="41">
        <v>0</v>
      </c>
      <c r="AE8" s="41">
        <v>0</v>
      </c>
      <c r="AF8" s="41">
        <v>0</v>
      </c>
      <c r="AG8" s="42">
        <f>IF('02 Zostatková hodnota'!C18&lt;0,0,'02 Zostatková hodnota'!C18)</f>
        <v>21929314.586496711</v>
      </c>
      <c r="AI8" s="294">
        <f t="shared" si="1"/>
        <v>21929314.586496711</v>
      </c>
    </row>
    <row r="9" spans="2:35" ht="12" thickTop="1" x14ac:dyDescent="0.2">
      <c r="B9" s="31" t="s">
        <v>56</v>
      </c>
      <c r="C9" s="194">
        <f>D9+NPV(Parametre!$C$9,'06 Finančná analýza'!E9:AG9)</f>
        <v>-420502883.11952704</v>
      </c>
      <c r="D9" s="32">
        <f>-D5-D6+D7+D8</f>
        <v>-144689083.0251416</v>
      </c>
      <c r="E9" s="32">
        <f t="shared" ref="E9:AG9" si="2">-E5-E6+E7+E8</f>
        <v>-104182142.16855285</v>
      </c>
      <c r="F9" s="32">
        <f t="shared" si="2"/>
        <v>-104182142.16855285</v>
      </c>
      <c r="G9" s="32">
        <f t="shared" si="2"/>
        <v>-104182142.16855285</v>
      </c>
      <c r="H9" s="32">
        <f t="shared" si="2"/>
        <v>233353.21741499659</v>
      </c>
      <c r="I9" s="32">
        <f t="shared" si="2"/>
        <v>265672.73539399635</v>
      </c>
      <c r="J9" s="32">
        <f t="shared" si="2"/>
        <v>297992.25337299984</v>
      </c>
      <c r="K9" s="32">
        <f t="shared" si="2"/>
        <v>330311.77135199914</v>
      </c>
      <c r="L9" s="32">
        <f t="shared" si="2"/>
        <v>362631.28933099937</v>
      </c>
      <c r="M9" s="32">
        <f t="shared" si="2"/>
        <v>394950.80730999867</v>
      </c>
      <c r="N9" s="32">
        <f t="shared" si="2"/>
        <v>427270.32528900169</v>
      </c>
      <c r="O9" s="32">
        <f t="shared" si="2"/>
        <v>459589.84326799959</v>
      </c>
      <c r="P9" s="32">
        <f t="shared" si="2"/>
        <v>491909.36124700308</v>
      </c>
      <c r="Q9" s="32">
        <f t="shared" si="2"/>
        <v>524228.87922599632</v>
      </c>
      <c r="R9" s="32">
        <f t="shared" si="2"/>
        <v>556548.39720499562</v>
      </c>
      <c r="S9" s="32">
        <f t="shared" si="2"/>
        <v>586668.93428599183</v>
      </c>
      <c r="T9" s="32">
        <f t="shared" si="2"/>
        <v>616789.47136699455</v>
      </c>
      <c r="U9" s="32">
        <f t="shared" si="2"/>
        <v>646910.0084479996</v>
      </c>
      <c r="V9" s="32">
        <f t="shared" si="2"/>
        <v>-2742030.4679416846</v>
      </c>
      <c r="W9" s="32">
        <f t="shared" si="2"/>
        <v>707151.08261000318</v>
      </c>
      <c r="X9" s="32">
        <f t="shared" si="2"/>
        <v>737271.61969100079</v>
      </c>
      <c r="Y9" s="32">
        <f t="shared" si="2"/>
        <v>767392.15677199513</v>
      </c>
      <c r="Z9" s="32">
        <f t="shared" si="2"/>
        <v>797512.69385299366</v>
      </c>
      <c r="AA9" s="32">
        <f t="shared" si="2"/>
        <v>827633.23093399685</v>
      </c>
      <c r="AB9" s="32">
        <f t="shared" si="2"/>
        <v>857753.76801499259</v>
      </c>
      <c r="AC9" s="32">
        <f t="shared" si="2"/>
        <v>887874.30509599019</v>
      </c>
      <c r="AD9" s="32">
        <f t="shared" si="2"/>
        <v>917994.8421769985</v>
      </c>
      <c r="AE9" s="32">
        <f t="shared" si="2"/>
        <v>948115.37925800076</v>
      </c>
      <c r="AF9" s="32">
        <f t="shared" si="2"/>
        <v>978235.91633899789</v>
      </c>
      <c r="AG9" s="32">
        <f t="shared" si="2"/>
        <v>22937671.039916709</v>
      </c>
    </row>
    <row r="11" spans="2:35" x14ac:dyDescent="0.2">
      <c r="B11" s="38" t="s">
        <v>20</v>
      </c>
      <c r="C11" s="199">
        <f>-C5-C6+C7+C8</f>
        <v>-420502883.1195271</v>
      </c>
      <c r="D11" s="3" t="s">
        <v>0</v>
      </c>
      <c r="E11" s="39"/>
    </row>
    <row r="12" spans="2:35" x14ac:dyDescent="0.2">
      <c r="B12" s="38" t="s">
        <v>21</v>
      </c>
      <c r="C12" s="200">
        <f>IRR(D9:AG9,1)</f>
        <v>-9.5907786804999673E-2</v>
      </c>
      <c r="E12" s="27"/>
    </row>
    <row r="15" spans="2:35" x14ac:dyDescent="0.2">
      <c r="B15" s="21" t="s">
        <v>25</v>
      </c>
      <c r="C15" s="21"/>
      <c r="D15" s="4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5" x14ac:dyDescent="0.2">
      <c r="B16" s="5"/>
      <c r="C16" s="24" t="s">
        <v>9</v>
      </c>
      <c r="D16" s="6">
        <v>1</v>
      </c>
      <c r="E16" s="6">
        <v>2</v>
      </c>
      <c r="F16" s="6">
        <v>3</v>
      </c>
      <c r="G16" s="6">
        <v>4</v>
      </c>
      <c r="H16" s="6">
        <v>5</v>
      </c>
      <c r="I16" s="6">
        <v>6</v>
      </c>
      <c r="J16" s="6">
        <v>7</v>
      </c>
      <c r="K16" s="6">
        <v>8</v>
      </c>
      <c r="L16" s="6">
        <v>9</v>
      </c>
      <c r="M16" s="6">
        <v>10</v>
      </c>
      <c r="N16" s="6">
        <v>11</v>
      </c>
      <c r="O16" s="6">
        <v>12</v>
      </c>
      <c r="P16" s="6">
        <v>13</v>
      </c>
      <c r="Q16" s="6">
        <v>14</v>
      </c>
      <c r="R16" s="6">
        <v>15</v>
      </c>
      <c r="S16" s="6">
        <v>16</v>
      </c>
      <c r="T16" s="6">
        <v>17</v>
      </c>
      <c r="U16" s="6">
        <v>18</v>
      </c>
      <c r="V16" s="6">
        <v>19</v>
      </c>
      <c r="W16" s="6">
        <v>20</v>
      </c>
      <c r="X16" s="6">
        <v>21</v>
      </c>
      <c r="Y16" s="6">
        <v>22</v>
      </c>
      <c r="Z16" s="6">
        <v>23</v>
      </c>
      <c r="AA16" s="6">
        <v>24</v>
      </c>
      <c r="AB16" s="6">
        <v>25</v>
      </c>
      <c r="AC16" s="6">
        <v>26</v>
      </c>
      <c r="AD16" s="6">
        <v>27</v>
      </c>
      <c r="AE16" s="6">
        <v>28</v>
      </c>
      <c r="AF16" s="6">
        <v>29</v>
      </c>
      <c r="AG16" s="6">
        <v>30</v>
      </c>
    </row>
    <row r="17" spans="2:33" x14ac:dyDescent="0.2">
      <c r="B17" s="7" t="s">
        <v>55</v>
      </c>
      <c r="C17" s="188" t="s">
        <v>336</v>
      </c>
      <c r="D17" s="8">
        <f>D4</f>
        <v>2026</v>
      </c>
      <c r="E17" s="8">
        <f>E4</f>
        <v>2027</v>
      </c>
      <c r="F17" s="8">
        <f>F4</f>
        <v>2028</v>
      </c>
      <c r="G17" s="8">
        <f t="shared" ref="G17:AG17" si="3">G4</f>
        <v>2029</v>
      </c>
      <c r="H17" s="8">
        <f t="shared" si="3"/>
        <v>2030</v>
      </c>
      <c r="I17" s="8">
        <f t="shared" si="3"/>
        <v>2031</v>
      </c>
      <c r="J17" s="8">
        <f t="shared" si="3"/>
        <v>2032</v>
      </c>
      <c r="K17" s="8">
        <f t="shared" si="3"/>
        <v>2033</v>
      </c>
      <c r="L17" s="8">
        <f t="shared" si="3"/>
        <v>2034</v>
      </c>
      <c r="M17" s="8">
        <f t="shared" si="3"/>
        <v>2035</v>
      </c>
      <c r="N17" s="8">
        <f t="shared" si="3"/>
        <v>2036</v>
      </c>
      <c r="O17" s="8">
        <f t="shared" si="3"/>
        <v>2037</v>
      </c>
      <c r="P17" s="8">
        <f t="shared" si="3"/>
        <v>2038</v>
      </c>
      <c r="Q17" s="8">
        <f t="shared" si="3"/>
        <v>2039</v>
      </c>
      <c r="R17" s="8">
        <f t="shared" si="3"/>
        <v>2040</v>
      </c>
      <c r="S17" s="8">
        <f t="shared" si="3"/>
        <v>2041</v>
      </c>
      <c r="T17" s="8">
        <f t="shared" si="3"/>
        <v>2042</v>
      </c>
      <c r="U17" s="8">
        <f t="shared" si="3"/>
        <v>2043</v>
      </c>
      <c r="V17" s="8">
        <f t="shared" si="3"/>
        <v>2044</v>
      </c>
      <c r="W17" s="8">
        <f t="shared" si="3"/>
        <v>2045</v>
      </c>
      <c r="X17" s="8">
        <f t="shared" si="3"/>
        <v>2046</v>
      </c>
      <c r="Y17" s="8">
        <f t="shared" si="3"/>
        <v>2047</v>
      </c>
      <c r="Z17" s="8">
        <f t="shared" si="3"/>
        <v>2048</v>
      </c>
      <c r="AA17" s="8">
        <f t="shared" si="3"/>
        <v>2049</v>
      </c>
      <c r="AB17" s="8">
        <f t="shared" si="3"/>
        <v>2050</v>
      </c>
      <c r="AC17" s="8">
        <f t="shared" si="3"/>
        <v>2051</v>
      </c>
      <c r="AD17" s="8">
        <f t="shared" si="3"/>
        <v>2052</v>
      </c>
      <c r="AE17" s="8">
        <f t="shared" si="3"/>
        <v>2053</v>
      </c>
      <c r="AF17" s="8">
        <f t="shared" si="3"/>
        <v>2054</v>
      </c>
      <c r="AG17" s="8">
        <f t="shared" si="3"/>
        <v>2055</v>
      </c>
    </row>
    <row r="18" spans="2:33" x14ac:dyDescent="0.2">
      <c r="B18" s="4" t="s">
        <v>337</v>
      </c>
      <c r="C18" s="192">
        <f>D18+NPV(Parametre!$C$9,'06 Finančná analýza'!E18:AG18)</f>
        <v>76376560.927888364</v>
      </c>
      <c r="D18" s="11">
        <f>'05 Financovanie'!D25</f>
        <v>25474302.381468788</v>
      </c>
      <c r="E18" s="11">
        <f>'05 Financovanie'!E25</f>
        <v>18342554.50972569</v>
      </c>
      <c r="F18" s="11">
        <f>'05 Financovanie'!F25</f>
        <v>18342554.50972569</v>
      </c>
      <c r="G18" s="11">
        <f>'05 Financovanie'!G25</f>
        <v>18342554.50972569</v>
      </c>
      <c r="H18" s="11">
        <f>'05 Financovanie'!H25</f>
        <v>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x14ac:dyDescent="0.2">
      <c r="B19" s="4" t="s">
        <v>84</v>
      </c>
      <c r="C19" s="192">
        <f>D19+NPV(Parametre!$C$9,'06 Finančná analýza'!E19:AG19)</f>
        <v>18368696.984247521</v>
      </c>
      <c r="D19" s="11">
        <f>'03 Prevádzkové výdavky'!D35</f>
        <v>0</v>
      </c>
      <c r="E19" s="11">
        <f>'03 Prevádzkové výdavky'!E35</f>
        <v>0</v>
      </c>
      <c r="F19" s="11">
        <f>'03 Prevádzkové výdavky'!F35</f>
        <v>0</v>
      </c>
      <c r="G19" s="11">
        <f>'03 Prevádzkové výdavky'!G35</f>
        <v>0</v>
      </c>
      <c r="H19" s="11">
        <f>'03 Prevádzkové výdavky'!H35</f>
        <v>1283080.955000001</v>
      </c>
      <c r="I19" s="11">
        <f>'03 Prevádzkové výdavky'!I35</f>
        <v>1272290.9710000018</v>
      </c>
      <c r="J19" s="11">
        <f>'03 Prevádzkové výdavky'!J35</f>
        <v>1261500.9870000016</v>
      </c>
      <c r="K19" s="11">
        <f>'03 Prevádzkové výdavky'!K35</f>
        <v>1250711.003000001</v>
      </c>
      <c r="L19" s="11">
        <f>'03 Prevádzkové výdavky'!L35</f>
        <v>1239921.0190000003</v>
      </c>
      <c r="M19" s="11">
        <f>'03 Prevádzkové výdavky'!M35</f>
        <v>1229131.0350000015</v>
      </c>
      <c r="N19" s="11">
        <f>'03 Prevádzkové výdavky'!N35</f>
        <v>1218341.051</v>
      </c>
      <c r="O19" s="11">
        <f>'03 Prevádzkové výdavky'!O35</f>
        <v>1207551.0670000017</v>
      </c>
      <c r="P19" s="11">
        <f>'03 Prevádzkové výdavky'!P35</f>
        <v>1196761.0830000006</v>
      </c>
      <c r="Q19" s="11">
        <f>'03 Prevádzkové výdavky'!Q35</f>
        <v>1185971.0990000013</v>
      </c>
      <c r="R19" s="11">
        <f>'03 Prevádzkové výdavky'!R35</f>
        <v>1175181.1149999998</v>
      </c>
      <c r="S19" s="11">
        <f>'03 Prevádzkové výdavky'!S35</f>
        <v>1165119.8170000017</v>
      </c>
      <c r="T19" s="11">
        <f>'03 Prevádzkové výdavky'!T35</f>
        <v>1155058.5190000008</v>
      </c>
      <c r="U19" s="11">
        <f>'03 Prevádzkové výdavky'!U35</f>
        <v>1144997.2210000022</v>
      </c>
      <c r="V19" s="11">
        <f>'03 Prevádzkové výdavky'!V35</f>
        <v>4553996.9364706818</v>
      </c>
      <c r="W19" s="11">
        <f>'03 Prevádzkové výdavky'!W35</f>
        <v>1124874.6250000005</v>
      </c>
      <c r="X19" s="11">
        <f>'03 Prevádzkové výdavky'!X35</f>
        <v>1114813.3270000019</v>
      </c>
      <c r="Y19" s="11">
        <f>'03 Prevádzkové výdavky'!Y35</f>
        <v>1104752.029000001</v>
      </c>
      <c r="Z19" s="11">
        <f>'03 Prevádzkové výdavky'!Z35</f>
        <v>1094690.7309999997</v>
      </c>
      <c r="AA19" s="11">
        <f>'03 Prevádzkové výdavky'!AA35</f>
        <v>1084629.4330000011</v>
      </c>
      <c r="AB19" s="11">
        <f>'03 Prevádzkové výdavky'!AB35</f>
        <v>1074568.1350000007</v>
      </c>
      <c r="AC19" s="11">
        <f>'03 Prevádzkové výdavky'!AC35</f>
        <v>1064506.8370000003</v>
      </c>
      <c r="AD19" s="11">
        <f>'03 Prevádzkové výdavky'!AD35</f>
        <v>1054445.5390000003</v>
      </c>
      <c r="AE19" s="11">
        <f>'03 Prevádzkové výdavky'!AE35</f>
        <v>1044384.2410000009</v>
      </c>
      <c r="AF19" s="11">
        <f>'03 Prevádzkové výdavky'!AF35</f>
        <v>1034322.9430000009</v>
      </c>
      <c r="AG19" s="11">
        <f>'03 Prevádzkové výdavky'!AG35</f>
        <v>1024261.6450000019</v>
      </c>
    </row>
    <row r="20" spans="2:33" x14ac:dyDescent="0.2">
      <c r="B20" s="4" t="s">
        <v>352</v>
      </c>
      <c r="C20" s="192">
        <f>D20+NPV(Parametre!$C$9,'06 Finančná analýza'!E20:AG20)</f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2:33" x14ac:dyDescent="0.2">
      <c r="B21" s="4" t="s">
        <v>13</v>
      </c>
      <c r="C21" s="192">
        <f>D21+NPV(Parametre!$C$9,'06 Finančná analýza'!E21:AG21)</f>
        <v>24638159.69881285</v>
      </c>
      <c r="D21" s="191">
        <f>'04 Prevádzkové príjmy'!D23</f>
        <v>0</v>
      </c>
      <c r="E21" s="191">
        <f>'04 Prevádzkové príjmy'!E23</f>
        <v>0</v>
      </c>
      <c r="F21" s="191">
        <f>'04 Prevádzkové príjmy'!F23</f>
        <v>0</v>
      </c>
      <c r="G21" s="191">
        <f>'04 Prevádzkové príjmy'!G23</f>
        <v>0</v>
      </c>
      <c r="H21" s="191">
        <f>'04 Prevádzkové príjmy'!H23</f>
        <v>1516434.1724149976</v>
      </c>
      <c r="I21" s="191">
        <f>'04 Prevádzkové príjmy'!I23</f>
        <v>1537963.7063939981</v>
      </c>
      <c r="J21" s="191">
        <f>'04 Prevádzkové príjmy'!J23</f>
        <v>1559493.2403730014</v>
      </c>
      <c r="K21" s="191">
        <f>'04 Prevádzkové príjmy'!K23</f>
        <v>1581022.7743520001</v>
      </c>
      <c r="L21" s="191">
        <f>'04 Prevádzkové príjmy'!L23</f>
        <v>1602552.3083309997</v>
      </c>
      <c r="M21" s="191">
        <f>'04 Prevádzkové príjmy'!M23</f>
        <v>1624081.8423100002</v>
      </c>
      <c r="N21" s="191">
        <f>'04 Prevádzkové príjmy'!N23</f>
        <v>1645611.3762890017</v>
      </c>
      <c r="O21" s="191">
        <f>'04 Prevádzkové príjmy'!O23</f>
        <v>1667140.9102680013</v>
      </c>
      <c r="P21" s="191">
        <f>'04 Prevádzkové príjmy'!P23</f>
        <v>1688670.4442470036</v>
      </c>
      <c r="Q21" s="191">
        <f>'04 Prevádzkové príjmy'!Q23</f>
        <v>1710199.9782259976</v>
      </c>
      <c r="R21" s="191">
        <f>'04 Prevádzkové príjmy'!R23</f>
        <v>1731729.5122049954</v>
      </c>
      <c r="S21" s="191">
        <f>'04 Prevádzkové príjmy'!S23</f>
        <v>1751788.7512859935</v>
      </c>
      <c r="T21" s="191">
        <f>'04 Prevádzkové príjmy'!T23</f>
        <v>1771847.9903669953</v>
      </c>
      <c r="U21" s="191">
        <f>'04 Prevádzkové príjmy'!U23</f>
        <v>1791907.2294480018</v>
      </c>
      <c r="V21" s="191">
        <f>'04 Prevádzkové príjmy'!V23</f>
        <v>1811966.4685289972</v>
      </c>
      <c r="W21" s="191">
        <f>'04 Prevádzkové príjmy'!W23</f>
        <v>1832025.7076100037</v>
      </c>
      <c r="X21" s="191">
        <f>'04 Prevádzkové príjmy'!X23</f>
        <v>1852084.9466910027</v>
      </c>
      <c r="Y21" s="191">
        <f>'04 Prevádzkové príjmy'!Y23</f>
        <v>1872144.1857719962</v>
      </c>
      <c r="Z21" s="191">
        <f>'04 Prevádzkové príjmy'!Z23</f>
        <v>1892203.4248529933</v>
      </c>
      <c r="AA21" s="191">
        <f>'04 Prevádzkové príjmy'!AA23</f>
        <v>1912262.663933998</v>
      </c>
      <c r="AB21" s="191">
        <f>'04 Prevádzkové príjmy'!AB23</f>
        <v>1932321.9030149933</v>
      </c>
      <c r="AC21" s="191">
        <f>'04 Prevádzkové príjmy'!AC23</f>
        <v>1952381.1420959905</v>
      </c>
      <c r="AD21" s="191">
        <f>'04 Prevádzkové príjmy'!AD23</f>
        <v>1972440.3811769988</v>
      </c>
      <c r="AE21" s="191">
        <f>'04 Prevádzkové príjmy'!AE23</f>
        <v>1992499.6202580016</v>
      </c>
      <c r="AF21" s="191">
        <f>'04 Prevádzkové príjmy'!AF23</f>
        <v>2012558.8593389988</v>
      </c>
      <c r="AG21" s="191">
        <f>'04 Prevádzkové príjmy'!AG23</f>
        <v>2032618.0984199997</v>
      </c>
    </row>
    <row r="22" spans="2:33" ht="12" thickBot="1" x14ac:dyDescent="0.25">
      <c r="B22" s="40" t="s">
        <v>16</v>
      </c>
      <c r="C22" s="193">
        <f>D22+NPV(Parametre!$C$9,'06 Finančná analýza'!E22:AG22)</f>
        <v>7031665.7453939142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1">
        <v>0</v>
      </c>
      <c r="AF22" s="41">
        <v>0</v>
      </c>
      <c r="AG22" s="41">
        <f>AG8</f>
        <v>21929314.586496711</v>
      </c>
    </row>
    <row r="23" spans="2:33" ht="12" thickTop="1" x14ac:dyDescent="0.2">
      <c r="B23" s="31" t="s">
        <v>56</v>
      </c>
      <c r="C23" s="194">
        <f>D23+NPV(Parametre!$C$9,'06 Finančná analýza'!E23:AG23)</f>
        <v>-63075432.467929088</v>
      </c>
      <c r="D23" s="32">
        <f>-D18-D19-D20+D21+D22</f>
        <v>-25474302.381468788</v>
      </c>
      <c r="E23" s="32">
        <f t="shared" ref="E23:AG23" si="4">-E18-E19-E20+E21+E22</f>
        <v>-18342554.50972569</v>
      </c>
      <c r="F23" s="32">
        <f t="shared" si="4"/>
        <v>-18342554.50972569</v>
      </c>
      <c r="G23" s="32">
        <f t="shared" si="4"/>
        <v>-18342554.50972569</v>
      </c>
      <c r="H23" s="32">
        <f t="shared" si="4"/>
        <v>233353.21741499659</v>
      </c>
      <c r="I23" s="32">
        <f t="shared" si="4"/>
        <v>265672.73539399635</v>
      </c>
      <c r="J23" s="32">
        <f t="shared" si="4"/>
        <v>297992.25337299984</v>
      </c>
      <c r="K23" s="32">
        <f t="shared" si="4"/>
        <v>330311.77135199914</v>
      </c>
      <c r="L23" s="32">
        <f t="shared" si="4"/>
        <v>362631.28933099937</v>
      </c>
      <c r="M23" s="32">
        <f t="shared" si="4"/>
        <v>394950.80730999867</v>
      </c>
      <c r="N23" s="32">
        <f t="shared" si="4"/>
        <v>427270.32528900169</v>
      </c>
      <c r="O23" s="32">
        <f t="shared" si="4"/>
        <v>459589.84326799959</v>
      </c>
      <c r="P23" s="32">
        <f t="shared" si="4"/>
        <v>491909.36124700308</v>
      </c>
      <c r="Q23" s="32">
        <f t="shared" si="4"/>
        <v>524228.87922599632</v>
      </c>
      <c r="R23" s="32">
        <f t="shared" si="4"/>
        <v>556548.39720499562</v>
      </c>
      <c r="S23" s="32">
        <f t="shared" si="4"/>
        <v>586668.93428599183</v>
      </c>
      <c r="T23" s="32">
        <f t="shared" si="4"/>
        <v>616789.47136699455</v>
      </c>
      <c r="U23" s="32">
        <f t="shared" si="4"/>
        <v>646910.0084479996</v>
      </c>
      <c r="V23" s="32">
        <f t="shared" si="4"/>
        <v>-2742030.4679416846</v>
      </c>
      <c r="W23" s="32">
        <f t="shared" si="4"/>
        <v>707151.08261000318</v>
      </c>
      <c r="X23" s="32">
        <f t="shared" si="4"/>
        <v>737271.61969100079</v>
      </c>
      <c r="Y23" s="32">
        <f t="shared" si="4"/>
        <v>767392.15677199513</v>
      </c>
      <c r="Z23" s="32">
        <f t="shared" si="4"/>
        <v>797512.69385299366</v>
      </c>
      <c r="AA23" s="32">
        <f t="shared" si="4"/>
        <v>827633.23093399685</v>
      </c>
      <c r="AB23" s="32">
        <f t="shared" si="4"/>
        <v>857753.76801499259</v>
      </c>
      <c r="AC23" s="32">
        <f t="shared" si="4"/>
        <v>887874.30509599019</v>
      </c>
      <c r="AD23" s="32">
        <f t="shared" si="4"/>
        <v>917994.8421769985</v>
      </c>
      <c r="AE23" s="32">
        <f t="shared" si="4"/>
        <v>948115.37925800076</v>
      </c>
      <c r="AF23" s="32">
        <f t="shared" si="4"/>
        <v>978235.91633899789</v>
      </c>
      <c r="AG23" s="32">
        <f t="shared" si="4"/>
        <v>22937671.039916709</v>
      </c>
    </row>
    <row r="25" spans="2:33" x14ac:dyDescent="0.2">
      <c r="B25" s="38" t="s">
        <v>22</v>
      </c>
      <c r="C25" s="199">
        <f>-C18-C19-C20+C21+C22</f>
        <v>-63075432.46792911</v>
      </c>
      <c r="D25" s="39" t="s">
        <v>0</v>
      </c>
    </row>
    <row r="26" spans="2:33" x14ac:dyDescent="0.2">
      <c r="B26" s="38" t="s">
        <v>23</v>
      </c>
      <c r="C26" s="200">
        <f>IRR(D23:AG23,1)</f>
        <v>-3.3276726566878301E-2</v>
      </c>
      <c r="D26" s="27"/>
    </row>
    <row r="27" spans="2:33" x14ac:dyDescent="0.2">
      <c r="D27" s="37"/>
    </row>
    <row r="29" spans="2:33" x14ac:dyDescent="0.2">
      <c r="B29" s="26" t="s">
        <v>339</v>
      </c>
      <c r="C29" s="26"/>
      <c r="D29" s="4" t="s">
        <v>10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x14ac:dyDescent="0.2">
      <c r="B30" s="5"/>
      <c r="C30" s="5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>
        <v>6</v>
      </c>
      <c r="J30" s="6">
        <v>7</v>
      </c>
      <c r="K30" s="6">
        <v>8</v>
      </c>
      <c r="L30" s="6">
        <v>9</v>
      </c>
      <c r="M30" s="6">
        <v>10</v>
      </c>
      <c r="N30" s="6">
        <v>11</v>
      </c>
      <c r="O30" s="6">
        <v>12</v>
      </c>
      <c r="P30" s="6">
        <v>13</v>
      </c>
      <c r="Q30" s="6">
        <v>14</v>
      </c>
      <c r="R30" s="6">
        <v>15</v>
      </c>
      <c r="S30" s="6">
        <v>16</v>
      </c>
      <c r="T30" s="6">
        <v>17</v>
      </c>
      <c r="U30" s="6">
        <v>18</v>
      </c>
      <c r="V30" s="6">
        <v>19</v>
      </c>
      <c r="W30" s="6">
        <v>20</v>
      </c>
      <c r="X30" s="6">
        <v>21</v>
      </c>
      <c r="Y30" s="6">
        <v>22</v>
      </c>
      <c r="Z30" s="6">
        <v>23</v>
      </c>
      <c r="AA30" s="6">
        <v>24</v>
      </c>
      <c r="AB30" s="6">
        <v>25</v>
      </c>
      <c r="AC30" s="6">
        <v>26</v>
      </c>
      <c r="AD30" s="6">
        <v>27</v>
      </c>
      <c r="AE30" s="6">
        <v>28</v>
      </c>
      <c r="AF30" s="6">
        <v>29</v>
      </c>
      <c r="AG30" s="6">
        <v>30</v>
      </c>
    </row>
    <row r="31" spans="2:33" x14ac:dyDescent="0.2">
      <c r="B31" s="7" t="s">
        <v>55</v>
      </c>
      <c r="C31" s="188" t="s">
        <v>9</v>
      </c>
      <c r="D31" s="8">
        <f>D4</f>
        <v>2026</v>
      </c>
      <c r="E31" s="8">
        <f t="shared" ref="E31:AG31" si="5">E4</f>
        <v>2027</v>
      </c>
      <c r="F31" s="8">
        <f t="shared" si="5"/>
        <v>2028</v>
      </c>
      <c r="G31" s="8">
        <f t="shared" si="5"/>
        <v>2029</v>
      </c>
      <c r="H31" s="8">
        <f t="shared" si="5"/>
        <v>2030</v>
      </c>
      <c r="I31" s="8">
        <f t="shared" si="5"/>
        <v>2031</v>
      </c>
      <c r="J31" s="8">
        <f t="shared" si="5"/>
        <v>2032</v>
      </c>
      <c r="K31" s="8">
        <f t="shared" si="5"/>
        <v>2033</v>
      </c>
      <c r="L31" s="8">
        <f t="shared" si="5"/>
        <v>2034</v>
      </c>
      <c r="M31" s="8">
        <f t="shared" si="5"/>
        <v>2035</v>
      </c>
      <c r="N31" s="8">
        <f t="shared" si="5"/>
        <v>2036</v>
      </c>
      <c r="O31" s="8">
        <f t="shared" si="5"/>
        <v>2037</v>
      </c>
      <c r="P31" s="8">
        <f t="shared" si="5"/>
        <v>2038</v>
      </c>
      <c r="Q31" s="8">
        <f t="shared" si="5"/>
        <v>2039</v>
      </c>
      <c r="R31" s="8">
        <f t="shared" si="5"/>
        <v>2040</v>
      </c>
      <c r="S31" s="8">
        <f t="shared" si="5"/>
        <v>2041</v>
      </c>
      <c r="T31" s="8">
        <f t="shared" si="5"/>
        <v>2042</v>
      </c>
      <c r="U31" s="8">
        <f t="shared" si="5"/>
        <v>2043</v>
      </c>
      <c r="V31" s="8">
        <f t="shared" si="5"/>
        <v>2044</v>
      </c>
      <c r="W31" s="8">
        <f t="shared" si="5"/>
        <v>2045</v>
      </c>
      <c r="X31" s="8">
        <f t="shared" si="5"/>
        <v>2046</v>
      </c>
      <c r="Y31" s="8">
        <f t="shared" si="5"/>
        <v>2047</v>
      </c>
      <c r="Z31" s="8">
        <f t="shared" si="5"/>
        <v>2048</v>
      </c>
      <c r="AA31" s="8">
        <f t="shared" si="5"/>
        <v>2049</v>
      </c>
      <c r="AB31" s="8">
        <f t="shared" si="5"/>
        <v>2050</v>
      </c>
      <c r="AC31" s="8">
        <f t="shared" si="5"/>
        <v>2051</v>
      </c>
      <c r="AD31" s="8">
        <f t="shared" si="5"/>
        <v>2052</v>
      </c>
      <c r="AE31" s="8">
        <f t="shared" si="5"/>
        <v>2053</v>
      </c>
      <c r="AF31" s="8">
        <f t="shared" si="5"/>
        <v>2054</v>
      </c>
      <c r="AG31" s="8">
        <f t="shared" si="5"/>
        <v>2055</v>
      </c>
    </row>
    <row r="32" spans="2:33" x14ac:dyDescent="0.2">
      <c r="B32" s="4" t="s">
        <v>351</v>
      </c>
      <c r="C32" s="9">
        <f>SUM(D32:AG32)</f>
        <v>457235509.5308001</v>
      </c>
      <c r="D32" s="11">
        <f>'05 Financovanie'!D22</f>
        <v>144689083.0251416</v>
      </c>
      <c r="E32" s="11">
        <f>'05 Financovanie'!E22</f>
        <v>104182142.16855285</v>
      </c>
      <c r="F32" s="11">
        <f>'05 Financovanie'!F22</f>
        <v>104182142.16855285</v>
      </c>
      <c r="G32" s="11">
        <f>'05 Financovanie'!G22</f>
        <v>104182142.16855285</v>
      </c>
      <c r="H32" s="11">
        <f>'05 Financovanie'!H22</f>
        <v>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x14ac:dyDescent="0.2">
      <c r="B33" s="4" t="s">
        <v>323</v>
      </c>
      <c r="C33" s="9">
        <f t="shared" ref="C33:C41" si="6">SUM(D33:AG33)</f>
        <v>46247951.638204969</v>
      </c>
      <c r="D33" s="11">
        <f>D7</f>
        <v>0</v>
      </c>
      <c r="E33" s="11">
        <f t="shared" ref="E33:AG33" si="7">E7</f>
        <v>0</v>
      </c>
      <c r="F33" s="11">
        <f t="shared" si="7"/>
        <v>0</v>
      </c>
      <c r="G33" s="11">
        <f t="shared" si="7"/>
        <v>0</v>
      </c>
      <c r="H33" s="11">
        <f t="shared" si="7"/>
        <v>1516434.1724149976</v>
      </c>
      <c r="I33" s="11">
        <f t="shared" si="7"/>
        <v>1537963.7063939981</v>
      </c>
      <c r="J33" s="11">
        <f t="shared" si="7"/>
        <v>1559493.2403730014</v>
      </c>
      <c r="K33" s="11">
        <f t="shared" si="7"/>
        <v>1581022.7743520001</v>
      </c>
      <c r="L33" s="11">
        <f t="shared" si="7"/>
        <v>1602552.3083309997</v>
      </c>
      <c r="M33" s="11">
        <f t="shared" si="7"/>
        <v>1624081.8423100002</v>
      </c>
      <c r="N33" s="11">
        <f t="shared" si="7"/>
        <v>1645611.3762890017</v>
      </c>
      <c r="O33" s="11">
        <f t="shared" si="7"/>
        <v>1667140.9102680013</v>
      </c>
      <c r="P33" s="11">
        <f t="shared" si="7"/>
        <v>1688670.4442470036</v>
      </c>
      <c r="Q33" s="11">
        <f t="shared" si="7"/>
        <v>1710199.9782259976</v>
      </c>
      <c r="R33" s="11">
        <f t="shared" si="7"/>
        <v>1731729.5122049954</v>
      </c>
      <c r="S33" s="11">
        <f t="shared" si="7"/>
        <v>1751788.7512859935</v>
      </c>
      <c r="T33" s="11">
        <f t="shared" si="7"/>
        <v>1771847.9903669953</v>
      </c>
      <c r="U33" s="11">
        <f t="shared" si="7"/>
        <v>1791907.2294480018</v>
      </c>
      <c r="V33" s="11">
        <f t="shared" si="7"/>
        <v>1811966.4685289972</v>
      </c>
      <c r="W33" s="11">
        <f t="shared" si="7"/>
        <v>1832025.7076100037</v>
      </c>
      <c r="X33" s="11">
        <f t="shared" si="7"/>
        <v>1852084.9466910027</v>
      </c>
      <c r="Y33" s="11">
        <f t="shared" si="7"/>
        <v>1872144.1857719962</v>
      </c>
      <c r="Z33" s="11">
        <f t="shared" si="7"/>
        <v>1892203.4248529933</v>
      </c>
      <c r="AA33" s="11">
        <f t="shared" si="7"/>
        <v>1912262.663933998</v>
      </c>
      <c r="AB33" s="11">
        <f t="shared" si="7"/>
        <v>1932321.9030149933</v>
      </c>
      <c r="AC33" s="11">
        <f t="shared" si="7"/>
        <v>1952381.1420959905</v>
      </c>
      <c r="AD33" s="11">
        <f t="shared" si="7"/>
        <v>1972440.3811769988</v>
      </c>
      <c r="AE33" s="11">
        <f t="shared" si="7"/>
        <v>1992499.6202580016</v>
      </c>
      <c r="AF33" s="11">
        <f t="shared" si="7"/>
        <v>2012558.8593389988</v>
      </c>
      <c r="AG33" s="11">
        <f t="shared" si="7"/>
        <v>2032618.0984199997</v>
      </c>
    </row>
    <row r="34" spans="2:33" s="2" customFormat="1" x14ac:dyDescent="0.2">
      <c r="B34" s="19" t="s">
        <v>11</v>
      </c>
      <c r="C34" s="20">
        <f t="shared" si="6"/>
        <v>503483461.16900516</v>
      </c>
      <c r="D34" s="20">
        <f t="shared" ref="D34:AG34" si="8">SUM(D32:D33)</f>
        <v>144689083.0251416</v>
      </c>
      <c r="E34" s="20">
        <f t="shared" si="8"/>
        <v>104182142.16855285</v>
      </c>
      <c r="F34" s="20">
        <f t="shared" si="8"/>
        <v>104182142.16855285</v>
      </c>
      <c r="G34" s="20">
        <f t="shared" si="8"/>
        <v>104182142.16855285</v>
      </c>
      <c r="H34" s="20">
        <f t="shared" si="8"/>
        <v>1516434.1724149976</v>
      </c>
      <c r="I34" s="20">
        <f t="shared" si="8"/>
        <v>1537963.7063939981</v>
      </c>
      <c r="J34" s="20">
        <f t="shared" si="8"/>
        <v>1559493.2403730014</v>
      </c>
      <c r="K34" s="20">
        <f t="shared" si="8"/>
        <v>1581022.7743520001</v>
      </c>
      <c r="L34" s="20">
        <f t="shared" si="8"/>
        <v>1602552.3083309997</v>
      </c>
      <c r="M34" s="20">
        <f t="shared" si="8"/>
        <v>1624081.8423100002</v>
      </c>
      <c r="N34" s="20">
        <f t="shared" si="8"/>
        <v>1645611.3762890017</v>
      </c>
      <c r="O34" s="20">
        <f t="shared" si="8"/>
        <v>1667140.9102680013</v>
      </c>
      <c r="P34" s="20">
        <f t="shared" si="8"/>
        <v>1688670.4442470036</v>
      </c>
      <c r="Q34" s="20">
        <f t="shared" si="8"/>
        <v>1710199.9782259976</v>
      </c>
      <c r="R34" s="20">
        <f t="shared" si="8"/>
        <v>1731729.5122049954</v>
      </c>
      <c r="S34" s="20">
        <f t="shared" si="8"/>
        <v>1751788.7512859935</v>
      </c>
      <c r="T34" s="20">
        <f t="shared" si="8"/>
        <v>1771847.9903669953</v>
      </c>
      <c r="U34" s="20">
        <f t="shared" si="8"/>
        <v>1791907.2294480018</v>
      </c>
      <c r="V34" s="20">
        <f t="shared" si="8"/>
        <v>1811966.4685289972</v>
      </c>
      <c r="W34" s="20">
        <f t="shared" si="8"/>
        <v>1832025.7076100037</v>
      </c>
      <c r="X34" s="20">
        <f t="shared" si="8"/>
        <v>1852084.9466910027</v>
      </c>
      <c r="Y34" s="20">
        <f t="shared" si="8"/>
        <v>1872144.1857719962</v>
      </c>
      <c r="Z34" s="20">
        <f t="shared" si="8"/>
        <v>1892203.4248529933</v>
      </c>
      <c r="AA34" s="20">
        <f t="shared" si="8"/>
        <v>1912262.663933998</v>
      </c>
      <c r="AB34" s="20">
        <f t="shared" si="8"/>
        <v>1932321.9030149933</v>
      </c>
      <c r="AC34" s="20">
        <f t="shared" si="8"/>
        <v>1952381.1420959905</v>
      </c>
      <c r="AD34" s="20">
        <f t="shared" si="8"/>
        <v>1972440.3811769988</v>
      </c>
      <c r="AE34" s="20">
        <f t="shared" si="8"/>
        <v>1992499.6202580016</v>
      </c>
      <c r="AF34" s="20">
        <f t="shared" si="8"/>
        <v>2012558.8593389988</v>
      </c>
      <c r="AG34" s="20">
        <f t="shared" si="8"/>
        <v>2032618.0984199997</v>
      </c>
    </row>
    <row r="35" spans="2:33" x14ac:dyDescent="0.2">
      <c r="B35" s="4" t="s">
        <v>85</v>
      </c>
      <c r="C35" s="9">
        <f t="shared" si="6"/>
        <v>457235509.5308001</v>
      </c>
      <c r="D35" s="11">
        <f>D5</f>
        <v>144689083.0251416</v>
      </c>
      <c r="E35" s="11">
        <f t="shared" ref="E35:H35" si="9">E5</f>
        <v>104182142.16855285</v>
      </c>
      <c r="F35" s="11">
        <f t="shared" si="9"/>
        <v>104182142.16855285</v>
      </c>
      <c r="G35" s="11">
        <f t="shared" si="9"/>
        <v>104182142.16855285</v>
      </c>
      <c r="H35" s="11">
        <f t="shared" si="9"/>
        <v>0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x14ac:dyDescent="0.2">
      <c r="B36" s="4" t="s">
        <v>84</v>
      </c>
      <c r="C36" s="9">
        <f t="shared" si="6"/>
        <v>33359863.363470711</v>
      </c>
      <c r="D36" s="11">
        <f>D6</f>
        <v>0</v>
      </c>
      <c r="E36" s="11">
        <f t="shared" ref="E36:AG36" si="10">E6</f>
        <v>0</v>
      </c>
      <c r="F36" s="11">
        <f t="shared" si="10"/>
        <v>0</v>
      </c>
      <c r="G36" s="11">
        <f t="shared" si="10"/>
        <v>0</v>
      </c>
      <c r="H36" s="11">
        <f t="shared" si="10"/>
        <v>1283080.955000001</v>
      </c>
      <c r="I36" s="11">
        <f t="shared" si="10"/>
        <v>1272290.9710000018</v>
      </c>
      <c r="J36" s="11">
        <f t="shared" si="10"/>
        <v>1261500.9870000016</v>
      </c>
      <c r="K36" s="11">
        <f t="shared" si="10"/>
        <v>1250711.003000001</v>
      </c>
      <c r="L36" s="11">
        <f t="shared" si="10"/>
        <v>1239921.0190000003</v>
      </c>
      <c r="M36" s="11">
        <f t="shared" si="10"/>
        <v>1229131.0350000015</v>
      </c>
      <c r="N36" s="11">
        <f t="shared" si="10"/>
        <v>1218341.051</v>
      </c>
      <c r="O36" s="11">
        <f t="shared" si="10"/>
        <v>1207551.0670000017</v>
      </c>
      <c r="P36" s="11">
        <f t="shared" si="10"/>
        <v>1196761.0830000006</v>
      </c>
      <c r="Q36" s="11">
        <f t="shared" si="10"/>
        <v>1185971.0990000013</v>
      </c>
      <c r="R36" s="11">
        <f t="shared" si="10"/>
        <v>1175181.1149999998</v>
      </c>
      <c r="S36" s="11">
        <f t="shared" si="10"/>
        <v>1165119.8170000017</v>
      </c>
      <c r="T36" s="11">
        <f t="shared" si="10"/>
        <v>1155058.5190000008</v>
      </c>
      <c r="U36" s="11">
        <f t="shared" si="10"/>
        <v>1144997.2210000022</v>
      </c>
      <c r="V36" s="11">
        <f t="shared" si="10"/>
        <v>4553996.9364706818</v>
      </c>
      <c r="W36" s="11">
        <f t="shared" si="10"/>
        <v>1124874.6250000005</v>
      </c>
      <c r="X36" s="11">
        <f t="shared" si="10"/>
        <v>1114813.3270000019</v>
      </c>
      <c r="Y36" s="11">
        <f t="shared" si="10"/>
        <v>1104752.029000001</v>
      </c>
      <c r="Z36" s="11">
        <f t="shared" si="10"/>
        <v>1094690.7309999997</v>
      </c>
      <c r="AA36" s="11">
        <f t="shared" si="10"/>
        <v>1084629.4330000011</v>
      </c>
      <c r="AB36" s="11">
        <f t="shared" si="10"/>
        <v>1074568.1350000007</v>
      </c>
      <c r="AC36" s="11">
        <f t="shared" si="10"/>
        <v>1064506.8370000003</v>
      </c>
      <c r="AD36" s="11">
        <f t="shared" si="10"/>
        <v>1054445.5390000003</v>
      </c>
      <c r="AE36" s="11">
        <f t="shared" si="10"/>
        <v>1044384.2410000009</v>
      </c>
      <c r="AF36" s="11">
        <f t="shared" si="10"/>
        <v>1034322.9430000009</v>
      </c>
      <c r="AG36" s="11">
        <f t="shared" si="10"/>
        <v>1024261.6450000019</v>
      </c>
    </row>
    <row r="37" spans="2:33" x14ac:dyDescent="0.2">
      <c r="B37" s="4" t="s">
        <v>338</v>
      </c>
      <c r="C37" s="9">
        <f t="shared" si="6"/>
        <v>0</v>
      </c>
      <c r="D37" s="11">
        <f>D20</f>
        <v>0</v>
      </c>
      <c r="E37" s="11">
        <f t="shared" ref="E37:AG37" si="11">E20</f>
        <v>0</v>
      </c>
      <c r="F37" s="11">
        <f t="shared" si="11"/>
        <v>0</v>
      </c>
      <c r="G37" s="11">
        <f t="shared" si="11"/>
        <v>0</v>
      </c>
      <c r="H37" s="11">
        <f t="shared" si="11"/>
        <v>0</v>
      </c>
      <c r="I37" s="11">
        <f t="shared" si="11"/>
        <v>0</v>
      </c>
      <c r="J37" s="11">
        <f t="shared" si="11"/>
        <v>0</v>
      </c>
      <c r="K37" s="11">
        <f t="shared" si="11"/>
        <v>0</v>
      </c>
      <c r="L37" s="11">
        <f t="shared" si="11"/>
        <v>0</v>
      </c>
      <c r="M37" s="11">
        <f t="shared" si="11"/>
        <v>0</v>
      </c>
      <c r="N37" s="11">
        <f t="shared" si="11"/>
        <v>0</v>
      </c>
      <c r="O37" s="11">
        <f t="shared" si="11"/>
        <v>0</v>
      </c>
      <c r="P37" s="11">
        <f t="shared" si="11"/>
        <v>0</v>
      </c>
      <c r="Q37" s="11">
        <f t="shared" si="11"/>
        <v>0</v>
      </c>
      <c r="R37" s="11">
        <f t="shared" si="11"/>
        <v>0</v>
      </c>
      <c r="S37" s="11">
        <f t="shared" si="11"/>
        <v>0</v>
      </c>
      <c r="T37" s="11">
        <f t="shared" si="11"/>
        <v>0</v>
      </c>
      <c r="U37" s="11">
        <f t="shared" si="11"/>
        <v>0</v>
      </c>
      <c r="V37" s="11">
        <f t="shared" si="11"/>
        <v>0</v>
      </c>
      <c r="W37" s="11">
        <f t="shared" si="11"/>
        <v>0</v>
      </c>
      <c r="X37" s="11">
        <f t="shared" si="11"/>
        <v>0</v>
      </c>
      <c r="Y37" s="11">
        <f t="shared" si="11"/>
        <v>0</v>
      </c>
      <c r="Z37" s="11">
        <f t="shared" si="11"/>
        <v>0</v>
      </c>
      <c r="AA37" s="11">
        <f t="shared" si="11"/>
        <v>0</v>
      </c>
      <c r="AB37" s="11">
        <f t="shared" si="11"/>
        <v>0</v>
      </c>
      <c r="AC37" s="11">
        <f t="shared" si="11"/>
        <v>0</v>
      </c>
      <c r="AD37" s="11">
        <f t="shared" si="11"/>
        <v>0</v>
      </c>
      <c r="AE37" s="11">
        <f t="shared" si="11"/>
        <v>0</v>
      </c>
      <c r="AF37" s="11">
        <f t="shared" si="11"/>
        <v>0</v>
      </c>
      <c r="AG37" s="11">
        <f t="shared" si="11"/>
        <v>0</v>
      </c>
    </row>
    <row r="38" spans="2:33" s="2" customFormat="1" x14ac:dyDescent="0.2">
      <c r="B38" s="19" t="s">
        <v>26</v>
      </c>
      <c r="C38" s="20">
        <f t="shared" si="6"/>
        <v>490595372.89427084</v>
      </c>
      <c r="D38" s="20">
        <f>SUM(D35:D37)</f>
        <v>144689083.0251416</v>
      </c>
      <c r="E38" s="20">
        <f t="shared" ref="E38:AG38" si="12">SUM(E35:E37)</f>
        <v>104182142.16855285</v>
      </c>
      <c r="F38" s="20">
        <f t="shared" si="12"/>
        <v>104182142.16855285</v>
      </c>
      <c r="G38" s="20">
        <f t="shared" si="12"/>
        <v>104182142.16855285</v>
      </c>
      <c r="H38" s="20">
        <f t="shared" si="12"/>
        <v>1283080.955000001</v>
      </c>
      <c r="I38" s="20">
        <f t="shared" si="12"/>
        <v>1272290.9710000018</v>
      </c>
      <c r="J38" s="20">
        <f t="shared" si="12"/>
        <v>1261500.9870000016</v>
      </c>
      <c r="K38" s="20">
        <f t="shared" si="12"/>
        <v>1250711.003000001</v>
      </c>
      <c r="L38" s="20">
        <f t="shared" si="12"/>
        <v>1239921.0190000003</v>
      </c>
      <c r="M38" s="20">
        <f t="shared" si="12"/>
        <v>1229131.0350000015</v>
      </c>
      <c r="N38" s="20">
        <f t="shared" si="12"/>
        <v>1218341.051</v>
      </c>
      <c r="O38" s="20">
        <f t="shared" si="12"/>
        <v>1207551.0670000017</v>
      </c>
      <c r="P38" s="20">
        <f t="shared" si="12"/>
        <v>1196761.0830000006</v>
      </c>
      <c r="Q38" s="20">
        <f t="shared" si="12"/>
        <v>1185971.0990000013</v>
      </c>
      <c r="R38" s="20">
        <f t="shared" si="12"/>
        <v>1175181.1149999998</v>
      </c>
      <c r="S38" s="20">
        <f t="shared" si="12"/>
        <v>1165119.8170000017</v>
      </c>
      <c r="T38" s="20">
        <f t="shared" si="12"/>
        <v>1155058.5190000008</v>
      </c>
      <c r="U38" s="20">
        <f t="shared" si="12"/>
        <v>1144997.2210000022</v>
      </c>
      <c r="V38" s="20">
        <f t="shared" si="12"/>
        <v>4553996.9364706818</v>
      </c>
      <c r="W38" s="20">
        <f t="shared" si="12"/>
        <v>1124874.6250000005</v>
      </c>
      <c r="X38" s="20">
        <f t="shared" si="12"/>
        <v>1114813.3270000019</v>
      </c>
      <c r="Y38" s="20">
        <f t="shared" si="12"/>
        <v>1104752.029000001</v>
      </c>
      <c r="Z38" s="20">
        <f t="shared" si="12"/>
        <v>1094690.7309999997</v>
      </c>
      <c r="AA38" s="20">
        <f t="shared" si="12"/>
        <v>1084629.4330000011</v>
      </c>
      <c r="AB38" s="20">
        <f t="shared" si="12"/>
        <v>1074568.1350000007</v>
      </c>
      <c r="AC38" s="20">
        <f t="shared" si="12"/>
        <v>1064506.8370000003</v>
      </c>
      <c r="AD38" s="20">
        <f t="shared" si="12"/>
        <v>1054445.5390000003</v>
      </c>
      <c r="AE38" s="20">
        <f t="shared" si="12"/>
        <v>1044384.2410000009</v>
      </c>
      <c r="AF38" s="20">
        <f t="shared" si="12"/>
        <v>1034322.9430000009</v>
      </c>
      <c r="AG38" s="20">
        <f t="shared" si="12"/>
        <v>1024261.6450000019</v>
      </c>
    </row>
    <row r="39" spans="2:33" x14ac:dyDescent="0.2">
      <c r="B39" s="201" t="s">
        <v>65</v>
      </c>
      <c r="C39" s="202">
        <f t="shared" si="6"/>
        <v>12888088.274734255</v>
      </c>
      <c r="D39" s="202">
        <f>D34-D38</f>
        <v>0</v>
      </c>
      <c r="E39" s="202">
        <f t="shared" ref="E39:AG39" si="13">E34-E38</f>
        <v>0</v>
      </c>
      <c r="F39" s="202">
        <f t="shared" si="13"/>
        <v>0</v>
      </c>
      <c r="G39" s="202">
        <f t="shared" si="13"/>
        <v>0</v>
      </c>
      <c r="H39" s="202">
        <f t="shared" si="13"/>
        <v>233353.21741499659</v>
      </c>
      <c r="I39" s="202">
        <f t="shared" si="13"/>
        <v>265672.73539399635</v>
      </c>
      <c r="J39" s="202">
        <f t="shared" si="13"/>
        <v>297992.25337299984</v>
      </c>
      <c r="K39" s="202">
        <f t="shared" si="13"/>
        <v>330311.77135199914</v>
      </c>
      <c r="L39" s="202">
        <f t="shared" si="13"/>
        <v>362631.28933099937</v>
      </c>
      <c r="M39" s="202">
        <f t="shared" si="13"/>
        <v>394950.80730999867</v>
      </c>
      <c r="N39" s="202">
        <f t="shared" si="13"/>
        <v>427270.32528900169</v>
      </c>
      <c r="O39" s="202">
        <f t="shared" si="13"/>
        <v>459589.84326799959</v>
      </c>
      <c r="P39" s="202">
        <f t="shared" si="13"/>
        <v>491909.36124700308</v>
      </c>
      <c r="Q39" s="202">
        <f t="shared" si="13"/>
        <v>524228.87922599632</v>
      </c>
      <c r="R39" s="202">
        <f t="shared" si="13"/>
        <v>556548.39720499562</v>
      </c>
      <c r="S39" s="202">
        <f t="shared" si="13"/>
        <v>586668.93428599183</v>
      </c>
      <c r="T39" s="202">
        <f t="shared" si="13"/>
        <v>616789.47136699455</v>
      </c>
      <c r="U39" s="202">
        <f t="shared" si="13"/>
        <v>646910.0084479996</v>
      </c>
      <c r="V39" s="202">
        <f t="shared" si="13"/>
        <v>-2742030.4679416846</v>
      </c>
      <c r="W39" s="202">
        <f t="shared" si="13"/>
        <v>707151.08261000318</v>
      </c>
      <c r="X39" s="202">
        <f t="shared" si="13"/>
        <v>737271.61969100079</v>
      </c>
      <c r="Y39" s="202">
        <f t="shared" si="13"/>
        <v>767392.15677199513</v>
      </c>
      <c r="Z39" s="202">
        <f t="shared" si="13"/>
        <v>797512.69385299366</v>
      </c>
      <c r="AA39" s="202">
        <f t="shared" si="13"/>
        <v>827633.23093399685</v>
      </c>
      <c r="AB39" s="202">
        <f t="shared" si="13"/>
        <v>857753.76801499259</v>
      </c>
      <c r="AC39" s="202">
        <f t="shared" si="13"/>
        <v>887874.30509599019</v>
      </c>
      <c r="AD39" s="202">
        <f t="shared" si="13"/>
        <v>917994.8421769985</v>
      </c>
      <c r="AE39" s="202">
        <f t="shared" si="13"/>
        <v>948115.37925800076</v>
      </c>
      <c r="AF39" s="202">
        <f t="shared" si="13"/>
        <v>978235.91633899789</v>
      </c>
      <c r="AG39" s="202">
        <f t="shared" si="13"/>
        <v>1008356.4534199978</v>
      </c>
    </row>
    <row r="40" spans="2:33" x14ac:dyDescent="0.2">
      <c r="B40" s="17" t="s">
        <v>27</v>
      </c>
      <c r="C40" s="19"/>
      <c r="D40" s="11">
        <f>D39</f>
        <v>0</v>
      </c>
      <c r="E40" s="11">
        <f>D40+E39</f>
        <v>0</v>
      </c>
      <c r="F40" s="11">
        <f t="shared" ref="F40:AG40" si="14">E40+F39</f>
        <v>0</v>
      </c>
      <c r="G40" s="11">
        <f t="shared" si="14"/>
        <v>0</v>
      </c>
      <c r="H40" s="11">
        <f t="shared" si="14"/>
        <v>233353.21741499659</v>
      </c>
      <c r="I40" s="11">
        <f t="shared" si="14"/>
        <v>499025.95280899294</v>
      </c>
      <c r="J40" s="11">
        <f t="shared" si="14"/>
        <v>797018.20618199278</v>
      </c>
      <c r="K40" s="11">
        <f t="shared" si="14"/>
        <v>1127329.9775339919</v>
      </c>
      <c r="L40" s="11">
        <f t="shared" si="14"/>
        <v>1489961.2668649913</v>
      </c>
      <c r="M40" s="11">
        <f t="shared" si="14"/>
        <v>1884912.0741749899</v>
      </c>
      <c r="N40" s="11">
        <f t="shared" si="14"/>
        <v>2312182.3994639916</v>
      </c>
      <c r="O40" s="11">
        <f t="shared" si="14"/>
        <v>2771772.2427319912</v>
      </c>
      <c r="P40" s="11">
        <f t="shared" si="14"/>
        <v>3263681.6039789943</v>
      </c>
      <c r="Q40" s="11">
        <f t="shared" si="14"/>
        <v>3787910.4832049906</v>
      </c>
      <c r="R40" s="11">
        <f t="shared" si="14"/>
        <v>4344458.8804099858</v>
      </c>
      <c r="S40" s="11">
        <f t="shared" si="14"/>
        <v>4931127.8146959776</v>
      </c>
      <c r="T40" s="11">
        <f t="shared" si="14"/>
        <v>5547917.2860629726</v>
      </c>
      <c r="U40" s="11">
        <f t="shared" si="14"/>
        <v>6194827.2945109718</v>
      </c>
      <c r="V40" s="11">
        <f t="shared" si="14"/>
        <v>3452796.8265692871</v>
      </c>
      <c r="W40" s="11">
        <f t="shared" si="14"/>
        <v>4159947.9091792903</v>
      </c>
      <c r="X40" s="11">
        <f t="shared" si="14"/>
        <v>4897219.5288702911</v>
      </c>
      <c r="Y40" s="11">
        <f t="shared" si="14"/>
        <v>5664611.6856422862</v>
      </c>
      <c r="Z40" s="11">
        <f t="shared" si="14"/>
        <v>6462124.3794952799</v>
      </c>
      <c r="AA40" s="11">
        <f t="shared" si="14"/>
        <v>7289757.6104292767</v>
      </c>
      <c r="AB40" s="11">
        <f t="shared" si="14"/>
        <v>8147511.3784442693</v>
      </c>
      <c r="AC40" s="11">
        <f t="shared" si="14"/>
        <v>9035385.6835402586</v>
      </c>
      <c r="AD40" s="11">
        <f t="shared" si="14"/>
        <v>9953380.5257172566</v>
      </c>
      <c r="AE40" s="11">
        <f t="shared" si="14"/>
        <v>10901495.904975258</v>
      </c>
      <c r="AF40" s="11">
        <f t="shared" si="14"/>
        <v>11879731.821314257</v>
      </c>
      <c r="AG40" s="11">
        <f t="shared" si="14"/>
        <v>12888088.274734255</v>
      </c>
    </row>
    <row r="41" spans="2:33" x14ac:dyDescent="0.2">
      <c r="B41" s="17" t="s">
        <v>353</v>
      </c>
      <c r="C41" s="19">
        <f t="shared" si="6"/>
        <v>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2:33" x14ac:dyDescent="0.2">
      <c r="B42" s="43" t="s">
        <v>354</v>
      </c>
      <c r="C42" s="43"/>
      <c r="D42" s="44">
        <f>D40+D41</f>
        <v>0</v>
      </c>
      <c r="E42" s="44">
        <f t="shared" ref="E42:AG42" si="15">E40+E41</f>
        <v>0</v>
      </c>
      <c r="F42" s="44">
        <f t="shared" si="15"/>
        <v>0</v>
      </c>
      <c r="G42" s="44">
        <f t="shared" si="15"/>
        <v>0</v>
      </c>
      <c r="H42" s="44">
        <f t="shared" si="15"/>
        <v>233353.21741499659</v>
      </c>
      <c r="I42" s="44">
        <f t="shared" si="15"/>
        <v>499025.95280899294</v>
      </c>
      <c r="J42" s="44">
        <f t="shared" si="15"/>
        <v>797018.20618199278</v>
      </c>
      <c r="K42" s="44">
        <f t="shared" si="15"/>
        <v>1127329.9775339919</v>
      </c>
      <c r="L42" s="44">
        <f t="shared" si="15"/>
        <v>1489961.2668649913</v>
      </c>
      <c r="M42" s="44">
        <f t="shared" si="15"/>
        <v>1884912.0741749899</v>
      </c>
      <c r="N42" s="44">
        <f t="shared" si="15"/>
        <v>2312182.3994639916</v>
      </c>
      <c r="O42" s="44">
        <f t="shared" si="15"/>
        <v>2771772.2427319912</v>
      </c>
      <c r="P42" s="44">
        <f t="shared" si="15"/>
        <v>3263681.6039789943</v>
      </c>
      <c r="Q42" s="44">
        <f t="shared" si="15"/>
        <v>3787910.4832049906</v>
      </c>
      <c r="R42" s="44">
        <f t="shared" si="15"/>
        <v>4344458.8804099858</v>
      </c>
      <c r="S42" s="44">
        <f t="shared" si="15"/>
        <v>4931127.8146959776</v>
      </c>
      <c r="T42" s="44">
        <f t="shared" si="15"/>
        <v>5547917.2860629726</v>
      </c>
      <c r="U42" s="44">
        <f t="shared" si="15"/>
        <v>6194827.2945109718</v>
      </c>
      <c r="V42" s="44">
        <f t="shared" si="15"/>
        <v>3452796.8265692871</v>
      </c>
      <c r="W42" s="44">
        <f t="shared" si="15"/>
        <v>4159947.9091792903</v>
      </c>
      <c r="X42" s="44">
        <f t="shared" si="15"/>
        <v>4897219.5288702911</v>
      </c>
      <c r="Y42" s="44">
        <f t="shared" si="15"/>
        <v>5664611.6856422862</v>
      </c>
      <c r="Z42" s="44">
        <f t="shared" si="15"/>
        <v>6462124.3794952799</v>
      </c>
      <c r="AA42" s="44">
        <f t="shared" si="15"/>
        <v>7289757.6104292767</v>
      </c>
      <c r="AB42" s="44">
        <f t="shared" si="15"/>
        <v>8147511.3784442693</v>
      </c>
      <c r="AC42" s="44">
        <f t="shared" si="15"/>
        <v>9035385.6835402586</v>
      </c>
      <c r="AD42" s="44">
        <f t="shared" si="15"/>
        <v>9953380.5257172566</v>
      </c>
      <c r="AE42" s="44">
        <f t="shared" si="15"/>
        <v>10901495.904975258</v>
      </c>
      <c r="AF42" s="44">
        <f t="shared" si="15"/>
        <v>11879731.821314257</v>
      </c>
      <c r="AG42" s="44">
        <f t="shared" si="15"/>
        <v>12888088.274734255</v>
      </c>
    </row>
    <row r="45" spans="2:33" x14ac:dyDescent="0.2">
      <c r="B45" s="26" t="s">
        <v>357</v>
      </c>
      <c r="C45" s="26"/>
      <c r="D45" s="4" t="s">
        <v>10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2">
      <c r="B46" s="5"/>
      <c r="C46" s="5"/>
      <c r="D46" s="6">
        <v>1</v>
      </c>
      <c r="E46" s="6">
        <v>2</v>
      </c>
      <c r="F46" s="6">
        <v>3</v>
      </c>
      <c r="G46" s="6">
        <v>4</v>
      </c>
      <c r="H46" s="6">
        <v>5</v>
      </c>
      <c r="I46" s="6">
        <v>6</v>
      </c>
      <c r="J46" s="6">
        <v>7</v>
      </c>
      <c r="K46" s="6">
        <v>8</v>
      </c>
      <c r="L46" s="6">
        <v>9</v>
      </c>
      <c r="M46" s="6">
        <v>10</v>
      </c>
      <c r="N46" s="6">
        <v>11</v>
      </c>
      <c r="O46" s="6">
        <v>12</v>
      </c>
      <c r="P46" s="6">
        <v>13</v>
      </c>
      <c r="Q46" s="6">
        <v>14</v>
      </c>
      <c r="R46" s="6">
        <v>15</v>
      </c>
      <c r="S46" s="6">
        <v>16</v>
      </c>
      <c r="T46" s="6">
        <v>17</v>
      </c>
      <c r="U46" s="6">
        <v>18</v>
      </c>
      <c r="V46" s="6">
        <v>19</v>
      </c>
      <c r="W46" s="6">
        <v>20</v>
      </c>
      <c r="X46" s="6">
        <v>21</v>
      </c>
      <c r="Y46" s="6">
        <v>22</v>
      </c>
      <c r="Z46" s="6">
        <v>23</v>
      </c>
      <c r="AA46" s="6">
        <v>24</v>
      </c>
      <c r="AB46" s="6">
        <v>25</v>
      </c>
      <c r="AC46" s="6">
        <v>26</v>
      </c>
      <c r="AD46" s="6">
        <v>27</v>
      </c>
      <c r="AE46" s="6">
        <v>28</v>
      </c>
      <c r="AF46" s="6">
        <v>29</v>
      </c>
      <c r="AG46" s="6">
        <v>30</v>
      </c>
    </row>
    <row r="47" spans="2:33" x14ac:dyDescent="0.2">
      <c r="B47" s="7" t="s">
        <v>55</v>
      </c>
      <c r="C47" s="188" t="s">
        <v>9</v>
      </c>
      <c r="D47" s="8">
        <f>D4</f>
        <v>2026</v>
      </c>
      <c r="E47" s="8">
        <f t="shared" ref="E47:AG47" si="16">E4</f>
        <v>2027</v>
      </c>
      <c r="F47" s="8">
        <f t="shared" si="16"/>
        <v>2028</v>
      </c>
      <c r="G47" s="8">
        <f t="shared" si="16"/>
        <v>2029</v>
      </c>
      <c r="H47" s="8">
        <f t="shared" si="16"/>
        <v>2030</v>
      </c>
      <c r="I47" s="8">
        <f t="shared" si="16"/>
        <v>2031</v>
      </c>
      <c r="J47" s="8">
        <f t="shared" si="16"/>
        <v>2032</v>
      </c>
      <c r="K47" s="8">
        <f t="shared" si="16"/>
        <v>2033</v>
      </c>
      <c r="L47" s="8">
        <f t="shared" si="16"/>
        <v>2034</v>
      </c>
      <c r="M47" s="8">
        <f t="shared" si="16"/>
        <v>2035</v>
      </c>
      <c r="N47" s="8">
        <f t="shared" si="16"/>
        <v>2036</v>
      </c>
      <c r="O47" s="8">
        <f t="shared" si="16"/>
        <v>2037</v>
      </c>
      <c r="P47" s="8">
        <f t="shared" si="16"/>
        <v>2038</v>
      </c>
      <c r="Q47" s="8">
        <f t="shared" si="16"/>
        <v>2039</v>
      </c>
      <c r="R47" s="8">
        <f t="shared" si="16"/>
        <v>2040</v>
      </c>
      <c r="S47" s="8">
        <f t="shared" si="16"/>
        <v>2041</v>
      </c>
      <c r="T47" s="8">
        <f t="shared" si="16"/>
        <v>2042</v>
      </c>
      <c r="U47" s="8">
        <f t="shared" si="16"/>
        <v>2043</v>
      </c>
      <c r="V47" s="8">
        <f t="shared" si="16"/>
        <v>2044</v>
      </c>
      <c r="W47" s="8">
        <f t="shared" si="16"/>
        <v>2045</v>
      </c>
      <c r="X47" s="8">
        <f t="shared" si="16"/>
        <v>2046</v>
      </c>
      <c r="Y47" s="8">
        <f t="shared" si="16"/>
        <v>2047</v>
      </c>
      <c r="Z47" s="8">
        <f t="shared" si="16"/>
        <v>2048</v>
      </c>
      <c r="AA47" s="8">
        <f t="shared" si="16"/>
        <v>2049</v>
      </c>
      <c r="AB47" s="8">
        <f t="shared" si="16"/>
        <v>2050</v>
      </c>
      <c r="AC47" s="8">
        <f t="shared" si="16"/>
        <v>2051</v>
      </c>
      <c r="AD47" s="8">
        <f t="shared" si="16"/>
        <v>2052</v>
      </c>
      <c r="AE47" s="8">
        <f t="shared" si="16"/>
        <v>2053</v>
      </c>
      <c r="AF47" s="8">
        <f t="shared" si="16"/>
        <v>2054</v>
      </c>
      <c r="AG47" s="8">
        <f t="shared" si="16"/>
        <v>2055</v>
      </c>
    </row>
    <row r="48" spans="2:33" x14ac:dyDescent="0.2">
      <c r="B48" s="4" t="s">
        <v>351</v>
      </c>
      <c r="C48" s="9">
        <f>SUM(D48:AG48)</f>
        <v>457235509.5308001</v>
      </c>
      <c r="D48" s="11">
        <f>'05 Financovanie'!D22</f>
        <v>144689083.0251416</v>
      </c>
      <c r="E48" s="11">
        <f>'05 Financovanie'!E22</f>
        <v>104182142.16855285</v>
      </c>
      <c r="F48" s="11">
        <f>'05 Financovanie'!F22</f>
        <v>104182142.16855285</v>
      </c>
      <c r="G48" s="11">
        <f>'05 Financovanie'!G22</f>
        <v>104182142.16855285</v>
      </c>
      <c r="H48" s="11">
        <f>'05 Financovanie'!H22</f>
        <v>0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x14ac:dyDescent="0.2">
      <c r="B49" s="203" t="s">
        <v>356</v>
      </c>
      <c r="C49" s="45">
        <f t="shared" ref="C49:C55" si="17">SUM(D49:AG49)</f>
        <v>291989370.97169244</v>
      </c>
      <c r="D49" s="45">
        <f>'04 Prevádzkové príjmy'!D15</f>
        <v>6725337.5035109986</v>
      </c>
      <c r="E49" s="45">
        <f>'04 Prevádzkové príjmy'!E15</f>
        <v>6858398.2795720045</v>
      </c>
      <c r="F49" s="45">
        <f>'04 Prevádzkové príjmy'!F15</f>
        <v>6991459.0556329973</v>
      </c>
      <c r="G49" s="45">
        <f>'04 Prevádzkové príjmy'!G15</f>
        <v>7124519.8316939976</v>
      </c>
      <c r="H49" s="45">
        <f>'04 Prevádzkové príjmy'!H15</f>
        <v>8774014.7801699974</v>
      </c>
      <c r="I49" s="45">
        <f>'04 Prevádzkové príjmy'!I15</f>
        <v>8889878.7645704988</v>
      </c>
      <c r="J49" s="45">
        <f>'04 Prevádzkové príjmy'!J15</f>
        <v>9005742.7489710003</v>
      </c>
      <c r="K49" s="45">
        <f>'04 Prevádzkové príjmy'!K15</f>
        <v>9121606.7333714981</v>
      </c>
      <c r="L49" s="45">
        <f>'04 Prevádzkové príjmy'!L15</f>
        <v>9237470.7177720014</v>
      </c>
      <c r="M49" s="45">
        <f>'04 Prevádzkové príjmy'!M15</f>
        <v>9353334.702172501</v>
      </c>
      <c r="N49" s="45">
        <f>'04 Prevádzkové príjmy'!N15</f>
        <v>9469198.6865730006</v>
      </c>
      <c r="O49" s="45">
        <f>'04 Prevádzkové príjmy'!O15</f>
        <v>9585062.6709735021</v>
      </c>
      <c r="P49" s="45">
        <f>'04 Prevádzkové príjmy'!P15</f>
        <v>9700926.6553740054</v>
      </c>
      <c r="Q49" s="45">
        <f>'04 Prevádzkové príjmy'!Q15</f>
        <v>9816790.6397744995</v>
      </c>
      <c r="R49" s="45">
        <f>'04 Prevádzkové príjmy'!R15</f>
        <v>9932654.6241749953</v>
      </c>
      <c r="S49" s="45">
        <f>'04 Prevádzkové príjmy'!S15</f>
        <v>10036097.584297996</v>
      </c>
      <c r="T49" s="45">
        <f>'04 Prevádzkové príjmy'!T15</f>
        <v>10139540.544420997</v>
      </c>
      <c r="U49" s="45">
        <f>'04 Prevádzkové príjmy'!U15</f>
        <v>10242983.504543997</v>
      </c>
      <c r="V49" s="45">
        <f>'04 Prevádzkové príjmy'!V15</f>
        <v>10346426.464666996</v>
      </c>
      <c r="W49" s="45">
        <f>'04 Prevádzkové príjmy'!W15</f>
        <v>10449869.424789999</v>
      </c>
      <c r="X49" s="45">
        <f>'04 Prevádzkové príjmy'!X15</f>
        <v>10553312.384912999</v>
      </c>
      <c r="Y49" s="45">
        <f>'04 Prevádzkové príjmy'!Y15</f>
        <v>10656755.345035998</v>
      </c>
      <c r="Z49" s="45">
        <f>'04 Prevádzkové príjmy'!Z15</f>
        <v>10760198.305158995</v>
      </c>
      <c r="AA49" s="45">
        <f>'04 Prevádzkové príjmy'!AA15</f>
        <v>10863641.265281998</v>
      </c>
      <c r="AB49" s="45">
        <f>'04 Prevádzkové príjmy'!AB15</f>
        <v>10967084.225404995</v>
      </c>
      <c r="AC49" s="45">
        <f>'04 Prevádzkové príjmy'!AC15</f>
        <v>11070527.185527993</v>
      </c>
      <c r="AD49" s="45">
        <f>'04 Prevádzkové príjmy'!AD15</f>
        <v>11173970.145651</v>
      </c>
      <c r="AE49" s="45">
        <f>'04 Prevádzkové príjmy'!AE15</f>
        <v>11277413.105774</v>
      </c>
      <c r="AF49" s="45">
        <f>'04 Prevádzkové príjmy'!AF15</f>
        <v>11380856.065896999</v>
      </c>
      <c r="AG49" s="45">
        <f>'04 Prevádzkové príjmy'!AG15</f>
        <v>11484299.026019998</v>
      </c>
    </row>
    <row r="50" spans="2:33" s="2" customFormat="1" x14ac:dyDescent="0.2">
      <c r="B50" s="19" t="s">
        <v>11</v>
      </c>
      <c r="C50" s="20">
        <f t="shared" si="17"/>
        <v>749224880.50249267</v>
      </c>
      <c r="D50" s="20">
        <f>SUM(D48:D49)</f>
        <v>151414420.52865261</v>
      </c>
      <c r="E50" s="20">
        <f t="shared" ref="E50" si="18">SUM(E48:E49)</f>
        <v>111040540.44812486</v>
      </c>
      <c r="F50" s="20">
        <f t="shared" ref="F50" si="19">SUM(F48:F49)</f>
        <v>111173601.22418584</v>
      </c>
      <c r="G50" s="20">
        <f t="shared" ref="G50" si="20">SUM(G48:G49)</f>
        <v>111306662.00024684</v>
      </c>
      <c r="H50" s="20">
        <f t="shared" ref="H50" si="21">SUM(H48:H49)</f>
        <v>8774014.7801699974</v>
      </c>
      <c r="I50" s="20">
        <f t="shared" ref="I50" si="22">SUM(I48:I49)</f>
        <v>8889878.7645704988</v>
      </c>
      <c r="J50" s="20">
        <f t="shared" ref="J50" si="23">SUM(J48:J49)</f>
        <v>9005742.7489710003</v>
      </c>
      <c r="K50" s="20">
        <f t="shared" ref="K50" si="24">SUM(K48:K49)</f>
        <v>9121606.7333714981</v>
      </c>
      <c r="L50" s="20">
        <f t="shared" ref="L50" si="25">SUM(L48:L49)</f>
        <v>9237470.7177720014</v>
      </c>
      <c r="M50" s="20">
        <f t="shared" ref="M50" si="26">SUM(M48:M49)</f>
        <v>9353334.702172501</v>
      </c>
      <c r="N50" s="20">
        <f t="shared" ref="N50" si="27">SUM(N48:N49)</f>
        <v>9469198.6865730006</v>
      </c>
      <c r="O50" s="20">
        <f t="shared" ref="O50" si="28">SUM(O48:O49)</f>
        <v>9585062.6709735021</v>
      </c>
      <c r="P50" s="20">
        <f t="shared" ref="P50" si="29">SUM(P48:P49)</f>
        <v>9700926.6553740054</v>
      </c>
      <c r="Q50" s="20">
        <f t="shared" ref="Q50" si="30">SUM(Q48:Q49)</f>
        <v>9816790.6397744995</v>
      </c>
      <c r="R50" s="20">
        <f t="shared" ref="R50" si="31">SUM(R48:R49)</f>
        <v>9932654.6241749953</v>
      </c>
      <c r="S50" s="20">
        <f t="shared" ref="S50" si="32">SUM(S48:S49)</f>
        <v>10036097.584297996</v>
      </c>
      <c r="T50" s="20">
        <f t="shared" ref="T50" si="33">SUM(T48:T49)</f>
        <v>10139540.544420997</v>
      </c>
      <c r="U50" s="20">
        <f t="shared" ref="U50" si="34">SUM(U48:U49)</f>
        <v>10242983.504543997</v>
      </c>
      <c r="V50" s="20">
        <f t="shared" ref="V50" si="35">SUM(V48:V49)</f>
        <v>10346426.464666996</v>
      </c>
      <c r="W50" s="20">
        <f t="shared" ref="W50" si="36">SUM(W48:W49)</f>
        <v>10449869.424789999</v>
      </c>
      <c r="X50" s="20">
        <f t="shared" ref="X50" si="37">SUM(X48:X49)</f>
        <v>10553312.384912999</v>
      </c>
      <c r="Y50" s="20">
        <f t="shared" ref="Y50" si="38">SUM(Y48:Y49)</f>
        <v>10656755.345035998</v>
      </c>
      <c r="Z50" s="20">
        <f t="shared" ref="Z50" si="39">SUM(Z48:Z49)</f>
        <v>10760198.305158995</v>
      </c>
      <c r="AA50" s="20">
        <f t="shared" ref="AA50" si="40">SUM(AA48:AA49)</f>
        <v>10863641.265281998</v>
      </c>
      <c r="AB50" s="20">
        <f t="shared" ref="AB50" si="41">SUM(AB48:AB49)</f>
        <v>10967084.225404995</v>
      </c>
      <c r="AC50" s="20">
        <f t="shared" ref="AC50" si="42">SUM(AC48:AC49)</f>
        <v>11070527.185527993</v>
      </c>
      <c r="AD50" s="20">
        <f t="shared" ref="AD50" si="43">SUM(AD48:AD49)</f>
        <v>11173970.145651</v>
      </c>
      <c r="AE50" s="20">
        <f t="shared" ref="AE50" si="44">SUM(AE48:AE49)</f>
        <v>11277413.105774</v>
      </c>
      <c r="AF50" s="20">
        <f t="shared" ref="AF50" si="45">SUM(AF48:AF49)</f>
        <v>11380856.065896999</v>
      </c>
      <c r="AG50" s="20">
        <f t="shared" ref="AG50" si="46">SUM(AG48:AG49)</f>
        <v>11484299.026019998</v>
      </c>
    </row>
    <row r="51" spans="2:33" x14ac:dyDescent="0.2">
      <c r="B51" s="4" t="s">
        <v>85</v>
      </c>
      <c r="C51" s="9">
        <f t="shared" si="17"/>
        <v>457235509.5308001</v>
      </c>
      <c r="D51" s="11">
        <f>D5</f>
        <v>144689083.0251416</v>
      </c>
      <c r="E51" s="11">
        <f t="shared" ref="E51:H51" si="47">E5</f>
        <v>104182142.16855285</v>
      </c>
      <c r="F51" s="11">
        <f t="shared" si="47"/>
        <v>104182142.16855285</v>
      </c>
      <c r="G51" s="11">
        <f t="shared" si="47"/>
        <v>104182142.16855285</v>
      </c>
      <c r="H51" s="11">
        <f t="shared" si="47"/>
        <v>0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2:33" x14ac:dyDescent="0.2">
      <c r="B52" s="203" t="s">
        <v>355</v>
      </c>
      <c r="C52" s="45">
        <f t="shared" si="17"/>
        <v>377398761.55347073</v>
      </c>
      <c r="D52" s="45">
        <f>'03 Prevádzkové výdavky'!D23</f>
        <v>10851771.002999999</v>
      </c>
      <c r="E52" s="45">
        <f>'03 Prevádzkové výdavky'!E23</f>
        <v>10908536.094999999</v>
      </c>
      <c r="F52" s="45">
        <f>'03 Prevádzkové výdavky'!F23</f>
        <v>10965301.186999999</v>
      </c>
      <c r="G52" s="45">
        <f>'03 Prevádzkové výdavky'!G23</f>
        <v>11022066.278999999</v>
      </c>
      <c r="H52" s="45">
        <f>'03 Prevádzkové výdavky'!H23</f>
        <v>12361912.325999999</v>
      </c>
      <c r="I52" s="45">
        <f>'03 Prevádzkové výdavky'!I23</f>
        <v>12390127.41</v>
      </c>
      <c r="J52" s="45">
        <f>'03 Prevádzkové výdavky'!J23</f>
        <v>12418342.493999999</v>
      </c>
      <c r="K52" s="45">
        <f>'03 Prevádzkové výdavky'!K23</f>
        <v>12446557.578</v>
      </c>
      <c r="L52" s="45">
        <f>'03 Prevádzkové výdavky'!L23</f>
        <v>12474772.661999999</v>
      </c>
      <c r="M52" s="45">
        <f>'03 Prevádzkové výdavky'!M23</f>
        <v>12502987.745999999</v>
      </c>
      <c r="N52" s="45">
        <f>'03 Prevádzkové výdavky'!N23</f>
        <v>12531202.829999998</v>
      </c>
      <c r="O52" s="45">
        <f>'03 Prevádzkové výdavky'!O23</f>
        <v>12559417.914000001</v>
      </c>
      <c r="P52" s="45">
        <f>'03 Prevádzkové výdavky'!P23</f>
        <v>12587632.998</v>
      </c>
      <c r="Q52" s="45">
        <f>'03 Prevádzkové výdavky'!Q23</f>
        <v>12615848.081999999</v>
      </c>
      <c r="R52" s="45">
        <f>'03 Prevádzkové výdavky'!R23</f>
        <v>12644063.165999999</v>
      </c>
      <c r="S52" s="45">
        <f>'03 Prevádzkové výdavky'!S23</f>
        <v>12669381.609999999</v>
      </c>
      <c r="T52" s="45">
        <f>'03 Prevádzkové výdavky'!T23</f>
        <v>12694700.054</v>
      </c>
      <c r="U52" s="45">
        <f>'03 Prevádzkové výdavky'!U23</f>
        <v>12720018.498</v>
      </c>
      <c r="V52" s="45">
        <f>'03 Prevádzkové výdavky'!V23</f>
        <v>16164397.955470679</v>
      </c>
      <c r="W52" s="45">
        <f>'03 Prevádzkové výdavky'!W23</f>
        <v>12770655.386</v>
      </c>
      <c r="X52" s="45">
        <f>'03 Prevádzkové výdavky'!X23</f>
        <v>12795973.83</v>
      </c>
      <c r="Y52" s="45">
        <f>'03 Prevádzkové výdavky'!Y23</f>
        <v>12821292.274</v>
      </c>
      <c r="Z52" s="45">
        <f>'03 Prevádzkové výdavky'!Z23</f>
        <v>12846610.717999998</v>
      </c>
      <c r="AA52" s="45">
        <f>'03 Prevádzkové výdavky'!AA23</f>
        <v>12871929.162</v>
      </c>
      <c r="AB52" s="45">
        <f>'03 Prevádzkové výdavky'!AB23</f>
        <v>12897247.605999999</v>
      </c>
      <c r="AC52" s="45">
        <f>'03 Prevádzkové výdavky'!AC23</f>
        <v>12922566.049999999</v>
      </c>
      <c r="AD52" s="45">
        <f>'03 Prevádzkové výdavky'!AD23</f>
        <v>12947884.493999999</v>
      </c>
      <c r="AE52" s="45">
        <f>'03 Prevádzkové výdavky'!AE23</f>
        <v>12973202.937999999</v>
      </c>
      <c r="AF52" s="45">
        <f>'03 Prevádzkové výdavky'!AF23</f>
        <v>12998521.381999999</v>
      </c>
      <c r="AG52" s="45">
        <f>'03 Prevádzkové výdavky'!AG23</f>
        <v>13023839.825999999</v>
      </c>
    </row>
    <row r="53" spans="2:33" x14ac:dyDescent="0.2">
      <c r="B53" s="4" t="s">
        <v>338</v>
      </c>
      <c r="C53" s="9">
        <f t="shared" si="17"/>
        <v>0</v>
      </c>
      <c r="D53" s="11">
        <f>D20</f>
        <v>0</v>
      </c>
      <c r="E53" s="11">
        <f t="shared" ref="E53:AG53" si="48">E20</f>
        <v>0</v>
      </c>
      <c r="F53" s="11">
        <f t="shared" si="48"/>
        <v>0</v>
      </c>
      <c r="G53" s="11">
        <f t="shared" si="48"/>
        <v>0</v>
      </c>
      <c r="H53" s="11">
        <f t="shared" si="48"/>
        <v>0</v>
      </c>
      <c r="I53" s="11">
        <f t="shared" si="48"/>
        <v>0</v>
      </c>
      <c r="J53" s="11">
        <f t="shared" si="48"/>
        <v>0</v>
      </c>
      <c r="K53" s="11">
        <f t="shared" si="48"/>
        <v>0</v>
      </c>
      <c r="L53" s="11">
        <f t="shared" si="48"/>
        <v>0</v>
      </c>
      <c r="M53" s="11">
        <f t="shared" si="48"/>
        <v>0</v>
      </c>
      <c r="N53" s="11">
        <f t="shared" si="48"/>
        <v>0</v>
      </c>
      <c r="O53" s="11">
        <f t="shared" si="48"/>
        <v>0</v>
      </c>
      <c r="P53" s="11">
        <f t="shared" si="48"/>
        <v>0</v>
      </c>
      <c r="Q53" s="11">
        <f t="shared" si="48"/>
        <v>0</v>
      </c>
      <c r="R53" s="11">
        <f t="shared" si="48"/>
        <v>0</v>
      </c>
      <c r="S53" s="11">
        <f t="shared" si="48"/>
        <v>0</v>
      </c>
      <c r="T53" s="11">
        <f t="shared" si="48"/>
        <v>0</v>
      </c>
      <c r="U53" s="11">
        <f t="shared" si="48"/>
        <v>0</v>
      </c>
      <c r="V53" s="11">
        <f t="shared" si="48"/>
        <v>0</v>
      </c>
      <c r="W53" s="11">
        <f t="shared" si="48"/>
        <v>0</v>
      </c>
      <c r="X53" s="11">
        <f t="shared" si="48"/>
        <v>0</v>
      </c>
      <c r="Y53" s="11">
        <f t="shared" si="48"/>
        <v>0</v>
      </c>
      <c r="Z53" s="11">
        <f t="shared" si="48"/>
        <v>0</v>
      </c>
      <c r="AA53" s="11">
        <f t="shared" si="48"/>
        <v>0</v>
      </c>
      <c r="AB53" s="11">
        <f t="shared" si="48"/>
        <v>0</v>
      </c>
      <c r="AC53" s="11">
        <f t="shared" si="48"/>
        <v>0</v>
      </c>
      <c r="AD53" s="11">
        <f t="shared" si="48"/>
        <v>0</v>
      </c>
      <c r="AE53" s="11">
        <f t="shared" si="48"/>
        <v>0</v>
      </c>
      <c r="AF53" s="11">
        <f t="shared" si="48"/>
        <v>0</v>
      </c>
      <c r="AG53" s="11">
        <f t="shared" si="48"/>
        <v>0</v>
      </c>
    </row>
    <row r="54" spans="2:33" s="2" customFormat="1" x14ac:dyDescent="0.2">
      <c r="B54" s="19" t="s">
        <v>26</v>
      </c>
      <c r="C54" s="20">
        <f t="shared" si="17"/>
        <v>834634271.08427095</v>
      </c>
      <c r="D54" s="20">
        <f>SUM(D51:D53)</f>
        <v>155540854.02814159</v>
      </c>
      <c r="E54" s="20">
        <f t="shared" ref="E54" si="49">SUM(E51:E53)</f>
        <v>115090678.26355284</v>
      </c>
      <c r="F54" s="20">
        <f t="shared" ref="F54" si="50">SUM(F51:F53)</f>
        <v>115147443.35555285</v>
      </c>
      <c r="G54" s="20">
        <f t="shared" ref="G54" si="51">SUM(G51:G53)</f>
        <v>115204208.44755284</v>
      </c>
      <c r="H54" s="20">
        <f t="shared" ref="H54" si="52">SUM(H51:H53)</f>
        <v>12361912.325999999</v>
      </c>
      <c r="I54" s="20">
        <f t="shared" ref="I54" si="53">SUM(I51:I53)</f>
        <v>12390127.41</v>
      </c>
      <c r="J54" s="20">
        <f t="shared" ref="J54" si="54">SUM(J51:J53)</f>
        <v>12418342.493999999</v>
      </c>
      <c r="K54" s="20">
        <f t="shared" ref="K54" si="55">SUM(K51:K53)</f>
        <v>12446557.578</v>
      </c>
      <c r="L54" s="20">
        <f t="shared" ref="L54" si="56">SUM(L51:L53)</f>
        <v>12474772.661999999</v>
      </c>
      <c r="M54" s="20">
        <f t="shared" ref="M54" si="57">SUM(M51:M53)</f>
        <v>12502987.745999999</v>
      </c>
      <c r="N54" s="20">
        <f t="shared" ref="N54" si="58">SUM(N51:N53)</f>
        <v>12531202.829999998</v>
      </c>
      <c r="O54" s="20">
        <f t="shared" ref="O54" si="59">SUM(O51:O53)</f>
        <v>12559417.914000001</v>
      </c>
      <c r="P54" s="20">
        <f t="shared" ref="P54" si="60">SUM(P51:P53)</f>
        <v>12587632.998</v>
      </c>
      <c r="Q54" s="20">
        <f t="shared" ref="Q54" si="61">SUM(Q51:Q53)</f>
        <v>12615848.081999999</v>
      </c>
      <c r="R54" s="20">
        <f t="shared" ref="R54" si="62">SUM(R51:R53)</f>
        <v>12644063.165999999</v>
      </c>
      <c r="S54" s="20">
        <f t="shared" ref="S54" si="63">SUM(S51:S53)</f>
        <v>12669381.609999999</v>
      </c>
      <c r="T54" s="20">
        <f t="shared" ref="T54" si="64">SUM(T51:T53)</f>
        <v>12694700.054</v>
      </c>
      <c r="U54" s="20">
        <f t="shared" ref="U54" si="65">SUM(U51:U53)</f>
        <v>12720018.498</v>
      </c>
      <c r="V54" s="20">
        <f t="shared" ref="V54" si="66">SUM(V51:V53)</f>
        <v>16164397.955470679</v>
      </c>
      <c r="W54" s="20">
        <f t="shared" ref="W54" si="67">SUM(W51:W53)</f>
        <v>12770655.386</v>
      </c>
      <c r="X54" s="20">
        <f t="shared" ref="X54" si="68">SUM(X51:X53)</f>
        <v>12795973.83</v>
      </c>
      <c r="Y54" s="20">
        <f t="shared" ref="Y54" si="69">SUM(Y51:Y53)</f>
        <v>12821292.274</v>
      </c>
      <c r="Z54" s="20">
        <f t="shared" ref="Z54" si="70">SUM(Z51:Z53)</f>
        <v>12846610.717999998</v>
      </c>
      <c r="AA54" s="20">
        <f t="shared" ref="AA54" si="71">SUM(AA51:AA53)</f>
        <v>12871929.162</v>
      </c>
      <c r="AB54" s="20">
        <f t="shared" ref="AB54" si="72">SUM(AB51:AB53)</f>
        <v>12897247.605999999</v>
      </c>
      <c r="AC54" s="20">
        <f t="shared" ref="AC54" si="73">SUM(AC51:AC53)</f>
        <v>12922566.049999999</v>
      </c>
      <c r="AD54" s="20">
        <f t="shared" ref="AD54" si="74">SUM(AD51:AD53)</f>
        <v>12947884.493999999</v>
      </c>
      <c r="AE54" s="20">
        <f t="shared" ref="AE54" si="75">SUM(AE51:AE53)</f>
        <v>12973202.937999999</v>
      </c>
      <c r="AF54" s="20">
        <f t="shared" ref="AF54" si="76">SUM(AF51:AF53)</f>
        <v>12998521.381999999</v>
      </c>
      <c r="AG54" s="20">
        <f t="shared" ref="AG54" si="77">SUM(AG51:AG53)</f>
        <v>13023839.825999999</v>
      </c>
    </row>
    <row r="55" spans="2:33" x14ac:dyDescent="0.2">
      <c r="B55" s="201" t="s">
        <v>65</v>
      </c>
      <c r="C55" s="202">
        <f t="shared" si="17"/>
        <v>-85409390.581778184</v>
      </c>
      <c r="D55" s="202">
        <f>D50-D54</f>
        <v>-4126433.4994889796</v>
      </c>
      <c r="E55" s="202">
        <f t="shared" ref="E55:AG55" si="78">E50-E54</f>
        <v>-4050137.8154279888</v>
      </c>
      <c r="F55" s="202">
        <f t="shared" si="78"/>
        <v>-3973842.1313670129</v>
      </c>
      <c r="G55" s="202">
        <f t="shared" si="78"/>
        <v>-3897546.4473060071</v>
      </c>
      <c r="H55" s="202">
        <f t="shared" si="78"/>
        <v>-3587897.5458300021</v>
      </c>
      <c r="I55" s="202">
        <f t="shared" si="78"/>
        <v>-3500248.6454295013</v>
      </c>
      <c r="J55" s="202">
        <f t="shared" si="78"/>
        <v>-3412599.7450289987</v>
      </c>
      <c r="K55" s="202">
        <f t="shared" si="78"/>
        <v>-3324950.8446285017</v>
      </c>
      <c r="L55" s="202">
        <f t="shared" si="78"/>
        <v>-3237301.9442279972</v>
      </c>
      <c r="M55" s="202">
        <f t="shared" si="78"/>
        <v>-3149653.0438274983</v>
      </c>
      <c r="N55" s="202">
        <f t="shared" si="78"/>
        <v>-3062004.1434269976</v>
      </c>
      <c r="O55" s="202">
        <f t="shared" si="78"/>
        <v>-2974355.2430264987</v>
      </c>
      <c r="P55" s="202">
        <f t="shared" si="78"/>
        <v>-2886706.3426259942</v>
      </c>
      <c r="Q55" s="202">
        <f t="shared" si="78"/>
        <v>-2799057.4422254991</v>
      </c>
      <c r="R55" s="202">
        <f t="shared" si="78"/>
        <v>-2711408.5418250039</v>
      </c>
      <c r="S55" s="202">
        <f t="shared" si="78"/>
        <v>-2633284.0257020034</v>
      </c>
      <c r="T55" s="202">
        <f t="shared" si="78"/>
        <v>-2555159.5095790029</v>
      </c>
      <c r="U55" s="202">
        <f t="shared" si="78"/>
        <v>-2477034.9934560023</v>
      </c>
      <c r="V55" s="202">
        <f t="shared" si="78"/>
        <v>-5817971.4908036832</v>
      </c>
      <c r="W55" s="202">
        <f t="shared" si="78"/>
        <v>-2320785.9612100013</v>
      </c>
      <c r="X55" s="202">
        <f t="shared" si="78"/>
        <v>-2242661.4450870007</v>
      </c>
      <c r="Y55" s="202">
        <f t="shared" si="78"/>
        <v>-2164536.9289640021</v>
      </c>
      <c r="Z55" s="202">
        <f t="shared" si="78"/>
        <v>-2086412.4128410034</v>
      </c>
      <c r="AA55" s="202">
        <f t="shared" si="78"/>
        <v>-2008287.8967180029</v>
      </c>
      <c r="AB55" s="202">
        <f t="shared" si="78"/>
        <v>-1930163.3805950042</v>
      </c>
      <c r="AC55" s="202">
        <f t="shared" si="78"/>
        <v>-1852038.8644720055</v>
      </c>
      <c r="AD55" s="202">
        <f t="shared" si="78"/>
        <v>-1773914.3483489994</v>
      </c>
      <c r="AE55" s="202">
        <f t="shared" si="78"/>
        <v>-1695789.8322259989</v>
      </c>
      <c r="AF55" s="202">
        <f t="shared" si="78"/>
        <v>-1617665.3161030002</v>
      </c>
      <c r="AG55" s="202">
        <f t="shared" si="78"/>
        <v>-1539540.7999800015</v>
      </c>
    </row>
    <row r="56" spans="2:33" x14ac:dyDescent="0.2">
      <c r="B56" s="17" t="s">
        <v>27</v>
      </c>
      <c r="C56" s="19"/>
      <c r="D56" s="11">
        <f>D55</f>
        <v>-4126433.4994889796</v>
      </c>
      <c r="E56" s="11">
        <f>D56+E55</f>
        <v>-8176571.3149169683</v>
      </c>
      <c r="F56" s="11">
        <f t="shared" ref="F56" si="79">E56+F55</f>
        <v>-12150413.446283981</v>
      </c>
      <c r="G56" s="11">
        <f t="shared" ref="G56" si="80">F56+G55</f>
        <v>-16047959.893589988</v>
      </c>
      <c r="H56" s="11">
        <f t="shared" ref="H56" si="81">G56+H55</f>
        <v>-19635857.439419992</v>
      </c>
      <c r="I56" s="11">
        <f t="shared" ref="I56" si="82">H56+I55</f>
        <v>-23136106.084849492</v>
      </c>
      <c r="J56" s="11">
        <f t="shared" ref="J56" si="83">I56+J55</f>
        <v>-26548705.82987849</v>
      </c>
      <c r="K56" s="11">
        <f t="shared" ref="K56" si="84">J56+K55</f>
        <v>-29873656.674506992</v>
      </c>
      <c r="L56" s="11">
        <f t="shared" ref="L56" si="85">K56+L55</f>
        <v>-33110958.618734989</v>
      </c>
      <c r="M56" s="11">
        <f t="shared" ref="M56" si="86">L56+M55</f>
        <v>-36260611.66256249</v>
      </c>
      <c r="N56" s="11">
        <f t="shared" ref="N56" si="87">M56+N55</f>
        <v>-39322615.805989489</v>
      </c>
      <c r="O56" s="11">
        <f t="shared" ref="O56" si="88">N56+O55</f>
        <v>-42296971.049015984</v>
      </c>
      <c r="P56" s="11">
        <f t="shared" ref="P56" si="89">O56+P55</f>
        <v>-45183677.391641974</v>
      </c>
      <c r="Q56" s="11">
        <f t="shared" ref="Q56" si="90">P56+Q55</f>
        <v>-47982734.833867475</v>
      </c>
      <c r="R56" s="11">
        <f t="shared" ref="R56" si="91">Q56+R55</f>
        <v>-50694143.375692479</v>
      </c>
      <c r="S56" s="11">
        <f t="shared" ref="S56" si="92">R56+S55</f>
        <v>-53327427.401394486</v>
      </c>
      <c r="T56" s="11">
        <f t="shared" ref="T56" si="93">S56+T55</f>
        <v>-55882586.910973489</v>
      </c>
      <c r="U56" s="11">
        <f t="shared" ref="U56" si="94">T56+U55</f>
        <v>-58359621.904429495</v>
      </c>
      <c r="V56" s="11">
        <f t="shared" ref="V56" si="95">U56+V55</f>
        <v>-64177593.395233177</v>
      </c>
      <c r="W56" s="11">
        <f t="shared" ref="W56" si="96">V56+W55</f>
        <v>-66498379.356443182</v>
      </c>
      <c r="X56" s="11">
        <f t="shared" ref="X56" si="97">W56+X55</f>
        <v>-68741040.801530182</v>
      </c>
      <c r="Y56" s="11">
        <f t="shared" ref="Y56" si="98">X56+Y55</f>
        <v>-70905577.730494186</v>
      </c>
      <c r="Z56" s="11">
        <f t="shared" ref="Z56" si="99">Y56+Z55</f>
        <v>-72991990.143335193</v>
      </c>
      <c r="AA56" s="11">
        <f t="shared" ref="AA56" si="100">Z56+AA55</f>
        <v>-75000278.040053189</v>
      </c>
      <c r="AB56" s="11">
        <f t="shared" ref="AB56" si="101">AA56+AB55</f>
        <v>-76930441.420648187</v>
      </c>
      <c r="AC56" s="11">
        <f t="shared" ref="AC56" si="102">AB56+AC55</f>
        <v>-78782480.285120189</v>
      </c>
      <c r="AD56" s="11">
        <f t="shared" ref="AD56" si="103">AC56+AD55</f>
        <v>-80556394.633469194</v>
      </c>
      <c r="AE56" s="11">
        <f t="shared" ref="AE56" si="104">AD56+AE55</f>
        <v>-82252184.465695187</v>
      </c>
      <c r="AF56" s="11">
        <f t="shared" ref="AF56" si="105">AE56+AF55</f>
        <v>-83869849.781798184</v>
      </c>
      <c r="AG56" s="11">
        <f t="shared" ref="AG56" si="106">AF56+AG55</f>
        <v>-85409390.581778184</v>
      </c>
    </row>
    <row r="57" spans="2:33" x14ac:dyDescent="0.2">
      <c r="B57" s="17" t="s">
        <v>353</v>
      </c>
      <c r="C57" s="19">
        <f t="shared" ref="C57" si="107">SUM(D57:AG57)</f>
        <v>0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2:33" x14ac:dyDescent="0.2">
      <c r="B58" s="43" t="s">
        <v>354</v>
      </c>
      <c r="C58" s="43"/>
      <c r="D58" s="44">
        <f>D56+D57</f>
        <v>-4126433.4994889796</v>
      </c>
      <c r="E58" s="44">
        <f t="shared" ref="E58" si="108">E56+E57</f>
        <v>-8176571.3149169683</v>
      </c>
      <c r="F58" s="44">
        <f t="shared" ref="F58" si="109">F56+F57</f>
        <v>-12150413.446283981</v>
      </c>
      <c r="G58" s="44">
        <f t="shared" ref="G58" si="110">G56+G57</f>
        <v>-16047959.893589988</v>
      </c>
      <c r="H58" s="44">
        <f t="shared" ref="H58" si="111">H56+H57</f>
        <v>-19635857.439419992</v>
      </c>
      <c r="I58" s="44">
        <f t="shared" ref="I58" si="112">I56+I57</f>
        <v>-23136106.084849492</v>
      </c>
      <c r="J58" s="44">
        <f t="shared" ref="J58" si="113">J56+J57</f>
        <v>-26548705.82987849</v>
      </c>
      <c r="K58" s="44">
        <f t="shared" ref="K58" si="114">K56+K57</f>
        <v>-29873656.674506992</v>
      </c>
      <c r="L58" s="44">
        <f t="shared" ref="L58" si="115">L56+L57</f>
        <v>-33110958.618734989</v>
      </c>
      <c r="M58" s="44">
        <f t="shared" ref="M58" si="116">M56+M57</f>
        <v>-36260611.66256249</v>
      </c>
      <c r="N58" s="44">
        <f t="shared" ref="N58" si="117">N56+N57</f>
        <v>-39322615.805989489</v>
      </c>
      <c r="O58" s="44">
        <f t="shared" ref="O58" si="118">O56+O57</f>
        <v>-42296971.049015984</v>
      </c>
      <c r="P58" s="44">
        <f t="shared" ref="P58" si="119">P56+P57</f>
        <v>-45183677.391641974</v>
      </c>
      <c r="Q58" s="44">
        <f t="shared" ref="Q58" si="120">Q56+Q57</f>
        <v>-47982734.833867475</v>
      </c>
      <c r="R58" s="44">
        <f t="shared" ref="R58" si="121">R56+R57</f>
        <v>-50694143.375692479</v>
      </c>
      <c r="S58" s="44">
        <f t="shared" ref="S58" si="122">S56+S57</f>
        <v>-53327427.401394486</v>
      </c>
      <c r="T58" s="44">
        <f t="shared" ref="T58" si="123">T56+T57</f>
        <v>-55882586.910973489</v>
      </c>
      <c r="U58" s="44">
        <f t="shared" ref="U58" si="124">U56+U57</f>
        <v>-58359621.904429495</v>
      </c>
      <c r="V58" s="44">
        <f t="shared" ref="V58" si="125">V56+V57</f>
        <v>-64177593.395233177</v>
      </c>
      <c r="W58" s="44">
        <f t="shared" ref="W58" si="126">W56+W57</f>
        <v>-66498379.356443182</v>
      </c>
      <c r="X58" s="44">
        <f t="shared" ref="X58" si="127">X56+X57</f>
        <v>-68741040.801530182</v>
      </c>
      <c r="Y58" s="44">
        <f t="shared" ref="Y58" si="128">Y56+Y57</f>
        <v>-70905577.730494186</v>
      </c>
      <c r="Z58" s="44">
        <f t="shared" ref="Z58" si="129">Z56+Z57</f>
        <v>-72991990.143335193</v>
      </c>
      <c r="AA58" s="44">
        <f t="shared" ref="AA58" si="130">AA56+AA57</f>
        <v>-75000278.040053189</v>
      </c>
      <c r="AB58" s="44">
        <f t="shared" ref="AB58" si="131">AB56+AB57</f>
        <v>-76930441.420648187</v>
      </c>
      <c r="AC58" s="44">
        <f t="shared" ref="AC58" si="132">AC56+AC57</f>
        <v>-78782480.285120189</v>
      </c>
      <c r="AD58" s="44">
        <f t="shared" ref="AD58" si="133">AD56+AD57</f>
        <v>-80556394.633469194</v>
      </c>
      <c r="AE58" s="44">
        <f t="shared" ref="AE58" si="134">AE56+AE57</f>
        <v>-82252184.465695187</v>
      </c>
      <c r="AF58" s="44">
        <f t="shared" ref="AF58" si="135">AF56+AF57</f>
        <v>-83869849.781798184</v>
      </c>
      <c r="AG58" s="44">
        <f t="shared" ref="AG58" si="136">AG56+AG57</f>
        <v>-85409390.581778184</v>
      </c>
    </row>
    <row r="60" spans="2:33" x14ac:dyDescent="0.2">
      <c r="B60" s="1" t="s">
        <v>460</v>
      </c>
    </row>
  </sheetData>
  <phoneticPr fontId="4" type="noConversion"/>
  <conditionalFormatting sqref="D40:AG40">
    <cfRule type="cellIs" dxfId="3" priority="4" stopIfTrue="1" operator="lessThan">
      <formula>0</formula>
    </cfRule>
  </conditionalFormatting>
  <conditionalFormatting sqref="D42:AG42">
    <cfRule type="cellIs" dxfId="2" priority="3" stopIfTrue="1" operator="lessThan">
      <formula>0</formula>
    </cfRule>
  </conditionalFormatting>
  <conditionalFormatting sqref="D56:AG56">
    <cfRule type="cellIs" dxfId="1" priority="2" stopIfTrue="1" operator="lessThan">
      <formula>0</formula>
    </cfRule>
  </conditionalFormatting>
  <conditionalFormatting sqref="D58:AG58">
    <cfRule type="cellIs" dxfId="0" priority="1" stopIfTrue="1" operator="lessThan">
      <formula>0</formula>
    </cfRule>
  </conditionalFormatting>
  <pageMargins left="0.24791666666666667" right="0.1953125" top="1" bottom="1" header="0.5" footer="0.5"/>
  <pageSetup scale="70" orientation="landscape" r:id="rId1"/>
  <headerFooter alignWithMargins="0">
    <oddHeader>&amp;LPríloha 7: Štandardné tabuľky - Cesty
&amp;"Arial,Tučné"&amp;12 06 Finančná analýza</oddHeader>
    <oddFooter>Strana &amp;P z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List15">
    <tabColor rgb="FF92D050"/>
  </sheetPr>
  <dimension ref="B2:AH90"/>
  <sheetViews>
    <sheetView zoomScale="80" zoomScaleNormal="80" workbookViewId="0">
      <selection activeCell="D5" sqref="D5"/>
    </sheetView>
  </sheetViews>
  <sheetFormatPr defaultRowHeight="11.25" x14ac:dyDescent="0.2"/>
  <cols>
    <col min="1" max="1" width="2.7109375" style="205" customWidth="1"/>
    <col min="2" max="2" width="40.7109375" style="205" customWidth="1"/>
    <col min="3" max="3" width="10.7109375" style="205" customWidth="1"/>
    <col min="4" max="33" width="8.7109375" style="205" customWidth="1"/>
    <col min="34" max="34" width="10.28515625" style="205" customWidth="1"/>
    <col min="35" max="16384" width="9.140625" style="205"/>
  </cols>
  <sheetData>
    <row r="2" spans="2:33" x14ac:dyDescent="0.2">
      <c r="B2" s="204"/>
      <c r="C2" s="204"/>
      <c r="D2" s="204" t="s">
        <v>10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</row>
    <row r="3" spans="2:33" x14ac:dyDescent="0.2">
      <c r="B3" s="206"/>
      <c r="C3" s="206"/>
      <c r="D3" s="204">
        <v>1</v>
      </c>
      <c r="E3" s="204">
        <v>2</v>
      </c>
      <c r="F3" s="204">
        <v>3</v>
      </c>
      <c r="G3" s="204">
        <v>4</v>
      </c>
      <c r="H3" s="204">
        <v>5</v>
      </c>
      <c r="I3" s="204">
        <v>6</v>
      </c>
      <c r="J3" s="204">
        <v>7</v>
      </c>
      <c r="K3" s="204">
        <v>8</v>
      </c>
      <c r="L3" s="204">
        <v>9</v>
      </c>
      <c r="M3" s="204">
        <v>10</v>
      </c>
      <c r="N3" s="204">
        <v>11</v>
      </c>
      <c r="O3" s="204">
        <v>12</v>
      </c>
      <c r="P3" s="204">
        <v>13</v>
      </c>
      <c r="Q3" s="204">
        <v>14</v>
      </c>
      <c r="R3" s="204">
        <v>15</v>
      </c>
      <c r="S3" s="204">
        <v>16</v>
      </c>
      <c r="T3" s="204">
        <v>17</v>
      </c>
      <c r="U3" s="204">
        <v>18</v>
      </c>
      <c r="V3" s="204">
        <v>19</v>
      </c>
      <c r="W3" s="204">
        <v>20</v>
      </c>
      <c r="X3" s="204">
        <v>21</v>
      </c>
      <c r="Y3" s="204">
        <v>22</v>
      </c>
      <c r="Z3" s="204">
        <v>23</v>
      </c>
      <c r="AA3" s="204">
        <v>24</v>
      </c>
      <c r="AB3" s="204">
        <v>25</v>
      </c>
      <c r="AC3" s="204">
        <v>26</v>
      </c>
      <c r="AD3" s="204">
        <v>27</v>
      </c>
      <c r="AE3" s="204">
        <v>28</v>
      </c>
      <c r="AF3" s="204">
        <v>29</v>
      </c>
      <c r="AG3" s="204">
        <v>30</v>
      </c>
    </row>
    <row r="4" spans="2:33" x14ac:dyDescent="0.2">
      <c r="B4" s="207" t="s">
        <v>358</v>
      </c>
      <c r="C4" s="207" t="s">
        <v>9</v>
      </c>
      <c r="D4" s="208">
        <f>Parametre!C13</f>
        <v>2026</v>
      </c>
      <c r="E4" s="208">
        <f>$D$4+D3</f>
        <v>2027</v>
      </c>
      <c r="F4" s="208">
        <f>$D$4+E3</f>
        <v>2028</v>
      </c>
      <c r="G4" s="208">
        <f t="shared" ref="G4:AG4" si="0">$D$4+F3</f>
        <v>2029</v>
      </c>
      <c r="H4" s="208">
        <f t="shared" si="0"/>
        <v>2030</v>
      </c>
      <c r="I4" s="208">
        <f t="shared" si="0"/>
        <v>2031</v>
      </c>
      <c r="J4" s="208">
        <f t="shared" si="0"/>
        <v>2032</v>
      </c>
      <c r="K4" s="208">
        <f t="shared" si="0"/>
        <v>2033</v>
      </c>
      <c r="L4" s="208">
        <f t="shared" si="0"/>
        <v>2034</v>
      </c>
      <c r="M4" s="208">
        <f t="shared" si="0"/>
        <v>2035</v>
      </c>
      <c r="N4" s="208">
        <f t="shared" si="0"/>
        <v>2036</v>
      </c>
      <c r="O4" s="208">
        <f t="shared" si="0"/>
        <v>2037</v>
      </c>
      <c r="P4" s="208">
        <f t="shared" si="0"/>
        <v>2038</v>
      </c>
      <c r="Q4" s="208">
        <f t="shared" si="0"/>
        <v>2039</v>
      </c>
      <c r="R4" s="208">
        <f t="shared" si="0"/>
        <v>2040</v>
      </c>
      <c r="S4" s="208">
        <f t="shared" si="0"/>
        <v>2041</v>
      </c>
      <c r="T4" s="208">
        <f t="shared" si="0"/>
        <v>2042</v>
      </c>
      <c r="U4" s="208">
        <f t="shared" si="0"/>
        <v>2043</v>
      </c>
      <c r="V4" s="208">
        <f t="shared" si="0"/>
        <v>2044</v>
      </c>
      <c r="W4" s="208">
        <f t="shared" si="0"/>
        <v>2045</v>
      </c>
      <c r="X4" s="208">
        <f t="shared" si="0"/>
        <v>2046</v>
      </c>
      <c r="Y4" s="208">
        <f t="shared" si="0"/>
        <v>2047</v>
      </c>
      <c r="Z4" s="208">
        <f t="shared" si="0"/>
        <v>2048</v>
      </c>
      <c r="AA4" s="208">
        <f t="shared" si="0"/>
        <v>2049</v>
      </c>
      <c r="AB4" s="208">
        <f t="shared" si="0"/>
        <v>2050</v>
      </c>
      <c r="AC4" s="208">
        <f t="shared" si="0"/>
        <v>2051</v>
      </c>
      <c r="AD4" s="208">
        <f t="shared" si="0"/>
        <v>2052</v>
      </c>
      <c r="AE4" s="208">
        <f t="shared" si="0"/>
        <v>2053</v>
      </c>
      <c r="AF4" s="208">
        <f t="shared" si="0"/>
        <v>2054</v>
      </c>
      <c r="AG4" s="208">
        <f t="shared" si="0"/>
        <v>2055</v>
      </c>
    </row>
    <row r="5" spans="2:33" x14ac:dyDescent="0.2">
      <c r="B5" s="204" t="s">
        <v>29</v>
      </c>
      <c r="C5" s="222">
        <f t="shared" ref="C5:C10" si="1">SUM(D5:AG5)</f>
        <v>124222540.48789507</v>
      </c>
      <c r="D5" s="232">
        <f>'[1]07 Čas cestujúcich'!D5</f>
        <v>4111570.0037898384</v>
      </c>
      <c r="E5" s="232">
        <f>'[1]07 Čas cestujúcich'!E5</f>
        <v>4080040.6549529559</v>
      </c>
      <c r="F5" s="232">
        <f>'[1]07 Čas cestujúcich'!F5</f>
        <v>4049912.8888832862</v>
      </c>
      <c r="G5" s="232">
        <f>'[1]07 Čas cestujúcich'!G5</f>
        <v>4021111.3918784661</v>
      </c>
      <c r="H5" s="232">
        <f>'[1]07 Čas cestujúcich'!H5</f>
        <v>3993582.4608878554</v>
      </c>
      <c r="I5" s="232">
        <f>'[1]07 Čas cestujúcich'!I5</f>
        <v>4006766.4042971246</v>
      </c>
      <c r="J5" s="232">
        <f>'[1]07 Čas cestujúcich'!J5</f>
        <v>4020038.0849409699</v>
      </c>
      <c r="K5" s="232">
        <f>'[1]07 Čas cestujúcich'!K5</f>
        <v>4033398.6290193587</v>
      </c>
      <c r="L5" s="232">
        <f>'[1]07 Čas cestujúcich'!L5</f>
        <v>4046849.1843496324</v>
      </c>
      <c r="M5" s="232">
        <f>'[1]07 Čas cestujúcich'!M5</f>
        <v>4060390.9209191892</v>
      </c>
      <c r="N5" s="232">
        <f>'[1]07 Čas cestujúcich'!N5</f>
        <v>4074025.0314556831</v>
      </c>
      <c r="O5" s="232">
        <f>'[1]07 Čas cestujúcich'!O5</f>
        <v>4087752.7320155259</v>
      </c>
      <c r="P5" s="232">
        <f>'[1]07 Čas cestujúcich'!P5</f>
        <v>4101575.2625912759</v>
      </c>
      <c r="Q5" s="232">
        <f>'[1]07 Čas cestujúcich'!Q5</f>
        <v>4115493.8877387051</v>
      </c>
      <c r="R5" s="232">
        <f>'[1]07 Čas cestujúcich'!R5</f>
        <v>4129509.8972242917</v>
      </c>
      <c r="S5" s="232">
        <f>'[1]07 Čas cestujúcich'!S5</f>
        <v>4140463.1654842477</v>
      </c>
      <c r="T5" s="232">
        <f>'[1]07 Čas cestujúcich'!T5</f>
        <v>4151474.3748244541</v>
      </c>
      <c r="U5" s="232">
        <f>'[1]07 Čas cestujúcich'!U5</f>
        <v>4162544.0756487665</v>
      </c>
      <c r="V5" s="232">
        <f>'[1]07 Čas cestujúcich'!V5</f>
        <v>4173672.8258187361</v>
      </c>
      <c r="W5" s="232">
        <f>'[1]07 Čas cestujúcich'!W5</f>
        <v>4184861.190785245</v>
      </c>
      <c r="X5" s="232">
        <f>'[1]07 Čas cestujúcich'!X5</f>
        <v>4196109.7437231038</v>
      </c>
      <c r="Y5" s="232">
        <f>'[1]07 Čas cestujúcich'!Y5</f>
        <v>4207419.0656685149</v>
      </c>
      <c r="Z5" s="232">
        <f>'[1]07 Čas cestujúcich'!Z5</f>
        <v>4218789.7456595907</v>
      </c>
      <c r="AA5" s="232">
        <f>'[1]07 Čas cestujúcich'!AA5</f>
        <v>4230222.3808799721</v>
      </c>
      <c r="AB5" s="232">
        <f>'[1]07 Čas cestujúcich'!AB5</f>
        <v>4241717.5768055804</v>
      </c>
      <c r="AC5" s="232">
        <f>'[1]07 Čas cestujúcich'!AC5</f>
        <v>4253275.9473546818</v>
      </c>
      <c r="AD5" s="232">
        <f>'[1]07 Čas cestujúcich'!AD5</f>
        <v>4264898.1150412476</v>
      </c>
      <c r="AE5" s="232">
        <f>'[1]07 Čas cestujúcich'!AE5</f>
        <v>4276584.7111318028</v>
      </c>
      <c r="AF5" s="232">
        <f>'[1]07 Čas cestujúcich'!AF5</f>
        <v>4288336.3758057281</v>
      </c>
      <c r="AG5" s="232">
        <f>'[1]07 Čas cestujúcich'!AG5</f>
        <v>4300153.7583192596</v>
      </c>
    </row>
    <row r="6" spans="2:33" x14ac:dyDescent="0.2">
      <c r="B6" s="204" t="s">
        <v>30</v>
      </c>
      <c r="C6" s="222">
        <f t="shared" si="1"/>
        <v>106338208.15089931</v>
      </c>
      <c r="D6" s="232">
        <f>'[1]07 Čas cestujúcich'!D6</f>
        <v>4111570.0037898384</v>
      </c>
      <c r="E6" s="232">
        <f>'[1]07 Čas cestujúcich'!E6</f>
        <v>4080040.6549529559</v>
      </c>
      <c r="F6" s="232">
        <f>'[1]07 Čas cestujúcich'!F6</f>
        <v>4049912.8888832862</v>
      </c>
      <c r="G6" s="232">
        <f>'[1]07 Čas cestujúcich'!G6</f>
        <v>4021111.3918784661</v>
      </c>
      <c r="H6" s="232">
        <f>'[1]07 Čas cestujúcich'!H6</f>
        <v>3389913.3614376029</v>
      </c>
      <c r="I6" s="232">
        <f>'[1]07 Čas cestujúcich'!I6</f>
        <v>3396449.898358433</v>
      </c>
      <c r="J6" s="232">
        <f>'[1]07 Čas cestujúcich'!J6</f>
        <v>3403004.9066636194</v>
      </c>
      <c r="K6" s="232">
        <f>'[1]07 Čas cestujúcich'!K6</f>
        <v>3409578.5111104278</v>
      </c>
      <c r="L6" s="232">
        <f>'[1]07 Čas cestujúcich'!L6</f>
        <v>3416170.8376653753</v>
      </c>
      <c r="M6" s="232">
        <f>'[1]07 Čas cestujúcich'!M6</f>
        <v>3422782.0135197379</v>
      </c>
      <c r="N6" s="232">
        <f>'[1]07 Čas cestujúcich'!N6</f>
        <v>3429412.1671052873</v>
      </c>
      <c r="O6" s="232">
        <f>'[1]07 Čas cestujúcich'!O6</f>
        <v>3436061.4281102773</v>
      </c>
      <c r="P6" s="232">
        <f>'[1]07 Čas cestujúcich'!P6</f>
        <v>3442729.9274957296</v>
      </c>
      <c r="Q6" s="232">
        <f>'[1]07 Čas cestujúcich'!Q6</f>
        <v>3449417.7975119366</v>
      </c>
      <c r="R6" s="232">
        <f>'[1]07 Čas cestujúcich'!R6</f>
        <v>3456125.1717152609</v>
      </c>
      <c r="S6" s="232">
        <f>'[1]07 Čas cestujúcich'!S6</f>
        <v>3460933.2207187768</v>
      </c>
      <c r="T6" s="232">
        <f>'[1]07 Čas cestujúcich'!T6</f>
        <v>3465750.2116695317</v>
      </c>
      <c r="U6" s="232">
        <f>'[1]07 Čas cestujúcich'!U6</f>
        <v>3470576.1857778616</v>
      </c>
      <c r="V6" s="232">
        <f>'[1]07 Čas cestujúcich'!V6</f>
        <v>3475411.1845335709</v>
      </c>
      <c r="W6" s="232">
        <f>'[1]07 Čas cestujúcich'!W6</f>
        <v>3480255.249708428</v>
      </c>
      <c r="X6" s="232">
        <f>'[1]07 Čas cestujúcich'!X6</f>
        <v>3485108.4233587501</v>
      </c>
      <c r="Y6" s="232">
        <f>'[1]07 Čas cestujúcich'!Y6</f>
        <v>3489970.7478279904</v>
      </c>
      <c r="Z6" s="232">
        <f>'[1]07 Čas cestujúcich'!Z6</f>
        <v>3494842.2657493874</v>
      </c>
      <c r="AA6" s="232">
        <f>'[1]07 Čas cestujúcich'!AA6</f>
        <v>3499723.0200485894</v>
      </c>
      <c r="AB6" s="232">
        <f>'[1]07 Čas cestujúcich'!AB6</f>
        <v>3504613.0539463693</v>
      </c>
      <c r="AC6" s="232">
        <f>'[1]07 Čas cestujúcich'!AC6</f>
        <v>3509512.4109613295</v>
      </c>
      <c r="AD6" s="232">
        <f>'[1]07 Čas cestujúcich'!AD6</f>
        <v>3514421.1349126548</v>
      </c>
      <c r="AE6" s="232">
        <f>'[1]07 Čas cestujúcich'!AE6</f>
        <v>3519339.2699229014</v>
      </c>
      <c r="AF6" s="232">
        <f>'[1]07 Čas cestujúcich'!AF6</f>
        <v>3524266.8604208007</v>
      </c>
      <c r="AG6" s="232">
        <f>'[1]07 Čas cestujúcich'!AG6</f>
        <v>3529203.9511441179</v>
      </c>
    </row>
    <row r="7" spans="2:33" ht="12" thickBot="1" x14ac:dyDescent="0.25">
      <c r="B7" s="210" t="s">
        <v>360</v>
      </c>
      <c r="C7" s="226">
        <f t="shared" si="1"/>
        <v>17884332.336995792</v>
      </c>
      <c r="D7" s="226">
        <f>D5-D6</f>
        <v>0</v>
      </c>
      <c r="E7" s="226">
        <f t="shared" ref="E7:AG7" si="2">E5-E6</f>
        <v>0</v>
      </c>
      <c r="F7" s="226">
        <f t="shared" si="2"/>
        <v>0</v>
      </c>
      <c r="G7" s="226">
        <f t="shared" si="2"/>
        <v>0</v>
      </c>
      <c r="H7" s="226">
        <f t="shared" si="2"/>
        <v>603669.09945025248</v>
      </c>
      <c r="I7" s="226">
        <f t="shared" si="2"/>
        <v>610316.50593869155</v>
      </c>
      <c r="J7" s="226">
        <f t="shared" si="2"/>
        <v>617033.1782773505</v>
      </c>
      <c r="K7" s="226">
        <f t="shared" si="2"/>
        <v>623820.11790893087</v>
      </c>
      <c r="L7" s="226">
        <f t="shared" si="2"/>
        <v>630678.34668425703</v>
      </c>
      <c r="M7" s="226">
        <f t="shared" si="2"/>
        <v>637608.90739945136</v>
      </c>
      <c r="N7" s="226">
        <f t="shared" si="2"/>
        <v>644612.86435039574</v>
      </c>
      <c r="O7" s="226">
        <f t="shared" si="2"/>
        <v>651691.30390524864</v>
      </c>
      <c r="P7" s="226">
        <f t="shared" si="2"/>
        <v>658845.33509554621</v>
      </c>
      <c r="Q7" s="226">
        <f t="shared" si="2"/>
        <v>666076.09022676852</v>
      </c>
      <c r="R7" s="226">
        <f t="shared" si="2"/>
        <v>673384.72550903074</v>
      </c>
      <c r="S7" s="226">
        <f t="shared" si="2"/>
        <v>679529.94476547092</v>
      </c>
      <c r="T7" s="226">
        <f t="shared" si="2"/>
        <v>685724.16315492243</v>
      </c>
      <c r="U7" s="226">
        <f t="shared" si="2"/>
        <v>691967.88987090485</v>
      </c>
      <c r="V7" s="226">
        <f t="shared" si="2"/>
        <v>698261.64128516521</v>
      </c>
      <c r="W7" s="226">
        <f t="shared" si="2"/>
        <v>704605.94107681699</v>
      </c>
      <c r="X7" s="226">
        <f t="shared" si="2"/>
        <v>711001.32036435371</v>
      </c>
      <c r="Y7" s="226">
        <f t="shared" si="2"/>
        <v>717448.31784052448</v>
      </c>
      <c r="Z7" s="226">
        <f t="shared" si="2"/>
        <v>723947.47991020326</v>
      </c>
      <c r="AA7" s="226">
        <f t="shared" si="2"/>
        <v>730499.36083138268</v>
      </c>
      <c r="AB7" s="226">
        <f t="shared" si="2"/>
        <v>737104.52285921108</v>
      </c>
      <c r="AC7" s="226">
        <f t="shared" si="2"/>
        <v>743763.53639335232</v>
      </c>
      <c r="AD7" s="226">
        <f t="shared" si="2"/>
        <v>750476.98012859281</v>
      </c>
      <c r="AE7" s="226">
        <f t="shared" si="2"/>
        <v>757245.44120890135</v>
      </c>
      <c r="AF7" s="226">
        <f t="shared" si="2"/>
        <v>764069.51538492739</v>
      </c>
      <c r="AG7" s="226">
        <f t="shared" si="2"/>
        <v>770949.80717514176</v>
      </c>
    </row>
    <row r="8" spans="2:33" ht="12" thickTop="1" x14ac:dyDescent="0.2">
      <c r="B8" s="211" t="s">
        <v>247</v>
      </c>
      <c r="C8" s="230">
        <f t="shared" si="1"/>
        <v>1305556.2606006933</v>
      </c>
      <c r="D8" s="230">
        <f>D7*Parametre!$C$88</f>
        <v>0</v>
      </c>
      <c r="E8" s="230">
        <f>E7*Parametre!$C$88</f>
        <v>0</v>
      </c>
      <c r="F8" s="230">
        <f>F7*Parametre!$C$88</f>
        <v>0</v>
      </c>
      <c r="G8" s="230">
        <f>G7*Parametre!$C$88</f>
        <v>0</v>
      </c>
      <c r="H8" s="230">
        <f>H7*Parametre!$C$88</f>
        <v>44067.844259868427</v>
      </c>
      <c r="I8" s="230">
        <f>I7*Parametre!$C$88</f>
        <v>44553.104933524482</v>
      </c>
      <c r="J8" s="230">
        <f>J7*Parametre!$C$88</f>
        <v>45043.422014246586</v>
      </c>
      <c r="K8" s="230">
        <f>K7*Parametre!$C$88</f>
        <v>45538.868607351949</v>
      </c>
      <c r="L8" s="230">
        <f>L7*Parametre!$C$88</f>
        <v>46039.519307950759</v>
      </c>
      <c r="M8" s="230">
        <f>M7*Parametre!$C$88</f>
        <v>46545.450240159946</v>
      </c>
      <c r="N8" s="230">
        <f>N7*Parametre!$C$88</f>
        <v>47056.739097578888</v>
      </c>
      <c r="O8" s="230">
        <f>O7*Parametre!$C$88</f>
        <v>47573.465185083151</v>
      </c>
      <c r="P8" s="230">
        <f>P7*Parametre!$C$88</f>
        <v>48095.709461974868</v>
      </c>
      <c r="Q8" s="230">
        <f>Q7*Parametre!$C$88</f>
        <v>48623.554586554099</v>
      </c>
      <c r="R8" s="230">
        <f>R7*Parametre!$C$88</f>
        <v>49157.084962159242</v>
      </c>
      <c r="S8" s="230">
        <f>S7*Parametre!$C$88</f>
        <v>49605.685967879377</v>
      </c>
      <c r="T8" s="230">
        <f>T7*Parametre!$C$88</f>
        <v>50057.863910309337</v>
      </c>
      <c r="U8" s="230">
        <f>U7*Parametre!$C$88</f>
        <v>50513.655960576049</v>
      </c>
      <c r="V8" s="230">
        <f>V7*Parametre!$C$88</f>
        <v>50973.099813817054</v>
      </c>
      <c r="W8" s="230">
        <f>W7*Parametre!$C$88</f>
        <v>51436.233698607641</v>
      </c>
      <c r="X8" s="230">
        <f>X7*Parametre!$C$88</f>
        <v>51903.096386597819</v>
      </c>
      <c r="Y8" s="230">
        <f>Y7*Parametre!$C$88</f>
        <v>52373.727202358285</v>
      </c>
      <c r="Z8" s="230">
        <f>Z7*Parametre!$C$88</f>
        <v>52848.166033444832</v>
      </c>
      <c r="AA8" s="230">
        <f>AA7*Parametre!$C$88</f>
        <v>53326.453340690932</v>
      </c>
      <c r="AB8" s="230">
        <f>AB7*Parametre!$C$88</f>
        <v>53808.630168722404</v>
      </c>
      <c r="AC8" s="230">
        <f>AC7*Parametre!$C$88</f>
        <v>54294.738156714717</v>
      </c>
      <c r="AD8" s="230">
        <f>AD7*Parametre!$C$88</f>
        <v>54784.81954938727</v>
      </c>
      <c r="AE8" s="230">
        <f>AE7*Parametre!$C$88</f>
        <v>55278.917208249797</v>
      </c>
      <c r="AF8" s="230">
        <f>AF7*Parametre!$C$88</f>
        <v>55777.074623099696</v>
      </c>
      <c r="AG8" s="230">
        <f>AG7*Parametre!$C$88</f>
        <v>56279.335923785344</v>
      </c>
    </row>
    <row r="9" spans="2:33" x14ac:dyDescent="0.2">
      <c r="B9" s="204" t="s">
        <v>170</v>
      </c>
      <c r="C9" s="222">
        <f t="shared" si="1"/>
        <v>4363777.0902269734</v>
      </c>
      <c r="D9" s="222">
        <f>D7*Parametre!$D$88</f>
        <v>0</v>
      </c>
      <c r="E9" s="222">
        <f>E7*Parametre!$D$88</f>
        <v>0</v>
      </c>
      <c r="F9" s="222">
        <f>F7*Parametre!$D$88</f>
        <v>0</v>
      </c>
      <c r="G9" s="222">
        <f>G7*Parametre!$D$88</f>
        <v>0</v>
      </c>
      <c r="H9" s="222">
        <f>H7*Parametre!$D$88</f>
        <v>147295.26026586161</v>
      </c>
      <c r="I9" s="222">
        <f>I7*Parametre!$D$88</f>
        <v>148917.22744904074</v>
      </c>
      <c r="J9" s="222">
        <f>J7*Parametre!$D$88</f>
        <v>150556.09549967351</v>
      </c>
      <c r="K9" s="222">
        <f>K7*Parametre!$D$88</f>
        <v>152212.10876977912</v>
      </c>
      <c r="L9" s="222">
        <f>L7*Parametre!$D$88</f>
        <v>153885.51659095872</v>
      </c>
      <c r="M9" s="222">
        <f>M7*Parametre!$D$88</f>
        <v>155576.57340546613</v>
      </c>
      <c r="N9" s="222">
        <f>N7*Parametre!$D$88</f>
        <v>157285.53890149656</v>
      </c>
      <c r="O9" s="222">
        <f>O7*Parametre!$D$88</f>
        <v>159012.67815288066</v>
      </c>
      <c r="P9" s="222">
        <f>P7*Parametre!$D$88</f>
        <v>160758.26176331326</v>
      </c>
      <c r="Q9" s="222">
        <f>Q7*Parametre!$D$88</f>
        <v>162522.56601533151</v>
      </c>
      <c r="R9" s="222">
        <f>R7*Parametre!$D$88</f>
        <v>164305.87302420349</v>
      </c>
      <c r="S9" s="222">
        <f>S7*Parametre!$D$88</f>
        <v>165805.30652277489</v>
      </c>
      <c r="T9" s="222">
        <f>T7*Parametre!$D$88</f>
        <v>167316.69580980108</v>
      </c>
      <c r="U9" s="222">
        <f>U7*Parametre!$D$88</f>
        <v>168840.16512850078</v>
      </c>
      <c r="V9" s="222">
        <f>V7*Parametre!$D$88</f>
        <v>170375.84047358032</v>
      </c>
      <c r="W9" s="222">
        <f>W7*Parametre!$D$88</f>
        <v>171923.84962274335</v>
      </c>
      <c r="X9" s="222">
        <f>X7*Parametre!$D$88</f>
        <v>173484.32216890229</v>
      </c>
      <c r="Y9" s="222">
        <f>Y7*Parametre!$D$88</f>
        <v>175057.38955308797</v>
      </c>
      <c r="Z9" s="222">
        <f>Z7*Parametre!$D$88</f>
        <v>176643.1850980896</v>
      </c>
      <c r="AA9" s="222">
        <f>AA7*Parametre!$D$88</f>
        <v>178241.84404285738</v>
      </c>
      <c r="AB9" s="222">
        <f>AB7*Parametre!$D$88</f>
        <v>179853.5035776475</v>
      </c>
      <c r="AC9" s="222">
        <f>AC7*Parametre!$D$88</f>
        <v>181478.30287997797</v>
      </c>
      <c r="AD9" s="222">
        <f>AD7*Parametre!$D$88</f>
        <v>183116.38315137665</v>
      </c>
      <c r="AE9" s="222">
        <f>AE7*Parametre!$D$88</f>
        <v>184767.88765497191</v>
      </c>
      <c r="AF9" s="222">
        <f>AF7*Parametre!$D$88</f>
        <v>186432.96175392228</v>
      </c>
      <c r="AG9" s="222">
        <f>AG7*Parametre!$D$88</f>
        <v>188111.75295073458</v>
      </c>
    </row>
    <row r="10" spans="2:33" x14ac:dyDescent="0.2">
      <c r="B10" s="204" t="s">
        <v>171</v>
      </c>
      <c r="C10" s="222">
        <f t="shared" si="1"/>
        <v>12214998.986168131</v>
      </c>
      <c r="D10" s="222">
        <f>D7*Parametre!$E$88</f>
        <v>0</v>
      </c>
      <c r="E10" s="222">
        <f>E7*Parametre!$E$88</f>
        <v>0</v>
      </c>
      <c r="F10" s="222">
        <f>F7*Parametre!$E$88</f>
        <v>0</v>
      </c>
      <c r="G10" s="222">
        <f>G7*Parametre!$E$88</f>
        <v>0</v>
      </c>
      <c r="H10" s="222">
        <f>H7*Parametre!$E$88</f>
        <v>412305.99492452247</v>
      </c>
      <c r="I10" s="222">
        <f>I7*Parametre!$E$88</f>
        <v>416846.17355612636</v>
      </c>
      <c r="J10" s="222">
        <f>J7*Parametre!$E$88</f>
        <v>421433.66076343041</v>
      </c>
      <c r="K10" s="222">
        <f>K7*Parametre!$E$88</f>
        <v>426069.14053179981</v>
      </c>
      <c r="L10" s="222">
        <f>L7*Parametre!$E$88</f>
        <v>430753.3107853476</v>
      </c>
      <c r="M10" s="222">
        <f>M7*Parametre!$E$88</f>
        <v>435486.88375382533</v>
      </c>
      <c r="N10" s="222">
        <f>N7*Parametre!$E$88</f>
        <v>440270.58635132032</v>
      </c>
      <c r="O10" s="222">
        <f>O7*Parametre!$E$88</f>
        <v>445105.16056728485</v>
      </c>
      <c r="P10" s="222">
        <f>P7*Parametre!$E$88</f>
        <v>449991.36387025809</v>
      </c>
      <c r="Q10" s="222">
        <f>Q7*Parametre!$E$88</f>
        <v>454929.96962488291</v>
      </c>
      <c r="R10" s="222">
        <f>R7*Parametre!$E$88</f>
        <v>459921.76752266806</v>
      </c>
      <c r="S10" s="222">
        <f>S7*Parametre!$E$88</f>
        <v>464118.95227481669</v>
      </c>
      <c r="T10" s="222">
        <f>T7*Parametre!$E$88</f>
        <v>468349.60343481204</v>
      </c>
      <c r="U10" s="222">
        <f>U7*Parametre!$E$88</f>
        <v>472614.06878182804</v>
      </c>
      <c r="V10" s="222">
        <f>V7*Parametre!$E$88</f>
        <v>476912.70099776785</v>
      </c>
      <c r="W10" s="222">
        <f>W7*Parametre!$E$88</f>
        <v>481245.85775546602</v>
      </c>
      <c r="X10" s="222">
        <f>X7*Parametre!$E$88</f>
        <v>485613.90180885361</v>
      </c>
      <c r="Y10" s="222">
        <f>Y7*Parametre!$E$88</f>
        <v>490017.20108507824</v>
      </c>
      <c r="Z10" s="222">
        <f>Z7*Parametre!$E$88</f>
        <v>494456.12877866888</v>
      </c>
      <c r="AA10" s="222">
        <f>AA7*Parametre!$E$88</f>
        <v>498931.0634478344</v>
      </c>
      <c r="AB10" s="222">
        <f>AB7*Parametre!$E$88</f>
        <v>503442.38911284122</v>
      </c>
      <c r="AC10" s="222">
        <f>AC7*Parametre!$E$88</f>
        <v>507990.4953566597</v>
      </c>
      <c r="AD10" s="222">
        <f>AD7*Parametre!$E$88</f>
        <v>512575.77742782893</v>
      </c>
      <c r="AE10" s="222">
        <f>AE7*Parametre!$E$88</f>
        <v>517198.63634567964</v>
      </c>
      <c r="AF10" s="222">
        <f>AF7*Parametre!$E$88</f>
        <v>521859.47900790547</v>
      </c>
      <c r="AG10" s="222">
        <f>AG7*Parametre!$E$88</f>
        <v>526558.71830062184</v>
      </c>
    </row>
    <row r="12" spans="2:33" x14ac:dyDescent="0.2">
      <c r="B12" s="212" t="s">
        <v>361</v>
      </c>
    </row>
    <row r="13" spans="2:33" x14ac:dyDescent="0.2">
      <c r="B13" s="209" t="s">
        <v>247</v>
      </c>
      <c r="C13" s="222">
        <f>SUM(D13:AG13)</f>
        <v>25704809.358611349</v>
      </c>
      <c r="D13" s="222">
        <f>D8*Parametre!H95</f>
        <v>0</v>
      </c>
      <c r="E13" s="222">
        <f>E8*Parametre!I95</f>
        <v>0</v>
      </c>
      <c r="F13" s="222">
        <f>F8*Parametre!J95</f>
        <v>0</v>
      </c>
      <c r="G13" s="222">
        <f>G8*Parametre!K95</f>
        <v>0</v>
      </c>
      <c r="H13" s="222">
        <f>H8*Parametre!L95</f>
        <v>780882.20028486848</v>
      </c>
      <c r="I13" s="222">
        <f>I8*Parametre!M95</f>
        <v>796163.98516208259</v>
      </c>
      <c r="J13" s="222">
        <f>J8*Parametre!N95</f>
        <v>811682.4646967235</v>
      </c>
      <c r="K13" s="222">
        <f>K8*Parametre!O95</f>
        <v>827441.24259558495</v>
      </c>
      <c r="L13" s="222">
        <f>L8*Parametre!P95</f>
        <v>843443.9937216579</v>
      </c>
      <c r="M13" s="222">
        <f>M8*Parametre!Q95</f>
        <v>859694.46593575412</v>
      </c>
      <c r="N13" s="222">
        <f>N8*Parametre!R95</f>
        <v>876667.04938789469</v>
      </c>
      <c r="O13" s="222">
        <f>O8*Parametre!S95</f>
        <v>893905.41082771239</v>
      </c>
      <c r="P13" s="222">
        <f>P8*Parametre!T95</f>
        <v>911413.69430442376</v>
      </c>
      <c r="Q13" s="222">
        <f>Q8*Parametre!U95</f>
        <v>929196.12814904877</v>
      </c>
      <c r="R13" s="222">
        <f>R8*Parametre!V95</f>
        <v>947257.02722080855</v>
      </c>
      <c r="S13" s="222">
        <f>S8*Parametre!W95</f>
        <v>962350.30777685985</v>
      </c>
      <c r="T13" s="222">
        <f>T8*Parametre!X95</f>
        <v>978130.66080744436</v>
      </c>
      <c r="U13" s="222">
        <f>U8*Parametre!Y95</f>
        <v>994108.74930413661</v>
      </c>
      <c r="V13" s="222">
        <f>V8*Parametre!Z95</f>
        <v>1010286.838309854</v>
      </c>
      <c r="W13" s="222">
        <f>W8*Parametre!AA95</f>
        <v>1026667.2246242085</v>
      </c>
      <c r="X13" s="222">
        <f>X8*Parametre!AB95</f>
        <v>1043252.2373706163</v>
      </c>
      <c r="Y13" s="222">
        <f>Y8*Parametre!AC95</f>
        <v>1060044.2385757316</v>
      </c>
      <c r="Z13" s="222">
        <f>Z8*Parametre!AD95</f>
        <v>1077045.6237616057</v>
      </c>
      <c r="AA13" s="222">
        <f>AA8*Parametre!AE95</f>
        <v>1094258.8225509778</v>
      </c>
      <c r="AB13" s="222">
        <f>AB8*Parametre!AF95</f>
        <v>1111686.2992858049</v>
      </c>
      <c r="AC13" s="222">
        <f>AC8*Parametre!AG95</f>
        <v>1132045.2905675019</v>
      </c>
      <c r="AD13" s="222">
        <f>AD8*Parametre!AH95</f>
        <v>1152672.603319108</v>
      </c>
      <c r="AE13" s="222">
        <f>AE8*Parametre!AI95</f>
        <v>1173571.4123311432</v>
      </c>
      <c r="AF13" s="222">
        <f>AF8*Parametre!AJ95</f>
        <v>1194744.9384267956</v>
      </c>
      <c r="AG13" s="222">
        <f>AG8*Parametre!AK95</f>
        <v>1216196.4493130012</v>
      </c>
    </row>
    <row r="14" spans="2:33" x14ac:dyDescent="0.2">
      <c r="B14" s="209" t="s">
        <v>170</v>
      </c>
      <c r="C14" s="222">
        <f>SUM(D14:AG14)</f>
        <v>38261052.716365859</v>
      </c>
      <c r="D14" s="222">
        <f>D9*Parametre!H96</f>
        <v>0</v>
      </c>
      <c r="E14" s="222">
        <f>E9*Parametre!I96</f>
        <v>0</v>
      </c>
      <c r="F14" s="222">
        <f>F9*Parametre!J96</f>
        <v>0</v>
      </c>
      <c r="G14" s="222">
        <f>G9*Parametre!K96</f>
        <v>0</v>
      </c>
      <c r="H14" s="222">
        <f>H9*Parametre!L96</f>
        <v>1200456.3711667722</v>
      </c>
      <c r="I14" s="222">
        <f>I9*Parametre!M96</f>
        <v>1221121.2650821339</v>
      </c>
      <c r="J14" s="222">
        <f>J9*Parametre!N96</f>
        <v>1242087.7878723065</v>
      </c>
      <c r="K14" s="222">
        <f>K9*Parametre!O96</f>
        <v>1263360.5027891668</v>
      </c>
      <c r="L14" s="222">
        <f>L9*Parametre!P96</f>
        <v>1284944.0635345052</v>
      </c>
      <c r="M14" s="222">
        <f>M9*Parametre!Q96</f>
        <v>1306843.2166059155</v>
      </c>
      <c r="N14" s="222">
        <f>N9*Parametre!R96</f>
        <v>1329062.8037176458</v>
      </c>
      <c r="O14" s="222">
        <f>O9*Parametre!S96</f>
        <v>1351607.7642994856</v>
      </c>
      <c r="P14" s="222">
        <f>P9*Parametre!T96</f>
        <v>1374483.1380763284</v>
      </c>
      <c r="Q14" s="222">
        <f>Q9*Parametre!U96</f>
        <v>1397694.067731851</v>
      </c>
      <c r="R14" s="222">
        <f>R9*Parametre!V96</f>
        <v>1421245.8016593603</v>
      </c>
      <c r="S14" s="222">
        <f>S9*Parametre!W96</f>
        <v>1440848.1136829136</v>
      </c>
      <c r="T14" s="222">
        <f>T9*Parametre!X96</f>
        <v>1460674.7544195636</v>
      </c>
      <c r="U14" s="222">
        <f>U9*Parametre!Y96</f>
        <v>1480728.2481769519</v>
      </c>
      <c r="V14" s="222">
        <f>V9*Parametre!Z96</f>
        <v>1501011.1545722426</v>
      </c>
      <c r="W14" s="222">
        <f>W9*Parametre!AA96</f>
        <v>1521526.0691612787</v>
      </c>
      <c r="X14" s="222">
        <f>X9*Parametre!AB96</f>
        <v>1542275.6240815416</v>
      </c>
      <c r="Y14" s="222">
        <f>Y9*Parametre!AC96</f>
        <v>1563262.4887090756</v>
      </c>
      <c r="Z14" s="222">
        <f>Z9*Parametre!AD96</f>
        <v>1584489.3703298639</v>
      </c>
      <c r="AA14" s="222">
        <f>AA9*Parametre!AE96</f>
        <v>1605959.014826145</v>
      </c>
      <c r="AB14" s="222">
        <f>AB9*Parametre!AF96</f>
        <v>1629472.7424134864</v>
      </c>
      <c r="AC14" s="222">
        <f>AC9*Parametre!AG96</f>
        <v>1655082.122265399</v>
      </c>
      <c r="AD14" s="222">
        <f>AD9*Parametre!AH96</f>
        <v>1681008.3973296375</v>
      </c>
      <c r="AE14" s="222">
        <f>AE9*Parametre!AI96</f>
        <v>1707255.2819319405</v>
      </c>
      <c r="AF14" s="222">
        <f>AF9*Parametre!AJ96</f>
        <v>1733826.5443114773</v>
      </c>
      <c r="AG14" s="222">
        <f>AG9*Parametre!AK96</f>
        <v>1760726.0076188755</v>
      </c>
    </row>
    <row r="15" spans="2:33" x14ac:dyDescent="0.2">
      <c r="B15" s="209" t="s">
        <v>171</v>
      </c>
      <c r="C15" s="231">
        <f>SUM(D15:AG15)</f>
        <v>69231045.158961296</v>
      </c>
      <c r="D15" s="222">
        <f>D10*Parametre!H97</f>
        <v>0</v>
      </c>
      <c r="E15" s="222">
        <f>E10*Parametre!I97</f>
        <v>0</v>
      </c>
      <c r="F15" s="222">
        <f>F10*Parametre!J97</f>
        <v>0</v>
      </c>
      <c r="G15" s="222">
        <f>G10*Parametre!K97</f>
        <v>0</v>
      </c>
      <c r="H15" s="222">
        <f>H10*Parametre!L97</f>
        <v>2172852.5932522332</v>
      </c>
      <c r="I15" s="222">
        <f>I10*Parametre!M97</f>
        <v>2209284.7198474696</v>
      </c>
      <c r="J15" s="222">
        <f>J10*Parametre!N97</f>
        <v>2246241.411869084</v>
      </c>
      <c r="K15" s="222">
        <f>K10*Parametre!O97</f>
        <v>2283730.593250447</v>
      </c>
      <c r="L15" s="222">
        <f>L10*Parametre!P97</f>
        <v>2321760.3451330233</v>
      </c>
      <c r="M15" s="222">
        <f>M10*Parametre!Q97</f>
        <v>2360338.9099457334</v>
      </c>
      <c r="N15" s="222">
        <f>N10*Parametre!R97</f>
        <v>2399474.695614696</v>
      </c>
      <c r="O15" s="222">
        <f>O10*Parametre!S97</f>
        <v>2439176.2799087213</v>
      </c>
      <c r="P15" s="222">
        <f>P10*Parametre!T97</f>
        <v>2479452.4149251222</v>
      </c>
      <c r="Q15" s="222">
        <f>Q10*Parametre!U97</f>
        <v>2520312.0317218513</v>
      </c>
      <c r="R15" s="222">
        <f>R10*Parametre!V97</f>
        <v>2561764.2451012614</v>
      </c>
      <c r="S15" s="222">
        <f>S10*Parametre!W97</f>
        <v>2599066.1327389735</v>
      </c>
      <c r="T15" s="222">
        <f>T10*Parametre!X97</f>
        <v>2636808.2673379919</v>
      </c>
      <c r="U15" s="222">
        <f>U10*Parametre!Y97</f>
        <v>2674995.6293051466</v>
      </c>
      <c r="V15" s="222">
        <f>V10*Parametre!Z97</f>
        <v>2713633.2686772994</v>
      </c>
      <c r="W15" s="222">
        <f>W10*Parametre!AA97</f>
        <v>2752726.3063612655</v>
      </c>
      <c r="X15" s="222">
        <f>X10*Parametre!AB97</f>
        <v>2792279.9354009083</v>
      </c>
      <c r="Y15" s="222">
        <f>Y10*Parametre!AC97</f>
        <v>2832299.4222717523</v>
      </c>
      <c r="Z15" s="222">
        <f>Z10*Parametre!AD97</f>
        <v>2872790.1082040658</v>
      </c>
      <c r="AA15" s="222">
        <f>AA10*Parametre!AE97</f>
        <v>2913757.4105353528</v>
      </c>
      <c r="AB15" s="222">
        <f>AB10*Parametre!AF97</f>
        <v>2955206.8240923779</v>
      </c>
      <c r="AC15" s="222">
        <f>AC10*Parametre!AG97</f>
        <v>3002223.827557859</v>
      </c>
      <c r="AD15" s="222">
        <f>AD10*Parametre!AH97</f>
        <v>3049825.875695582</v>
      </c>
      <c r="AE15" s="222">
        <f>AE10*Parametre!AI97</f>
        <v>3098019.8317106212</v>
      </c>
      <c r="AF15" s="222">
        <f>AF10*Parametre!AJ97</f>
        <v>3146812.6584176701</v>
      </c>
      <c r="AG15" s="222">
        <f>AG10*Parametre!AK97</f>
        <v>3196211.4200847745</v>
      </c>
    </row>
    <row r="16" spans="2:33" x14ac:dyDescent="0.2">
      <c r="B16" s="216" t="s">
        <v>9</v>
      </c>
      <c r="C16" s="223">
        <f>SUM(D16:AG16)</f>
        <v>133196907.2339385</v>
      </c>
      <c r="D16" s="224">
        <f>SUM(D13:D15)</f>
        <v>0</v>
      </c>
      <c r="E16" s="223">
        <f t="shared" ref="E16:AG16" si="3">SUM(E13:E15)</f>
        <v>0</v>
      </c>
      <c r="F16" s="223">
        <f t="shared" si="3"/>
        <v>0</v>
      </c>
      <c r="G16" s="223">
        <f t="shared" si="3"/>
        <v>0</v>
      </c>
      <c r="H16" s="223">
        <f t="shared" si="3"/>
        <v>4154191.1647038739</v>
      </c>
      <c r="I16" s="223">
        <f t="shared" si="3"/>
        <v>4226569.9700916857</v>
      </c>
      <c r="J16" s="223">
        <f t="shared" si="3"/>
        <v>4300011.6644381136</v>
      </c>
      <c r="K16" s="223">
        <f t="shared" si="3"/>
        <v>4374532.3386351988</v>
      </c>
      <c r="L16" s="223">
        <f t="shared" si="3"/>
        <v>4450148.4023891864</v>
      </c>
      <c r="M16" s="223">
        <f t="shared" si="3"/>
        <v>4526876.5924874023</v>
      </c>
      <c r="N16" s="223">
        <f t="shared" si="3"/>
        <v>4605204.5487202369</v>
      </c>
      <c r="O16" s="223">
        <f t="shared" si="3"/>
        <v>4684689.4550359193</v>
      </c>
      <c r="P16" s="223">
        <f t="shared" si="3"/>
        <v>4765349.2473058738</v>
      </c>
      <c r="Q16" s="223">
        <f t="shared" si="3"/>
        <v>4847202.227602751</v>
      </c>
      <c r="R16" s="223">
        <f t="shared" si="3"/>
        <v>4930267.0739814304</v>
      </c>
      <c r="S16" s="223">
        <f t="shared" si="3"/>
        <v>5002264.5541987475</v>
      </c>
      <c r="T16" s="223">
        <f t="shared" si="3"/>
        <v>5075613.6825649999</v>
      </c>
      <c r="U16" s="223">
        <f t="shared" si="3"/>
        <v>5149832.6267862357</v>
      </c>
      <c r="V16" s="223">
        <f t="shared" si="3"/>
        <v>5224931.2615593961</v>
      </c>
      <c r="W16" s="223">
        <f t="shared" si="3"/>
        <v>5300919.6001467528</v>
      </c>
      <c r="X16" s="223">
        <f t="shared" si="3"/>
        <v>5377807.7968530655</v>
      </c>
      <c r="Y16" s="223">
        <f t="shared" si="3"/>
        <v>5455606.1495565595</v>
      </c>
      <c r="Z16" s="223">
        <f t="shared" si="3"/>
        <v>5534325.1022955356</v>
      </c>
      <c r="AA16" s="223">
        <f t="shared" si="3"/>
        <v>5613975.2479124758</v>
      </c>
      <c r="AB16" s="223">
        <f t="shared" si="3"/>
        <v>5696365.8657916691</v>
      </c>
      <c r="AC16" s="223">
        <f t="shared" si="3"/>
        <v>5789351.2403907599</v>
      </c>
      <c r="AD16" s="223">
        <f t="shared" si="3"/>
        <v>5883506.8763443269</v>
      </c>
      <c r="AE16" s="223">
        <f t="shared" si="3"/>
        <v>5978846.5259737056</v>
      </c>
      <c r="AF16" s="223">
        <f t="shared" si="3"/>
        <v>6075384.1411559433</v>
      </c>
      <c r="AG16" s="223">
        <f t="shared" si="3"/>
        <v>6173133.8770166514</v>
      </c>
    </row>
    <row r="19" spans="2:33" x14ac:dyDescent="0.2">
      <c r="B19" s="204"/>
      <c r="C19" s="204"/>
      <c r="D19" s="204" t="s">
        <v>10</v>
      </c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</row>
    <row r="20" spans="2:33" x14ac:dyDescent="0.2">
      <c r="B20" s="206"/>
      <c r="C20" s="206"/>
      <c r="D20" s="204">
        <v>1</v>
      </c>
      <c r="E20" s="204">
        <v>2</v>
      </c>
      <c r="F20" s="204">
        <v>3</v>
      </c>
      <c r="G20" s="204">
        <v>4</v>
      </c>
      <c r="H20" s="204">
        <v>5</v>
      </c>
      <c r="I20" s="204">
        <v>6</v>
      </c>
      <c r="J20" s="204">
        <v>7</v>
      </c>
      <c r="K20" s="204">
        <v>8</v>
      </c>
      <c r="L20" s="204">
        <v>9</v>
      </c>
      <c r="M20" s="204">
        <v>10</v>
      </c>
      <c r="N20" s="204">
        <v>11</v>
      </c>
      <c r="O20" s="204">
        <v>12</v>
      </c>
      <c r="P20" s="204">
        <v>13</v>
      </c>
      <c r="Q20" s="204">
        <v>14</v>
      </c>
      <c r="R20" s="204">
        <v>15</v>
      </c>
      <c r="S20" s="204">
        <v>16</v>
      </c>
      <c r="T20" s="204">
        <v>17</v>
      </c>
      <c r="U20" s="204">
        <v>18</v>
      </c>
      <c r="V20" s="204">
        <v>19</v>
      </c>
      <c r="W20" s="204">
        <v>20</v>
      </c>
      <c r="X20" s="204">
        <v>21</v>
      </c>
      <c r="Y20" s="204">
        <v>22</v>
      </c>
      <c r="Z20" s="204">
        <v>23</v>
      </c>
      <c r="AA20" s="204">
        <v>24</v>
      </c>
      <c r="AB20" s="204">
        <v>25</v>
      </c>
      <c r="AC20" s="204">
        <v>26</v>
      </c>
      <c r="AD20" s="204">
        <v>27</v>
      </c>
      <c r="AE20" s="204">
        <v>28</v>
      </c>
      <c r="AF20" s="204">
        <v>29</v>
      </c>
      <c r="AG20" s="204">
        <v>30</v>
      </c>
    </row>
    <row r="21" spans="2:33" x14ac:dyDescent="0.2">
      <c r="B21" s="207" t="s">
        <v>359</v>
      </c>
      <c r="C21" s="207" t="s">
        <v>9</v>
      </c>
      <c r="D21" s="208">
        <f>D4</f>
        <v>2026</v>
      </c>
      <c r="E21" s="208">
        <f>E4</f>
        <v>2027</v>
      </c>
      <c r="F21" s="208">
        <f>F4</f>
        <v>2028</v>
      </c>
      <c r="G21" s="208">
        <f t="shared" ref="G21:AG21" si="4">G4</f>
        <v>2029</v>
      </c>
      <c r="H21" s="208">
        <f t="shared" si="4"/>
        <v>2030</v>
      </c>
      <c r="I21" s="208">
        <f t="shared" si="4"/>
        <v>2031</v>
      </c>
      <c r="J21" s="208">
        <f t="shared" si="4"/>
        <v>2032</v>
      </c>
      <c r="K21" s="208">
        <f t="shared" si="4"/>
        <v>2033</v>
      </c>
      <c r="L21" s="208">
        <f t="shared" si="4"/>
        <v>2034</v>
      </c>
      <c r="M21" s="208">
        <f t="shared" si="4"/>
        <v>2035</v>
      </c>
      <c r="N21" s="208">
        <f t="shared" si="4"/>
        <v>2036</v>
      </c>
      <c r="O21" s="208">
        <f t="shared" si="4"/>
        <v>2037</v>
      </c>
      <c r="P21" s="208">
        <f t="shared" si="4"/>
        <v>2038</v>
      </c>
      <c r="Q21" s="208">
        <f t="shared" si="4"/>
        <v>2039</v>
      </c>
      <c r="R21" s="208">
        <f t="shared" si="4"/>
        <v>2040</v>
      </c>
      <c r="S21" s="208">
        <f t="shared" si="4"/>
        <v>2041</v>
      </c>
      <c r="T21" s="208">
        <f t="shared" si="4"/>
        <v>2042</v>
      </c>
      <c r="U21" s="208">
        <f t="shared" si="4"/>
        <v>2043</v>
      </c>
      <c r="V21" s="208">
        <f t="shared" si="4"/>
        <v>2044</v>
      </c>
      <c r="W21" s="208">
        <f t="shared" si="4"/>
        <v>2045</v>
      </c>
      <c r="X21" s="208">
        <f t="shared" si="4"/>
        <v>2046</v>
      </c>
      <c r="Y21" s="208">
        <f t="shared" si="4"/>
        <v>2047</v>
      </c>
      <c r="Z21" s="208">
        <f t="shared" si="4"/>
        <v>2048</v>
      </c>
      <c r="AA21" s="208">
        <f t="shared" si="4"/>
        <v>2049</v>
      </c>
      <c r="AB21" s="208">
        <f t="shared" si="4"/>
        <v>2050</v>
      </c>
      <c r="AC21" s="208">
        <f t="shared" si="4"/>
        <v>2051</v>
      </c>
      <c r="AD21" s="208">
        <f t="shared" si="4"/>
        <v>2052</v>
      </c>
      <c r="AE21" s="208">
        <f t="shared" si="4"/>
        <v>2053</v>
      </c>
      <c r="AF21" s="208">
        <f t="shared" si="4"/>
        <v>2054</v>
      </c>
      <c r="AG21" s="208">
        <f t="shared" si="4"/>
        <v>2055</v>
      </c>
    </row>
    <row r="22" spans="2:33" x14ac:dyDescent="0.2">
      <c r="B22" s="204" t="s">
        <v>29</v>
      </c>
      <c r="C22" s="222">
        <f t="shared" ref="C22:C27" si="5">SUM(D22:AG22)</f>
        <v>5624591.780436866</v>
      </c>
      <c r="D22" s="232">
        <f>'[1]07 Čas cestujúcich'!D22</f>
        <v>149760.90577387647</v>
      </c>
      <c r="E22" s="232">
        <f>'[1]07 Čas cestujúcich'!E22</f>
        <v>152415.75394650796</v>
      </c>
      <c r="F22" s="232">
        <f>'[1]07 Čas cestujúcich'!F22</f>
        <v>155099.91324907859</v>
      </c>
      <c r="G22" s="232">
        <f>'[1]07 Čas cestujúcich'!G22</f>
        <v>157813.14862236055</v>
      </c>
      <c r="H22" s="232">
        <f>'[1]07 Čas cestujúcich'!H22</f>
        <v>160555.52269608041</v>
      </c>
      <c r="I22" s="232">
        <f>'[1]07 Čas cestujúcich'!I22</f>
        <v>163196.09663198917</v>
      </c>
      <c r="J22" s="232">
        <f>'[1]07 Čas cestujúcich'!J22</f>
        <v>165849.6012300874</v>
      </c>
      <c r="K22" s="232">
        <f>'[1]07 Čas cestujúcich'!K22</f>
        <v>168516.18204974974</v>
      </c>
      <c r="L22" s="232">
        <f>'[1]07 Čas cestujúcich'!L22</f>
        <v>171195.98721866601</v>
      </c>
      <c r="M22" s="232">
        <f>'[1]07 Čas cestujúcich'!M22</f>
        <v>173889.16749553478</v>
      </c>
      <c r="N22" s="232">
        <f>'[1]07 Čas cestujúcich'!N22</f>
        <v>176595.87633470431</v>
      </c>
      <c r="O22" s="232">
        <f>'[1]07 Čas cestujúcich'!O22</f>
        <v>179316.26995283272</v>
      </c>
      <c r="P22" s="232">
        <f>'[1]07 Čas cestujúcich'!P22</f>
        <v>182050.50739764358</v>
      </c>
      <c r="Q22" s="232">
        <f>'[1]07 Čas cestujúcich'!Q22</f>
        <v>184798.7506188587</v>
      </c>
      <c r="R22" s="232">
        <f>'[1]07 Čas cestujúcich'!R22</f>
        <v>187561.16454138645</v>
      </c>
      <c r="S22" s="232">
        <f>'[1]07 Čas cestujúcich'!S22</f>
        <v>189870.68376161344</v>
      </c>
      <c r="T22" s="232">
        <f>'[1]07 Čas cestujúcich'!T22</f>
        <v>192189.60664004963</v>
      </c>
      <c r="U22" s="232">
        <f>'[1]07 Čas cestujúcich'!U22</f>
        <v>194518.01369424141</v>
      </c>
      <c r="V22" s="232">
        <f>'[1]07 Čas cestujúcich'!V22</f>
        <v>196855.98645527672</v>
      </c>
      <c r="W22" s="232">
        <f>'[1]07 Čas cestujúcich'!W22</f>
        <v>199203.60748479827</v>
      </c>
      <c r="X22" s="232">
        <f>'[1]07 Čas cestujúcich'!X22</f>
        <v>201560.96039237428</v>
      </c>
      <c r="Y22" s="232">
        <f>'[1]07 Čas cestujúcich'!Y22</f>
        <v>203928.12985323457</v>
      </c>
      <c r="Z22" s="232">
        <f>'[1]07 Čas cestujúcich'!Z22</f>
        <v>206305.20162638338</v>
      </c>
      <c r="AA22" s="232">
        <f>'[1]07 Čas cestujúcich'!AA22</f>
        <v>208692.2625730971</v>
      </c>
      <c r="AB22" s="232">
        <f>'[1]07 Čas cestujúcich'!AB22</f>
        <v>211089.40067581669</v>
      </c>
      <c r="AC22" s="232">
        <f>'[1]07 Čas cestujúcich'!AC22</f>
        <v>213496.70505744577</v>
      </c>
      <c r="AD22" s="232">
        <f>'[1]07 Čas cestujúcich'!AD22</f>
        <v>215914.2660010641</v>
      </c>
      <c r="AE22" s="232">
        <f>'[1]07 Čas cestujúcich'!AE22</f>
        <v>218342.17497006722</v>
      </c>
      <c r="AF22" s="232">
        <f>'[1]07 Čas cestujúcich'!AF22</f>
        <v>220780.52462874402</v>
      </c>
      <c r="AG22" s="232">
        <f>'[1]07 Čas cestujúcich'!AG22</f>
        <v>223229.40886330209</v>
      </c>
    </row>
    <row r="23" spans="2:33" x14ac:dyDescent="0.2">
      <c r="B23" s="204" t="s">
        <v>30</v>
      </c>
      <c r="C23" s="222">
        <f t="shared" si="5"/>
        <v>4627822.0003192853</v>
      </c>
      <c r="D23" s="232">
        <f>'[1]07 Čas cestujúcich'!D23</f>
        <v>149760.90577387647</v>
      </c>
      <c r="E23" s="232">
        <f>'[1]07 Čas cestujúcich'!E23</f>
        <v>152415.75394650796</v>
      </c>
      <c r="F23" s="232">
        <f>'[1]07 Čas cestujúcich'!F23</f>
        <v>155099.91324907859</v>
      </c>
      <c r="G23" s="232">
        <f>'[1]07 Čas cestujúcich'!G23</f>
        <v>157813.14862236055</v>
      </c>
      <c r="H23" s="232">
        <f>'[1]07 Čas cestujúcich'!H23</f>
        <v>131454.34832903146</v>
      </c>
      <c r="I23" s="232">
        <f>'[1]07 Čas cestujúcich'!I23</f>
        <v>133313.59704184884</v>
      </c>
      <c r="J23" s="232">
        <f>'[1]07 Čas cestujúcich'!J23</f>
        <v>135177.77236351551</v>
      </c>
      <c r="K23" s="232">
        <f>'[1]07 Čas cestujúcich'!K23</f>
        <v>137046.907113547</v>
      </c>
      <c r="L23" s="232">
        <f>'[1]07 Čas cestujúcich'!L23</f>
        <v>138921.03442081035</v>
      </c>
      <c r="M23" s="232">
        <f>'[1]07 Čas cestujúcich'!M23</f>
        <v>140800.18772736748</v>
      </c>
      <c r="N23" s="232">
        <f>'[1]07 Čas cestujúcich'!N23</f>
        <v>142684.40079237882</v>
      </c>
      <c r="O23" s="232">
        <f>'[1]07 Čas cestujúcich'!O23</f>
        <v>144573.70769606804</v>
      </c>
      <c r="P23" s="232">
        <f>'[1]07 Čas cestujúcich'!P23</f>
        <v>146468.14284374961</v>
      </c>
      <c r="Q23" s="232">
        <f>'[1]07 Čas cestujúcich'!Q23</f>
        <v>148367.74096992009</v>
      </c>
      <c r="R23" s="232">
        <f>'[1]07 Čas cestujúcich'!R23</f>
        <v>150272.53714241434</v>
      </c>
      <c r="S23" s="232">
        <f>'[1]07 Čas cestujúcich'!S23</f>
        <v>152004.85550506186</v>
      </c>
      <c r="T23" s="232">
        <f>'[1]07 Čas cestujúcich'!T23</f>
        <v>153740.13882145903</v>
      </c>
      <c r="U23" s="232">
        <f>'[1]07 Čas cestujúcich'!U23</f>
        <v>155478.40075292179</v>
      </c>
      <c r="V23" s="232">
        <f>'[1]07 Čas cestujúcich'!V23</f>
        <v>157219.65505173782</v>
      </c>
      <c r="W23" s="232">
        <f>'[1]07 Čas cestujúcich'!W23</f>
        <v>158963.91556197387</v>
      </c>
      <c r="X23" s="232">
        <f>'[1]07 Čas cestujúcich'!X23</f>
        <v>160711.19622029283</v>
      </c>
      <c r="Y23" s="232">
        <f>'[1]07 Čas cestujúcich'!Y23</f>
        <v>162461.51105678006</v>
      </c>
      <c r="Z23" s="232">
        <f>'[1]07 Čas cestujúcich'!Z23</f>
        <v>164214.87419577868</v>
      </c>
      <c r="AA23" s="232">
        <f>'[1]07 Čas cestujúcich'!AA23</f>
        <v>165971.2998567344</v>
      </c>
      <c r="AB23" s="232">
        <f>'[1]07 Čas cestujúcich'!AB23</f>
        <v>167730.80235505005</v>
      </c>
      <c r="AC23" s="232">
        <f>'[1]07 Čas cestujúcich'!AC23</f>
        <v>169493.39610294951</v>
      </c>
      <c r="AD23" s="232">
        <f>'[1]07 Čas cestujúcich'!AD23</f>
        <v>171259.09561035203</v>
      </c>
      <c r="AE23" s="232">
        <f>'[1]07 Čas cestujúcich'!AE23</f>
        <v>173027.91548575589</v>
      </c>
      <c r="AF23" s="232">
        <f>'[1]07 Čas cestujúcich'!AF23</f>
        <v>174799.87043713243</v>
      </c>
      <c r="AG23" s="232">
        <f>'[1]07 Čas cestujúcich'!AG23</f>
        <v>176574.97527283058</v>
      </c>
    </row>
    <row r="24" spans="2:33" ht="12" thickBot="1" x14ac:dyDescent="0.25">
      <c r="B24" s="210" t="s">
        <v>360</v>
      </c>
      <c r="C24" s="226">
        <f t="shared" si="5"/>
        <v>996769.78011757962</v>
      </c>
      <c r="D24" s="226">
        <f>D22-D23</f>
        <v>0</v>
      </c>
      <c r="E24" s="226">
        <f t="shared" ref="E24:AG24" si="6">E22-E23</f>
        <v>0</v>
      </c>
      <c r="F24" s="226">
        <f t="shared" si="6"/>
        <v>0</v>
      </c>
      <c r="G24" s="226">
        <f t="shared" si="6"/>
        <v>0</v>
      </c>
      <c r="H24" s="226">
        <f t="shared" si="6"/>
        <v>29101.174367048952</v>
      </c>
      <c r="I24" s="226">
        <f t="shared" si="6"/>
        <v>29882.499590140331</v>
      </c>
      <c r="J24" s="226">
        <f t="shared" si="6"/>
        <v>30671.828866571886</v>
      </c>
      <c r="K24" s="226">
        <f t="shared" si="6"/>
        <v>31469.274936202739</v>
      </c>
      <c r="L24" s="226">
        <f t="shared" si="6"/>
        <v>32274.952797855658</v>
      </c>
      <c r="M24" s="226">
        <f t="shared" si="6"/>
        <v>33088.979768167308</v>
      </c>
      <c r="N24" s="226">
        <f t="shared" si="6"/>
        <v>33911.475542325497</v>
      </c>
      <c r="O24" s="226">
        <f t="shared" si="6"/>
        <v>34742.562256764679</v>
      </c>
      <c r="P24" s="226">
        <f t="shared" si="6"/>
        <v>35582.364553893975</v>
      </c>
      <c r="Q24" s="226">
        <f t="shared" si="6"/>
        <v>36431.009648938605</v>
      </c>
      <c r="R24" s="226">
        <f t="shared" si="6"/>
        <v>37288.627398972108</v>
      </c>
      <c r="S24" s="226">
        <f t="shared" si="6"/>
        <v>37865.828256551584</v>
      </c>
      <c r="T24" s="226">
        <f t="shared" si="6"/>
        <v>38449.467818590609</v>
      </c>
      <c r="U24" s="226">
        <f t="shared" si="6"/>
        <v>39039.612941319618</v>
      </c>
      <c r="V24" s="226">
        <f t="shared" si="6"/>
        <v>39636.331403538905</v>
      </c>
      <c r="W24" s="226">
        <f t="shared" si="6"/>
        <v>40239.691922824393</v>
      </c>
      <c r="X24" s="226">
        <f t="shared" si="6"/>
        <v>40849.764172081457</v>
      </c>
      <c r="Y24" s="226">
        <f t="shared" si="6"/>
        <v>41466.61879645451</v>
      </c>
      <c r="Z24" s="226">
        <f t="shared" si="6"/>
        <v>42090.327430604695</v>
      </c>
      <c r="AA24" s="226">
        <f t="shared" si="6"/>
        <v>42720.962716362701</v>
      </c>
      <c r="AB24" s="226">
        <f t="shared" si="6"/>
        <v>43358.598320766643</v>
      </c>
      <c r="AC24" s="226">
        <f t="shared" si="6"/>
        <v>44003.308954496257</v>
      </c>
      <c r="AD24" s="226">
        <f t="shared" si="6"/>
        <v>44655.170390712068</v>
      </c>
      <c r="AE24" s="226">
        <f t="shared" si="6"/>
        <v>45314.259484311333</v>
      </c>
      <c r="AF24" s="226">
        <f t="shared" si="6"/>
        <v>45980.654191611597</v>
      </c>
      <c r="AG24" s="226">
        <f t="shared" si="6"/>
        <v>46654.433590471512</v>
      </c>
    </row>
    <row r="25" spans="2:33" ht="12" thickTop="1" x14ac:dyDescent="0.2">
      <c r="B25" s="211" t="s">
        <v>247</v>
      </c>
      <c r="C25" s="230">
        <f t="shared" si="5"/>
        <v>36880.481864350448</v>
      </c>
      <c r="D25" s="230">
        <f>D24*Parametre!$C$89</f>
        <v>0</v>
      </c>
      <c r="E25" s="230">
        <f>E24*Parametre!$C$89</f>
        <v>0</v>
      </c>
      <c r="F25" s="230">
        <f>F24*Parametre!$C$89</f>
        <v>0</v>
      </c>
      <c r="G25" s="230">
        <f>G24*Parametre!$C$89</f>
        <v>0</v>
      </c>
      <c r="H25" s="230">
        <f>H24*Parametre!$C$89</f>
        <v>1076.7434515808111</v>
      </c>
      <c r="I25" s="230">
        <f>I24*Parametre!$C$89</f>
        <v>1105.6524848351921</v>
      </c>
      <c r="J25" s="230">
        <f>J24*Parametre!$C$89</f>
        <v>1134.8576680631597</v>
      </c>
      <c r="K25" s="230">
        <f>K24*Parametre!$C$89</f>
        <v>1164.3631726395013</v>
      </c>
      <c r="L25" s="230">
        <f>L24*Parametre!$C$89</f>
        <v>1194.1732535206593</v>
      </c>
      <c r="M25" s="230">
        <f>M24*Parametre!$C$89</f>
        <v>1224.2922514221902</v>
      </c>
      <c r="N25" s="230">
        <f>N24*Parametre!$C$89</f>
        <v>1254.7245950660433</v>
      </c>
      <c r="O25" s="230">
        <f>O24*Parametre!$C$89</f>
        <v>1285.4748035002931</v>
      </c>
      <c r="P25" s="230">
        <f>P24*Parametre!$C$89</f>
        <v>1316.547488494077</v>
      </c>
      <c r="Q25" s="230">
        <f>Q24*Parametre!$C$89</f>
        <v>1347.9473570107284</v>
      </c>
      <c r="R25" s="230">
        <f>R24*Parametre!$C$89</f>
        <v>1379.679213761968</v>
      </c>
      <c r="S25" s="230">
        <f>S24*Parametre!$C$89</f>
        <v>1401.0356454924085</v>
      </c>
      <c r="T25" s="230">
        <f>T24*Parametre!$C$89</f>
        <v>1422.6303092878525</v>
      </c>
      <c r="U25" s="230">
        <f>U24*Parametre!$C$89</f>
        <v>1444.4656788288257</v>
      </c>
      <c r="V25" s="230">
        <f>V24*Parametre!$C$89</f>
        <v>1466.5442619309395</v>
      </c>
      <c r="W25" s="230">
        <f>W24*Parametre!$C$89</f>
        <v>1488.8686011445025</v>
      </c>
      <c r="X25" s="230">
        <f>X24*Parametre!$C$89</f>
        <v>1511.4412743670139</v>
      </c>
      <c r="Y25" s="230">
        <f>Y24*Parametre!$C$89</f>
        <v>1534.2648954688168</v>
      </c>
      <c r="Z25" s="230">
        <f>Z24*Parametre!$C$89</f>
        <v>1557.3421149323735</v>
      </c>
      <c r="AA25" s="230">
        <f>AA24*Parametre!$C$89</f>
        <v>1580.6756205054198</v>
      </c>
      <c r="AB25" s="230">
        <f>AB24*Parametre!$C$89</f>
        <v>1604.2681378683658</v>
      </c>
      <c r="AC25" s="230">
        <f>AC24*Parametre!$C$89</f>
        <v>1628.1224313163614</v>
      </c>
      <c r="AD25" s="230">
        <f>AD24*Parametre!$C$89</f>
        <v>1652.2413044563464</v>
      </c>
      <c r="AE25" s="230">
        <f>AE24*Parametre!$C$89</f>
        <v>1676.6276009195192</v>
      </c>
      <c r="AF25" s="230">
        <f>AF24*Parametre!$C$89</f>
        <v>1701.284205089629</v>
      </c>
      <c r="AG25" s="230">
        <f>AG24*Parametre!$C$89</f>
        <v>1726.2140428474459</v>
      </c>
    </row>
    <row r="26" spans="2:33" x14ac:dyDescent="0.2">
      <c r="B26" s="204" t="s">
        <v>170</v>
      </c>
      <c r="C26" s="230">
        <f t="shared" si="5"/>
        <v>336908.18567974184</v>
      </c>
      <c r="D26" s="222">
        <f>D24*Parametre!$D$89</f>
        <v>0</v>
      </c>
      <c r="E26" s="222">
        <f>E24*Parametre!$D$89</f>
        <v>0</v>
      </c>
      <c r="F26" s="222">
        <f>F24*Parametre!$D$89</f>
        <v>0</v>
      </c>
      <c r="G26" s="222">
        <f>G24*Parametre!$D$89</f>
        <v>0</v>
      </c>
      <c r="H26" s="222">
        <f>H24*Parametre!$D$89</f>
        <v>9836.1969360625462</v>
      </c>
      <c r="I26" s="222">
        <f>I24*Parametre!$D$89</f>
        <v>10100.284861467433</v>
      </c>
      <c r="J26" s="222">
        <f>J24*Parametre!$D$89</f>
        <v>10367.078156901298</v>
      </c>
      <c r="K26" s="222">
        <f>K24*Parametre!$D$89</f>
        <v>10636.614928436526</v>
      </c>
      <c r="L26" s="222">
        <f>L24*Parametre!$D$89</f>
        <v>10908.934045675212</v>
      </c>
      <c r="M26" s="222">
        <f>M24*Parametre!$D$89</f>
        <v>11184.075161640551</v>
      </c>
      <c r="N26" s="222">
        <f>N24*Parametre!$D$89</f>
        <v>11462.07873330602</v>
      </c>
      <c r="O26" s="222">
        <f>O24*Parametre!$D$89</f>
        <v>11742.986042786462</v>
      </c>
      <c r="P26" s="222">
        <f>P24*Parametre!$D$89</f>
        <v>12026.839219216165</v>
      </c>
      <c r="Q26" s="222">
        <f>Q24*Parametre!$D$89</f>
        <v>12313.681261341249</v>
      </c>
      <c r="R26" s="222">
        <f>R24*Parametre!$D$89</f>
        <v>12603.556060852574</v>
      </c>
      <c r="S26" s="222">
        <f>S24*Parametre!$D$89</f>
        <v>12798.649950714436</v>
      </c>
      <c r="T26" s="222">
        <f>T24*Parametre!$D$89</f>
        <v>12995.920122683627</v>
      </c>
      <c r="U26" s="222">
        <f>U24*Parametre!$D$89</f>
        <v>13195.389174166032</v>
      </c>
      <c r="V26" s="222">
        <f>V24*Parametre!$D$89</f>
        <v>13397.080014396151</v>
      </c>
      <c r="W26" s="222">
        <f>W24*Parametre!$D$89</f>
        <v>13601.015869914645</v>
      </c>
      <c r="X26" s="222">
        <f>X24*Parametre!$D$89</f>
        <v>13807.220290163534</v>
      </c>
      <c r="Y26" s="222">
        <f>Y24*Parametre!$D$89</f>
        <v>14015.717153201625</v>
      </c>
      <c r="Z26" s="222">
        <f>Z24*Parametre!$D$89</f>
        <v>14226.530671544388</v>
      </c>
      <c r="AA26" s="222">
        <f>AA24*Parametre!$D$89</f>
        <v>14439.685398130594</v>
      </c>
      <c r="AB26" s="222">
        <f>AB24*Parametre!$D$89</f>
        <v>14655.206232419127</v>
      </c>
      <c r="AC26" s="222">
        <f>AC24*Parametre!$D$89</f>
        <v>14873.118426619736</v>
      </c>
      <c r="AD26" s="222">
        <f>AD24*Parametre!$D$89</f>
        <v>15093.44759206068</v>
      </c>
      <c r="AE26" s="222">
        <f>AE24*Parametre!$D$89</f>
        <v>15316.219705697231</v>
      </c>
      <c r="AF26" s="222">
        <f>AF24*Parametre!$D$89</f>
        <v>15541.46111676472</v>
      </c>
      <c r="AG26" s="222">
        <f>AG24*Parametre!$D$89</f>
        <v>15769.198553579372</v>
      </c>
    </row>
    <row r="27" spans="2:33" x14ac:dyDescent="0.2">
      <c r="B27" s="204" t="s">
        <v>171</v>
      </c>
      <c r="C27" s="230">
        <f t="shared" si="5"/>
        <v>622981.11257348722</v>
      </c>
      <c r="D27" s="222">
        <f>D24*Parametre!$E$89</f>
        <v>0</v>
      </c>
      <c r="E27" s="222">
        <f>E24*Parametre!$E$89</f>
        <v>0</v>
      </c>
      <c r="F27" s="222">
        <f>F24*Parametre!$E$89</f>
        <v>0</v>
      </c>
      <c r="G27" s="222">
        <f>G24*Parametre!$E$89</f>
        <v>0</v>
      </c>
      <c r="H27" s="222">
        <f>H24*Parametre!$E$89</f>
        <v>18188.233979405595</v>
      </c>
      <c r="I27" s="222">
        <f>I24*Parametre!$E$89</f>
        <v>18676.562243837707</v>
      </c>
      <c r="J27" s="222">
        <f>J24*Parametre!$E$89</f>
        <v>19169.893041607429</v>
      </c>
      <c r="K27" s="222">
        <f>K24*Parametre!$E$89</f>
        <v>19668.296835126712</v>
      </c>
      <c r="L27" s="222">
        <f>L24*Parametre!$E$89</f>
        <v>20171.845498659786</v>
      </c>
      <c r="M27" s="222">
        <f>M24*Parametre!$E$89</f>
        <v>20680.612355104568</v>
      </c>
      <c r="N27" s="222">
        <f>N24*Parametre!$E$89</f>
        <v>21194.672213953436</v>
      </c>
      <c r="O27" s="222">
        <f>O24*Parametre!$E$89</f>
        <v>21714.101410477924</v>
      </c>
      <c r="P27" s="222">
        <f>P24*Parametre!$E$89</f>
        <v>22238.977846183734</v>
      </c>
      <c r="Q27" s="222">
        <f>Q24*Parametre!$E$89</f>
        <v>22769.381030586628</v>
      </c>
      <c r="R27" s="222">
        <f>R24*Parametre!$E$89</f>
        <v>23305.392124357568</v>
      </c>
      <c r="S27" s="222">
        <f>S24*Parametre!$E$89</f>
        <v>23666.14266034474</v>
      </c>
      <c r="T27" s="222">
        <f>T24*Parametre!$E$89</f>
        <v>24030.91738661913</v>
      </c>
      <c r="U27" s="222">
        <f>U24*Parametre!$E$89</f>
        <v>24399.758088324761</v>
      </c>
      <c r="V27" s="222">
        <f>V24*Parametre!$E$89</f>
        <v>24772.707127211816</v>
      </c>
      <c r="W27" s="222">
        <f>W24*Parametre!$E$89</f>
        <v>25149.807451765246</v>
      </c>
      <c r="X27" s="222">
        <f>X24*Parametre!$E$89</f>
        <v>25531.102607550911</v>
      </c>
      <c r="Y27" s="222">
        <f>Y24*Parametre!$E$89</f>
        <v>25916.636747784069</v>
      </c>
      <c r="Z27" s="222">
        <f>Z24*Parametre!$E$89</f>
        <v>26306.454644127934</v>
      </c>
      <c r="AA27" s="222">
        <f>AA24*Parametre!$E$89</f>
        <v>26700.601697726688</v>
      </c>
      <c r="AB27" s="222">
        <f>AB24*Parametre!$E$89</f>
        <v>27099.123950479152</v>
      </c>
      <c r="AC27" s="222">
        <f>AC24*Parametre!$E$89</f>
        <v>27502.06809656016</v>
      </c>
      <c r="AD27" s="222">
        <f>AD24*Parametre!$E$89</f>
        <v>27909.481494195043</v>
      </c>
      <c r="AE27" s="222">
        <f>AE24*Parametre!$E$89</f>
        <v>28321.412177694583</v>
      </c>
      <c r="AF27" s="222">
        <f>AF24*Parametre!$E$89</f>
        <v>28737.908869757248</v>
      </c>
      <c r="AG27" s="222">
        <f>AG24*Parametre!$E$89</f>
        <v>29159.020994044695</v>
      </c>
    </row>
    <row r="28" spans="2:33" x14ac:dyDescent="0.2"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</row>
    <row r="29" spans="2:33" x14ac:dyDescent="0.2">
      <c r="B29" s="212" t="s">
        <v>361</v>
      </c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</row>
    <row r="30" spans="2:33" x14ac:dyDescent="0.2">
      <c r="B30" s="209" t="s">
        <v>247</v>
      </c>
      <c r="C30" s="222">
        <f>SUM(D30:AG30)</f>
        <v>728749.47847552842</v>
      </c>
      <c r="D30" s="222">
        <f>D25*Parametre!H95</f>
        <v>0</v>
      </c>
      <c r="E30" s="222">
        <f>E25*Parametre!I95</f>
        <v>0</v>
      </c>
      <c r="F30" s="222">
        <f>F25*Parametre!J95</f>
        <v>0</v>
      </c>
      <c r="G30" s="222">
        <f>G25*Parametre!K95</f>
        <v>0</v>
      </c>
      <c r="H30" s="222">
        <f>H25*Parametre!L95</f>
        <v>19079.893962011971</v>
      </c>
      <c r="I30" s="222">
        <f>I25*Parametre!M95</f>
        <v>19758.009904004884</v>
      </c>
      <c r="J30" s="222">
        <f>J25*Parametre!N95</f>
        <v>20450.135178498138</v>
      </c>
      <c r="K30" s="222">
        <f>K25*Parametre!O95</f>
        <v>21156.47884685974</v>
      </c>
      <c r="L30" s="222">
        <f>L25*Parametre!P95</f>
        <v>21877.254004498478</v>
      </c>
      <c r="M30" s="222">
        <f>M25*Parametre!Q95</f>
        <v>22612.677883767854</v>
      </c>
      <c r="N30" s="222">
        <f>N25*Parametre!R95</f>
        <v>23375.519206080386</v>
      </c>
      <c r="O30" s="222">
        <f>O25*Parametre!S95</f>
        <v>24154.071557770505</v>
      </c>
      <c r="P30" s="222">
        <f>P25*Parametre!T95</f>
        <v>24948.57490696276</v>
      </c>
      <c r="Q30" s="222">
        <f>Q25*Parametre!U95</f>
        <v>25759.27399247502</v>
      </c>
      <c r="R30" s="222">
        <f>R25*Parametre!V95</f>
        <v>26586.418449193123</v>
      </c>
      <c r="S30" s="222">
        <f>S25*Parametre!W95</f>
        <v>27180.091522552724</v>
      </c>
      <c r="T30" s="222">
        <f>T25*Parametre!X95</f>
        <v>27798.196243484635</v>
      </c>
      <c r="U30" s="222">
        <f>U25*Parametre!Y95</f>
        <v>28427.084559351289</v>
      </c>
      <c r="V30" s="222">
        <f>V25*Parametre!Z95</f>
        <v>29066.90727147122</v>
      </c>
      <c r="W30" s="222">
        <f>W25*Parametre!AA95</f>
        <v>29717.817278844272</v>
      </c>
      <c r="X30" s="222">
        <f>X25*Parametre!AB95</f>
        <v>30379.969614776983</v>
      </c>
      <c r="Y30" s="222">
        <f>Y25*Parametre!AC95</f>
        <v>31053.521484288849</v>
      </c>
      <c r="Z30" s="222">
        <f>Z25*Parametre!AD95</f>
        <v>31738.63230232177</v>
      </c>
      <c r="AA30" s="222">
        <f>AA25*Parametre!AE95</f>
        <v>32435.463732771215</v>
      </c>
      <c r="AB30" s="222">
        <f>AB25*Parametre!AF95</f>
        <v>33144.179728360439</v>
      </c>
      <c r="AC30" s="222">
        <f>AC25*Parametre!AG95</f>
        <v>33946.352692946137</v>
      </c>
      <c r="AD30" s="222">
        <f>AD25*Parametre!AH95</f>
        <v>34763.157045761523</v>
      </c>
      <c r="AE30" s="222">
        <f>AE25*Parametre!AI95</f>
        <v>35594.803967521395</v>
      </c>
      <c r="AF30" s="222">
        <f>AF25*Parametre!AJ95</f>
        <v>36441.507673019856</v>
      </c>
      <c r="AG30" s="222">
        <f>AG25*Parametre!AK95</f>
        <v>37303.485465933307</v>
      </c>
    </row>
    <row r="31" spans="2:33" x14ac:dyDescent="0.2">
      <c r="B31" s="209" t="s">
        <v>170</v>
      </c>
      <c r="C31" s="222">
        <f t="shared" ref="C31:C32" si="7">SUM(D31:AG31)</f>
        <v>2961302.8926248639</v>
      </c>
      <c r="D31" s="222">
        <f>D26*Parametre!H96</f>
        <v>0</v>
      </c>
      <c r="E31" s="222">
        <f>E26*Parametre!I96</f>
        <v>0</v>
      </c>
      <c r="F31" s="222">
        <f>F26*Parametre!J96</f>
        <v>0</v>
      </c>
      <c r="G31" s="222">
        <f>G26*Parametre!K96</f>
        <v>0</v>
      </c>
      <c r="H31" s="222">
        <f>H26*Parametre!L96</f>
        <v>80165.005028909756</v>
      </c>
      <c r="I31" s="222">
        <f>I26*Parametre!M96</f>
        <v>82822.335864032939</v>
      </c>
      <c r="J31" s="222">
        <f>J26*Parametre!N96</f>
        <v>85528.394794435706</v>
      </c>
      <c r="K31" s="222">
        <f>K26*Parametre!O96</f>
        <v>88283.903906023173</v>
      </c>
      <c r="L31" s="222">
        <f>L26*Parametre!P96</f>
        <v>91089.599281388015</v>
      </c>
      <c r="M31" s="222">
        <f>M26*Parametre!Q96</f>
        <v>93946.231357780634</v>
      </c>
      <c r="N31" s="222">
        <f>N26*Parametre!R96</f>
        <v>96854.56529643586</v>
      </c>
      <c r="O31" s="222">
        <f>O26*Parametre!S96</f>
        <v>99815.381363684923</v>
      </c>
      <c r="P31" s="222">
        <f>P26*Parametre!T96</f>
        <v>102829.47532429821</v>
      </c>
      <c r="Q31" s="222">
        <f>Q26*Parametre!U96</f>
        <v>105897.65884753474</v>
      </c>
      <c r="R31" s="222">
        <f>R26*Parametre!V96</f>
        <v>109020.75992637477</v>
      </c>
      <c r="S31" s="222">
        <f>S26*Parametre!W96</f>
        <v>111220.26807170844</v>
      </c>
      <c r="T31" s="222">
        <f>T26*Parametre!X96</f>
        <v>113454.38267102807</v>
      </c>
      <c r="U31" s="222">
        <f>U26*Parametre!Y96</f>
        <v>115723.5630574361</v>
      </c>
      <c r="V31" s="222">
        <f>V26*Parametre!Z96</f>
        <v>118028.2749268301</v>
      </c>
      <c r="W31" s="222">
        <f>W26*Parametre!AA96</f>
        <v>120368.9904487446</v>
      </c>
      <c r="X31" s="222">
        <f>X26*Parametre!AB96</f>
        <v>122746.18837955382</v>
      </c>
      <c r="Y31" s="222">
        <f>Y26*Parametre!AC96</f>
        <v>125160.35417809051</v>
      </c>
      <c r="Z31" s="222">
        <f>Z26*Parametre!AD96</f>
        <v>127611.98012375316</v>
      </c>
      <c r="AA31" s="222">
        <f>AA26*Parametre!AE96</f>
        <v>130101.56543715665</v>
      </c>
      <c r="AB31" s="222">
        <f>AB26*Parametre!AF96</f>
        <v>132776.16846571729</v>
      </c>
      <c r="AC31" s="222">
        <f>AC26*Parametre!AG96</f>
        <v>135642.84005077198</v>
      </c>
      <c r="AD31" s="222">
        <f>AD26*Parametre!AH96</f>
        <v>138557.84889511703</v>
      </c>
      <c r="AE31" s="222">
        <f>AE26*Parametre!AI96</f>
        <v>141521.8700806424</v>
      </c>
      <c r="AF31" s="222">
        <f>AF26*Parametre!AJ96</f>
        <v>144535.58838591192</v>
      </c>
      <c r="AG31" s="222">
        <f>AG26*Parametre!AK96</f>
        <v>147599.69846150291</v>
      </c>
    </row>
    <row r="32" spans="2:33" x14ac:dyDescent="0.2">
      <c r="B32" s="209" t="s">
        <v>171</v>
      </c>
      <c r="C32" s="222">
        <f t="shared" si="7"/>
        <v>3539960.266712842</v>
      </c>
      <c r="D32" s="222">
        <f>D27*Parametre!H97</f>
        <v>0</v>
      </c>
      <c r="E32" s="222">
        <f>E27*Parametre!I97</f>
        <v>0</v>
      </c>
      <c r="F32" s="222">
        <f>F27*Parametre!J97</f>
        <v>0</v>
      </c>
      <c r="G32" s="222">
        <f>G27*Parametre!K97</f>
        <v>0</v>
      </c>
      <c r="H32" s="222">
        <f>H27*Parametre!L97</f>
        <v>95851.993071467485</v>
      </c>
      <c r="I32" s="222">
        <f>I27*Parametre!M97</f>
        <v>98985.779892339837</v>
      </c>
      <c r="J32" s="222">
        <f>J27*Parametre!N97</f>
        <v>102175.5299117676</v>
      </c>
      <c r="K32" s="222">
        <f>K27*Parametre!O97</f>
        <v>105422.07103627919</v>
      </c>
      <c r="L32" s="222">
        <f>L27*Parametre!P97</f>
        <v>108726.24723777625</v>
      </c>
      <c r="M32" s="222">
        <f>M27*Parametre!Q97</f>
        <v>112088.91896466675</v>
      </c>
      <c r="N32" s="222">
        <f>N27*Parametre!R97</f>
        <v>115510.96356604622</v>
      </c>
      <c r="O32" s="222">
        <f>O27*Parametre!S97</f>
        <v>118993.27572941904</v>
      </c>
      <c r="P32" s="222">
        <f>P27*Parametre!T97</f>
        <v>122536.76793247237</v>
      </c>
      <c r="Q32" s="222">
        <f>Q27*Parametre!U97</f>
        <v>126142.37090944992</v>
      </c>
      <c r="R32" s="222">
        <f>R27*Parametre!V97</f>
        <v>129811.03413267166</v>
      </c>
      <c r="S32" s="222">
        <f>S27*Parametre!W97</f>
        <v>132530.39889793054</v>
      </c>
      <c r="T32" s="222">
        <f>T27*Parametre!X97</f>
        <v>135294.0648866657</v>
      </c>
      <c r="U32" s="222">
        <f>U27*Parametre!Y97</f>
        <v>138102.63077991814</v>
      </c>
      <c r="V32" s="222">
        <f>V27*Parametre!Z97</f>
        <v>140956.70355383525</v>
      </c>
      <c r="W32" s="222">
        <f>W27*Parametre!AA97</f>
        <v>143856.8986240972</v>
      </c>
      <c r="X32" s="222">
        <f>X27*Parametre!AB97</f>
        <v>146803.83999341773</v>
      </c>
      <c r="Y32" s="222">
        <f>Y27*Parametre!AC97</f>
        <v>149798.16040219192</v>
      </c>
      <c r="Z32" s="222">
        <f>Z27*Parametre!AD97</f>
        <v>152840.50148238329</v>
      </c>
      <c r="AA32" s="222">
        <f>AA27*Parametre!AE97</f>
        <v>155931.51391472385</v>
      </c>
      <c r="AB32" s="222">
        <f>AB27*Parametre!AF97</f>
        <v>159071.85758931263</v>
      </c>
      <c r="AC32" s="222">
        <f>AC27*Parametre!AG97</f>
        <v>162537.22245067055</v>
      </c>
      <c r="AD32" s="222">
        <f>AD27*Parametre!AH97</f>
        <v>166061.4148904605</v>
      </c>
      <c r="AE32" s="222">
        <f>AE27*Parametre!AI97</f>
        <v>169645.25894439055</v>
      </c>
      <c r="AF32" s="222">
        <f>AF27*Parametre!AJ97</f>
        <v>173289.59048463622</v>
      </c>
      <c r="AG32" s="222">
        <f>AG27*Parametre!AK97</f>
        <v>176995.25743385131</v>
      </c>
    </row>
    <row r="33" spans="2:33" x14ac:dyDescent="0.2">
      <c r="B33" s="217" t="s">
        <v>9</v>
      </c>
      <c r="C33" s="223">
        <f>SUM(D33:AG33)</f>
        <v>7230012.6378132338</v>
      </c>
      <c r="D33" s="224">
        <f>SUM(D30:D32)</f>
        <v>0</v>
      </c>
      <c r="E33" s="223">
        <f t="shared" ref="E33:AG33" si="8">SUM(E30:E32)</f>
        <v>0</v>
      </c>
      <c r="F33" s="223">
        <f t="shared" si="8"/>
        <v>0</v>
      </c>
      <c r="G33" s="223">
        <f t="shared" si="8"/>
        <v>0</v>
      </c>
      <c r="H33" s="223">
        <f t="shared" si="8"/>
        <v>195096.89206238923</v>
      </c>
      <c r="I33" s="223">
        <f t="shared" si="8"/>
        <v>201566.12566037767</v>
      </c>
      <c r="J33" s="223">
        <f t="shared" si="8"/>
        <v>208154.05988470145</v>
      </c>
      <c r="K33" s="223">
        <f t="shared" si="8"/>
        <v>214862.4537891621</v>
      </c>
      <c r="L33" s="223">
        <f t="shared" si="8"/>
        <v>221693.10052366275</v>
      </c>
      <c r="M33" s="223">
        <f t="shared" si="8"/>
        <v>228647.82820621523</v>
      </c>
      <c r="N33" s="223">
        <f t="shared" si="8"/>
        <v>235741.04806856246</v>
      </c>
      <c r="O33" s="223">
        <f t="shared" si="8"/>
        <v>242962.72865087446</v>
      </c>
      <c r="P33" s="223">
        <f t="shared" si="8"/>
        <v>250314.81816373335</v>
      </c>
      <c r="Q33" s="223">
        <f t="shared" si="8"/>
        <v>257799.30374945968</v>
      </c>
      <c r="R33" s="223">
        <f t="shared" si="8"/>
        <v>265418.21250823955</v>
      </c>
      <c r="S33" s="223">
        <f t="shared" si="8"/>
        <v>270930.75849219167</v>
      </c>
      <c r="T33" s="223">
        <f t="shared" si="8"/>
        <v>276546.64380117843</v>
      </c>
      <c r="U33" s="223">
        <f t="shared" si="8"/>
        <v>282253.27839670551</v>
      </c>
      <c r="V33" s="223">
        <f t="shared" si="8"/>
        <v>288051.88575213659</v>
      </c>
      <c r="W33" s="223">
        <f t="shared" si="8"/>
        <v>293943.70635168604</v>
      </c>
      <c r="X33" s="223">
        <f t="shared" si="8"/>
        <v>299929.99798774853</v>
      </c>
      <c r="Y33" s="223">
        <f t="shared" si="8"/>
        <v>306012.03606457124</v>
      </c>
      <c r="Z33" s="223">
        <f t="shared" si="8"/>
        <v>312191.11390845821</v>
      </c>
      <c r="AA33" s="223">
        <f t="shared" si="8"/>
        <v>318468.5430846517</v>
      </c>
      <c r="AB33" s="223">
        <f t="shared" si="8"/>
        <v>324992.20578339032</v>
      </c>
      <c r="AC33" s="223">
        <f t="shared" si="8"/>
        <v>332126.41519438865</v>
      </c>
      <c r="AD33" s="223">
        <f t="shared" si="8"/>
        <v>339382.42083133908</v>
      </c>
      <c r="AE33" s="223">
        <f t="shared" si="8"/>
        <v>346761.93299255439</v>
      </c>
      <c r="AF33" s="223">
        <f t="shared" si="8"/>
        <v>354266.68654356804</v>
      </c>
      <c r="AG33" s="223">
        <f t="shared" si="8"/>
        <v>361898.44136128749</v>
      </c>
    </row>
    <row r="36" spans="2:33" ht="22.5" x14ac:dyDescent="0.2">
      <c r="B36" s="252" t="s">
        <v>441</v>
      </c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3"/>
    </row>
    <row r="37" spans="2:33" x14ac:dyDescent="0.2">
      <c r="B37" s="251" t="s">
        <v>9</v>
      </c>
      <c r="C37" s="234">
        <f>SUM(D37:AG37)</f>
        <v>140426919.87175173</v>
      </c>
      <c r="D37" s="235">
        <f>D16+D33</f>
        <v>0</v>
      </c>
      <c r="E37" s="235">
        <f t="shared" ref="E37:AG37" si="9">E16+E33</f>
        <v>0</v>
      </c>
      <c r="F37" s="235">
        <f t="shared" si="9"/>
        <v>0</v>
      </c>
      <c r="G37" s="235">
        <f t="shared" si="9"/>
        <v>0</v>
      </c>
      <c r="H37" s="235">
        <f t="shared" si="9"/>
        <v>4349288.0567662632</v>
      </c>
      <c r="I37" s="235">
        <f t="shared" si="9"/>
        <v>4428136.0957520632</v>
      </c>
      <c r="J37" s="235">
        <f t="shared" si="9"/>
        <v>4508165.7243228154</v>
      </c>
      <c r="K37" s="235">
        <f t="shared" si="9"/>
        <v>4589394.7924243612</v>
      </c>
      <c r="L37" s="235">
        <f t="shared" si="9"/>
        <v>4671841.5029128492</v>
      </c>
      <c r="M37" s="235">
        <f t="shared" si="9"/>
        <v>4755524.4206936173</v>
      </c>
      <c r="N37" s="235">
        <f t="shared" si="9"/>
        <v>4840945.5967887994</v>
      </c>
      <c r="O37" s="235">
        <f t="shared" si="9"/>
        <v>4927652.1836867938</v>
      </c>
      <c r="P37" s="235">
        <f t="shared" si="9"/>
        <v>5015664.0654696068</v>
      </c>
      <c r="Q37" s="235">
        <f t="shared" si="9"/>
        <v>5105001.5313522108</v>
      </c>
      <c r="R37" s="235">
        <f t="shared" si="9"/>
        <v>5195685.2864896702</v>
      </c>
      <c r="S37" s="235">
        <f t="shared" si="9"/>
        <v>5273195.3126909388</v>
      </c>
      <c r="T37" s="235">
        <f t="shared" si="9"/>
        <v>5352160.3263661787</v>
      </c>
      <c r="U37" s="235">
        <f t="shared" si="9"/>
        <v>5432085.9051829409</v>
      </c>
      <c r="V37" s="235">
        <f t="shared" si="9"/>
        <v>5512983.1473115329</v>
      </c>
      <c r="W37" s="235">
        <f t="shared" si="9"/>
        <v>5594863.3064984391</v>
      </c>
      <c r="X37" s="235">
        <f t="shared" si="9"/>
        <v>5677737.7948408136</v>
      </c>
      <c r="Y37" s="235">
        <f t="shared" si="9"/>
        <v>5761618.1856211312</v>
      </c>
      <c r="Z37" s="235">
        <f t="shared" si="9"/>
        <v>5846516.2162039941</v>
      </c>
      <c r="AA37" s="235">
        <f t="shared" si="9"/>
        <v>5932443.7909971271</v>
      </c>
      <c r="AB37" s="235">
        <f t="shared" si="9"/>
        <v>6021358.0715750596</v>
      </c>
      <c r="AC37" s="235">
        <f t="shared" si="9"/>
        <v>6121477.6555851484</v>
      </c>
      <c r="AD37" s="235">
        <f t="shared" si="9"/>
        <v>6222889.2971756663</v>
      </c>
      <c r="AE37" s="235">
        <f t="shared" si="9"/>
        <v>6325608.4589662598</v>
      </c>
      <c r="AF37" s="235">
        <f t="shared" si="9"/>
        <v>6429650.8276995113</v>
      </c>
      <c r="AG37" s="235">
        <f t="shared" si="9"/>
        <v>6535032.3183779391</v>
      </c>
    </row>
    <row r="40" spans="2:33" x14ac:dyDescent="0.2">
      <c r="B40" s="205" t="s">
        <v>2</v>
      </c>
    </row>
    <row r="41" spans="2:33" x14ac:dyDescent="0.2">
      <c r="B41" s="205" t="s">
        <v>362</v>
      </c>
    </row>
    <row r="43" spans="2:33" x14ac:dyDescent="0.2">
      <c r="B43" s="206"/>
      <c r="C43" s="206"/>
      <c r="D43" s="204">
        <v>1</v>
      </c>
      <c r="E43" s="204">
        <v>2</v>
      </c>
      <c r="F43" s="204">
        <v>3</v>
      </c>
      <c r="G43" s="204">
        <v>4</v>
      </c>
      <c r="H43" s="204">
        <v>5</v>
      </c>
      <c r="I43" s="204">
        <v>6</v>
      </c>
      <c r="J43" s="204">
        <v>7</v>
      </c>
      <c r="K43" s="204">
        <v>8</v>
      </c>
      <c r="L43" s="204">
        <v>9</v>
      </c>
      <c r="M43" s="204">
        <v>10</v>
      </c>
      <c r="N43" s="204">
        <v>11</v>
      </c>
      <c r="O43" s="204">
        <v>12</v>
      </c>
      <c r="P43" s="204">
        <v>13</v>
      </c>
      <c r="Q43" s="204">
        <v>14</v>
      </c>
      <c r="R43" s="204">
        <v>15</v>
      </c>
      <c r="S43" s="204">
        <v>16</v>
      </c>
      <c r="T43" s="204">
        <v>17</v>
      </c>
      <c r="U43" s="204">
        <v>18</v>
      </c>
      <c r="V43" s="204">
        <v>19</v>
      </c>
      <c r="W43" s="204">
        <v>20</v>
      </c>
      <c r="X43" s="204">
        <v>21</v>
      </c>
      <c r="Y43" s="204">
        <v>22</v>
      </c>
      <c r="Z43" s="204">
        <v>23</v>
      </c>
      <c r="AA43" s="204">
        <v>24</v>
      </c>
      <c r="AB43" s="204">
        <v>25</v>
      </c>
      <c r="AC43" s="204">
        <v>26</v>
      </c>
      <c r="AD43" s="204">
        <v>27</v>
      </c>
      <c r="AE43" s="204">
        <v>28</v>
      </c>
      <c r="AF43" s="204">
        <v>29</v>
      </c>
      <c r="AG43" s="204">
        <v>30</v>
      </c>
    </row>
    <row r="44" spans="2:33" x14ac:dyDescent="0.2">
      <c r="B44" s="207" t="s">
        <v>487</v>
      </c>
      <c r="C44" s="207" t="s">
        <v>9</v>
      </c>
      <c r="D44" s="208">
        <f t="shared" ref="D44:AG44" si="10">D4</f>
        <v>2026</v>
      </c>
      <c r="E44" s="208">
        <f t="shared" si="10"/>
        <v>2027</v>
      </c>
      <c r="F44" s="208">
        <f t="shared" si="10"/>
        <v>2028</v>
      </c>
      <c r="G44" s="208">
        <f t="shared" si="10"/>
        <v>2029</v>
      </c>
      <c r="H44" s="208">
        <f t="shared" si="10"/>
        <v>2030</v>
      </c>
      <c r="I44" s="208">
        <f t="shared" si="10"/>
        <v>2031</v>
      </c>
      <c r="J44" s="208">
        <f t="shared" si="10"/>
        <v>2032</v>
      </c>
      <c r="K44" s="208">
        <f t="shared" si="10"/>
        <v>2033</v>
      </c>
      <c r="L44" s="208">
        <f t="shared" si="10"/>
        <v>2034</v>
      </c>
      <c r="M44" s="208">
        <f t="shared" si="10"/>
        <v>2035</v>
      </c>
      <c r="N44" s="208">
        <f t="shared" si="10"/>
        <v>2036</v>
      </c>
      <c r="O44" s="208">
        <f t="shared" si="10"/>
        <v>2037</v>
      </c>
      <c r="P44" s="208">
        <f t="shared" si="10"/>
        <v>2038</v>
      </c>
      <c r="Q44" s="208">
        <f t="shared" si="10"/>
        <v>2039</v>
      </c>
      <c r="R44" s="208">
        <f t="shared" si="10"/>
        <v>2040</v>
      </c>
      <c r="S44" s="208">
        <f t="shared" si="10"/>
        <v>2041</v>
      </c>
      <c r="T44" s="208">
        <f t="shared" si="10"/>
        <v>2042</v>
      </c>
      <c r="U44" s="208">
        <f t="shared" si="10"/>
        <v>2043</v>
      </c>
      <c r="V44" s="208">
        <f t="shared" si="10"/>
        <v>2044</v>
      </c>
      <c r="W44" s="208">
        <f t="shared" si="10"/>
        <v>2045</v>
      </c>
      <c r="X44" s="208">
        <f t="shared" si="10"/>
        <v>2046</v>
      </c>
      <c r="Y44" s="208">
        <f t="shared" si="10"/>
        <v>2047</v>
      </c>
      <c r="Z44" s="208">
        <f t="shared" si="10"/>
        <v>2048</v>
      </c>
      <c r="AA44" s="208">
        <f t="shared" si="10"/>
        <v>2049</v>
      </c>
      <c r="AB44" s="208">
        <f t="shared" si="10"/>
        <v>2050</v>
      </c>
      <c r="AC44" s="208">
        <f t="shared" si="10"/>
        <v>2051</v>
      </c>
      <c r="AD44" s="208">
        <f t="shared" si="10"/>
        <v>2052</v>
      </c>
      <c r="AE44" s="208">
        <f t="shared" si="10"/>
        <v>2053</v>
      </c>
      <c r="AF44" s="208">
        <f t="shared" si="10"/>
        <v>2054</v>
      </c>
      <c r="AG44" s="208">
        <f t="shared" si="10"/>
        <v>2055</v>
      </c>
    </row>
    <row r="45" spans="2:33" x14ac:dyDescent="0.2">
      <c r="B45" s="204" t="s">
        <v>29</v>
      </c>
      <c r="C45" s="222">
        <f t="shared" ref="C45:C48" si="11">SUM(D45:AG45)</f>
        <v>124222540.48789507</v>
      </c>
      <c r="D45" s="288">
        <f>D5</f>
        <v>4111570.0037898384</v>
      </c>
      <c r="E45" s="288">
        <f t="shared" ref="E45:AG45" si="12">E5</f>
        <v>4080040.6549529559</v>
      </c>
      <c r="F45" s="288">
        <f t="shared" si="12"/>
        <v>4049912.8888832862</v>
      </c>
      <c r="G45" s="288">
        <f t="shared" si="12"/>
        <v>4021111.3918784661</v>
      </c>
      <c r="H45" s="288">
        <f t="shared" si="12"/>
        <v>3993582.4608878554</v>
      </c>
      <c r="I45" s="288">
        <f t="shared" si="12"/>
        <v>4006766.4042971246</v>
      </c>
      <c r="J45" s="288">
        <f t="shared" si="12"/>
        <v>4020038.0849409699</v>
      </c>
      <c r="K45" s="288">
        <f t="shared" si="12"/>
        <v>4033398.6290193587</v>
      </c>
      <c r="L45" s="288">
        <f t="shared" si="12"/>
        <v>4046849.1843496324</v>
      </c>
      <c r="M45" s="288">
        <f t="shared" si="12"/>
        <v>4060390.9209191892</v>
      </c>
      <c r="N45" s="288">
        <f t="shared" si="12"/>
        <v>4074025.0314556831</v>
      </c>
      <c r="O45" s="288">
        <f t="shared" si="12"/>
        <v>4087752.7320155259</v>
      </c>
      <c r="P45" s="288">
        <f t="shared" si="12"/>
        <v>4101575.2625912759</v>
      </c>
      <c r="Q45" s="288">
        <f t="shared" si="12"/>
        <v>4115493.8877387051</v>
      </c>
      <c r="R45" s="288">
        <f t="shared" si="12"/>
        <v>4129509.8972242917</v>
      </c>
      <c r="S45" s="288">
        <f t="shared" si="12"/>
        <v>4140463.1654842477</v>
      </c>
      <c r="T45" s="288">
        <f t="shared" si="12"/>
        <v>4151474.3748244541</v>
      </c>
      <c r="U45" s="288">
        <f t="shared" si="12"/>
        <v>4162544.0756487665</v>
      </c>
      <c r="V45" s="288">
        <f t="shared" si="12"/>
        <v>4173672.8258187361</v>
      </c>
      <c r="W45" s="288">
        <f t="shared" si="12"/>
        <v>4184861.190785245</v>
      </c>
      <c r="X45" s="288">
        <f t="shared" si="12"/>
        <v>4196109.7437231038</v>
      </c>
      <c r="Y45" s="288">
        <f t="shared" si="12"/>
        <v>4207419.0656685149</v>
      </c>
      <c r="Z45" s="288">
        <f t="shared" si="12"/>
        <v>4218789.7456595907</v>
      </c>
      <c r="AA45" s="288">
        <f t="shared" si="12"/>
        <v>4230222.3808799721</v>
      </c>
      <c r="AB45" s="288">
        <f t="shared" si="12"/>
        <v>4241717.5768055804</v>
      </c>
      <c r="AC45" s="288">
        <f t="shared" si="12"/>
        <v>4253275.9473546818</v>
      </c>
      <c r="AD45" s="288">
        <f t="shared" si="12"/>
        <v>4264898.1150412476</v>
      </c>
      <c r="AE45" s="288">
        <f t="shared" si="12"/>
        <v>4276584.7111318028</v>
      </c>
      <c r="AF45" s="288">
        <f t="shared" si="12"/>
        <v>4288336.3758057281</v>
      </c>
      <c r="AG45" s="288">
        <f t="shared" si="12"/>
        <v>4300153.7583192596</v>
      </c>
    </row>
    <row r="46" spans="2:33" x14ac:dyDescent="0.2">
      <c r="B46" s="211" t="s">
        <v>247</v>
      </c>
      <c r="C46" s="230">
        <f t="shared" si="11"/>
        <v>175136712.63507834</v>
      </c>
      <c r="D46" s="230">
        <f>D45*Parametre!$C$88*Parametre!H95</f>
        <v>5072443.9136755234</v>
      </c>
      <c r="E46" s="230">
        <f>E45*Parametre!$C$88*Parametre!I95</f>
        <v>5093114.7495777756</v>
      </c>
      <c r="F46" s="230">
        <f>F45*Parametre!$C$88*Parametre!J95</f>
        <v>5114634.9873707024</v>
      </c>
      <c r="G46" s="230">
        <f>G45*Parametre!$C$88*Parametre!K95</f>
        <v>5139905.2144408124</v>
      </c>
      <c r="H46" s="230">
        <f>H45*Parametre!$C$88*Parametre!L95</f>
        <v>5165938.5281060934</v>
      </c>
      <c r="I46" s="230">
        <f>I45*Parametre!$C$88*Parametre!M95</f>
        <v>5226866.8420696426</v>
      </c>
      <c r="J46" s="230">
        <f>J45*Parametre!$C$88*Parametre!N95</f>
        <v>5288199.2992164483</v>
      </c>
      <c r="K46" s="230">
        <f>K45*Parametre!$C$88*Parametre!O95</f>
        <v>5349940.2755175671</v>
      </c>
      <c r="L46" s="230">
        <f>L45*Parametre!$C$88*Parametre!P95</f>
        <v>5412094.2251818245</v>
      </c>
      <c r="M46" s="230">
        <f>M45*Parametre!$C$88*Parametre!Q95</f>
        <v>5474665.6825845512</v>
      </c>
      <c r="N46" s="230">
        <f>N45*Parametre!$C$88*Parametre!R95</f>
        <v>5540633.3025294133</v>
      </c>
      <c r="O46" s="230">
        <f>O45*Parametre!$C$88*Parametre!S95</f>
        <v>5607047.7899237359</v>
      </c>
      <c r="P46" s="230">
        <f>P45*Parametre!$C$88*Parametre!T95</f>
        <v>5673914.1395056406</v>
      </c>
      <c r="Q46" s="230">
        <f>Q45*Parametre!$C$88*Parametre!U95</f>
        <v>5741237.4382121256</v>
      </c>
      <c r="R46" s="230">
        <f>R45*Parametre!$C$88*Parametre!V95</f>
        <v>5809022.8675243836</v>
      </c>
      <c r="S46" s="230">
        <f>S45*Parametre!$C$88*Parametre!W95</f>
        <v>5863723.9349587914</v>
      </c>
      <c r="T46" s="230">
        <f>T45*Parametre!$C$88*Parametre!X95</f>
        <v>5921746.0777370976</v>
      </c>
      <c r="U46" s="230">
        <f>U45*Parametre!$C$88*Parametre!Y95</f>
        <v>5980077.320840043</v>
      </c>
      <c r="V46" s="230">
        <f>V45*Parametre!$C$88*Parametre!Z95</f>
        <v>6038720.2647640957</v>
      </c>
      <c r="W46" s="230">
        <f>W45*Parametre!$C$88*Parametre!AA95</f>
        <v>6097677.543869365</v>
      </c>
      <c r="X46" s="230">
        <f>X45*Parametre!$C$88*Parametre!AB95</f>
        <v>6156951.8269649101</v>
      </c>
      <c r="Y46" s="230">
        <f>Y45*Parametre!$C$88*Parametre!AC95</f>
        <v>6216545.8179065436</v>
      </c>
      <c r="Z46" s="230">
        <f>Z45*Parametre!$C$88*Parametre!AD95</f>
        <v>6276462.2562075993</v>
      </c>
      <c r="AA46" s="230">
        <f>AA45*Parametre!$C$88*Parametre!AE95</f>
        <v>6336703.9176629633</v>
      </c>
      <c r="AB46" s="230">
        <f>AB45*Parametre!$C$88*Parametre!AF95</f>
        <v>6397273.6149866404</v>
      </c>
      <c r="AC46" s="230">
        <f>AC45*Parametre!$C$88*Parametre!AG95</f>
        <v>6473698.6556711933</v>
      </c>
      <c r="AD46" s="230">
        <f>AD45*Parametre!$C$88*Parametre!AH95</f>
        <v>6550542.3128541522</v>
      </c>
      <c r="AE46" s="230">
        <f>AE45*Parametre!$C$88*Parametre!AI95</f>
        <v>6627808.2194649559</v>
      </c>
      <c r="AF46" s="230">
        <f>AF45*Parametre!$C$88*Parametre!AJ95</f>
        <v>6705500.0573923849</v>
      </c>
      <c r="AG46" s="230">
        <f>AG45*Parametre!$C$88*Parametre!AK95</f>
        <v>6783621.5583613804</v>
      </c>
    </row>
    <row r="47" spans="2:33" x14ac:dyDescent="0.2">
      <c r="B47" s="204" t="s">
        <v>170</v>
      </c>
      <c r="C47" s="222">
        <f t="shared" si="11"/>
        <v>262145509.28325745</v>
      </c>
      <c r="D47" s="222">
        <f>D45*Parametre!$D$88*Parametre!H96</f>
        <v>7895365.6468775505</v>
      </c>
      <c r="E47" s="222">
        <f>E45*Parametre!$D$88*Parametre!I96</f>
        <v>7904507.5632796586</v>
      </c>
      <c r="F47" s="222">
        <f>F45*Parametre!$D$88*Parametre!J96</f>
        <v>7915311.7465490494</v>
      </c>
      <c r="G47" s="222">
        <f>G45*Parametre!$D$88*Parametre!K96</f>
        <v>7927701.5313162329</v>
      </c>
      <c r="H47" s="222">
        <f>H45*Parametre!$D$88*Parametre!L96</f>
        <v>7941638.081721589</v>
      </c>
      <c r="I47" s="222">
        <f>I45*Parametre!$D$88*Parametre!M96</f>
        <v>8016738.2217176864</v>
      </c>
      <c r="J47" s="222">
        <f>J45*Parametre!$D$88*Parametre!N96</f>
        <v>8092336.6649861727</v>
      </c>
      <c r="K47" s="222">
        <f>K45*Parametre!$D$88*Parametre!O96</f>
        <v>8168438.9034900051</v>
      </c>
      <c r="L47" s="222">
        <f>L45*Parametre!$D$88*Parametre!P96</f>
        <v>8245050.5281939404</v>
      </c>
      <c r="M47" s="222">
        <f>M45*Parametre!$D$88*Parametre!Q96</f>
        <v>8322177.2315159701</v>
      </c>
      <c r="N47" s="222">
        <f>N45*Parametre!$D$88*Parametre!R96</f>
        <v>8399824.8098553251</v>
      </c>
      <c r="O47" s="222">
        <f>O45*Parametre!$D$88*Parametre!S96</f>
        <v>8477999.1662002001</v>
      </c>
      <c r="P47" s="222">
        <f>P45*Parametre!$D$88*Parametre!T96</f>
        <v>8556706.31281792</v>
      </c>
      <c r="Q47" s="222">
        <f>Q45*Parametre!$D$88*Parametre!U96</f>
        <v>8635952.3740308974</v>
      </c>
      <c r="R47" s="222">
        <f>R45*Parametre!$D$88*Parametre!V96</f>
        <v>8715743.589081591</v>
      </c>
      <c r="S47" s="222">
        <f>S45*Parametre!$D$88*Parametre!W96</f>
        <v>8779272.4775661789</v>
      </c>
      <c r="T47" s="222">
        <f>T45*Parametre!$D$88*Parametre!X96</f>
        <v>8843138.5953010656</v>
      </c>
      <c r="U47" s="222">
        <f>U45*Parametre!$D$88*Parametre!Y96</f>
        <v>8907344.8165992815</v>
      </c>
      <c r="V47" s="222">
        <f>V45*Parametre!$D$88*Parametre!Z96</f>
        <v>8971894.0532929879</v>
      </c>
      <c r="W47" s="222">
        <f>W45*Parametre!$D$88*Parametre!AA96</f>
        <v>9036789.2553816568</v>
      </c>
      <c r="X47" s="222">
        <f>X45*Parametre!$D$88*Parametre!AB96</f>
        <v>9102033.4116944093</v>
      </c>
      <c r="Y47" s="222">
        <f>Y45*Parametre!$D$88*Parametre!AC96</f>
        <v>9167629.5505664404</v>
      </c>
      <c r="Z47" s="222">
        <f>Z45*Parametre!$D$88*Parametre!AD96</f>
        <v>9233580.7405302338</v>
      </c>
      <c r="AA47" s="222">
        <f>AA45*Parametre!$D$88*Parametre!AE96</f>
        <v>9299890.091021765</v>
      </c>
      <c r="AB47" s="222">
        <f>AB45*Parametre!$D$88*Parametre!AF96</f>
        <v>9376910.5439894889</v>
      </c>
      <c r="AC47" s="222">
        <f>AC45*Parametre!$D$88*Parametre!AG96</f>
        <v>9464729.9001294244</v>
      </c>
      <c r="AD47" s="222">
        <f>AD45*Parametre!$D$88*Parametre!AH96</f>
        <v>9553030.5858431906</v>
      </c>
      <c r="AE47" s="222">
        <f>AE45*Parametre!$D$88*Parametre!AI96</f>
        <v>9641816.8263293169</v>
      </c>
      <c r="AF47" s="222">
        <f>AF45*Parametre!$D$88*Parametre!AJ96</f>
        <v>9731092.903978359</v>
      </c>
      <c r="AG47" s="222">
        <f>AG45*Parametre!$D$88*Parametre!AK96</f>
        <v>9820863.1593998577</v>
      </c>
    </row>
    <row r="48" spans="2:33" x14ac:dyDescent="0.2">
      <c r="B48" s="204" t="s">
        <v>171</v>
      </c>
      <c r="C48" s="222">
        <f t="shared" si="11"/>
        <v>474467195.75825876</v>
      </c>
      <c r="D48" s="222">
        <f>D45*Parametre!$E$88*Parametre!H97</f>
        <v>14349913.81732703</v>
      </c>
      <c r="E48" s="222">
        <f>E45*Parametre!$E$88*Parametre!I97</f>
        <v>14351339.001764277</v>
      </c>
      <c r="F48" s="222">
        <f>F45*Parametre!$E$88*Parametre!J97</f>
        <v>14356009.711126808</v>
      </c>
      <c r="G48" s="222">
        <f>G45*Parametre!$E$88*Parametre!K97</f>
        <v>14363771.791815152</v>
      </c>
      <c r="H48" s="222">
        <f>H45*Parametre!$E$88*Parametre!L97</f>
        <v>14374540.645544356</v>
      </c>
      <c r="I48" s="222">
        <f>I45*Parametre!$E$88*Parametre!M97</f>
        <v>14504093.706915163</v>
      </c>
      <c r="J48" s="222">
        <f>J45*Parametre!$E$88*Parametre!N97</f>
        <v>14634506.444038261</v>
      </c>
      <c r="K48" s="222">
        <f>K45*Parametre!$E$88*Parametre!O97</f>
        <v>14765788.37300439</v>
      </c>
      <c r="L48" s="222">
        <f>L45*Parametre!$E$88*Parametre!P97</f>
        <v>14897949.181789206</v>
      </c>
      <c r="M48" s="222">
        <f>M45*Parametre!$E$88*Parametre!Q97</f>
        <v>15030998.73451391</v>
      </c>
      <c r="N48" s="222">
        <f>N45*Parametre!$E$88*Parametre!R97</f>
        <v>15164947.075839063</v>
      </c>
      <c r="O48" s="222">
        <f>O45*Parametre!$E$88*Parametre!S97</f>
        <v>15299804.435496993</v>
      </c>
      <c r="P48" s="222">
        <f>P45*Parametre!$E$88*Parametre!T97</f>
        <v>15435581.232967626</v>
      </c>
      <c r="Q48" s="222">
        <f>Q45*Parametre!$E$88*Parametre!U97</f>
        <v>15572288.082303468</v>
      </c>
      <c r="R48" s="222">
        <f>R45*Parametre!$E$88*Parametre!V97</f>
        <v>15709935.797109347</v>
      </c>
      <c r="S48" s="222">
        <f>S45*Parametre!$E$88*Parametre!W97</f>
        <v>15836443.51534415</v>
      </c>
      <c r="T48" s="222">
        <f>T45*Parametre!$E$88*Parametre!X97</f>
        <v>15963622.898768727</v>
      </c>
      <c r="U48" s="222">
        <f>U45*Parametre!$E$88*Parametre!Y97</f>
        <v>16091479.63676149</v>
      </c>
      <c r="V48" s="222">
        <f>V45*Parametre!$E$88*Parametre!Z97</f>
        <v>16220019.492794581</v>
      </c>
      <c r="W48" s="222">
        <f>W45*Parametre!$E$88*Parametre!AA97</f>
        <v>16349248.305712165</v>
      </c>
      <c r="X48" s="222">
        <f>X45*Parametre!$E$88*Parametre!AB97</f>
        <v>16479171.991036559</v>
      </c>
      <c r="Y48" s="222">
        <f>Y45*Parametre!$E$88*Parametre!AC97</f>
        <v>16609796.542302227</v>
      </c>
      <c r="Z48" s="222">
        <f>Z45*Parametre!$E$88*Parametre!AD97</f>
        <v>16741128.03241876</v>
      </c>
      <c r="AA48" s="222">
        <f>AA45*Parametre!$E$88*Parametre!AE97</f>
        <v>16873172.615063563</v>
      </c>
      <c r="AB48" s="222">
        <f>AB45*Parametre!$E$88*Parametre!AF97</f>
        <v>17005936.526104704</v>
      </c>
      <c r="AC48" s="222">
        <f>AC45*Parametre!$E$88*Parametre!AG97</f>
        <v>17168475.959775597</v>
      </c>
      <c r="AD48" s="222">
        <f>AD45*Parametre!$E$88*Parametre!AH97</f>
        <v>17331906.204810377</v>
      </c>
      <c r="AE48" s="222">
        <f>AE45*Parametre!$E$88*Parametre!AI97</f>
        <v>17496235.072641101</v>
      </c>
      <c r="AF48" s="222">
        <f>AF45*Parametre!$E$88*Parametre!AJ97</f>
        <v>17661470.480392136</v>
      </c>
      <c r="AG48" s="222">
        <f>AG45*Parametre!$E$88*Parametre!AK97</f>
        <v>17827620.452777572</v>
      </c>
    </row>
    <row r="49" spans="2:33" x14ac:dyDescent="0.2">
      <c r="B49" s="216" t="s">
        <v>9</v>
      </c>
      <c r="C49" s="223">
        <f>SUM(D49:AG49)</f>
        <v>911749417.67659473</v>
      </c>
      <c r="D49" s="224">
        <f>SUM(D46:D48)</f>
        <v>27317723.377880104</v>
      </c>
      <c r="E49" s="223">
        <f t="shared" ref="E49:AG49" si="13">SUM(E46:E48)</f>
        <v>27348961.314621709</v>
      </c>
      <c r="F49" s="223">
        <f t="shared" si="13"/>
        <v>27385956.445046559</v>
      </c>
      <c r="G49" s="223">
        <f t="shared" si="13"/>
        <v>27431378.537572198</v>
      </c>
      <c r="H49" s="223">
        <f t="shared" si="13"/>
        <v>27482117.25537204</v>
      </c>
      <c r="I49" s="223">
        <f t="shared" si="13"/>
        <v>27747698.770702492</v>
      </c>
      <c r="J49" s="223">
        <f t="shared" si="13"/>
        <v>28015042.408240881</v>
      </c>
      <c r="K49" s="223">
        <f t="shared" si="13"/>
        <v>28284167.552011959</v>
      </c>
      <c r="L49" s="223">
        <f t="shared" si="13"/>
        <v>28555093.935164973</v>
      </c>
      <c r="M49" s="223">
        <f t="shared" si="13"/>
        <v>28827841.648614429</v>
      </c>
      <c r="N49" s="223">
        <f t="shared" si="13"/>
        <v>29105405.188223802</v>
      </c>
      <c r="O49" s="223">
        <f t="shared" si="13"/>
        <v>29384851.39162093</v>
      </c>
      <c r="P49" s="223">
        <f t="shared" si="13"/>
        <v>29666201.685291186</v>
      </c>
      <c r="Q49" s="223">
        <f t="shared" si="13"/>
        <v>29949477.89454649</v>
      </c>
      <c r="R49" s="223">
        <f t="shared" si="13"/>
        <v>30234702.253715321</v>
      </c>
      <c r="S49" s="223">
        <f t="shared" si="13"/>
        <v>30479439.927869119</v>
      </c>
      <c r="T49" s="223">
        <f t="shared" si="13"/>
        <v>30728507.571806889</v>
      </c>
      <c r="U49" s="223">
        <f t="shared" si="13"/>
        <v>30978901.774200816</v>
      </c>
      <c r="V49" s="223">
        <f t="shared" si="13"/>
        <v>31230633.810851663</v>
      </c>
      <c r="W49" s="223">
        <f t="shared" si="13"/>
        <v>31483715.104963187</v>
      </c>
      <c r="X49" s="223">
        <f t="shared" si="13"/>
        <v>31738157.229695879</v>
      </c>
      <c r="Y49" s="223">
        <f t="shared" si="13"/>
        <v>31993971.910775211</v>
      </c>
      <c r="Z49" s="223">
        <f t="shared" si="13"/>
        <v>32251171.029156595</v>
      </c>
      <c r="AA49" s="223">
        <f t="shared" si="13"/>
        <v>32509766.623748291</v>
      </c>
      <c r="AB49" s="223">
        <f t="shared" si="13"/>
        <v>32780120.685080834</v>
      </c>
      <c r="AC49" s="223">
        <f t="shared" si="13"/>
        <v>33106904.515576214</v>
      </c>
      <c r="AD49" s="223">
        <f t="shared" si="13"/>
        <v>33435479.10350772</v>
      </c>
      <c r="AE49" s="223">
        <f t="shared" si="13"/>
        <v>33765860.118435375</v>
      </c>
      <c r="AF49" s="223">
        <f t="shared" si="13"/>
        <v>34098063.441762879</v>
      </c>
      <c r="AG49" s="223">
        <f t="shared" si="13"/>
        <v>34432105.170538813</v>
      </c>
    </row>
    <row r="52" spans="2:33" x14ac:dyDescent="0.2">
      <c r="B52" s="206"/>
      <c r="C52" s="206"/>
      <c r="D52" s="204">
        <v>1</v>
      </c>
      <c r="E52" s="204">
        <v>2</v>
      </c>
      <c r="F52" s="204">
        <v>3</v>
      </c>
      <c r="G52" s="204">
        <v>4</v>
      </c>
      <c r="H52" s="204">
        <v>5</v>
      </c>
      <c r="I52" s="204">
        <v>6</v>
      </c>
      <c r="J52" s="204">
        <v>7</v>
      </c>
      <c r="K52" s="204">
        <v>8</v>
      </c>
      <c r="L52" s="204">
        <v>9</v>
      </c>
      <c r="M52" s="204">
        <v>10</v>
      </c>
      <c r="N52" s="204">
        <v>11</v>
      </c>
      <c r="O52" s="204">
        <v>12</v>
      </c>
      <c r="P52" s="204">
        <v>13</v>
      </c>
      <c r="Q52" s="204">
        <v>14</v>
      </c>
      <c r="R52" s="204">
        <v>15</v>
      </c>
      <c r="S52" s="204">
        <v>16</v>
      </c>
      <c r="T52" s="204">
        <v>17</v>
      </c>
      <c r="U52" s="204">
        <v>18</v>
      </c>
      <c r="V52" s="204">
        <v>19</v>
      </c>
      <c r="W52" s="204">
        <v>20</v>
      </c>
      <c r="X52" s="204">
        <v>21</v>
      </c>
      <c r="Y52" s="204">
        <v>22</v>
      </c>
      <c r="Z52" s="204">
        <v>23</v>
      </c>
      <c r="AA52" s="204">
        <v>24</v>
      </c>
      <c r="AB52" s="204">
        <v>25</v>
      </c>
      <c r="AC52" s="204">
        <v>26</v>
      </c>
      <c r="AD52" s="204">
        <v>27</v>
      </c>
      <c r="AE52" s="204">
        <v>28</v>
      </c>
      <c r="AF52" s="204">
        <v>29</v>
      </c>
      <c r="AG52" s="204">
        <v>30</v>
      </c>
    </row>
    <row r="53" spans="2:33" x14ac:dyDescent="0.2">
      <c r="B53" s="207" t="s">
        <v>487</v>
      </c>
      <c r="C53" s="207" t="s">
        <v>9</v>
      </c>
      <c r="D53" s="208">
        <f t="shared" ref="D53:AG53" si="14">D4</f>
        <v>2026</v>
      </c>
      <c r="E53" s="208">
        <f t="shared" si="14"/>
        <v>2027</v>
      </c>
      <c r="F53" s="208">
        <f t="shared" si="14"/>
        <v>2028</v>
      </c>
      <c r="G53" s="208">
        <f t="shared" si="14"/>
        <v>2029</v>
      </c>
      <c r="H53" s="208">
        <f t="shared" si="14"/>
        <v>2030</v>
      </c>
      <c r="I53" s="208">
        <f t="shared" si="14"/>
        <v>2031</v>
      </c>
      <c r="J53" s="208">
        <f t="shared" si="14"/>
        <v>2032</v>
      </c>
      <c r="K53" s="208">
        <f t="shared" si="14"/>
        <v>2033</v>
      </c>
      <c r="L53" s="208">
        <f t="shared" si="14"/>
        <v>2034</v>
      </c>
      <c r="M53" s="208">
        <f t="shared" si="14"/>
        <v>2035</v>
      </c>
      <c r="N53" s="208">
        <f t="shared" si="14"/>
        <v>2036</v>
      </c>
      <c r="O53" s="208">
        <f t="shared" si="14"/>
        <v>2037</v>
      </c>
      <c r="P53" s="208">
        <f t="shared" si="14"/>
        <v>2038</v>
      </c>
      <c r="Q53" s="208">
        <f t="shared" si="14"/>
        <v>2039</v>
      </c>
      <c r="R53" s="208">
        <f t="shared" si="14"/>
        <v>2040</v>
      </c>
      <c r="S53" s="208">
        <f t="shared" si="14"/>
        <v>2041</v>
      </c>
      <c r="T53" s="208">
        <f t="shared" si="14"/>
        <v>2042</v>
      </c>
      <c r="U53" s="208">
        <f t="shared" si="14"/>
        <v>2043</v>
      </c>
      <c r="V53" s="208">
        <f t="shared" si="14"/>
        <v>2044</v>
      </c>
      <c r="W53" s="208">
        <f t="shared" si="14"/>
        <v>2045</v>
      </c>
      <c r="X53" s="208">
        <f t="shared" si="14"/>
        <v>2046</v>
      </c>
      <c r="Y53" s="208">
        <f t="shared" si="14"/>
        <v>2047</v>
      </c>
      <c r="Z53" s="208">
        <f t="shared" si="14"/>
        <v>2048</v>
      </c>
      <c r="AA53" s="208">
        <f t="shared" si="14"/>
        <v>2049</v>
      </c>
      <c r="AB53" s="208">
        <f t="shared" si="14"/>
        <v>2050</v>
      </c>
      <c r="AC53" s="208">
        <f t="shared" si="14"/>
        <v>2051</v>
      </c>
      <c r="AD53" s="208">
        <f t="shared" si="14"/>
        <v>2052</v>
      </c>
      <c r="AE53" s="208">
        <f t="shared" si="14"/>
        <v>2053</v>
      </c>
      <c r="AF53" s="208">
        <f t="shared" si="14"/>
        <v>2054</v>
      </c>
      <c r="AG53" s="208">
        <f t="shared" si="14"/>
        <v>2055</v>
      </c>
    </row>
    <row r="54" spans="2:33" x14ac:dyDescent="0.2">
      <c r="B54" s="204" t="s">
        <v>30</v>
      </c>
      <c r="C54" s="222">
        <f t="shared" ref="C54:C57" si="15">SUM(D54:AG54)</f>
        <v>106338208.15089931</v>
      </c>
      <c r="D54" s="288">
        <f>D6</f>
        <v>4111570.0037898384</v>
      </c>
      <c r="E54" s="288">
        <f t="shared" ref="E54:AG54" si="16">E6</f>
        <v>4080040.6549529559</v>
      </c>
      <c r="F54" s="288">
        <f t="shared" si="16"/>
        <v>4049912.8888832862</v>
      </c>
      <c r="G54" s="288">
        <f t="shared" si="16"/>
        <v>4021111.3918784661</v>
      </c>
      <c r="H54" s="288">
        <f t="shared" si="16"/>
        <v>3389913.3614376029</v>
      </c>
      <c r="I54" s="288">
        <f t="shared" si="16"/>
        <v>3396449.898358433</v>
      </c>
      <c r="J54" s="288">
        <f t="shared" si="16"/>
        <v>3403004.9066636194</v>
      </c>
      <c r="K54" s="288">
        <f t="shared" si="16"/>
        <v>3409578.5111104278</v>
      </c>
      <c r="L54" s="288">
        <f t="shared" si="16"/>
        <v>3416170.8376653753</v>
      </c>
      <c r="M54" s="288">
        <f t="shared" si="16"/>
        <v>3422782.0135197379</v>
      </c>
      <c r="N54" s="288">
        <f t="shared" si="16"/>
        <v>3429412.1671052873</v>
      </c>
      <c r="O54" s="288">
        <f t="shared" si="16"/>
        <v>3436061.4281102773</v>
      </c>
      <c r="P54" s="288">
        <f t="shared" si="16"/>
        <v>3442729.9274957296</v>
      </c>
      <c r="Q54" s="288">
        <f t="shared" si="16"/>
        <v>3449417.7975119366</v>
      </c>
      <c r="R54" s="288">
        <f t="shared" si="16"/>
        <v>3456125.1717152609</v>
      </c>
      <c r="S54" s="288">
        <f t="shared" si="16"/>
        <v>3460933.2207187768</v>
      </c>
      <c r="T54" s="288">
        <f t="shared" si="16"/>
        <v>3465750.2116695317</v>
      </c>
      <c r="U54" s="288">
        <f t="shared" si="16"/>
        <v>3470576.1857778616</v>
      </c>
      <c r="V54" s="288">
        <f t="shared" si="16"/>
        <v>3475411.1845335709</v>
      </c>
      <c r="W54" s="288">
        <f t="shared" si="16"/>
        <v>3480255.249708428</v>
      </c>
      <c r="X54" s="288">
        <f t="shared" si="16"/>
        <v>3485108.4233587501</v>
      </c>
      <c r="Y54" s="288">
        <f t="shared" si="16"/>
        <v>3489970.7478279904</v>
      </c>
      <c r="Z54" s="288">
        <f t="shared" si="16"/>
        <v>3494842.2657493874</v>
      </c>
      <c r="AA54" s="288">
        <f t="shared" si="16"/>
        <v>3499723.0200485894</v>
      </c>
      <c r="AB54" s="288">
        <f t="shared" si="16"/>
        <v>3504613.0539463693</v>
      </c>
      <c r="AC54" s="288">
        <f t="shared" si="16"/>
        <v>3509512.4109613295</v>
      </c>
      <c r="AD54" s="288">
        <f t="shared" si="16"/>
        <v>3514421.1349126548</v>
      </c>
      <c r="AE54" s="288">
        <f t="shared" si="16"/>
        <v>3519339.2699229014</v>
      </c>
      <c r="AF54" s="288">
        <f t="shared" si="16"/>
        <v>3524266.8604208007</v>
      </c>
      <c r="AG54" s="288">
        <f t="shared" si="16"/>
        <v>3529203.9511441179</v>
      </c>
    </row>
    <row r="55" spans="2:33" x14ac:dyDescent="0.2">
      <c r="B55" s="211" t="s">
        <v>247</v>
      </c>
      <c r="C55" s="230">
        <f t="shared" si="15"/>
        <v>149431903.276467</v>
      </c>
      <c r="D55" s="230">
        <f>D54*Parametre!$C$88*Parametre!H95</f>
        <v>5072443.9136755234</v>
      </c>
      <c r="E55" s="230">
        <f>E54*Parametre!$C$88*Parametre!I95</f>
        <v>5093114.7495777756</v>
      </c>
      <c r="F55" s="230">
        <f>F54*Parametre!$C$88*Parametre!J95</f>
        <v>5114634.9873707024</v>
      </c>
      <c r="G55" s="230">
        <f>G54*Parametre!$C$88*Parametre!K95</f>
        <v>5139905.2144408124</v>
      </c>
      <c r="H55" s="230">
        <f>H54*Parametre!$C$88*Parametre!L95</f>
        <v>4385056.3278212249</v>
      </c>
      <c r="I55" s="230">
        <f>I54*Parametre!$C$88*Parametre!M95</f>
        <v>4430702.8569075596</v>
      </c>
      <c r="J55" s="230">
        <f>J54*Parametre!$C$88*Parametre!N95</f>
        <v>4476516.8345197244</v>
      </c>
      <c r="K55" s="230">
        <f>K54*Parametre!$C$88*Parametre!O95</f>
        <v>4522499.0329219829</v>
      </c>
      <c r="L55" s="230">
        <f>L54*Parametre!$C$88*Parametre!P95</f>
        <v>4568650.2314601662</v>
      </c>
      <c r="M55" s="230">
        <f>M54*Parametre!$C$88*Parametre!Q95</f>
        <v>4614971.2166487975</v>
      </c>
      <c r="N55" s="230">
        <f>N54*Parametre!$C$88*Parametre!R95</f>
        <v>4663966.2531415196</v>
      </c>
      <c r="O55" s="230">
        <f>O54*Parametre!$C$88*Parametre!S95</f>
        <v>4713142.3790960237</v>
      </c>
      <c r="P55" s="230">
        <f>P54*Parametre!$C$88*Parametre!T95</f>
        <v>4762500.4452012172</v>
      </c>
      <c r="Q55" s="230">
        <f>Q54*Parametre!$C$88*Parametre!U95</f>
        <v>4812041.3100630762</v>
      </c>
      <c r="R55" s="230">
        <f>R54*Parametre!$C$88*Parametre!V95</f>
        <v>4861765.8403035747</v>
      </c>
      <c r="S55" s="230">
        <f>S54*Parametre!$C$88*Parametre!W95</f>
        <v>4901373.6271819314</v>
      </c>
      <c r="T55" s="230">
        <f>T54*Parametre!$C$88*Parametre!X95</f>
        <v>4943615.4169296529</v>
      </c>
      <c r="U55" s="230">
        <f>U54*Parametre!$C$88*Parametre!Y95</f>
        <v>4985968.5715359068</v>
      </c>
      <c r="V55" s="230">
        <f>V54*Parametre!$C$88*Parametre!Z95</f>
        <v>5028433.4264542423</v>
      </c>
      <c r="W55" s="230">
        <f>W54*Parametre!$C$88*Parametre!AA95</f>
        <v>5071010.3192451559</v>
      </c>
      <c r="X55" s="230">
        <f>X54*Parametre!$C$88*Parametre!AB95</f>
        <v>5113699.5895942943</v>
      </c>
      <c r="Y55" s="230">
        <f>Y54*Parametre!$C$88*Parametre!AC95</f>
        <v>5156501.5793308122</v>
      </c>
      <c r="Z55" s="230">
        <f>Z54*Parametre!$C$88*Parametre!AD95</f>
        <v>5199416.6324459929</v>
      </c>
      <c r="AA55" s="230">
        <f>AA54*Parametre!$C$88*Parametre!AE95</f>
        <v>5242445.0951119848</v>
      </c>
      <c r="AB55" s="230">
        <f>AB54*Parametre!$C$88*Parametre!AF95</f>
        <v>5285587.3157008346</v>
      </c>
      <c r="AC55" s="230">
        <f>AC54*Parametre!$C$88*Parametre!AG95</f>
        <v>5341653.3651036918</v>
      </c>
      <c r="AD55" s="230">
        <f>AD54*Parametre!$C$88*Parametre!AH95</f>
        <v>5397869.7095350437</v>
      </c>
      <c r="AE55" s="230">
        <f>AE54*Parametre!$C$88*Parametre!AI95</f>
        <v>5454236.8071338134</v>
      </c>
      <c r="AF55" s="230">
        <f>AF54*Parametre!$C$88*Parametre!AJ95</f>
        <v>5510755.1189655894</v>
      </c>
      <c r="AG55" s="230">
        <f>AG54*Parametre!$C$88*Parametre!AK95</f>
        <v>5567425.1090483796</v>
      </c>
    </row>
    <row r="56" spans="2:33" x14ac:dyDescent="0.2">
      <c r="B56" s="204" t="s">
        <v>170</v>
      </c>
      <c r="C56" s="222">
        <f t="shared" si="15"/>
        <v>223884456.56689158</v>
      </c>
      <c r="D56" s="222">
        <f>D54*Parametre!$D$88*Parametre!H96</f>
        <v>7895365.6468775505</v>
      </c>
      <c r="E56" s="222">
        <f>E54*Parametre!$D$88*Parametre!I96</f>
        <v>7904507.5632796586</v>
      </c>
      <c r="F56" s="222">
        <f>F54*Parametre!$D$88*Parametre!J96</f>
        <v>7915311.7465490494</v>
      </c>
      <c r="G56" s="222">
        <f>G54*Parametre!$D$88*Parametre!K96</f>
        <v>7927701.5313162329</v>
      </c>
      <c r="H56" s="222">
        <f>H54*Parametre!$D$88*Parametre!L96</f>
        <v>6741181.7105548177</v>
      </c>
      <c r="I56" s="222">
        <f>I54*Parametre!$D$88*Parametre!M96</f>
        <v>6795616.9566355525</v>
      </c>
      <c r="J56" s="222">
        <f>J54*Parametre!$D$88*Parametre!N96</f>
        <v>6850248.8771138666</v>
      </c>
      <c r="K56" s="222">
        <f>K54*Parametre!$D$88*Parametre!O96</f>
        <v>6905078.4007008392</v>
      </c>
      <c r="L56" s="222">
        <f>L54*Parametre!$D$88*Parametre!P96</f>
        <v>6960106.4646594347</v>
      </c>
      <c r="M56" s="222">
        <f>M54*Parametre!$D$88*Parametre!Q96</f>
        <v>7015334.0149100544</v>
      </c>
      <c r="N56" s="222">
        <f>N54*Parametre!$D$88*Parametre!R96</f>
        <v>7070762.0061376803</v>
      </c>
      <c r="O56" s="222">
        <f>O54*Parametre!$D$88*Parametre!S96</f>
        <v>7126391.4019007143</v>
      </c>
      <c r="P56" s="222">
        <f>P54*Parametre!$D$88*Parametre!T96</f>
        <v>7182223.1747415923</v>
      </c>
      <c r="Q56" s="222">
        <f>Q54*Parametre!$D$88*Parametre!U96</f>
        <v>7238258.3062990466</v>
      </c>
      <c r="R56" s="222">
        <f>R54*Parametre!$D$88*Parametre!V96</f>
        <v>7294497.7874222305</v>
      </c>
      <c r="S56" s="222">
        <f>S54*Parametre!$D$88*Parametre!W96</f>
        <v>7338424.3638832653</v>
      </c>
      <c r="T56" s="222">
        <f>T54*Parametre!$D$88*Parametre!X96</f>
        <v>7382463.8408815023</v>
      </c>
      <c r="U56" s="222">
        <f>U54*Parametre!$D$88*Parametre!Y96</f>
        <v>7426616.5684223305</v>
      </c>
      <c r="V56" s="222">
        <f>V54*Parametre!$D$88*Parametre!Z96</f>
        <v>7470882.898720745</v>
      </c>
      <c r="W56" s="222">
        <f>W54*Parametre!$D$88*Parametre!AA96</f>
        <v>7515263.1862203795</v>
      </c>
      <c r="X56" s="222">
        <f>X54*Parametre!$D$88*Parametre!AB96</f>
        <v>7559757.7876128666</v>
      </c>
      <c r="Y56" s="222">
        <f>Y54*Parametre!$D$88*Parametre!AC96</f>
        <v>7604367.0618573641</v>
      </c>
      <c r="Z56" s="222">
        <f>Z54*Parametre!$D$88*Parametre!AD96</f>
        <v>7649091.3702003695</v>
      </c>
      <c r="AA56" s="222">
        <f>AA54*Parametre!$D$88*Parametre!AE96</f>
        <v>7693931.07619562</v>
      </c>
      <c r="AB56" s="222">
        <f>AB54*Parametre!$D$88*Parametre!AF96</f>
        <v>7747437.8015760025</v>
      </c>
      <c r="AC56" s="222">
        <f>AC54*Parametre!$D$88*Parametre!AG96</f>
        <v>7809647.7778640268</v>
      </c>
      <c r="AD56" s="222">
        <f>AD54*Parametre!$D$88*Parametre!AH96</f>
        <v>7872022.1885135528</v>
      </c>
      <c r="AE56" s="222">
        <f>AE54*Parametre!$D$88*Parametre!AI96</f>
        <v>7934561.5443973765</v>
      </c>
      <c r="AF56" s="222">
        <f>AF54*Parametre!$D$88*Parametre!AJ96</f>
        <v>7997266.3596668821</v>
      </c>
      <c r="AG56" s="222">
        <f>AG54*Parametre!$D$88*Parametre!AK96</f>
        <v>8060137.1517809816</v>
      </c>
    </row>
    <row r="57" spans="2:33" x14ac:dyDescent="0.2">
      <c r="B57" s="204" t="s">
        <v>171</v>
      </c>
      <c r="C57" s="222">
        <f t="shared" si="15"/>
        <v>405236150.5992974</v>
      </c>
      <c r="D57" s="222">
        <f>D54*Parametre!$E$88*Parametre!H97</f>
        <v>14349913.81732703</v>
      </c>
      <c r="E57" s="222">
        <f>E54*Parametre!$E$88*Parametre!I97</f>
        <v>14351339.001764277</v>
      </c>
      <c r="F57" s="222">
        <f>F54*Parametre!$E$88*Parametre!J97</f>
        <v>14356009.711126808</v>
      </c>
      <c r="G57" s="222">
        <f>G54*Parametre!$E$88*Parametre!K97</f>
        <v>14363771.791815152</v>
      </c>
      <c r="H57" s="222">
        <f>H54*Parametre!$E$88*Parametre!L97</f>
        <v>12201688.052292122</v>
      </c>
      <c r="I57" s="222">
        <f>I54*Parametre!$E$88*Parametre!M97</f>
        <v>12294808.987067692</v>
      </c>
      <c r="J57" s="222">
        <f>J54*Parametre!$E$88*Parametre!N97</f>
        <v>12388265.032169176</v>
      </c>
      <c r="K57" s="222">
        <f>K54*Parametre!$E$88*Parametre!O97</f>
        <v>12482057.779753944</v>
      </c>
      <c r="L57" s="222">
        <f>L54*Parametre!$E$88*Parametre!P97</f>
        <v>12576188.836656183</v>
      </c>
      <c r="M57" s="222">
        <f>M54*Parametre!$E$88*Parametre!Q97</f>
        <v>12670659.824568177</v>
      </c>
      <c r="N57" s="222">
        <f>N54*Parametre!$E$88*Parametre!R97</f>
        <v>12765472.380224369</v>
      </c>
      <c r="O57" s="222">
        <f>O54*Parametre!$E$88*Parametre!S97</f>
        <v>12860628.155588271</v>
      </c>
      <c r="P57" s="222">
        <f>P54*Parametre!$E$88*Parametre!T97</f>
        <v>12956128.818042506</v>
      </c>
      <c r="Q57" s="222">
        <f>Q54*Parametre!$E$88*Parametre!U97</f>
        <v>13051976.050581617</v>
      </c>
      <c r="R57" s="222">
        <f>R54*Parametre!$E$88*Parametre!V97</f>
        <v>13148171.552008087</v>
      </c>
      <c r="S57" s="222">
        <f>S54*Parametre!$E$88*Parametre!W97</f>
        <v>13237377.382605178</v>
      </c>
      <c r="T57" s="222">
        <f>T54*Parametre!$E$88*Parametre!X97</f>
        <v>13326814.631430734</v>
      </c>
      <c r="U57" s="222">
        <f>U54*Parametre!$E$88*Parametre!Y97</f>
        <v>13416484.007456344</v>
      </c>
      <c r="V57" s="222">
        <f>V54*Parametre!$E$88*Parametre!Z97</f>
        <v>13506386.224117283</v>
      </c>
      <c r="W57" s="222">
        <f>W54*Parametre!$E$88*Parametre!AA97</f>
        <v>13596521.999350898</v>
      </c>
      <c r="X57" s="222">
        <f>X54*Parametre!$E$88*Parametre!AB97</f>
        <v>13686892.055635653</v>
      </c>
      <c r="Y57" s="222">
        <f>Y54*Parametre!$E$88*Parametre!AC97</f>
        <v>13777497.120030472</v>
      </c>
      <c r="Z57" s="222">
        <f>Z54*Parametre!$E$88*Parametre!AD97</f>
        <v>13868337.924214691</v>
      </c>
      <c r="AA57" s="222">
        <f>AA54*Parametre!$E$88*Parametre!AE97</f>
        <v>13959415.204528211</v>
      </c>
      <c r="AB57" s="222">
        <f>AB54*Parametre!$E$88*Parametre!AF97</f>
        <v>14050729.702012323</v>
      </c>
      <c r="AC57" s="222">
        <f>AC54*Parametre!$E$88*Parametre!AG97</f>
        <v>14166252.132217735</v>
      </c>
      <c r="AD57" s="222">
        <f>AD54*Parametre!$E$88*Parametre!AH97</f>
        <v>14282080.329114793</v>
      </c>
      <c r="AE57" s="222">
        <f>AE54*Parametre!$E$88*Parametre!AI97</f>
        <v>14398215.240930479</v>
      </c>
      <c r="AF57" s="222">
        <f>AF54*Parametre!$E$88*Parametre!AJ97</f>
        <v>14514657.821974467</v>
      </c>
      <c r="AG57" s="222">
        <f>AG54*Parametre!$E$88*Parametre!AK97</f>
        <v>14631409.032692796</v>
      </c>
    </row>
    <row r="58" spans="2:33" x14ac:dyDescent="0.2">
      <c r="B58" s="216" t="s">
        <v>9</v>
      </c>
      <c r="C58" s="223">
        <f>SUM(D58:AG58)</f>
        <v>778552510.44265604</v>
      </c>
      <c r="D58" s="224">
        <f>SUM(D55:D57)</f>
        <v>27317723.377880104</v>
      </c>
      <c r="E58" s="223">
        <f t="shared" ref="E58:AG58" si="17">SUM(E55:E57)</f>
        <v>27348961.314621709</v>
      </c>
      <c r="F58" s="223">
        <f t="shared" si="17"/>
        <v>27385956.445046559</v>
      </c>
      <c r="G58" s="223">
        <f t="shared" si="17"/>
        <v>27431378.537572198</v>
      </c>
      <c r="H58" s="223">
        <f t="shared" si="17"/>
        <v>23327926.090668164</v>
      </c>
      <c r="I58" s="223">
        <f t="shared" si="17"/>
        <v>23521128.800610803</v>
      </c>
      <c r="J58" s="223">
        <f t="shared" si="17"/>
        <v>23715030.743802767</v>
      </c>
      <c r="K58" s="223">
        <f t="shared" si="17"/>
        <v>23909635.213376768</v>
      </c>
      <c r="L58" s="223">
        <f t="shared" si="17"/>
        <v>24104945.532775782</v>
      </c>
      <c r="M58" s="223">
        <f t="shared" si="17"/>
        <v>24300965.056127027</v>
      </c>
      <c r="N58" s="223">
        <f t="shared" si="17"/>
        <v>24500200.639503568</v>
      </c>
      <c r="O58" s="223">
        <f t="shared" si="17"/>
        <v>24700161.936585009</v>
      </c>
      <c r="P58" s="223">
        <f t="shared" si="17"/>
        <v>24900852.437985316</v>
      </c>
      <c r="Q58" s="223">
        <f t="shared" si="17"/>
        <v>25102275.66694374</v>
      </c>
      <c r="R58" s="223">
        <f t="shared" si="17"/>
        <v>25304435.179733895</v>
      </c>
      <c r="S58" s="223">
        <f t="shared" si="17"/>
        <v>25477175.373670377</v>
      </c>
      <c r="T58" s="223">
        <f t="shared" si="17"/>
        <v>25652893.889241889</v>
      </c>
      <c r="U58" s="223">
        <f t="shared" si="17"/>
        <v>25829069.14741458</v>
      </c>
      <c r="V58" s="223">
        <f t="shared" si="17"/>
        <v>26005702.54929227</v>
      </c>
      <c r="W58" s="223">
        <f t="shared" si="17"/>
        <v>26182795.504816435</v>
      </c>
      <c r="X58" s="223">
        <f t="shared" si="17"/>
        <v>26360349.432842813</v>
      </c>
      <c r="Y58" s="223">
        <f t="shared" si="17"/>
        <v>26538365.761218648</v>
      </c>
      <c r="Z58" s="223">
        <f t="shared" si="17"/>
        <v>26716845.926861055</v>
      </c>
      <c r="AA58" s="223">
        <f t="shared" si="17"/>
        <v>26895791.375835814</v>
      </c>
      <c r="AB58" s="223">
        <f t="shared" si="17"/>
        <v>27083754.819289159</v>
      </c>
      <c r="AC58" s="223">
        <f t="shared" si="17"/>
        <v>27317553.275185455</v>
      </c>
      <c r="AD58" s="223">
        <f t="shared" si="17"/>
        <v>27551972.227163389</v>
      </c>
      <c r="AE58" s="223">
        <f t="shared" si="17"/>
        <v>27787013.592461668</v>
      </c>
      <c r="AF58" s="223">
        <f t="shared" si="17"/>
        <v>28022679.30060694</v>
      </c>
      <c r="AG58" s="223">
        <f t="shared" si="17"/>
        <v>28258971.293522157</v>
      </c>
    </row>
    <row r="61" spans="2:33" x14ac:dyDescent="0.2">
      <c r="B61" s="206"/>
      <c r="C61" s="206"/>
      <c r="D61" s="204">
        <v>1</v>
      </c>
      <c r="E61" s="204">
        <v>2</v>
      </c>
      <c r="F61" s="204">
        <v>3</v>
      </c>
      <c r="G61" s="204">
        <v>4</v>
      </c>
      <c r="H61" s="204">
        <v>5</v>
      </c>
      <c r="I61" s="204">
        <v>6</v>
      </c>
      <c r="J61" s="204">
        <v>7</v>
      </c>
      <c r="K61" s="204">
        <v>8</v>
      </c>
      <c r="L61" s="204">
        <v>9</v>
      </c>
      <c r="M61" s="204">
        <v>10</v>
      </c>
      <c r="N61" s="204">
        <v>11</v>
      </c>
      <c r="O61" s="204">
        <v>12</v>
      </c>
      <c r="P61" s="204">
        <v>13</v>
      </c>
      <c r="Q61" s="204">
        <v>14</v>
      </c>
      <c r="R61" s="204">
        <v>15</v>
      </c>
      <c r="S61" s="204">
        <v>16</v>
      </c>
      <c r="T61" s="204">
        <v>17</v>
      </c>
      <c r="U61" s="204">
        <v>18</v>
      </c>
      <c r="V61" s="204">
        <v>19</v>
      </c>
      <c r="W61" s="204">
        <v>20</v>
      </c>
      <c r="X61" s="204">
        <v>21</v>
      </c>
      <c r="Y61" s="204">
        <v>22</v>
      </c>
      <c r="Z61" s="204">
        <v>23</v>
      </c>
      <c r="AA61" s="204">
        <v>24</v>
      </c>
      <c r="AB61" s="204">
        <v>25</v>
      </c>
      <c r="AC61" s="204">
        <v>26</v>
      </c>
      <c r="AD61" s="204">
        <v>27</v>
      </c>
      <c r="AE61" s="204">
        <v>28</v>
      </c>
      <c r="AF61" s="204">
        <v>29</v>
      </c>
      <c r="AG61" s="204">
        <v>30</v>
      </c>
    </row>
    <row r="62" spans="2:33" x14ac:dyDescent="0.2">
      <c r="B62" s="207" t="s">
        <v>488</v>
      </c>
      <c r="C62" s="207" t="s">
        <v>9</v>
      </c>
      <c r="D62" s="208">
        <f t="shared" ref="D62:AG62" si="18">D4</f>
        <v>2026</v>
      </c>
      <c r="E62" s="208">
        <f t="shared" si="18"/>
        <v>2027</v>
      </c>
      <c r="F62" s="208">
        <f t="shared" si="18"/>
        <v>2028</v>
      </c>
      <c r="G62" s="208">
        <f t="shared" si="18"/>
        <v>2029</v>
      </c>
      <c r="H62" s="208">
        <f t="shared" si="18"/>
        <v>2030</v>
      </c>
      <c r="I62" s="208">
        <f t="shared" si="18"/>
        <v>2031</v>
      </c>
      <c r="J62" s="208">
        <f t="shared" si="18"/>
        <v>2032</v>
      </c>
      <c r="K62" s="208">
        <f t="shared" si="18"/>
        <v>2033</v>
      </c>
      <c r="L62" s="208">
        <f t="shared" si="18"/>
        <v>2034</v>
      </c>
      <c r="M62" s="208">
        <f t="shared" si="18"/>
        <v>2035</v>
      </c>
      <c r="N62" s="208">
        <f t="shared" si="18"/>
        <v>2036</v>
      </c>
      <c r="O62" s="208">
        <f t="shared" si="18"/>
        <v>2037</v>
      </c>
      <c r="P62" s="208">
        <f t="shared" si="18"/>
        <v>2038</v>
      </c>
      <c r="Q62" s="208">
        <f t="shared" si="18"/>
        <v>2039</v>
      </c>
      <c r="R62" s="208">
        <f t="shared" si="18"/>
        <v>2040</v>
      </c>
      <c r="S62" s="208">
        <f t="shared" si="18"/>
        <v>2041</v>
      </c>
      <c r="T62" s="208">
        <f t="shared" si="18"/>
        <v>2042</v>
      </c>
      <c r="U62" s="208">
        <f t="shared" si="18"/>
        <v>2043</v>
      </c>
      <c r="V62" s="208">
        <f t="shared" si="18"/>
        <v>2044</v>
      </c>
      <c r="W62" s="208">
        <f t="shared" si="18"/>
        <v>2045</v>
      </c>
      <c r="X62" s="208">
        <f t="shared" si="18"/>
        <v>2046</v>
      </c>
      <c r="Y62" s="208">
        <f t="shared" si="18"/>
        <v>2047</v>
      </c>
      <c r="Z62" s="208">
        <f t="shared" si="18"/>
        <v>2048</v>
      </c>
      <c r="AA62" s="208">
        <f t="shared" si="18"/>
        <v>2049</v>
      </c>
      <c r="AB62" s="208">
        <f t="shared" si="18"/>
        <v>2050</v>
      </c>
      <c r="AC62" s="208">
        <f t="shared" si="18"/>
        <v>2051</v>
      </c>
      <c r="AD62" s="208">
        <f t="shared" si="18"/>
        <v>2052</v>
      </c>
      <c r="AE62" s="208">
        <f t="shared" si="18"/>
        <v>2053</v>
      </c>
      <c r="AF62" s="208">
        <f t="shared" si="18"/>
        <v>2054</v>
      </c>
      <c r="AG62" s="208">
        <f t="shared" si="18"/>
        <v>2055</v>
      </c>
    </row>
    <row r="63" spans="2:33" x14ac:dyDescent="0.2">
      <c r="B63" s="204" t="s">
        <v>29</v>
      </c>
      <c r="C63" s="222">
        <f t="shared" ref="C63:C66" si="19">SUM(D63:AG63)</f>
        <v>5624591.780436866</v>
      </c>
      <c r="D63" s="288">
        <f>D22</f>
        <v>149760.90577387647</v>
      </c>
      <c r="E63" s="288">
        <f t="shared" ref="E63:AG63" si="20">E22</f>
        <v>152415.75394650796</v>
      </c>
      <c r="F63" s="288">
        <f t="shared" si="20"/>
        <v>155099.91324907859</v>
      </c>
      <c r="G63" s="288">
        <f t="shared" si="20"/>
        <v>157813.14862236055</v>
      </c>
      <c r="H63" s="288">
        <f t="shared" si="20"/>
        <v>160555.52269608041</v>
      </c>
      <c r="I63" s="288">
        <f t="shared" si="20"/>
        <v>163196.09663198917</v>
      </c>
      <c r="J63" s="288">
        <f t="shared" si="20"/>
        <v>165849.6012300874</v>
      </c>
      <c r="K63" s="288">
        <f t="shared" si="20"/>
        <v>168516.18204974974</v>
      </c>
      <c r="L63" s="288">
        <f t="shared" si="20"/>
        <v>171195.98721866601</v>
      </c>
      <c r="M63" s="288">
        <f t="shared" si="20"/>
        <v>173889.16749553478</v>
      </c>
      <c r="N63" s="288">
        <f t="shared" si="20"/>
        <v>176595.87633470431</v>
      </c>
      <c r="O63" s="288">
        <f t="shared" si="20"/>
        <v>179316.26995283272</v>
      </c>
      <c r="P63" s="288">
        <f t="shared" si="20"/>
        <v>182050.50739764358</v>
      </c>
      <c r="Q63" s="288">
        <f t="shared" si="20"/>
        <v>184798.7506188587</v>
      </c>
      <c r="R63" s="288">
        <f t="shared" si="20"/>
        <v>187561.16454138645</v>
      </c>
      <c r="S63" s="288">
        <f t="shared" si="20"/>
        <v>189870.68376161344</v>
      </c>
      <c r="T63" s="288">
        <f t="shared" si="20"/>
        <v>192189.60664004963</v>
      </c>
      <c r="U63" s="288">
        <f t="shared" si="20"/>
        <v>194518.01369424141</v>
      </c>
      <c r="V63" s="288">
        <f t="shared" si="20"/>
        <v>196855.98645527672</v>
      </c>
      <c r="W63" s="288">
        <f t="shared" si="20"/>
        <v>199203.60748479827</v>
      </c>
      <c r="X63" s="288">
        <f t="shared" si="20"/>
        <v>201560.96039237428</v>
      </c>
      <c r="Y63" s="288">
        <f t="shared" si="20"/>
        <v>203928.12985323457</v>
      </c>
      <c r="Z63" s="288">
        <f t="shared" si="20"/>
        <v>206305.20162638338</v>
      </c>
      <c r="AA63" s="288">
        <f t="shared" si="20"/>
        <v>208692.2625730971</v>
      </c>
      <c r="AB63" s="288">
        <f t="shared" si="20"/>
        <v>211089.40067581669</v>
      </c>
      <c r="AC63" s="288">
        <f t="shared" si="20"/>
        <v>213496.70505744577</v>
      </c>
      <c r="AD63" s="288">
        <f t="shared" si="20"/>
        <v>215914.2660010641</v>
      </c>
      <c r="AE63" s="288">
        <f t="shared" si="20"/>
        <v>218342.17497006722</v>
      </c>
      <c r="AF63" s="288">
        <f t="shared" si="20"/>
        <v>220780.52462874402</v>
      </c>
      <c r="AG63" s="288">
        <f t="shared" si="20"/>
        <v>223229.40886330209</v>
      </c>
    </row>
    <row r="64" spans="2:33" x14ac:dyDescent="0.2">
      <c r="B64" s="211" t="s">
        <v>247</v>
      </c>
      <c r="C64" s="230">
        <f t="shared" si="19"/>
        <v>4046066.2172992537</v>
      </c>
      <c r="D64" s="230">
        <f>D63*Parametre!$C$89*Parametre!H$95</f>
        <v>93645.49438040494</v>
      </c>
      <c r="E64" s="230">
        <f>E63*Parametre!$C$89*Parametre!I$95</f>
        <v>96433.44752195559</v>
      </c>
      <c r="F64" s="230">
        <f>F63*Parametre!$C$89*Parametre!J$95</f>
        <v>99279.454470735203</v>
      </c>
      <c r="G64" s="230">
        <f>G63*Parametre!$C$89*Parametre!K$95</f>
        <v>102242.40459796874</v>
      </c>
      <c r="H64" s="230">
        <f>H63*Parametre!$C$89*Parametre!L$95</f>
        <v>105266.62290045815</v>
      </c>
      <c r="I64" s="230">
        <f>I63*Parametre!$C$89*Parametre!M$95</f>
        <v>107903.62713210493</v>
      </c>
      <c r="J64" s="230">
        <f>J63*Parametre!$C$89*Parametre!N$95</f>
        <v>110578.56312414847</v>
      </c>
      <c r="K64" s="230">
        <f>K63*Parametre!$C$89*Parametre!O$95</f>
        <v>113291.74403022625</v>
      </c>
      <c r="L64" s="230">
        <f>L63*Parametre!$C$89*Parametre!P$95</f>
        <v>116043.48797630056</v>
      </c>
      <c r="M64" s="230">
        <f>M63*Parametre!$C$89*Parametre!Q$95</f>
        <v>118834.1181747735</v>
      </c>
      <c r="N64" s="230">
        <f>N63*Parametre!$C$89*Parametre!R$95</f>
        <v>121729.30351627502</v>
      </c>
      <c r="O64" s="230">
        <f>O63*Parametre!$C$89*Parametre!S$95</f>
        <v>124666.05035930788</v>
      </c>
      <c r="P64" s="230">
        <f>P63*Parametre!$C$89*Parametre!T$95</f>
        <v>127644.71326185779</v>
      </c>
      <c r="Q64" s="230">
        <f>Q63*Parametre!$C$89*Parametre!U$95</f>
        <v>130665.65260007641</v>
      </c>
      <c r="R64" s="230">
        <f>R63*Parametre!$C$89*Parametre!V$95</f>
        <v>133729.23470636312</v>
      </c>
      <c r="S64" s="230">
        <f>S63*Parametre!$C$89*Parametre!W$95</f>
        <v>136289.17680408614</v>
      </c>
      <c r="T64" s="230">
        <f>T63*Parametre!$C$89*Parametre!X$95</f>
        <v>138949.24180862308</v>
      </c>
      <c r="U64" s="230">
        <f>U63*Parametre!$C$89*Parametre!Y$95</f>
        <v>141640.23685159881</v>
      </c>
      <c r="V64" s="230">
        <f>V63*Parametre!$C$89*Parametre!Z$95</f>
        <v>144362.36910711264</v>
      </c>
      <c r="W64" s="230">
        <f>W63*Parametre!$C$89*Parametre!AA$95</f>
        <v>147115.84819967323</v>
      </c>
      <c r="X64" s="230">
        <f>X63*Parametre!$C$89*Parametre!AB$95</f>
        <v>149900.88624380875</v>
      </c>
      <c r="Y64" s="230">
        <f>Y63*Parametre!$C$89*Parametre!AC$95</f>
        <v>152717.69788449028</v>
      </c>
      <c r="Z64" s="230">
        <f>Z63*Parametre!$C$89*Parametre!AD$95</f>
        <v>155566.50033839062</v>
      </c>
      <c r="AA64" s="230">
        <f>AA63*Parametre!$C$89*Parametre!AE$95</f>
        <v>158447.51343599823</v>
      </c>
      <c r="AB64" s="230">
        <f>AB63*Parametre!$C$89*Parametre!AF$95</f>
        <v>161360.9596646078</v>
      </c>
      <c r="AC64" s="230">
        <f>AC63*Parametre!$C$89*Parametre!AG$95</f>
        <v>164702.03311656654</v>
      </c>
      <c r="AD64" s="230">
        <f>AD63*Parametre!$C$89*Parametre!AH$95</f>
        <v>168084.93779650837</v>
      </c>
      <c r="AE64" s="230">
        <f>AE63*Parametre!$C$89*Parametre!AI$95</f>
        <v>171509.9618607375</v>
      </c>
      <c r="AF64" s="230">
        <f>AF63*Parametre!$C$89*Parametre!AJ$95</f>
        <v>174977.39698926479</v>
      </c>
      <c r="AG64" s="230">
        <f>AG63*Parametre!$C$89*Parametre!AK$95</f>
        <v>178487.53844483045</v>
      </c>
    </row>
    <row r="65" spans="2:34" x14ac:dyDescent="0.2">
      <c r="B65" s="204" t="s">
        <v>170</v>
      </c>
      <c r="C65" s="222">
        <f t="shared" si="19"/>
        <v>16518520.208155548</v>
      </c>
      <c r="D65" s="222">
        <f>D63*Parametre!$D$89*Parametre!H$96</f>
        <v>398372.99501285783</v>
      </c>
      <c r="E65" s="222">
        <f>E63*Parametre!$D$89*Parametre!I$96</f>
        <v>409041.20718132239</v>
      </c>
      <c r="F65" s="222">
        <f>F63*Parametre!$D$89*Parametre!J$96</f>
        <v>419914.4031322904</v>
      </c>
      <c r="G65" s="222">
        <f>G63*Parametre!$D$89*Parametre!K$96</f>
        <v>430994.0214136116</v>
      </c>
      <c r="H65" s="222">
        <f>H63*Parametre!$D$89*Parametre!L$96</f>
        <v>442282.29837089276</v>
      </c>
      <c r="I65" s="222">
        <f>I63*Parametre!$D$89*Parametre!M$96</f>
        <v>452314.30142522114</v>
      </c>
      <c r="J65" s="222">
        <f>J63*Parametre!$D$89*Parametre!N$96</f>
        <v>462471.61303009873</v>
      </c>
      <c r="K65" s="222">
        <f>K63*Parametre!$D$89*Parametre!O$96</f>
        <v>472755.29712236795</v>
      </c>
      <c r="L65" s="222">
        <f>L63*Parametre!$D$89*Parametre!P$96</f>
        <v>483166.43472724111</v>
      </c>
      <c r="M65" s="222">
        <f>M63*Parametre!$D$89*Parametre!Q$96</f>
        <v>493706.12435332243</v>
      </c>
      <c r="N65" s="222">
        <f>N63*Parametre!$D$89*Parametre!R$96</f>
        <v>504375.48239954899</v>
      </c>
      <c r="O65" s="222">
        <f>O63*Parametre!$D$89*Parametre!S$96</f>
        <v>515175.64357448847</v>
      </c>
      <c r="P65" s="222">
        <f>P63*Parametre!$D$89*Parametre!T$96</f>
        <v>526107.76132845029</v>
      </c>
      <c r="Q65" s="222">
        <f>Q63*Parametre!$D$89*Parametre!U$96</f>
        <v>537173.00829889847</v>
      </c>
      <c r="R65" s="222">
        <f>R63*Parametre!$D$89*Parametre!V$96</f>
        <v>548372.57676965161</v>
      </c>
      <c r="S65" s="222">
        <f>S63*Parametre!$D$89*Parametre!W$96</f>
        <v>557691.96975828626</v>
      </c>
      <c r="T65" s="222">
        <f>T63*Parametre!$D$89*Parametre!X$96</f>
        <v>567101.55989706016</v>
      </c>
      <c r="U65" s="222">
        <f>U63*Parametre!$D$89*Parametre!Y$96</f>
        <v>576601.96727329202</v>
      </c>
      <c r="V65" s="222">
        <f>V63*Parametre!$D$89*Parametre!Z$96</f>
        <v>586193.81934679404</v>
      </c>
      <c r="W65" s="222">
        <f>W63*Parametre!$D$89*Parametre!AA$96</f>
        <v>595877.75106927706</v>
      </c>
      <c r="X65" s="222">
        <f>X63*Parametre!$D$89*Parametre!AB$96</f>
        <v>605654.40500621416</v>
      </c>
      <c r="Y65" s="222">
        <f>Y63*Parametre!$D$89*Parametre!AC$96</f>
        <v>615524.43146121199</v>
      </c>
      <c r="Z65" s="222">
        <f>Z63*Parametre!$D$89*Parametre!AD$96</f>
        <v>625488.48860296689</v>
      </c>
      <c r="AA65" s="222">
        <f>AA63*Parametre!$D$89*Parametre!AE$96</f>
        <v>635547.24259485852</v>
      </c>
      <c r="AB65" s="222">
        <f>AB63*Parametre!$D$89*Parametre!AF$96</f>
        <v>646414.84990154009</v>
      </c>
      <c r="AC65" s="222">
        <f>AC63*Parametre!$D$89*Parametre!AG$96</f>
        <v>658116.40314188006</v>
      </c>
      <c r="AD65" s="222">
        <f>AD63*Parametre!$D$89*Parametre!AH$96</f>
        <v>669947.42111874174</v>
      </c>
      <c r="AE65" s="222">
        <f>AE63*Parametre!$D$89*Parametre!AI$96</f>
        <v>681908.8134925164</v>
      </c>
      <c r="AF65" s="222">
        <f>AF63*Parametre!$D$89*Parametre!AJ$96</f>
        <v>694001.50111799408</v>
      </c>
      <c r="AG65" s="222">
        <f>AG63*Parametre!$D$89*Parametre!AK$96</f>
        <v>706226.41623265157</v>
      </c>
    </row>
    <row r="66" spans="2:34" x14ac:dyDescent="0.2">
      <c r="B66" s="204" t="s">
        <v>171</v>
      </c>
      <c r="C66" s="222">
        <f t="shared" si="19"/>
        <v>19750877.264252093</v>
      </c>
      <c r="D66" s="222">
        <f>D63*Parametre!$E$89*Parametre!H$97</f>
        <v>478298.89281531802</v>
      </c>
      <c r="E66" s="222">
        <f>E63*Parametre!$E$89*Parametre!I$97</f>
        <v>490588.20801532251</v>
      </c>
      <c r="F66" s="222">
        <f>F63*Parametre!$E$89*Parametre!J$97</f>
        <v>503105.3436016987</v>
      </c>
      <c r="G66" s="222">
        <f>G63*Parametre!$E$89*Parametre!K$97</f>
        <v>515851.7295593411</v>
      </c>
      <c r="H66" s="222">
        <f>H63*Parametre!$E$89*Parametre!L$97</f>
        <v>528829.75288021483</v>
      </c>
      <c r="I66" s="222">
        <f>I63*Parametre!$E$89*Parametre!M$97</f>
        <v>540587.07009346411</v>
      </c>
      <c r="J66" s="222">
        <f>J63*Parametre!$E$89*Parametre!N$97</f>
        <v>552486.48409772874</v>
      </c>
      <c r="K66" s="222">
        <f>K63*Parametre!$E$89*Parametre!O$97</f>
        <v>564529.20986666169</v>
      </c>
      <c r="L66" s="222">
        <f>L63*Parametre!$E$89*Parametre!P$97</f>
        <v>576716.48194288113</v>
      </c>
      <c r="M66" s="222">
        <f>M63*Parametre!$E$89*Parametre!Q$97</f>
        <v>589049.55489112402</v>
      </c>
      <c r="N66" s="222">
        <f>N63*Parametre!$E$89*Parametre!R$97</f>
        <v>601529.7037650866</v>
      </c>
      <c r="O66" s="222">
        <f>O63*Parametre!$E$89*Parametre!S$97</f>
        <v>614158.22458845214</v>
      </c>
      <c r="P66" s="222">
        <f>P63*Parametre!$E$89*Parametre!T$97</f>
        <v>626936.43485063501</v>
      </c>
      <c r="Q66" s="222">
        <f>Q63*Parametre!$E$89*Parametre!U$97</f>
        <v>639865.67401779827</v>
      </c>
      <c r="R66" s="222">
        <f>R63*Parametre!$E$89*Parametre!V$97</f>
        <v>652947.30405970162</v>
      </c>
      <c r="S66" s="222">
        <f>S63*Parametre!$E$89*Parametre!W$97</f>
        <v>664547.39316564705</v>
      </c>
      <c r="T66" s="222">
        <f>T63*Parametre!$E$89*Parametre!X$97</f>
        <v>676267.17836467456</v>
      </c>
      <c r="U66" s="222">
        <f>U63*Parametre!$E$89*Parametre!Y$97</f>
        <v>688107.47344337904</v>
      </c>
      <c r="V66" s="222">
        <f>V63*Parametre!$E$89*Parametre!Z$97</f>
        <v>700069.10183157795</v>
      </c>
      <c r="W66" s="222">
        <f>W63*Parametre!$E$89*Parametre!AA$97</f>
        <v>712152.8967581538</v>
      </c>
      <c r="X66" s="222">
        <f>X63*Parametre!$E$89*Parametre!AB$97</f>
        <v>724359.70141009509</v>
      </c>
      <c r="Y66" s="222">
        <f>Y63*Parametre!$E$89*Parametre!AC$97</f>
        <v>736690.36909480998</v>
      </c>
      <c r="Z66" s="222">
        <f>Z63*Parametre!$E$89*Parametre!AD$97</f>
        <v>749145.76340580452</v>
      </c>
      <c r="AA66" s="222">
        <f>AA63*Parametre!$E$89*Parametre!AE$97</f>
        <v>761726.75839180441</v>
      </c>
      <c r="AB66" s="222">
        <f>AB63*Parametre!$E$89*Parametre!AF$97</f>
        <v>774434.23872940254</v>
      </c>
      <c r="AC66" s="222">
        <f>AC63*Parametre!$E$89*Parametre!AG$97</f>
        <v>788603.45430594031</v>
      </c>
      <c r="AD66" s="222">
        <f>AD63*Parametre!$E$89*Parametre!AH$97</f>
        <v>802931.17669145716</v>
      </c>
      <c r="AE66" s="222">
        <f>AE63*Parametre!$E$89*Parametre!AI$97</f>
        <v>817418.51754418912</v>
      </c>
      <c r="AF66" s="222">
        <f>AF63*Parametre!$E$89*Parametre!AJ$97</f>
        <v>832066.60219457909</v>
      </c>
      <c r="AG66" s="222">
        <f>AG63*Parametre!$E$89*Parametre!AK$97</f>
        <v>846876.56987515232</v>
      </c>
    </row>
    <row r="67" spans="2:34" x14ac:dyDescent="0.2">
      <c r="B67" s="216" t="s">
        <v>9</v>
      </c>
      <c r="C67" s="223">
        <f>SUM(D67:AG67)</f>
        <v>40315463.689706892</v>
      </c>
      <c r="D67" s="224">
        <f>SUM(D64:D66)</f>
        <v>970317.38220858085</v>
      </c>
      <c r="E67" s="223">
        <f t="shared" ref="E67:AG67" si="21">SUM(E64:E66)</f>
        <v>996062.86271860055</v>
      </c>
      <c r="F67" s="223">
        <f t="shared" si="21"/>
        <v>1022299.2012047244</v>
      </c>
      <c r="G67" s="223">
        <f t="shared" si="21"/>
        <v>1049088.1555709215</v>
      </c>
      <c r="H67" s="223">
        <f t="shared" si="21"/>
        <v>1076378.6741515659</v>
      </c>
      <c r="I67" s="223">
        <f t="shared" si="21"/>
        <v>1100804.9986507902</v>
      </c>
      <c r="J67" s="223">
        <f t="shared" si="21"/>
        <v>1125536.660251976</v>
      </c>
      <c r="K67" s="223">
        <f t="shared" si="21"/>
        <v>1150576.2510192557</v>
      </c>
      <c r="L67" s="223">
        <f t="shared" si="21"/>
        <v>1175926.4046464227</v>
      </c>
      <c r="M67" s="223">
        <f t="shared" si="21"/>
        <v>1201589.79741922</v>
      </c>
      <c r="N67" s="223">
        <f t="shared" si="21"/>
        <v>1227634.4896809105</v>
      </c>
      <c r="O67" s="223">
        <f t="shared" si="21"/>
        <v>1253999.9185222485</v>
      </c>
      <c r="P67" s="223">
        <f t="shared" si="21"/>
        <v>1280688.909440943</v>
      </c>
      <c r="Q67" s="223">
        <f t="shared" si="21"/>
        <v>1307704.3349167733</v>
      </c>
      <c r="R67" s="223">
        <f t="shared" si="21"/>
        <v>1335049.1155357165</v>
      </c>
      <c r="S67" s="223">
        <f t="shared" si="21"/>
        <v>1358528.5397280194</v>
      </c>
      <c r="T67" s="223">
        <f t="shared" si="21"/>
        <v>1382317.9800703577</v>
      </c>
      <c r="U67" s="223">
        <f t="shared" si="21"/>
        <v>1406349.6775682699</v>
      </c>
      <c r="V67" s="223">
        <f t="shared" si="21"/>
        <v>1430625.2902854846</v>
      </c>
      <c r="W67" s="223">
        <f t="shared" si="21"/>
        <v>1455146.4960271041</v>
      </c>
      <c r="X67" s="223">
        <f t="shared" si="21"/>
        <v>1479914.992660118</v>
      </c>
      <c r="Y67" s="223">
        <f t="shared" si="21"/>
        <v>1504932.4984405122</v>
      </c>
      <c r="Z67" s="223">
        <f t="shared" si="21"/>
        <v>1530200.752347162</v>
      </c>
      <c r="AA67" s="223">
        <f t="shared" si="21"/>
        <v>1555721.5144226612</v>
      </c>
      <c r="AB67" s="223">
        <f t="shared" si="21"/>
        <v>1582210.0482955505</v>
      </c>
      <c r="AC67" s="223">
        <f t="shared" si="21"/>
        <v>1611421.890564387</v>
      </c>
      <c r="AD67" s="223">
        <f t="shared" si="21"/>
        <v>1640963.5356067072</v>
      </c>
      <c r="AE67" s="223">
        <f t="shared" si="21"/>
        <v>1670837.2928974431</v>
      </c>
      <c r="AF67" s="223">
        <f t="shared" si="21"/>
        <v>1701045.5003018379</v>
      </c>
      <c r="AG67" s="223">
        <f t="shared" si="21"/>
        <v>1731590.5245526345</v>
      </c>
    </row>
    <row r="70" spans="2:34" x14ac:dyDescent="0.2">
      <c r="B70" s="206"/>
      <c r="C70" s="206"/>
      <c r="D70" s="204">
        <v>1</v>
      </c>
      <c r="E70" s="204">
        <v>2</v>
      </c>
      <c r="F70" s="204">
        <v>3</v>
      </c>
      <c r="G70" s="204">
        <v>4</v>
      </c>
      <c r="H70" s="204">
        <v>5</v>
      </c>
      <c r="I70" s="204">
        <v>6</v>
      </c>
      <c r="J70" s="204">
        <v>7</v>
      </c>
      <c r="K70" s="204">
        <v>8</v>
      </c>
      <c r="L70" s="204">
        <v>9</v>
      </c>
      <c r="M70" s="204">
        <v>10</v>
      </c>
      <c r="N70" s="204">
        <v>11</v>
      </c>
      <c r="O70" s="204">
        <v>12</v>
      </c>
      <c r="P70" s="204">
        <v>13</v>
      </c>
      <c r="Q70" s="204">
        <v>14</v>
      </c>
      <c r="R70" s="204">
        <v>15</v>
      </c>
      <c r="S70" s="204">
        <v>16</v>
      </c>
      <c r="T70" s="204">
        <v>17</v>
      </c>
      <c r="U70" s="204">
        <v>18</v>
      </c>
      <c r="V70" s="204">
        <v>19</v>
      </c>
      <c r="W70" s="204">
        <v>20</v>
      </c>
      <c r="X70" s="204">
        <v>21</v>
      </c>
      <c r="Y70" s="204">
        <v>22</v>
      </c>
      <c r="Z70" s="204">
        <v>23</v>
      </c>
      <c r="AA70" s="204">
        <v>24</v>
      </c>
      <c r="AB70" s="204">
        <v>25</v>
      </c>
      <c r="AC70" s="204">
        <v>26</v>
      </c>
      <c r="AD70" s="204">
        <v>27</v>
      </c>
      <c r="AE70" s="204">
        <v>28</v>
      </c>
      <c r="AF70" s="204">
        <v>29</v>
      </c>
      <c r="AG70" s="204">
        <v>30</v>
      </c>
    </row>
    <row r="71" spans="2:34" x14ac:dyDescent="0.2">
      <c r="B71" s="207" t="s">
        <v>488</v>
      </c>
      <c r="C71" s="207" t="s">
        <v>9</v>
      </c>
      <c r="D71" s="208">
        <f t="shared" ref="D71:AG71" si="22">D4</f>
        <v>2026</v>
      </c>
      <c r="E71" s="208">
        <f t="shared" si="22"/>
        <v>2027</v>
      </c>
      <c r="F71" s="208">
        <f t="shared" si="22"/>
        <v>2028</v>
      </c>
      <c r="G71" s="208">
        <f t="shared" si="22"/>
        <v>2029</v>
      </c>
      <c r="H71" s="208">
        <f t="shared" si="22"/>
        <v>2030</v>
      </c>
      <c r="I71" s="208">
        <f t="shared" si="22"/>
        <v>2031</v>
      </c>
      <c r="J71" s="208">
        <f t="shared" si="22"/>
        <v>2032</v>
      </c>
      <c r="K71" s="208">
        <f t="shared" si="22"/>
        <v>2033</v>
      </c>
      <c r="L71" s="208">
        <f t="shared" si="22"/>
        <v>2034</v>
      </c>
      <c r="M71" s="208">
        <f t="shared" si="22"/>
        <v>2035</v>
      </c>
      <c r="N71" s="208">
        <f t="shared" si="22"/>
        <v>2036</v>
      </c>
      <c r="O71" s="208">
        <f t="shared" si="22"/>
        <v>2037</v>
      </c>
      <c r="P71" s="208">
        <f t="shared" si="22"/>
        <v>2038</v>
      </c>
      <c r="Q71" s="208">
        <f t="shared" si="22"/>
        <v>2039</v>
      </c>
      <c r="R71" s="208">
        <f t="shared" si="22"/>
        <v>2040</v>
      </c>
      <c r="S71" s="208">
        <f t="shared" si="22"/>
        <v>2041</v>
      </c>
      <c r="T71" s="208">
        <f t="shared" si="22"/>
        <v>2042</v>
      </c>
      <c r="U71" s="208">
        <f t="shared" si="22"/>
        <v>2043</v>
      </c>
      <c r="V71" s="208">
        <f t="shared" si="22"/>
        <v>2044</v>
      </c>
      <c r="W71" s="208">
        <f t="shared" si="22"/>
        <v>2045</v>
      </c>
      <c r="X71" s="208">
        <f t="shared" si="22"/>
        <v>2046</v>
      </c>
      <c r="Y71" s="208">
        <f t="shared" si="22"/>
        <v>2047</v>
      </c>
      <c r="Z71" s="208">
        <f t="shared" si="22"/>
        <v>2048</v>
      </c>
      <c r="AA71" s="208">
        <f t="shared" si="22"/>
        <v>2049</v>
      </c>
      <c r="AB71" s="208">
        <f t="shared" si="22"/>
        <v>2050</v>
      </c>
      <c r="AC71" s="208">
        <f t="shared" si="22"/>
        <v>2051</v>
      </c>
      <c r="AD71" s="208">
        <f t="shared" si="22"/>
        <v>2052</v>
      </c>
      <c r="AE71" s="208">
        <f t="shared" si="22"/>
        <v>2053</v>
      </c>
      <c r="AF71" s="208">
        <f t="shared" si="22"/>
        <v>2054</v>
      </c>
      <c r="AG71" s="208">
        <f t="shared" si="22"/>
        <v>2055</v>
      </c>
    </row>
    <row r="72" spans="2:34" x14ac:dyDescent="0.2">
      <c r="B72" s="204" t="s">
        <v>30</v>
      </c>
      <c r="C72" s="222">
        <f t="shared" ref="C72:C75" si="23">SUM(D72:AG72)</f>
        <v>4627822.0003192853</v>
      </c>
      <c r="D72" s="288">
        <f>D23</f>
        <v>149760.90577387647</v>
      </c>
      <c r="E72" s="288">
        <f t="shared" ref="E72:AG72" si="24">E23</f>
        <v>152415.75394650796</v>
      </c>
      <c r="F72" s="288">
        <f t="shared" si="24"/>
        <v>155099.91324907859</v>
      </c>
      <c r="G72" s="288">
        <f t="shared" si="24"/>
        <v>157813.14862236055</v>
      </c>
      <c r="H72" s="288">
        <f t="shared" si="24"/>
        <v>131454.34832903146</v>
      </c>
      <c r="I72" s="288">
        <f t="shared" si="24"/>
        <v>133313.59704184884</v>
      </c>
      <c r="J72" s="288">
        <f t="shared" si="24"/>
        <v>135177.77236351551</v>
      </c>
      <c r="K72" s="288">
        <f t="shared" si="24"/>
        <v>137046.907113547</v>
      </c>
      <c r="L72" s="288">
        <f t="shared" si="24"/>
        <v>138921.03442081035</v>
      </c>
      <c r="M72" s="288">
        <f t="shared" si="24"/>
        <v>140800.18772736748</v>
      </c>
      <c r="N72" s="288">
        <f t="shared" si="24"/>
        <v>142684.40079237882</v>
      </c>
      <c r="O72" s="288">
        <f t="shared" si="24"/>
        <v>144573.70769606804</v>
      </c>
      <c r="P72" s="288">
        <f t="shared" si="24"/>
        <v>146468.14284374961</v>
      </c>
      <c r="Q72" s="288">
        <f t="shared" si="24"/>
        <v>148367.74096992009</v>
      </c>
      <c r="R72" s="288">
        <f t="shared" si="24"/>
        <v>150272.53714241434</v>
      </c>
      <c r="S72" s="288">
        <f t="shared" si="24"/>
        <v>152004.85550506186</v>
      </c>
      <c r="T72" s="288">
        <f t="shared" si="24"/>
        <v>153740.13882145903</v>
      </c>
      <c r="U72" s="288">
        <f t="shared" si="24"/>
        <v>155478.40075292179</v>
      </c>
      <c r="V72" s="288">
        <f t="shared" si="24"/>
        <v>157219.65505173782</v>
      </c>
      <c r="W72" s="288">
        <f t="shared" si="24"/>
        <v>158963.91556197387</v>
      </c>
      <c r="X72" s="288">
        <f t="shared" si="24"/>
        <v>160711.19622029283</v>
      </c>
      <c r="Y72" s="288">
        <f t="shared" si="24"/>
        <v>162461.51105678006</v>
      </c>
      <c r="Z72" s="288">
        <f t="shared" si="24"/>
        <v>164214.87419577868</v>
      </c>
      <c r="AA72" s="288">
        <f t="shared" si="24"/>
        <v>165971.2998567344</v>
      </c>
      <c r="AB72" s="288">
        <f t="shared" si="24"/>
        <v>167730.80235505005</v>
      </c>
      <c r="AC72" s="288">
        <f t="shared" si="24"/>
        <v>169493.39610294951</v>
      </c>
      <c r="AD72" s="288">
        <f t="shared" si="24"/>
        <v>171259.09561035203</v>
      </c>
      <c r="AE72" s="288">
        <f t="shared" si="24"/>
        <v>173027.91548575589</v>
      </c>
      <c r="AF72" s="288">
        <f t="shared" si="24"/>
        <v>174799.87043713243</v>
      </c>
      <c r="AG72" s="288">
        <f t="shared" si="24"/>
        <v>176574.97527283058</v>
      </c>
    </row>
    <row r="73" spans="2:34" x14ac:dyDescent="0.2">
      <c r="B73" s="211" t="s">
        <v>247</v>
      </c>
      <c r="C73" s="230">
        <f t="shared" si="23"/>
        <v>3317316.7388237254</v>
      </c>
      <c r="D73" s="230">
        <f>D72*Parametre!$C$89*Parametre!H$95</f>
        <v>93645.49438040494</v>
      </c>
      <c r="E73" s="230">
        <f>E72*Parametre!$C$89*Parametre!I$95</f>
        <v>96433.44752195559</v>
      </c>
      <c r="F73" s="230">
        <f>F72*Parametre!$C$89*Parametre!J$95</f>
        <v>99279.454470735203</v>
      </c>
      <c r="G73" s="230">
        <f>G72*Parametre!$C$89*Parametre!K$95</f>
        <v>102242.40459796874</v>
      </c>
      <c r="H73" s="230">
        <f>H72*Parametre!$C$89*Parametre!L$95</f>
        <v>86186.728938446176</v>
      </c>
      <c r="I73" s="230">
        <f>I72*Parametre!$C$89*Parametre!M$95</f>
        <v>88145.617228100033</v>
      </c>
      <c r="J73" s="230">
        <f>J72*Parametre!$C$89*Parametre!N$95</f>
        <v>90128.427945650328</v>
      </c>
      <c r="K73" s="230">
        <f>K72*Parametre!$C$89*Parametre!O$95</f>
        <v>92135.265183366515</v>
      </c>
      <c r="L73" s="230">
        <f>L72*Parametre!$C$89*Parametre!P$95</f>
        <v>94166.233971802081</v>
      </c>
      <c r="M73" s="230">
        <f>M72*Parametre!$C$89*Parametre!Q$95</f>
        <v>96221.440291005652</v>
      </c>
      <c r="N73" s="230">
        <f>N72*Parametre!$C$89*Parametre!R$95</f>
        <v>98353.784310194635</v>
      </c>
      <c r="O73" s="230">
        <f>O72*Parametre!$C$89*Parametre!S$95</f>
        <v>100511.97880153738</v>
      </c>
      <c r="P73" s="230">
        <f>P72*Parametre!$C$89*Parametre!T$95</f>
        <v>102696.13835489503</v>
      </c>
      <c r="Q73" s="230">
        <f>Q72*Parametre!$C$89*Parametre!U$95</f>
        <v>104906.37860760139</v>
      </c>
      <c r="R73" s="230">
        <f>R72*Parametre!$C$89*Parametre!V$95</f>
        <v>107142.81625716999</v>
      </c>
      <c r="S73" s="230">
        <f>S72*Parametre!$C$89*Parametre!W$95</f>
        <v>109109.08528153339</v>
      </c>
      <c r="T73" s="230">
        <f>T72*Parametre!$C$89*Parametre!X$95</f>
        <v>111151.04556513844</v>
      </c>
      <c r="U73" s="230">
        <f>U72*Parametre!$C$89*Parametre!Y$95</f>
        <v>113213.15229224753</v>
      </c>
      <c r="V73" s="230">
        <f>V72*Parametre!$C$89*Parametre!Z$95</f>
        <v>115295.4618356414</v>
      </c>
      <c r="W73" s="230">
        <f>W72*Parametre!$C$89*Parametre!AA$95</f>
        <v>117398.03092082895</v>
      </c>
      <c r="X73" s="230">
        <f>X72*Parametre!$C$89*Parametre!AB$95</f>
        <v>119520.91662903178</v>
      </c>
      <c r="Y73" s="230">
        <f>Y72*Parametre!$C$89*Parametre!AC$95</f>
        <v>121664.17640020144</v>
      </c>
      <c r="Z73" s="230">
        <f>Z72*Parametre!$C$89*Parametre!AD$95</f>
        <v>123827.86803606886</v>
      </c>
      <c r="AA73" s="230">
        <f>AA72*Parametre!$C$89*Parametre!AE$95</f>
        <v>126012.04970322701</v>
      </c>
      <c r="AB73" s="230">
        <f>AB72*Parametre!$C$89*Parametre!AF$95</f>
        <v>128216.77993624735</v>
      </c>
      <c r="AC73" s="230">
        <f>AC72*Parametre!$C$89*Parametre!AG$95</f>
        <v>130755.6804236204</v>
      </c>
      <c r="AD73" s="230">
        <f>AD72*Parametre!$C$89*Parametre!AH$95</f>
        <v>133321.78075074684</v>
      </c>
      <c r="AE73" s="230">
        <f>AE72*Parametre!$C$89*Parametre!AI$95</f>
        <v>135915.15789321609</v>
      </c>
      <c r="AF73" s="230">
        <f>AF72*Parametre!$C$89*Parametre!AJ$95</f>
        <v>138535.88931624495</v>
      </c>
      <c r="AG73" s="230">
        <f>AG72*Parametre!$C$89*Parametre!AK$95</f>
        <v>141184.05297889715</v>
      </c>
    </row>
    <row r="74" spans="2:34" x14ac:dyDescent="0.2">
      <c r="B74" s="204" t="s">
        <v>170</v>
      </c>
      <c r="C74" s="222">
        <f t="shared" si="23"/>
        <v>13557217.315530684</v>
      </c>
      <c r="D74" s="222">
        <f>D72*Parametre!$D$89*Parametre!H$96</f>
        <v>398372.99501285783</v>
      </c>
      <c r="E74" s="222">
        <f>E72*Parametre!$D$89*Parametre!I$96</f>
        <v>409041.20718132239</v>
      </c>
      <c r="F74" s="222">
        <f>F72*Parametre!$D$89*Parametre!J$96</f>
        <v>419914.4031322904</v>
      </c>
      <c r="G74" s="222">
        <f>G72*Parametre!$D$89*Parametre!K$96</f>
        <v>430994.0214136116</v>
      </c>
      <c r="H74" s="222">
        <f>H72*Parametre!$D$89*Parametre!L$96</f>
        <v>362117.29334198299</v>
      </c>
      <c r="I74" s="222">
        <f>I72*Parametre!$D$89*Parametre!M$96</f>
        <v>369491.96556118823</v>
      </c>
      <c r="J74" s="222">
        <f>J72*Parametre!$D$89*Parametre!N$96</f>
        <v>376943.21823566302</v>
      </c>
      <c r="K74" s="222">
        <f>K72*Parametre!$D$89*Parametre!O$96</f>
        <v>384471.39321634482</v>
      </c>
      <c r="L74" s="222">
        <f>L72*Parametre!$D$89*Parametre!P$96</f>
        <v>392076.83544585301</v>
      </c>
      <c r="M74" s="222">
        <f>M72*Parametre!$D$89*Parametre!Q$96</f>
        <v>399759.8929955418</v>
      </c>
      <c r="N74" s="222">
        <f>N72*Parametre!$D$89*Parametre!R$96</f>
        <v>407520.91710311314</v>
      </c>
      <c r="O74" s="222">
        <f>O72*Parametre!$D$89*Parametre!S$96</f>
        <v>415360.26221080351</v>
      </c>
      <c r="P74" s="222">
        <f>P72*Parametre!$D$89*Parametre!T$96</f>
        <v>423278.28600415203</v>
      </c>
      <c r="Q74" s="222">
        <f>Q72*Parametre!$D$89*Parametre!U$96</f>
        <v>431275.34945136373</v>
      </c>
      <c r="R74" s="222">
        <f>R72*Parametre!$D$89*Parametre!V$96</f>
        <v>439351.81684327684</v>
      </c>
      <c r="S74" s="222">
        <f>S72*Parametre!$D$89*Parametre!W$96</f>
        <v>446471.70168657781</v>
      </c>
      <c r="T74" s="222">
        <f>T72*Parametre!$D$89*Parametre!X$96</f>
        <v>453647.17722603201</v>
      </c>
      <c r="U74" s="222">
        <f>U72*Parametre!$D$89*Parametre!Y$96</f>
        <v>460878.40421585599</v>
      </c>
      <c r="V74" s="222">
        <f>V72*Parametre!$D$89*Parametre!Z$96</f>
        <v>468165.5444199639</v>
      </c>
      <c r="W74" s="222">
        <f>W72*Parametre!$D$89*Parametre!AA$96</f>
        <v>475508.76062053244</v>
      </c>
      <c r="X74" s="222">
        <f>X72*Parametre!$D$89*Parametre!AB$96</f>
        <v>482908.21662666037</v>
      </c>
      <c r="Y74" s="222">
        <f>Y72*Parametre!$D$89*Parametre!AC$96</f>
        <v>490364.07728312153</v>
      </c>
      <c r="Z74" s="222">
        <f>Z72*Parametre!$D$89*Parametre!AD$96</f>
        <v>497876.50847921363</v>
      </c>
      <c r="AA74" s="222">
        <f>AA72*Parametre!$D$89*Parametre!AE$96</f>
        <v>505445.67715770187</v>
      </c>
      <c r="AB74" s="222">
        <f>AB72*Parametre!$D$89*Parametre!AF$96</f>
        <v>513638.68143582274</v>
      </c>
      <c r="AC74" s="222">
        <f>AC72*Parametre!$D$89*Parametre!AG$96</f>
        <v>522473.56309110799</v>
      </c>
      <c r="AD74" s="222">
        <f>AD72*Parametre!$D$89*Parametre!AH$96</f>
        <v>531389.57222362468</v>
      </c>
      <c r="AE74" s="222">
        <f>AE72*Parametre!$D$89*Parametre!AI$96</f>
        <v>540386.943411874</v>
      </c>
      <c r="AF74" s="222">
        <f>AF72*Parametre!$D$89*Parametre!AJ$96</f>
        <v>549465.91273208219</v>
      </c>
      <c r="AG74" s="222">
        <f>AG72*Parametre!$D$89*Parametre!AK$96</f>
        <v>558626.71777114866</v>
      </c>
    </row>
    <row r="75" spans="2:34" x14ac:dyDescent="0.2">
      <c r="B75" s="204" t="s">
        <v>171</v>
      </c>
      <c r="C75" s="222">
        <f t="shared" si="23"/>
        <v>16210916.997539252</v>
      </c>
      <c r="D75" s="222">
        <f>D72*Parametre!$E$89*Parametre!H$97</f>
        <v>478298.89281531802</v>
      </c>
      <c r="E75" s="222">
        <f>E72*Parametre!$E$89*Parametre!I$97</f>
        <v>490588.20801532251</v>
      </c>
      <c r="F75" s="222">
        <f>F72*Parametre!$E$89*Parametre!J$97</f>
        <v>503105.3436016987</v>
      </c>
      <c r="G75" s="222">
        <f>G72*Parametre!$E$89*Parametre!K$97</f>
        <v>515851.7295593411</v>
      </c>
      <c r="H75" s="222">
        <f>H72*Parametre!$E$89*Parametre!L$97</f>
        <v>432977.75980874739</v>
      </c>
      <c r="I75" s="222">
        <f>I72*Parametre!$E$89*Parametre!M$97</f>
        <v>441601.29020112427</v>
      </c>
      <c r="J75" s="222">
        <f>J72*Parametre!$E$89*Parametre!N$97</f>
        <v>450310.95418596111</v>
      </c>
      <c r="K75" s="222">
        <f>K72*Parametre!$E$89*Parametre!O$97</f>
        <v>459107.13883038244</v>
      </c>
      <c r="L75" s="222">
        <f>L72*Parametre!$E$89*Parametre!P$97</f>
        <v>467990.2347051049</v>
      </c>
      <c r="M75" s="222">
        <f>M72*Parametre!$E$89*Parametre!Q$97</f>
        <v>476960.63592645735</v>
      </c>
      <c r="N75" s="222">
        <f>N72*Parametre!$E$89*Parametre!R$97</f>
        <v>486018.74019904033</v>
      </c>
      <c r="O75" s="222">
        <f>O72*Parametre!$E$89*Parametre!S$97</f>
        <v>495164.94885903312</v>
      </c>
      <c r="P75" s="222">
        <f>P72*Parametre!$E$89*Parametre!T$97</f>
        <v>504399.66691816266</v>
      </c>
      <c r="Q75" s="222">
        <f>Q72*Parametre!$E$89*Parametre!U$97</f>
        <v>513723.30310834834</v>
      </c>
      <c r="R75" s="222">
        <f>R72*Parametre!$E$89*Parametre!V$97</f>
        <v>523136.26992702996</v>
      </c>
      <c r="S75" s="222">
        <f>S72*Parametre!$E$89*Parametre!W$97</f>
        <v>532016.99426771642</v>
      </c>
      <c r="T75" s="222">
        <f>T72*Parametre!$E$89*Parametre!X$97</f>
        <v>540973.11347800889</v>
      </c>
      <c r="U75" s="222">
        <f>U72*Parametre!$E$89*Parametre!Y$97</f>
        <v>550004.84266346088</v>
      </c>
      <c r="V75" s="222">
        <f>V72*Parametre!$E$89*Parametre!Z$97</f>
        <v>559112.39827774267</v>
      </c>
      <c r="W75" s="222">
        <f>W72*Parametre!$E$89*Parametre!AA$97</f>
        <v>568295.99813405657</v>
      </c>
      <c r="X75" s="222">
        <f>X72*Parametre!$E$89*Parametre!AB$97</f>
        <v>577555.86141667736</v>
      </c>
      <c r="Y75" s="222">
        <f>Y72*Parametre!$E$89*Parametre!AC$97</f>
        <v>586892.20869261806</v>
      </c>
      <c r="Z75" s="222">
        <f>Z72*Parametre!$E$89*Parametre!AD$97</f>
        <v>596305.26192342141</v>
      </c>
      <c r="AA75" s="222">
        <f>AA72*Parametre!$E$89*Parametre!AE$97</f>
        <v>605795.24447708065</v>
      </c>
      <c r="AB75" s="222">
        <f>AB72*Parametre!$E$89*Parametre!AF$97</f>
        <v>615362.38114008994</v>
      </c>
      <c r="AC75" s="222">
        <f>AC72*Parametre!$E$89*Parametre!AG$97</f>
        <v>626066.23185526975</v>
      </c>
      <c r="AD75" s="222">
        <f>AD72*Parametre!$E$89*Parametre!AH$97</f>
        <v>636869.76180099661</v>
      </c>
      <c r="AE75" s="222">
        <f>AE72*Parametre!$E$89*Parametre!AI$97</f>
        <v>647773.25859979866</v>
      </c>
      <c r="AF75" s="222">
        <f>AF72*Parametre!$E$89*Parametre!AJ$97</f>
        <v>658777.01170994283</v>
      </c>
      <c r="AG75" s="222">
        <f>AG72*Parametre!$E$89*Parametre!AK$97</f>
        <v>669881.31244130107</v>
      </c>
    </row>
    <row r="76" spans="2:34" x14ac:dyDescent="0.2">
      <c r="B76" s="216" t="s">
        <v>9</v>
      </c>
      <c r="C76" s="223">
        <f>SUM(D76:AG76)</f>
        <v>33085451.051893666</v>
      </c>
      <c r="D76" s="224">
        <f>SUM(D73:D75)</f>
        <v>970317.38220858085</v>
      </c>
      <c r="E76" s="223">
        <f t="shared" ref="E76:AG76" si="25">SUM(E73:E75)</f>
        <v>996062.86271860055</v>
      </c>
      <c r="F76" s="223">
        <f t="shared" si="25"/>
        <v>1022299.2012047244</v>
      </c>
      <c r="G76" s="223">
        <f t="shared" si="25"/>
        <v>1049088.1555709215</v>
      </c>
      <c r="H76" s="223">
        <f t="shared" si="25"/>
        <v>881281.78208917659</v>
      </c>
      <c r="I76" s="223">
        <f t="shared" si="25"/>
        <v>899238.87299041252</v>
      </c>
      <c r="J76" s="223">
        <f t="shared" si="25"/>
        <v>917382.60036727437</v>
      </c>
      <c r="K76" s="223">
        <f t="shared" si="25"/>
        <v>935713.79723009374</v>
      </c>
      <c r="L76" s="223">
        <f t="shared" si="25"/>
        <v>954233.30412275996</v>
      </c>
      <c r="M76" s="223">
        <f t="shared" si="25"/>
        <v>972941.96921300481</v>
      </c>
      <c r="N76" s="223">
        <f t="shared" si="25"/>
        <v>991893.44161234819</v>
      </c>
      <c r="O76" s="223">
        <f t="shared" si="25"/>
        <v>1011037.1898713741</v>
      </c>
      <c r="P76" s="223">
        <f t="shared" si="25"/>
        <v>1030374.0912772098</v>
      </c>
      <c r="Q76" s="223">
        <f t="shared" si="25"/>
        <v>1049905.0311673135</v>
      </c>
      <c r="R76" s="223">
        <f t="shared" si="25"/>
        <v>1069630.9030274767</v>
      </c>
      <c r="S76" s="223">
        <f t="shared" si="25"/>
        <v>1087597.7812358276</v>
      </c>
      <c r="T76" s="223">
        <f t="shared" si="25"/>
        <v>1105771.3362691794</v>
      </c>
      <c r="U76" s="223">
        <f t="shared" si="25"/>
        <v>1124096.3991715643</v>
      </c>
      <c r="V76" s="223">
        <f t="shared" si="25"/>
        <v>1142573.404533348</v>
      </c>
      <c r="W76" s="223">
        <f t="shared" si="25"/>
        <v>1161202.7896754178</v>
      </c>
      <c r="X76" s="223">
        <f t="shared" si="25"/>
        <v>1179984.9946723697</v>
      </c>
      <c r="Y76" s="223">
        <f t="shared" si="25"/>
        <v>1198920.462375941</v>
      </c>
      <c r="Z76" s="223">
        <f t="shared" si="25"/>
        <v>1218009.638438704</v>
      </c>
      <c r="AA76" s="223">
        <f t="shared" si="25"/>
        <v>1237252.9713380095</v>
      </c>
      <c r="AB76" s="223">
        <f t="shared" si="25"/>
        <v>1257217.8425121601</v>
      </c>
      <c r="AC76" s="223">
        <f t="shared" si="25"/>
        <v>1279295.4753699983</v>
      </c>
      <c r="AD76" s="223">
        <f t="shared" si="25"/>
        <v>1301581.114775368</v>
      </c>
      <c r="AE76" s="223">
        <f t="shared" si="25"/>
        <v>1324075.3599048888</v>
      </c>
      <c r="AF76" s="223">
        <f t="shared" si="25"/>
        <v>1346778.8137582699</v>
      </c>
      <c r="AG76" s="223">
        <f t="shared" si="25"/>
        <v>1369692.0831913468</v>
      </c>
    </row>
    <row r="79" spans="2:34" x14ac:dyDescent="0.2">
      <c r="B79" s="207" t="s">
        <v>44</v>
      </c>
    </row>
    <row r="80" spans="2:34" x14ac:dyDescent="0.2">
      <c r="B80" s="216" t="s">
        <v>9</v>
      </c>
      <c r="C80" s="287">
        <f>SUM(D80:AG80)</f>
        <v>952064881.36630142</v>
      </c>
      <c r="D80" s="223">
        <f>D49+D67</f>
        <v>28288040.760088686</v>
      </c>
      <c r="E80" s="223">
        <f t="shared" ref="E80:AG80" si="26">E49+E67</f>
        <v>28345024.17734031</v>
      </c>
      <c r="F80" s="223">
        <f t="shared" si="26"/>
        <v>28408255.646251284</v>
      </c>
      <c r="G80" s="223">
        <f t="shared" si="26"/>
        <v>28480466.693143118</v>
      </c>
      <c r="H80" s="223">
        <f t="shared" si="26"/>
        <v>28558495.929523606</v>
      </c>
      <c r="I80" s="223">
        <f t="shared" si="26"/>
        <v>28848503.769353282</v>
      </c>
      <c r="J80" s="223">
        <f t="shared" si="26"/>
        <v>29140579.068492856</v>
      </c>
      <c r="K80" s="223">
        <f t="shared" si="26"/>
        <v>29434743.803031214</v>
      </c>
      <c r="L80" s="223">
        <f t="shared" si="26"/>
        <v>29731020.339811396</v>
      </c>
      <c r="M80" s="223">
        <f t="shared" si="26"/>
        <v>30029431.446033649</v>
      </c>
      <c r="N80" s="223">
        <f t="shared" si="26"/>
        <v>30333039.67790471</v>
      </c>
      <c r="O80" s="223">
        <f t="shared" si="26"/>
        <v>30638851.31014318</v>
      </c>
      <c r="P80" s="223">
        <f t="shared" si="26"/>
        <v>30946890.594732128</v>
      </c>
      <c r="Q80" s="223">
        <f t="shared" si="26"/>
        <v>31257182.229463264</v>
      </c>
      <c r="R80" s="223">
        <f t="shared" si="26"/>
        <v>31569751.369251039</v>
      </c>
      <c r="S80" s="223">
        <f t="shared" si="26"/>
        <v>31837968.467597138</v>
      </c>
      <c r="T80" s="223">
        <f t="shared" si="26"/>
        <v>32110825.551877245</v>
      </c>
      <c r="U80" s="223">
        <f t="shared" si="26"/>
        <v>32385251.451769084</v>
      </c>
      <c r="V80" s="223">
        <f t="shared" si="26"/>
        <v>32661259.101137146</v>
      </c>
      <c r="W80" s="223">
        <f t="shared" si="26"/>
        <v>32938861.600990292</v>
      </c>
      <c r="X80" s="223">
        <f t="shared" si="26"/>
        <v>33218072.222355995</v>
      </c>
      <c r="Y80" s="223">
        <f t="shared" si="26"/>
        <v>33498904.409215722</v>
      </c>
      <c r="Z80" s="223">
        <f t="shared" si="26"/>
        <v>33781371.781503759</v>
      </c>
      <c r="AA80" s="223">
        <f t="shared" si="26"/>
        <v>34065488.13817095</v>
      </c>
      <c r="AB80" s="223">
        <f t="shared" si="26"/>
        <v>34362330.733376384</v>
      </c>
      <c r="AC80" s="223">
        <f t="shared" si="26"/>
        <v>34718326.406140603</v>
      </c>
      <c r="AD80" s="223">
        <f t="shared" si="26"/>
        <v>35076442.639114425</v>
      </c>
      <c r="AE80" s="223">
        <f t="shared" si="26"/>
        <v>35436697.411332816</v>
      </c>
      <c r="AF80" s="223">
        <f t="shared" si="26"/>
        <v>35799108.942064717</v>
      </c>
      <c r="AG80" s="223">
        <f t="shared" si="26"/>
        <v>36163695.695091449</v>
      </c>
      <c r="AH80" s="16"/>
    </row>
    <row r="82" spans="2:34" x14ac:dyDescent="0.2">
      <c r="B82" s="207" t="s">
        <v>46</v>
      </c>
    </row>
    <row r="83" spans="2:34" x14ac:dyDescent="0.2">
      <c r="B83" s="216" t="s">
        <v>9</v>
      </c>
      <c r="C83" s="287">
        <f>SUM(D83:AG83)</f>
        <v>811637961.49454951</v>
      </c>
      <c r="D83" s="223">
        <f>D58+D76</f>
        <v>28288040.760088686</v>
      </c>
      <c r="E83" s="223">
        <f t="shared" ref="E83:AG83" si="27">E58+E76</f>
        <v>28345024.17734031</v>
      </c>
      <c r="F83" s="223">
        <f t="shared" si="27"/>
        <v>28408255.646251284</v>
      </c>
      <c r="G83" s="223">
        <f t="shared" si="27"/>
        <v>28480466.693143118</v>
      </c>
      <c r="H83" s="223">
        <f t="shared" si="27"/>
        <v>24209207.872757342</v>
      </c>
      <c r="I83" s="223">
        <f t="shared" si="27"/>
        <v>24420367.673601214</v>
      </c>
      <c r="J83" s="223">
        <f t="shared" si="27"/>
        <v>24632413.344170041</v>
      </c>
      <c r="K83" s="223">
        <f t="shared" si="27"/>
        <v>24845349.010606863</v>
      </c>
      <c r="L83" s="223">
        <f t="shared" si="27"/>
        <v>25059178.836898543</v>
      </c>
      <c r="M83" s="223">
        <f t="shared" si="27"/>
        <v>25273907.025340032</v>
      </c>
      <c r="N83" s="223">
        <f t="shared" si="27"/>
        <v>25492094.081115916</v>
      </c>
      <c r="O83" s="223">
        <f t="shared" si="27"/>
        <v>25711199.126456384</v>
      </c>
      <c r="P83" s="223">
        <f t="shared" si="27"/>
        <v>25931226.529262524</v>
      </c>
      <c r="Q83" s="223">
        <f t="shared" si="27"/>
        <v>26152180.698111054</v>
      </c>
      <c r="R83" s="223">
        <f t="shared" si="27"/>
        <v>26374066.08276137</v>
      </c>
      <c r="S83" s="223">
        <f t="shared" si="27"/>
        <v>26564773.154906206</v>
      </c>
      <c r="T83" s="223">
        <f t="shared" si="27"/>
        <v>26758665.225511067</v>
      </c>
      <c r="U83" s="223">
        <f t="shared" si="27"/>
        <v>26953165.546586145</v>
      </c>
      <c r="V83" s="223">
        <f t="shared" si="27"/>
        <v>27148275.953825619</v>
      </c>
      <c r="W83" s="223">
        <f t="shared" si="27"/>
        <v>27343998.294491854</v>
      </c>
      <c r="X83" s="223">
        <f t="shared" si="27"/>
        <v>27540334.427515183</v>
      </c>
      <c r="Y83" s="223">
        <f t="shared" si="27"/>
        <v>27737286.223594591</v>
      </c>
      <c r="Z83" s="223">
        <f t="shared" si="27"/>
        <v>27934855.565299761</v>
      </c>
      <c r="AA83" s="223">
        <f t="shared" si="27"/>
        <v>28133044.347173825</v>
      </c>
      <c r="AB83" s="223">
        <f t="shared" si="27"/>
        <v>28340972.66180132</v>
      </c>
      <c r="AC83" s="223">
        <f t="shared" si="27"/>
        <v>28596848.750555452</v>
      </c>
      <c r="AD83" s="223">
        <f t="shared" si="27"/>
        <v>28853553.341938756</v>
      </c>
      <c r="AE83" s="223">
        <f t="shared" si="27"/>
        <v>29111088.952366557</v>
      </c>
      <c r="AF83" s="223">
        <f t="shared" si="27"/>
        <v>29369458.114365209</v>
      </c>
      <c r="AG83" s="223">
        <f t="shared" si="27"/>
        <v>29628663.376713503</v>
      </c>
      <c r="AH83" s="16"/>
    </row>
    <row r="85" spans="2:34" x14ac:dyDescent="0.2">
      <c r="B85" s="212" t="s">
        <v>486</v>
      </c>
      <c r="C85" s="289">
        <f>C80-C83</f>
        <v>140426919.8717519</v>
      </c>
      <c r="AH85" s="16"/>
    </row>
    <row r="87" spans="2:34" x14ac:dyDescent="0.2">
      <c r="B87" s="21" t="s">
        <v>496</v>
      </c>
      <c r="C87" s="3"/>
    </row>
    <row r="88" spans="2:34" x14ac:dyDescent="0.2">
      <c r="B88" s="3" t="s">
        <v>489</v>
      </c>
      <c r="C88" s="16">
        <f>AG80*(1/(1+Parametre!$C$10))*(((1/(1+Parametre!$C$10))^'01 Investičné výdavky'!$M$20-1)/((1/(1+Parametre!$C$10))-1))</f>
        <v>666065586.54206383</v>
      </c>
    </row>
    <row r="89" spans="2:34" x14ac:dyDescent="0.2">
      <c r="B89" s="3" t="s">
        <v>490</v>
      </c>
      <c r="C89" s="16">
        <f>AG83*(1/(1+Parametre!$C$10))*(((1/(1+Parametre!$C$10))^'01 Investičné výdavky'!$M$20-1)/((1/(1+Parametre!$C$10))-1))</f>
        <v>545702884.37491345</v>
      </c>
    </row>
    <row r="90" spans="2:34" x14ac:dyDescent="0.2">
      <c r="B90" s="21" t="s">
        <v>497</v>
      </c>
      <c r="C90" s="292">
        <f>C88-C89</f>
        <v>120362702.16715038</v>
      </c>
    </row>
  </sheetData>
  <phoneticPr fontId="4" type="noConversion"/>
  <pageMargins left="0.2421875" right="0.2421875" top="1" bottom="1" header="0.5" footer="0.5"/>
  <pageSetup paperSize="9" scale="75" orientation="landscape" r:id="rId1"/>
  <headerFooter alignWithMargins="0">
    <oddHeader>&amp;LPríloha 7: Štandardné tabuľky - Cesty
&amp;"Arial,Tučné"&amp;12 07 Ocenenie času</oddHeader>
    <oddFooter>Strana &amp;P z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List16">
    <tabColor rgb="FF92D050"/>
  </sheetPr>
  <dimension ref="B2:AG28"/>
  <sheetViews>
    <sheetView zoomScale="80" zoomScaleNormal="80" workbookViewId="0">
      <selection activeCell="AD35" sqref="AD35"/>
    </sheetView>
  </sheetViews>
  <sheetFormatPr defaultRowHeight="11.25" x14ac:dyDescent="0.2"/>
  <cols>
    <col min="1" max="1" width="2.7109375" style="205" customWidth="1"/>
    <col min="2" max="2" width="40.7109375" style="205" customWidth="1"/>
    <col min="3" max="3" width="10.7109375" style="205" customWidth="1"/>
    <col min="4" max="33" width="8.7109375" style="205" customWidth="1"/>
    <col min="34" max="16384" width="9.140625" style="205"/>
  </cols>
  <sheetData>
    <row r="2" spans="2:33" x14ac:dyDescent="0.2">
      <c r="B2" s="204"/>
      <c r="C2" s="204"/>
      <c r="D2" s="204" t="s">
        <v>10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</row>
    <row r="3" spans="2:33" x14ac:dyDescent="0.2">
      <c r="B3" s="319" t="s">
        <v>390</v>
      </c>
      <c r="C3" s="206"/>
      <c r="D3" s="204">
        <v>1</v>
      </c>
      <c r="E3" s="204">
        <v>2</v>
      </c>
      <c r="F3" s="204">
        <v>3</v>
      </c>
      <c r="G3" s="204">
        <v>4</v>
      </c>
      <c r="H3" s="204">
        <v>5</v>
      </c>
      <c r="I3" s="204">
        <v>6</v>
      </c>
      <c r="J3" s="204">
        <v>7</v>
      </c>
      <c r="K3" s="204">
        <v>8</v>
      </c>
      <c r="L3" s="204">
        <v>9</v>
      </c>
      <c r="M3" s="204">
        <v>10</v>
      </c>
      <c r="N3" s="204">
        <v>11</v>
      </c>
      <c r="O3" s="204">
        <v>12</v>
      </c>
      <c r="P3" s="204">
        <v>13</v>
      </c>
      <c r="Q3" s="204">
        <v>14</v>
      </c>
      <c r="R3" s="204">
        <v>15</v>
      </c>
      <c r="S3" s="204">
        <v>16</v>
      </c>
      <c r="T3" s="204">
        <v>17</v>
      </c>
      <c r="U3" s="204">
        <v>18</v>
      </c>
      <c r="V3" s="204">
        <v>19</v>
      </c>
      <c r="W3" s="204">
        <v>20</v>
      </c>
      <c r="X3" s="204">
        <v>21</v>
      </c>
      <c r="Y3" s="204">
        <v>22</v>
      </c>
      <c r="Z3" s="204">
        <v>23</v>
      </c>
      <c r="AA3" s="204">
        <v>24</v>
      </c>
      <c r="AB3" s="204">
        <v>25</v>
      </c>
      <c r="AC3" s="204">
        <v>26</v>
      </c>
      <c r="AD3" s="204">
        <v>27</v>
      </c>
      <c r="AE3" s="204">
        <v>28</v>
      </c>
      <c r="AF3" s="204">
        <v>29</v>
      </c>
      <c r="AG3" s="204">
        <v>30</v>
      </c>
    </row>
    <row r="4" spans="2:33" x14ac:dyDescent="0.2">
      <c r="B4" s="320"/>
      <c r="C4" s="207" t="s">
        <v>9</v>
      </c>
      <c r="D4" s="208">
        <f>Parametre!C13</f>
        <v>2026</v>
      </c>
      <c r="E4" s="208">
        <f>$D$4+D3</f>
        <v>2027</v>
      </c>
      <c r="F4" s="208">
        <f>$D$4+E3</f>
        <v>2028</v>
      </c>
      <c r="G4" s="208">
        <f t="shared" ref="G4:AG4" si="0">$D$4+F3</f>
        <v>2029</v>
      </c>
      <c r="H4" s="208">
        <f t="shared" si="0"/>
        <v>2030</v>
      </c>
      <c r="I4" s="208">
        <f t="shared" si="0"/>
        <v>2031</v>
      </c>
      <c r="J4" s="208">
        <f t="shared" si="0"/>
        <v>2032</v>
      </c>
      <c r="K4" s="208">
        <f t="shared" si="0"/>
        <v>2033</v>
      </c>
      <c r="L4" s="208">
        <f t="shared" si="0"/>
        <v>2034</v>
      </c>
      <c r="M4" s="208">
        <f t="shared" si="0"/>
        <v>2035</v>
      </c>
      <c r="N4" s="208">
        <f t="shared" si="0"/>
        <v>2036</v>
      </c>
      <c r="O4" s="208">
        <f t="shared" si="0"/>
        <v>2037</v>
      </c>
      <c r="P4" s="208">
        <f t="shared" si="0"/>
        <v>2038</v>
      </c>
      <c r="Q4" s="208">
        <f t="shared" si="0"/>
        <v>2039</v>
      </c>
      <c r="R4" s="208">
        <f t="shared" si="0"/>
        <v>2040</v>
      </c>
      <c r="S4" s="208">
        <f t="shared" si="0"/>
        <v>2041</v>
      </c>
      <c r="T4" s="208">
        <f t="shared" si="0"/>
        <v>2042</v>
      </c>
      <c r="U4" s="208">
        <f t="shared" si="0"/>
        <v>2043</v>
      </c>
      <c r="V4" s="208">
        <f t="shared" si="0"/>
        <v>2044</v>
      </c>
      <c r="W4" s="208">
        <f t="shared" si="0"/>
        <v>2045</v>
      </c>
      <c r="X4" s="208">
        <f t="shared" si="0"/>
        <v>2046</v>
      </c>
      <c r="Y4" s="208">
        <f t="shared" si="0"/>
        <v>2047</v>
      </c>
      <c r="Z4" s="208">
        <f t="shared" si="0"/>
        <v>2048</v>
      </c>
      <c r="AA4" s="208">
        <f t="shared" si="0"/>
        <v>2049</v>
      </c>
      <c r="AB4" s="208">
        <f t="shared" si="0"/>
        <v>2050</v>
      </c>
      <c r="AC4" s="208">
        <f t="shared" si="0"/>
        <v>2051</v>
      </c>
      <c r="AD4" s="208">
        <f t="shared" si="0"/>
        <v>2052</v>
      </c>
      <c r="AE4" s="208">
        <f t="shared" si="0"/>
        <v>2053</v>
      </c>
      <c r="AF4" s="208">
        <f t="shared" si="0"/>
        <v>2054</v>
      </c>
      <c r="AG4" s="208">
        <f t="shared" si="0"/>
        <v>2055</v>
      </c>
    </row>
    <row r="5" spans="2:33" x14ac:dyDescent="0.2">
      <c r="B5" s="204" t="s">
        <v>29</v>
      </c>
      <c r="C5" s="222">
        <f t="shared" ref="C5:C7" si="1">SUM(D5:AG5)</f>
        <v>0</v>
      </c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</row>
    <row r="6" spans="2:33" x14ac:dyDescent="0.2">
      <c r="B6" s="204" t="s">
        <v>30</v>
      </c>
      <c r="C6" s="222">
        <f t="shared" si="1"/>
        <v>0</v>
      </c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</row>
    <row r="7" spans="2:33" x14ac:dyDescent="0.2">
      <c r="B7" s="236" t="s">
        <v>28</v>
      </c>
      <c r="C7" s="222">
        <f t="shared" si="1"/>
        <v>0</v>
      </c>
      <c r="D7" s="222">
        <f>D5-D6</f>
        <v>0</v>
      </c>
      <c r="E7" s="222">
        <f t="shared" ref="E7:AG7" si="2">E5-E6</f>
        <v>0</v>
      </c>
      <c r="F7" s="222">
        <f t="shared" si="2"/>
        <v>0</v>
      </c>
      <c r="G7" s="222">
        <f t="shared" si="2"/>
        <v>0</v>
      </c>
      <c r="H7" s="222">
        <f t="shared" si="2"/>
        <v>0</v>
      </c>
      <c r="I7" s="222">
        <f t="shared" si="2"/>
        <v>0</v>
      </c>
      <c r="J7" s="222">
        <f t="shared" si="2"/>
        <v>0</v>
      </c>
      <c r="K7" s="222">
        <f t="shared" si="2"/>
        <v>0</v>
      </c>
      <c r="L7" s="222">
        <f t="shared" si="2"/>
        <v>0</v>
      </c>
      <c r="M7" s="222">
        <f t="shared" si="2"/>
        <v>0</v>
      </c>
      <c r="N7" s="222">
        <f t="shared" si="2"/>
        <v>0</v>
      </c>
      <c r="O7" s="222">
        <f t="shared" si="2"/>
        <v>0</v>
      </c>
      <c r="P7" s="222">
        <f t="shared" si="2"/>
        <v>0</v>
      </c>
      <c r="Q7" s="222">
        <f t="shared" si="2"/>
        <v>0</v>
      </c>
      <c r="R7" s="222">
        <f t="shared" si="2"/>
        <v>0</v>
      </c>
      <c r="S7" s="222">
        <f t="shared" si="2"/>
        <v>0</v>
      </c>
      <c r="T7" s="222">
        <f t="shared" si="2"/>
        <v>0</v>
      </c>
      <c r="U7" s="222">
        <f t="shared" si="2"/>
        <v>0</v>
      </c>
      <c r="V7" s="222">
        <f t="shared" si="2"/>
        <v>0</v>
      </c>
      <c r="W7" s="222">
        <f t="shared" si="2"/>
        <v>0</v>
      </c>
      <c r="X7" s="222">
        <f t="shared" si="2"/>
        <v>0</v>
      </c>
      <c r="Y7" s="222">
        <f t="shared" si="2"/>
        <v>0</v>
      </c>
      <c r="Z7" s="222">
        <f t="shared" si="2"/>
        <v>0</v>
      </c>
      <c r="AA7" s="222">
        <f t="shared" si="2"/>
        <v>0</v>
      </c>
      <c r="AB7" s="222">
        <f t="shared" si="2"/>
        <v>0</v>
      </c>
      <c r="AC7" s="222">
        <f t="shared" si="2"/>
        <v>0</v>
      </c>
      <c r="AD7" s="222">
        <f t="shared" si="2"/>
        <v>0</v>
      </c>
      <c r="AE7" s="222">
        <f t="shared" si="2"/>
        <v>0</v>
      </c>
      <c r="AF7" s="222">
        <f t="shared" si="2"/>
        <v>0</v>
      </c>
      <c r="AG7" s="222">
        <f t="shared" si="2"/>
        <v>0</v>
      </c>
    </row>
    <row r="10" spans="2:33" x14ac:dyDescent="0.2">
      <c r="B10" s="204"/>
      <c r="C10" s="204"/>
      <c r="D10" s="204" t="s">
        <v>10</v>
      </c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</row>
    <row r="11" spans="2:33" x14ac:dyDescent="0.2">
      <c r="B11" s="321" t="s">
        <v>391</v>
      </c>
      <c r="C11" s="206"/>
      <c r="D11" s="204">
        <v>1</v>
      </c>
      <c r="E11" s="204">
        <v>2</v>
      </c>
      <c r="F11" s="204">
        <v>3</v>
      </c>
      <c r="G11" s="204">
        <v>4</v>
      </c>
      <c r="H11" s="204">
        <v>5</v>
      </c>
      <c r="I11" s="204">
        <v>6</v>
      </c>
      <c r="J11" s="204">
        <v>7</v>
      </c>
      <c r="K11" s="204">
        <v>8</v>
      </c>
      <c r="L11" s="204">
        <v>9</v>
      </c>
      <c r="M11" s="204">
        <v>10</v>
      </c>
      <c r="N11" s="204">
        <v>11</v>
      </c>
      <c r="O11" s="204">
        <v>12</v>
      </c>
      <c r="P11" s="204">
        <v>13</v>
      </c>
      <c r="Q11" s="204">
        <v>14</v>
      </c>
      <c r="R11" s="204">
        <v>15</v>
      </c>
      <c r="S11" s="204">
        <v>16</v>
      </c>
      <c r="T11" s="204">
        <v>17</v>
      </c>
      <c r="U11" s="204">
        <v>18</v>
      </c>
      <c r="V11" s="204">
        <v>19</v>
      </c>
      <c r="W11" s="204">
        <v>20</v>
      </c>
      <c r="X11" s="204">
        <v>21</v>
      </c>
      <c r="Y11" s="204">
        <v>22</v>
      </c>
      <c r="Z11" s="204">
        <v>23</v>
      </c>
      <c r="AA11" s="204">
        <v>24</v>
      </c>
      <c r="AB11" s="204">
        <v>25</v>
      </c>
      <c r="AC11" s="204">
        <v>26</v>
      </c>
      <c r="AD11" s="204">
        <v>27</v>
      </c>
      <c r="AE11" s="204">
        <v>28</v>
      </c>
      <c r="AF11" s="204">
        <v>29</v>
      </c>
      <c r="AG11" s="204">
        <v>30</v>
      </c>
    </row>
    <row r="12" spans="2:33" x14ac:dyDescent="0.2">
      <c r="B12" s="322"/>
      <c r="C12" s="207" t="s">
        <v>9</v>
      </c>
      <c r="D12" s="208">
        <f t="shared" ref="D12:AG12" si="3">D4</f>
        <v>2026</v>
      </c>
      <c r="E12" s="208">
        <f t="shared" si="3"/>
        <v>2027</v>
      </c>
      <c r="F12" s="208">
        <f t="shared" si="3"/>
        <v>2028</v>
      </c>
      <c r="G12" s="208">
        <f t="shared" si="3"/>
        <v>2029</v>
      </c>
      <c r="H12" s="208">
        <f t="shared" si="3"/>
        <v>2030</v>
      </c>
      <c r="I12" s="208">
        <f t="shared" si="3"/>
        <v>2031</v>
      </c>
      <c r="J12" s="208">
        <f t="shared" si="3"/>
        <v>2032</v>
      </c>
      <c r="K12" s="208">
        <f t="shared" si="3"/>
        <v>2033</v>
      </c>
      <c r="L12" s="208">
        <f t="shared" si="3"/>
        <v>2034</v>
      </c>
      <c r="M12" s="208">
        <f t="shared" si="3"/>
        <v>2035</v>
      </c>
      <c r="N12" s="208">
        <f t="shared" si="3"/>
        <v>2036</v>
      </c>
      <c r="O12" s="208">
        <f t="shared" si="3"/>
        <v>2037</v>
      </c>
      <c r="P12" s="208">
        <f t="shared" si="3"/>
        <v>2038</v>
      </c>
      <c r="Q12" s="208">
        <f t="shared" si="3"/>
        <v>2039</v>
      </c>
      <c r="R12" s="208">
        <f t="shared" si="3"/>
        <v>2040</v>
      </c>
      <c r="S12" s="208">
        <f t="shared" si="3"/>
        <v>2041</v>
      </c>
      <c r="T12" s="208">
        <f t="shared" si="3"/>
        <v>2042</v>
      </c>
      <c r="U12" s="208">
        <f t="shared" si="3"/>
        <v>2043</v>
      </c>
      <c r="V12" s="208">
        <f t="shared" si="3"/>
        <v>2044</v>
      </c>
      <c r="W12" s="208">
        <f t="shared" si="3"/>
        <v>2045</v>
      </c>
      <c r="X12" s="208">
        <f t="shared" si="3"/>
        <v>2046</v>
      </c>
      <c r="Y12" s="208">
        <f t="shared" si="3"/>
        <v>2047</v>
      </c>
      <c r="Z12" s="208">
        <f t="shared" si="3"/>
        <v>2048</v>
      </c>
      <c r="AA12" s="208">
        <f t="shared" si="3"/>
        <v>2049</v>
      </c>
      <c r="AB12" s="208">
        <f t="shared" si="3"/>
        <v>2050</v>
      </c>
      <c r="AC12" s="208">
        <f t="shared" si="3"/>
        <v>2051</v>
      </c>
      <c r="AD12" s="208">
        <f t="shared" si="3"/>
        <v>2052</v>
      </c>
      <c r="AE12" s="208">
        <f t="shared" si="3"/>
        <v>2053</v>
      </c>
      <c r="AF12" s="208">
        <f t="shared" si="3"/>
        <v>2054</v>
      </c>
      <c r="AG12" s="208">
        <f t="shared" si="3"/>
        <v>2055</v>
      </c>
    </row>
    <row r="13" spans="2:33" x14ac:dyDescent="0.2">
      <c r="B13" s="204" t="s">
        <v>29</v>
      </c>
      <c r="C13" s="222">
        <f t="shared" ref="C13:C15" si="4">SUM(D13:AG13)</f>
        <v>0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</row>
    <row r="14" spans="2:33" x14ac:dyDescent="0.2">
      <c r="B14" s="204" t="s">
        <v>30</v>
      </c>
      <c r="C14" s="222">
        <f t="shared" si="4"/>
        <v>0</v>
      </c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</row>
    <row r="15" spans="2:33" x14ac:dyDescent="0.2">
      <c r="B15" s="236" t="s">
        <v>28</v>
      </c>
      <c r="C15" s="222">
        <f t="shared" si="4"/>
        <v>0</v>
      </c>
      <c r="D15" s="222">
        <f>D13-D14</f>
        <v>0</v>
      </c>
      <c r="E15" s="222">
        <f t="shared" ref="E15:AG15" si="5">E13-E14</f>
        <v>0</v>
      </c>
      <c r="F15" s="222">
        <f t="shared" si="5"/>
        <v>0</v>
      </c>
      <c r="G15" s="222">
        <f t="shared" si="5"/>
        <v>0</v>
      </c>
      <c r="H15" s="222">
        <f t="shared" si="5"/>
        <v>0</v>
      </c>
      <c r="I15" s="222">
        <f t="shared" si="5"/>
        <v>0</v>
      </c>
      <c r="J15" s="222">
        <f t="shared" si="5"/>
        <v>0</v>
      </c>
      <c r="K15" s="222">
        <f t="shared" si="5"/>
        <v>0</v>
      </c>
      <c r="L15" s="222">
        <f t="shared" si="5"/>
        <v>0</v>
      </c>
      <c r="M15" s="222">
        <f t="shared" si="5"/>
        <v>0</v>
      </c>
      <c r="N15" s="222">
        <f t="shared" si="5"/>
        <v>0</v>
      </c>
      <c r="O15" s="222">
        <f t="shared" si="5"/>
        <v>0</v>
      </c>
      <c r="P15" s="222">
        <f t="shared" si="5"/>
        <v>0</v>
      </c>
      <c r="Q15" s="222">
        <f t="shared" si="5"/>
        <v>0</v>
      </c>
      <c r="R15" s="222">
        <f t="shared" si="5"/>
        <v>0</v>
      </c>
      <c r="S15" s="222">
        <f t="shared" si="5"/>
        <v>0</v>
      </c>
      <c r="T15" s="222">
        <f t="shared" si="5"/>
        <v>0</v>
      </c>
      <c r="U15" s="222">
        <f t="shared" si="5"/>
        <v>0</v>
      </c>
      <c r="V15" s="222">
        <f t="shared" si="5"/>
        <v>0</v>
      </c>
      <c r="W15" s="222">
        <f t="shared" si="5"/>
        <v>0</v>
      </c>
      <c r="X15" s="222">
        <f t="shared" si="5"/>
        <v>0</v>
      </c>
      <c r="Y15" s="222">
        <f t="shared" si="5"/>
        <v>0</v>
      </c>
      <c r="Z15" s="222">
        <f t="shared" si="5"/>
        <v>0</v>
      </c>
      <c r="AA15" s="222">
        <f t="shared" si="5"/>
        <v>0</v>
      </c>
      <c r="AB15" s="222">
        <f t="shared" si="5"/>
        <v>0</v>
      </c>
      <c r="AC15" s="222">
        <f t="shared" si="5"/>
        <v>0</v>
      </c>
      <c r="AD15" s="222">
        <f t="shared" si="5"/>
        <v>0</v>
      </c>
      <c r="AE15" s="222">
        <f t="shared" si="5"/>
        <v>0</v>
      </c>
      <c r="AF15" s="222">
        <f t="shared" si="5"/>
        <v>0</v>
      </c>
      <c r="AG15" s="222">
        <f t="shared" si="5"/>
        <v>0</v>
      </c>
    </row>
    <row r="16" spans="2:33" x14ac:dyDescent="0.2"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</row>
    <row r="18" spans="2:33" x14ac:dyDescent="0.2">
      <c r="B18" s="212" t="s">
        <v>361</v>
      </c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</row>
    <row r="19" spans="2:33" x14ac:dyDescent="0.2">
      <c r="B19" s="217" t="s">
        <v>9</v>
      </c>
      <c r="C19" s="223">
        <f>SUM(D19:AG19)</f>
        <v>0</v>
      </c>
      <c r="D19" s="224">
        <f>(D7+D15)*Parametre!$C$109</f>
        <v>0</v>
      </c>
      <c r="E19" s="224">
        <f>(E7+E15)*Parametre!$C$109</f>
        <v>0</v>
      </c>
      <c r="F19" s="224">
        <f>(F7+F15)*Parametre!$C$109</f>
        <v>0</v>
      </c>
      <c r="G19" s="224">
        <f>(G7+G15)*Parametre!$C$109</f>
        <v>0</v>
      </c>
      <c r="H19" s="224">
        <f>(H7+H15)*Parametre!$C$109</f>
        <v>0</v>
      </c>
      <c r="I19" s="224">
        <f>(I7+I15)*Parametre!$C$109</f>
        <v>0</v>
      </c>
      <c r="J19" s="224">
        <f>(J7+J15)*Parametre!$C$109</f>
        <v>0</v>
      </c>
      <c r="K19" s="224">
        <f>(K7+K15)*Parametre!$C$109</f>
        <v>0</v>
      </c>
      <c r="L19" s="224">
        <f>(L7+L15)*Parametre!$C$109</f>
        <v>0</v>
      </c>
      <c r="M19" s="224">
        <f>(M7+M15)*Parametre!$C$109</f>
        <v>0</v>
      </c>
      <c r="N19" s="224">
        <f>(N7+N15)*Parametre!$C$109</f>
        <v>0</v>
      </c>
      <c r="O19" s="224">
        <f>(O7+O15)*Parametre!$C$109</f>
        <v>0</v>
      </c>
      <c r="P19" s="224">
        <f>(P7+P15)*Parametre!$C$109</f>
        <v>0</v>
      </c>
      <c r="Q19" s="224">
        <f>(Q7+Q15)*Parametre!$C$109</f>
        <v>0</v>
      </c>
      <c r="R19" s="224">
        <f>(R7+R15)*Parametre!$C$109</f>
        <v>0</v>
      </c>
      <c r="S19" s="224">
        <f>(S7+S15)*Parametre!$C$109</f>
        <v>0</v>
      </c>
      <c r="T19" s="224">
        <f>(T7+T15)*Parametre!$C$109</f>
        <v>0</v>
      </c>
      <c r="U19" s="224">
        <f>(U7+U15)*Parametre!$C$109</f>
        <v>0</v>
      </c>
      <c r="V19" s="224">
        <f>(V7+V15)*Parametre!$C$109</f>
        <v>0</v>
      </c>
      <c r="W19" s="224">
        <f>(W7+W15)*Parametre!$C$109</f>
        <v>0</v>
      </c>
      <c r="X19" s="224">
        <f>(X7+X15)*Parametre!$C$109</f>
        <v>0</v>
      </c>
      <c r="Y19" s="224">
        <f>(Y7+Y15)*Parametre!$C$109</f>
        <v>0</v>
      </c>
      <c r="Z19" s="224">
        <f>(Z7+Z15)*Parametre!$C$109</f>
        <v>0</v>
      </c>
      <c r="AA19" s="224">
        <f>(AA7+AA15)*Parametre!$C$109</f>
        <v>0</v>
      </c>
      <c r="AB19" s="224">
        <f>(AB7+AB15)*Parametre!$C$109</f>
        <v>0</v>
      </c>
      <c r="AC19" s="224">
        <f>(AC7+AC15)*Parametre!$C$109</f>
        <v>0</v>
      </c>
      <c r="AD19" s="224">
        <f>(AD7+AD15)*Parametre!$C$109</f>
        <v>0</v>
      </c>
      <c r="AE19" s="224">
        <f>(AE7+AE15)*Parametre!$C$109</f>
        <v>0</v>
      </c>
      <c r="AF19" s="224">
        <f>(AF7+AF15)*Parametre!$C$109</f>
        <v>0</v>
      </c>
      <c r="AG19" s="224">
        <f>(AG7+AG15)*Parametre!$C$109</f>
        <v>0</v>
      </c>
    </row>
    <row r="22" spans="2:33" x14ac:dyDescent="0.2">
      <c r="B22" s="204" t="s">
        <v>29</v>
      </c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</row>
    <row r="23" spans="2:33" x14ac:dyDescent="0.2">
      <c r="B23" s="217" t="s">
        <v>9</v>
      </c>
      <c r="C23" s="287">
        <f>SUM(D23:AG23)</f>
        <v>0</v>
      </c>
      <c r="D23" s="224">
        <f>(D5+D13)*Parametre!$C$109</f>
        <v>0</v>
      </c>
      <c r="E23" s="224">
        <f>(E5+E13)*Parametre!$C$109</f>
        <v>0</v>
      </c>
      <c r="F23" s="224">
        <f>(F5+F13)*Parametre!$C$109</f>
        <v>0</v>
      </c>
      <c r="G23" s="224">
        <f>(G5+G13)*Parametre!$C$109</f>
        <v>0</v>
      </c>
      <c r="H23" s="224">
        <f>(H5+H13)*Parametre!$C$109</f>
        <v>0</v>
      </c>
      <c r="I23" s="224">
        <f>(I5+I13)*Parametre!$C$109</f>
        <v>0</v>
      </c>
      <c r="J23" s="224">
        <f>(J5+J13)*Parametre!$C$109</f>
        <v>0</v>
      </c>
      <c r="K23" s="224">
        <f>(K5+K13)*Parametre!$C$109</f>
        <v>0</v>
      </c>
      <c r="L23" s="224">
        <f>(L5+L13)*Parametre!$C$109</f>
        <v>0</v>
      </c>
      <c r="M23" s="224">
        <f>(M5+M13)*Parametre!$C$109</f>
        <v>0</v>
      </c>
      <c r="N23" s="224">
        <f>(N5+N13)*Parametre!$C$109</f>
        <v>0</v>
      </c>
      <c r="O23" s="224">
        <f>(O5+O13)*Parametre!$C$109</f>
        <v>0</v>
      </c>
      <c r="P23" s="224">
        <f>(P5+P13)*Parametre!$C$109</f>
        <v>0</v>
      </c>
      <c r="Q23" s="224">
        <f>(Q5+Q13)*Parametre!$C$109</f>
        <v>0</v>
      </c>
      <c r="R23" s="224">
        <f>(R5+R13)*Parametre!$C$109</f>
        <v>0</v>
      </c>
      <c r="S23" s="224">
        <f>(S5+S13)*Parametre!$C$109</f>
        <v>0</v>
      </c>
      <c r="T23" s="224">
        <f>(T5+T13)*Parametre!$C$109</f>
        <v>0</v>
      </c>
      <c r="U23" s="224">
        <f>(U5+U13)*Parametre!$C$109</f>
        <v>0</v>
      </c>
      <c r="V23" s="224">
        <f>(V5+V13)*Parametre!$C$109</f>
        <v>0</v>
      </c>
      <c r="W23" s="224">
        <f>(W5+W13)*Parametre!$C$109</f>
        <v>0</v>
      </c>
      <c r="X23" s="224">
        <f>(X5+X13)*Parametre!$C$109</f>
        <v>0</v>
      </c>
      <c r="Y23" s="224">
        <f>(Y5+Y13)*Parametre!$C$109</f>
        <v>0</v>
      </c>
      <c r="Z23" s="224">
        <f>(Z5+Z13)*Parametre!$C$109</f>
        <v>0</v>
      </c>
      <c r="AA23" s="224">
        <f>(AA5+AA13)*Parametre!$C$109</f>
        <v>0</v>
      </c>
      <c r="AB23" s="224">
        <f>(AB5+AB13)*Parametre!$C$109</f>
        <v>0</v>
      </c>
      <c r="AC23" s="224">
        <f>(AC5+AC13)*Parametre!$C$109</f>
        <v>0</v>
      </c>
      <c r="AD23" s="224">
        <f>(AD5+AD13)*Parametre!$C$109</f>
        <v>0</v>
      </c>
      <c r="AE23" s="224">
        <f>(AE5+AE13)*Parametre!$C$109</f>
        <v>0</v>
      </c>
      <c r="AF23" s="224">
        <f>(AF5+AF13)*Parametre!$C$109</f>
        <v>0</v>
      </c>
      <c r="AG23" s="224">
        <f>(AG5+AG13)*Parametre!$C$109</f>
        <v>0</v>
      </c>
    </row>
    <row r="25" spans="2:33" x14ac:dyDescent="0.2">
      <c r="B25" s="204" t="s">
        <v>30</v>
      </c>
    </row>
    <row r="26" spans="2:33" x14ac:dyDescent="0.2">
      <c r="B26" s="217" t="s">
        <v>9</v>
      </c>
      <c r="C26" s="287">
        <f>SUM(D26:AG26)</f>
        <v>0</v>
      </c>
      <c r="D26" s="224">
        <f>(D6+D14)*Parametre!$C$109</f>
        <v>0</v>
      </c>
      <c r="E26" s="224">
        <f>(E6+E14)*Parametre!$C$109</f>
        <v>0</v>
      </c>
      <c r="F26" s="224">
        <f>(F6+F14)*Parametre!$C$109</f>
        <v>0</v>
      </c>
      <c r="G26" s="224">
        <f>(G6+G14)*Parametre!$C$109</f>
        <v>0</v>
      </c>
      <c r="H26" s="224">
        <f>(H6+H14)*Parametre!$C$109</f>
        <v>0</v>
      </c>
      <c r="I26" s="224">
        <f>(I6+I14)*Parametre!$C$109</f>
        <v>0</v>
      </c>
      <c r="J26" s="224">
        <f>(J6+J14)*Parametre!$C$109</f>
        <v>0</v>
      </c>
      <c r="K26" s="224">
        <f>(K6+K14)*Parametre!$C$109</f>
        <v>0</v>
      </c>
      <c r="L26" s="224">
        <f>(L6+L14)*Parametre!$C$109</f>
        <v>0</v>
      </c>
      <c r="M26" s="224">
        <f>(M6+M14)*Parametre!$C$109</f>
        <v>0</v>
      </c>
      <c r="N26" s="224">
        <f>(N6+N14)*Parametre!$C$109</f>
        <v>0</v>
      </c>
      <c r="O26" s="224">
        <f>(O6+O14)*Parametre!$C$109</f>
        <v>0</v>
      </c>
      <c r="P26" s="224">
        <f>(P6+P14)*Parametre!$C$109</f>
        <v>0</v>
      </c>
      <c r="Q26" s="224">
        <f>(Q6+Q14)*Parametre!$C$109</f>
        <v>0</v>
      </c>
      <c r="R26" s="224">
        <f>(R6+R14)*Parametre!$C$109</f>
        <v>0</v>
      </c>
      <c r="S26" s="224">
        <f>(S6+S14)*Parametre!$C$109</f>
        <v>0</v>
      </c>
      <c r="T26" s="224">
        <f>(T6+T14)*Parametre!$C$109</f>
        <v>0</v>
      </c>
      <c r="U26" s="224">
        <f>(U6+U14)*Parametre!$C$109</f>
        <v>0</v>
      </c>
      <c r="V26" s="224">
        <f>(V6+V14)*Parametre!$C$109</f>
        <v>0</v>
      </c>
      <c r="W26" s="224">
        <f>(W6+W14)*Parametre!$C$109</f>
        <v>0</v>
      </c>
      <c r="X26" s="224">
        <f>(X6+X14)*Parametre!$C$109</f>
        <v>0</v>
      </c>
      <c r="Y26" s="224">
        <f>(Y6+Y14)*Parametre!$C$109</f>
        <v>0</v>
      </c>
      <c r="Z26" s="224">
        <f>(Z6+Z14)*Parametre!$C$109</f>
        <v>0</v>
      </c>
      <c r="AA26" s="224">
        <f>(AA6+AA14)*Parametre!$C$109</f>
        <v>0</v>
      </c>
      <c r="AB26" s="224">
        <f>(AB6+AB14)*Parametre!$C$109</f>
        <v>0</v>
      </c>
      <c r="AC26" s="224">
        <f>(AC6+AC14)*Parametre!$C$109</f>
        <v>0</v>
      </c>
      <c r="AD26" s="224">
        <f>(AD6+AD14)*Parametre!$C$109</f>
        <v>0</v>
      </c>
      <c r="AE26" s="224">
        <f>(AE6+AE14)*Parametre!$C$109</f>
        <v>0</v>
      </c>
      <c r="AF26" s="224">
        <f>(AF6+AF14)*Parametre!$C$109</f>
        <v>0</v>
      </c>
      <c r="AG26" s="224">
        <f>(AG6+AG14)*Parametre!$C$109</f>
        <v>0</v>
      </c>
    </row>
    <row r="28" spans="2:33" x14ac:dyDescent="0.2">
      <c r="B28" s="212" t="s">
        <v>486</v>
      </c>
      <c r="C28" s="289">
        <f>C23-C26</f>
        <v>0</v>
      </c>
    </row>
  </sheetData>
  <mergeCells count="2">
    <mergeCell ref="B3:B4"/>
    <mergeCell ref="B11:B12"/>
  </mergeCells>
  <pageMargins left="0.2421875" right="0.2421875" top="1" bottom="1" header="0.5" footer="0.5"/>
  <pageSetup paperSize="9" scale="75" orientation="landscape" r:id="rId1"/>
  <headerFooter alignWithMargins="0">
    <oddHeader>&amp;LPríloha 7: Štandardné tabuľky - Cesty
&amp;"Arial,Tučné"&amp;12 07 Ocenenie času</oddHeader>
    <oddFooter>Strana &amp;P z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16</vt:i4>
      </vt:variant>
    </vt:vector>
  </HeadingPairs>
  <TitlesOfParts>
    <vt:vector size="16" baseType="lpstr">
      <vt:lpstr>Parametre</vt:lpstr>
      <vt:lpstr>01 Investičné výdavky</vt:lpstr>
      <vt:lpstr>02 Zostatková hodnota</vt:lpstr>
      <vt:lpstr>03 Prevádzkové výdavky</vt:lpstr>
      <vt:lpstr>04 Prevádzkové príjmy</vt:lpstr>
      <vt:lpstr>05 Financovanie</vt:lpstr>
      <vt:lpstr>06 Finančná analýza</vt:lpstr>
      <vt:lpstr>07 Čas cestujúcich</vt:lpstr>
      <vt:lpstr>08 Čas tovaru</vt:lpstr>
      <vt:lpstr>09 Spotreba PHM</vt:lpstr>
      <vt:lpstr>10 Ostatné náklady</vt:lpstr>
      <vt:lpstr>11 Bezpečnosť</vt:lpstr>
      <vt:lpstr>12 Znečisťujúce látky</vt:lpstr>
      <vt:lpstr>13 Skleníkové plyny</vt:lpstr>
      <vt:lpstr>14 Hluk</vt:lpstr>
      <vt:lpstr>15 Ekonomická analýza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Molnár, Alexander</dc:creator>
  <cp:lastModifiedBy>Ignateva Sofia</cp:lastModifiedBy>
  <cp:lastPrinted>2011-06-09T11:45:53Z</cp:lastPrinted>
  <dcterms:created xsi:type="dcterms:W3CDTF">2011-05-19T08:19:19Z</dcterms:created>
  <dcterms:modified xsi:type="dcterms:W3CDTF">2023-02-24T06:14:11Z</dcterms:modified>
</cp:coreProperties>
</file>