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1-prj\CZ\2021_0197_SR_D3_Zilina_Cadca 9211\03_Projekt\13_Ekonomika\E1\"/>
    </mc:Choice>
  </mc:AlternateContent>
  <xr:revisionPtr revIDLastSave="0" documentId="13_ncr:1_{023C6E98-D2F7-4E2F-8CE0-3B1A67F14DD2}" xr6:coauthVersionLast="47" xr6:coauthVersionMax="47" xr10:uidLastSave="{00000000-0000-0000-0000-000000000000}"/>
  <bookViews>
    <workbookView xWindow="-28920" yWindow="-45" windowWidth="29040" windowHeight="15840" tabRatio="852" activeTab="2" xr2:uid="{00000000-000D-0000-FFFF-FFFF00000000}"/>
  </bookViews>
  <sheets>
    <sheet name="Parametre" sheetId="1" r:id="rId1"/>
    <sheet name="01 Investičné výdavky" sheetId="2" r:id="rId2"/>
    <sheet name="02 Zostatková hodnota" sheetId="9" r:id="rId3"/>
    <sheet name="03 Prevádzkové výdavky" sheetId="3" r:id="rId4"/>
    <sheet name="04 Prevádzkové príjmy" sheetId="4" r:id="rId5"/>
    <sheet name="05 Financovanie" sheetId="7" state="hidden" r:id="rId6"/>
    <sheet name="06 Finančná analýza" sheetId="6" r:id="rId7"/>
    <sheet name="07 Čas cestujúcich" sheetId="10" r:id="rId8"/>
    <sheet name="08 Čas tovaru" sheetId="22" state="hidden" r:id="rId9"/>
    <sheet name="09 Spotreba PHM" sheetId="16" r:id="rId10"/>
    <sheet name="10 Ostatné náklady" sheetId="21" r:id="rId11"/>
    <sheet name="11 Bezpečnosť" sheetId="17" r:id="rId12"/>
    <sheet name="12 Znečisťujúce látky" sheetId="18" r:id="rId13"/>
    <sheet name="13 Skleníkové plyny" sheetId="23" r:id="rId14"/>
    <sheet name="14 Hluk" sheetId="24" r:id="rId15"/>
    <sheet name="15 Ekonomická analýza" sheetId="19" r:id="rId16"/>
  </sheets>
  <externalReferences>
    <externalReference r:id="rId17"/>
  </externalReferences>
  <definedNames>
    <definedName name="_ftn1" localSheetId="1">'01 Investičné výdavky'!#REF!</definedName>
    <definedName name="_ftn1" localSheetId="2">'02 Zostatková hodnota'!#REF!</definedName>
    <definedName name="_ftnref1" localSheetId="1">'01 Investičné výdavky'!#REF!</definedName>
    <definedName name="_ftnref1" localSheetId="2">'02 Zostatková hodnota'!#REF!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2" l="1"/>
  <c r="E23" i="2"/>
  <c r="F23" i="2"/>
  <c r="AG40" i="24" l="1"/>
  <c r="AF40" i="24"/>
  <c r="AE40" i="24"/>
  <c r="AD40" i="24"/>
  <c r="AC40" i="24"/>
  <c r="AB40" i="24"/>
  <c r="AA40" i="24"/>
  <c r="Z40" i="24"/>
  <c r="Y40" i="24"/>
  <c r="X40" i="24"/>
  <c r="W40" i="24"/>
  <c r="V40" i="24"/>
  <c r="U40" i="24"/>
  <c r="T40" i="24"/>
  <c r="S40" i="24"/>
  <c r="R40" i="24"/>
  <c r="Q40" i="24"/>
  <c r="P40" i="24"/>
  <c r="O40" i="24"/>
  <c r="N40" i="24"/>
  <c r="M40" i="24"/>
  <c r="L40" i="24"/>
  <c r="K40" i="24"/>
  <c r="J40" i="24"/>
  <c r="I40" i="24"/>
  <c r="H40" i="24"/>
  <c r="G40" i="24"/>
  <c r="F40" i="24"/>
  <c r="E40" i="24"/>
  <c r="D40" i="24"/>
  <c r="AG39" i="24"/>
  <c r="AF39" i="24"/>
  <c r="AE39" i="24"/>
  <c r="AD39" i="24"/>
  <c r="AC39" i="24"/>
  <c r="AB39" i="24"/>
  <c r="AA39" i="24"/>
  <c r="Z39" i="24"/>
  <c r="Y39" i="24"/>
  <c r="X39" i="24"/>
  <c r="W39" i="24"/>
  <c r="V39" i="24"/>
  <c r="U39" i="24"/>
  <c r="T39" i="24"/>
  <c r="S39" i="24"/>
  <c r="R39" i="24"/>
  <c r="Q39" i="24"/>
  <c r="P39" i="24"/>
  <c r="O39" i="24"/>
  <c r="N39" i="24"/>
  <c r="M39" i="24"/>
  <c r="L39" i="24"/>
  <c r="K39" i="24"/>
  <c r="J39" i="24"/>
  <c r="I39" i="24"/>
  <c r="H39" i="24"/>
  <c r="G39" i="24"/>
  <c r="F39" i="24"/>
  <c r="E39" i="24"/>
  <c r="D39" i="24"/>
  <c r="AG38" i="24"/>
  <c r="AF38" i="24"/>
  <c r="AE38" i="24"/>
  <c r="AD38" i="24"/>
  <c r="AC38" i="24"/>
  <c r="AB38" i="24"/>
  <c r="AA38" i="24"/>
  <c r="Z38" i="24"/>
  <c r="Y38" i="24"/>
  <c r="X38" i="24"/>
  <c r="W38" i="24"/>
  <c r="V38" i="24"/>
  <c r="U38" i="24"/>
  <c r="T38" i="24"/>
  <c r="S38" i="24"/>
  <c r="R38" i="24"/>
  <c r="Q38" i="24"/>
  <c r="P38" i="24"/>
  <c r="O38" i="24"/>
  <c r="N38" i="24"/>
  <c r="M38" i="24"/>
  <c r="L38" i="24"/>
  <c r="K38" i="24"/>
  <c r="J38" i="24"/>
  <c r="I38" i="24"/>
  <c r="H38" i="24"/>
  <c r="G38" i="24"/>
  <c r="F38" i="24"/>
  <c r="E38" i="24"/>
  <c r="D38" i="24"/>
  <c r="AG37" i="24"/>
  <c r="AF37" i="24"/>
  <c r="AE37" i="24"/>
  <c r="AD37" i="24"/>
  <c r="AC37" i="24"/>
  <c r="AB37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O37" i="24"/>
  <c r="N37" i="24"/>
  <c r="M37" i="24"/>
  <c r="L37" i="24"/>
  <c r="K37" i="24"/>
  <c r="J37" i="24"/>
  <c r="I37" i="24"/>
  <c r="H37" i="24"/>
  <c r="G37" i="24"/>
  <c r="F37" i="24"/>
  <c r="E37" i="24"/>
  <c r="D37" i="24"/>
  <c r="AG36" i="24"/>
  <c r="AF36" i="24"/>
  <c r="AE36" i="24"/>
  <c r="AD36" i="24"/>
  <c r="AC36" i="24"/>
  <c r="AB36" i="24"/>
  <c r="AA36" i="24"/>
  <c r="Z36" i="24"/>
  <c r="Y36" i="24"/>
  <c r="X36" i="24"/>
  <c r="W36" i="24"/>
  <c r="V36" i="24"/>
  <c r="U36" i="24"/>
  <c r="T36" i="24"/>
  <c r="S36" i="24"/>
  <c r="R36" i="24"/>
  <c r="Q36" i="24"/>
  <c r="P36" i="24"/>
  <c r="O36" i="24"/>
  <c r="N36" i="24"/>
  <c r="M36" i="24"/>
  <c r="L36" i="24"/>
  <c r="K36" i="24"/>
  <c r="J36" i="24"/>
  <c r="I36" i="24"/>
  <c r="H36" i="24"/>
  <c r="G36" i="24"/>
  <c r="F36" i="24"/>
  <c r="E36" i="24"/>
  <c r="D36" i="24"/>
  <c r="AG35" i="24"/>
  <c r="AF35" i="24"/>
  <c r="AE35" i="24"/>
  <c r="AD35" i="24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AG34" i="24"/>
  <c r="AF34" i="24"/>
  <c r="AE34" i="24"/>
  <c r="AD34" i="24"/>
  <c r="AC34" i="24"/>
  <c r="AB34" i="24"/>
  <c r="AA34" i="24"/>
  <c r="Z34" i="24"/>
  <c r="Y34" i="24"/>
  <c r="X34" i="24"/>
  <c r="W34" i="24"/>
  <c r="V34" i="24"/>
  <c r="U34" i="24"/>
  <c r="T34" i="24"/>
  <c r="S34" i="24"/>
  <c r="R34" i="24"/>
  <c r="Q34" i="24"/>
  <c r="P34" i="24"/>
  <c r="O34" i="24"/>
  <c r="N34" i="24"/>
  <c r="M34" i="24"/>
  <c r="L34" i="24"/>
  <c r="K34" i="24"/>
  <c r="J34" i="24"/>
  <c r="I34" i="24"/>
  <c r="H34" i="24"/>
  <c r="G34" i="24"/>
  <c r="F34" i="24"/>
  <c r="E34" i="24"/>
  <c r="D34" i="24"/>
  <c r="AG33" i="24"/>
  <c r="AF33" i="24"/>
  <c r="AE33" i="24"/>
  <c r="AD33" i="24"/>
  <c r="AC33" i="24"/>
  <c r="AB33" i="24"/>
  <c r="AA33" i="24"/>
  <c r="Z33" i="24"/>
  <c r="Y33" i="24"/>
  <c r="X33" i="24"/>
  <c r="W33" i="24"/>
  <c r="V33" i="24"/>
  <c r="U33" i="24"/>
  <c r="T33" i="24"/>
  <c r="S33" i="24"/>
  <c r="R33" i="24"/>
  <c r="Q33" i="24"/>
  <c r="P33" i="24"/>
  <c r="O33" i="24"/>
  <c r="N33" i="24"/>
  <c r="M33" i="24"/>
  <c r="L33" i="24"/>
  <c r="K33" i="24"/>
  <c r="J33" i="24"/>
  <c r="I33" i="24"/>
  <c r="H33" i="24"/>
  <c r="G33" i="24"/>
  <c r="F33" i="24"/>
  <c r="E33" i="24"/>
  <c r="D33" i="24"/>
  <c r="AG32" i="24"/>
  <c r="AF32" i="24"/>
  <c r="AE32" i="24"/>
  <c r="AD32" i="24"/>
  <c r="AC32" i="24"/>
  <c r="AB32" i="24"/>
  <c r="AA32" i="24"/>
  <c r="Z32" i="24"/>
  <c r="Y32" i="24"/>
  <c r="X32" i="24"/>
  <c r="W32" i="24"/>
  <c r="V32" i="24"/>
  <c r="U32" i="24"/>
  <c r="T32" i="24"/>
  <c r="S32" i="24"/>
  <c r="R32" i="24"/>
  <c r="Q32" i="24"/>
  <c r="P32" i="24"/>
  <c r="O32" i="24"/>
  <c r="N32" i="24"/>
  <c r="M32" i="24"/>
  <c r="L32" i="24"/>
  <c r="K32" i="24"/>
  <c r="J32" i="24"/>
  <c r="I32" i="24"/>
  <c r="H32" i="24"/>
  <c r="G32" i="24"/>
  <c r="F32" i="24"/>
  <c r="E32" i="24"/>
  <c r="D32" i="24"/>
  <c r="AG31" i="24"/>
  <c r="AF31" i="24"/>
  <c r="AE31" i="24"/>
  <c r="AD31" i="24"/>
  <c r="AC31" i="24"/>
  <c r="AB31" i="24"/>
  <c r="AA31" i="24"/>
  <c r="Z31" i="24"/>
  <c r="Y31" i="24"/>
  <c r="X31" i="24"/>
  <c r="W31" i="24"/>
  <c r="V31" i="24"/>
  <c r="U31" i="24"/>
  <c r="T31" i="24"/>
  <c r="S31" i="24"/>
  <c r="R31" i="24"/>
  <c r="Q31" i="24"/>
  <c r="P31" i="24"/>
  <c r="O31" i="24"/>
  <c r="N31" i="24"/>
  <c r="M31" i="24"/>
  <c r="L31" i="24"/>
  <c r="K31" i="24"/>
  <c r="J31" i="24"/>
  <c r="I31" i="24"/>
  <c r="H31" i="24"/>
  <c r="G31" i="24"/>
  <c r="F31" i="24"/>
  <c r="E31" i="24"/>
  <c r="D31" i="24"/>
  <c r="AG30" i="24"/>
  <c r="AF30" i="24"/>
  <c r="AE30" i="24"/>
  <c r="AD30" i="24"/>
  <c r="AC30" i="24"/>
  <c r="AB30" i="24"/>
  <c r="AA30" i="24"/>
  <c r="Z30" i="24"/>
  <c r="Y30" i="24"/>
  <c r="X30" i="24"/>
  <c r="W30" i="24"/>
  <c r="V30" i="24"/>
  <c r="U30" i="24"/>
  <c r="T30" i="24"/>
  <c r="S30" i="24"/>
  <c r="R30" i="24"/>
  <c r="Q30" i="24"/>
  <c r="P30" i="24"/>
  <c r="O30" i="24"/>
  <c r="N30" i="24"/>
  <c r="M30" i="24"/>
  <c r="L30" i="24"/>
  <c r="K30" i="24"/>
  <c r="J30" i="24"/>
  <c r="I30" i="24"/>
  <c r="H30" i="24"/>
  <c r="G30" i="24"/>
  <c r="F30" i="24"/>
  <c r="E30" i="24"/>
  <c r="D30" i="24"/>
  <c r="AG29" i="24"/>
  <c r="AF29" i="24"/>
  <c r="AE29" i="24"/>
  <c r="AD29" i="24"/>
  <c r="AC29" i="24"/>
  <c r="AB29" i="24"/>
  <c r="AA29" i="24"/>
  <c r="Z29" i="24"/>
  <c r="Y29" i="24"/>
  <c r="X29" i="24"/>
  <c r="W29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AG28" i="24"/>
  <c r="AF28" i="24"/>
  <c r="AE28" i="24"/>
  <c r="AD28" i="24"/>
  <c r="AC28" i="24"/>
  <c r="AB28" i="24"/>
  <c r="AA28" i="24"/>
  <c r="Z28" i="24"/>
  <c r="Y28" i="24"/>
  <c r="X28" i="24"/>
  <c r="W28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AG27" i="24"/>
  <c r="AF27" i="24"/>
  <c r="AE27" i="24"/>
  <c r="AD27" i="24"/>
  <c r="AC27" i="24"/>
  <c r="AB27" i="24"/>
  <c r="AA27" i="24"/>
  <c r="Z27" i="24"/>
  <c r="Y27" i="24"/>
  <c r="X27" i="24"/>
  <c r="W27" i="24"/>
  <c r="V27" i="24"/>
  <c r="U27" i="24"/>
  <c r="T27" i="24"/>
  <c r="S27" i="24"/>
  <c r="R27" i="24"/>
  <c r="Q27" i="24"/>
  <c r="P27" i="24"/>
  <c r="O27" i="24"/>
  <c r="N27" i="24"/>
  <c r="M27" i="24"/>
  <c r="L27" i="24"/>
  <c r="K27" i="24"/>
  <c r="J27" i="24"/>
  <c r="I27" i="24"/>
  <c r="H27" i="24"/>
  <c r="G27" i="24"/>
  <c r="F27" i="24"/>
  <c r="E27" i="24"/>
  <c r="D27" i="24"/>
  <c r="AG26" i="24"/>
  <c r="AF26" i="24"/>
  <c r="AE26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AG19" i="24"/>
  <c r="AF19" i="24"/>
  <c r="AE19" i="24"/>
  <c r="AD19" i="24"/>
  <c r="AC19" i="24"/>
  <c r="AB19" i="24"/>
  <c r="AA19" i="24"/>
  <c r="Z19" i="24"/>
  <c r="Y19" i="24"/>
  <c r="X19" i="24"/>
  <c r="W19" i="24"/>
  <c r="V19" i="24"/>
  <c r="U19" i="24"/>
  <c r="T19" i="24"/>
  <c r="S19" i="24"/>
  <c r="R19" i="24"/>
  <c r="Q19" i="24"/>
  <c r="P19" i="24"/>
  <c r="O19" i="24"/>
  <c r="N19" i="24"/>
  <c r="M19" i="24"/>
  <c r="L19" i="24"/>
  <c r="K19" i="24"/>
  <c r="J19" i="24"/>
  <c r="I19" i="24"/>
  <c r="H19" i="24"/>
  <c r="G19" i="24"/>
  <c r="F19" i="24"/>
  <c r="E19" i="24"/>
  <c r="D19" i="24"/>
  <c r="AG18" i="24"/>
  <c r="AF18" i="24"/>
  <c r="AE18" i="24"/>
  <c r="AD18" i="24"/>
  <c r="AC18" i="24"/>
  <c r="AB18" i="24"/>
  <c r="AA18" i="24"/>
  <c r="Z18" i="24"/>
  <c r="Y18" i="24"/>
  <c r="X18" i="24"/>
  <c r="W18" i="24"/>
  <c r="V18" i="24"/>
  <c r="U18" i="24"/>
  <c r="T18" i="24"/>
  <c r="S18" i="24"/>
  <c r="R18" i="24"/>
  <c r="Q18" i="24"/>
  <c r="P18" i="24"/>
  <c r="O18" i="24"/>
  <c r="N18" i="24"/>
  <c r="M18" i="24"/>
  <c r="L18" i="24"/>
  <c r="K18" i="24"/>
  <c r="J18" i="24"/>
  <c r="I18" i="24"/>
  <c r="H18" i="24"/>
  <c r="G18" i="24"/>
  <c r="F18" i="24"/>
  <c r="E18" i="24"/>
  <c r="D18" i="24"/>
  <c r="AG17" i="24"/>
  <c r="AF17" i="24"/>
  <c r="AE17" i="24"/>
  <c r="AD17" i="24"/>
  <c r="AC17" i="24"/>
  <c r="AB17" i="24"/>
  <c r="AA17" i="24"/>
  <c r="Z17" i="24"/>
  <c r="Y17" i="24"/>
  <c r="X17" i="24"/>
  <c r="W17" i="24"/>
  <c r="V17" i="24"/>
  <c r="U17" i="24"/>
  <c r="T17" i="24"/>
  <c r="S17" i="24"/>
  <c r="R17" i="24"/>
  <c r="Q17" i="24"/>
  <c r="P17" i="24"/>
  <c r="O17" i="24"/>
  <c r="N17" i="24"/>
  <c r="M17" i="24"/>
  <c r="L17" i="24"/>
  <c r="K17" i="24"/>
  <c r="J17" i="24"/>
  <c r="I17" i="24"/>
  <c r="H17" i="24"/>
  <c r="G17" i="24"/>
  <c r="F17" i="24"/>
  <c r="E17" i="24"/>
  <c r="D17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E16" i="24"/>
  <c r="D16" i="24"/>
  <c r="AG15" i="24"/>
  <c r="AF15" i="24"/>
  <c r="AE15" i="24"/>
  <c r="AD15" i="24"/>
  <c r="AC15" i="24"/>
  <c r="AB15" i="24"/>
  <c r="AA15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AG14" i="24"/>
  <c r="AF14" i="24"/>
  <c r="AE14" i="24"/>
  <c r="AD14" i="24"/>
  <c r="AC14" i="24"/>
  <c r="AB14" i="24"/>
  <c r="AA14" i="24"/>
  <c r="Z14" i="24"/>
  <c r="Y14" i="24"/>
  <c r="X14" i="24"/>
  <c r="W14" i="24"/>
  <c r="V14" i="24"/>
  <c r="U14" i="24"/>
  <c r="T14" i="24"/>
  <c r="S14" i="24"/>
  <c r="R14" i="24"/>
  <c r="Q14" i="24"/>
  <c r="P14" i="24"/>
  <c r="O14" i="24"/>
  <c r="N14" i="24"/>
  <c r="M14" i="24"/>
  <c r="L14" i="24"/>
  <c r="K14" i="24"/>
  <c r="J14" i="24"/>
  <c r="I14" i="24"/>
  <c r="H14" i="24"/>
  <c r="G14" i="24"/>
  <c r="F14" i="24"/>
  <c r="E14" i="24"/>
  <c r="D14" i="24"/>
  <c r="AG13" i="24"/>
  <c r="AF13" i="24"/>
  <c r="AE13" i="24"/>
  <c r="AD13" i="24"/>
  <c r="AC13" i="24"/>
  <c r="AB13" i="24"/>
  <c r="AA13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D13" i="24"/>
  <c r="AG12" i="24"/>
  <c r="AF12" i="24"/>
  <c r="AE12" i="24"/>
  <c r="AD12" i="24"/>
  <c r="AC12" i="24"/>
  <c r="AB12" i="24"/>
  <c r="AA12" i="24"/>
  <c r="Z12" i="24"/>
  <c r="Y12" i="24"/>
  <c r="X12" i="24"/>
  <c r="W12" i="24"/>
  <c r="V12" i="24"/>
  <c r="U12" i="24"/>
  <c r="T12" i="24"/>
  <c r="S12" i="24"/>
  <c r="R12" i="24"/>
  <c r="Q12" i="24"/>
  <c r="P12" i="24"/>
  <c r="O12" i="24"/>
  <c r="N12" i="24"/>
  <c r="M12" i="24"/>
  <c r="L12" i="24"/>
  <c r="K12" i="24"/>
  <c r="J12" i="24"/>
  <c r="I12" i="24"/>
  <c r="H12" i="24"/>
  <c r="G12" i="24"/>
  <c r="F12" i="24"/>
  <c r="E12" i="24"/>
  <c r="D12" i="24"/>
  <c r="AG11" i="24"/>
  <c r="AF11" i="24"/>
  <c r="AE11" i="24"/>
  <c r="AD11" i="24"/>
  <c r="AC11" i="24"/>
  <c r="AB11" i="24"/>
  <c r="AA11" i="24"/>
  <c r="Z11" i="24"/>
  <c r="Y11" i="24"/>
  <c r="X11" i="24"/>
  <c r="W11" i="24"/>
  <c r="V11" i="24"/>
  <c r="U11" i="24"/>
  <c r="T11" i="24"/>
  <c r="S11" i="24"/>
  <c r="R11" i="24"/>
  <c r="Q11" i="24"/>
  <c r="P11" i="24"/>
  <c r="O11" i="24"/>
  <c r="N11" i="24"/>
  <c r="M11" i="24"/>
  <c r="L11" i="24"/>
  <c r="K11" i="24"/>
  <c r="J11" i="24"/>
  <c r="I11" i="24"/>
  <c r="H11" i="24"/>
  <c r="G11" i="24"/>
  <c r="F11" i="24"/>
  <c r="E11" i="24"/>
  <c r="D11" i="24"/>
  <c r="AG10" i="24"/>
  <c r="AF10" i="24"/>
  <c r="AE10" i="24"/>
  <c r="AD10" i="24"/>
  <c r="AC10" i="24"/>
  <c r="AB10" i="24"/>
  <c r="AA10" i="24"/>
  <c r="Z10" i="24"/>
  <c r="Y10" i="24"/>
  <c r="X10" i="24"/>
  <c r="W10" i="24"/>
  <c r="V10" i="24"/>
  <c r="U10" i="24"/>
  <c r="T10" i="24"/>
  <c r="S10" i="24"/>
  <c r="R10" i="24"/>
  <c r="Q10" i="24"/>
  <c r="P10" i="24"/>
  <c r="O10" i="24"/>
  <c r="N10" i="24"/>
  <c r="M10" i="24"/>
  <c r="L10" i="24"/>
  <c r="K10" i="24"/>
  <c r="J10" i="24"/>
  <c r="I10" i="24"/>
  <c r="H10" i="24"/>
  <c r="G10" i="24"/>
  <c r="F10" i="24"/>
  <c r="E10" i="24"/>
  <c r="D10" i="24"/>
  <c r="AG9" i="24"/>
  <c r="AF9" i="24"/>
  <c r="AE9" i="24"/>
  <c r="AD9" i="24"/>
  <c r="AC9" i="24"/>
  <c r="AB9" i="24"/>
  <c r="AA9" i="24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AG8" i="24"/>
  <c r="AF8" i="24"/>
  <c r="AE8" i="24"/>
  <c r="AD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AG7" i="24"/>
  <c r="AF7" i="24"/>
  <c r="AE7" i="24"/>
  <c r="AD7" i="24"/>
  <c r="AC7" i="24"/>
  <c r="AB7" i="24"/>
  <c r="AA7" i="24"/>
  <c r="Z7" i="24"/>
  <c r="Y7" i="24"/>
  <c r="X7" i="24"/>
  <c r="W7" i="24"/>
  <c r="V7" i="24"/>
  <c r="U7" i="24"/>
  <c r="T7" i="24"/>
  <c r="S7" i="24"/>
  <c r="R7" i="24"/>
  <c r="Q7" i="24"/>
  <c r="P7" i="24"/>
  <c r="O7" i="24"/>
  <c r="N7" i="24"/>
  <c r="M7" i="24"/>
  <c r="L7" i="24"/>
  <c r="K7" i="24"/>
  <c r="J7" i="24"/>
  <c r="I7" i="24"/>
  <c r="H7" i="24"/>
  <c r="G7" i="24"/>
  <c r="F7" i="24"/>
  <c r="E7" i="24"/>
  <c r="D7" i="24"/>
  <c r="AG6" i="24"/>
  <c r="AF6" i="24"/>
  <c r="AE6" i="24"/>
  <c r="AD6" i="24"/>
  <c r="AC6" i="24"/>
  <c r="AB6" i="24"/>
  <c r="AA6" i="24"/>
  <c r="Z6" i="24"/>
  <c r="Y6" i="24"/>
  <c r="X6" i="24"/>
  <c r="W6" i="24"/>
  <c r="V6" i="24"/>
  <c r="U6" i="24"/>
  <c r="T6" i="24"/>
  <c r="S6" i="24"/>
  <c r="R6" i="24"/>
  <c r="Q6" i="24"/>
  <c r="P6" i="24"/>
  <c r="O6" i="24"/>
  <c r="N6" i="24"/>
  <c r="M6" i="24"/>
  <c r="L6" i="24"/>
  <c r="K6" i="24"/>
  <c r="J6" i="24"/>
  <c r="I6" i="24"/>
  <c r="H6" i="24"/>
  <c r="G6" i="24"/>
  <c r="F6" i="24"/>
  <c r="E6" i="24"/>
  <c r="D6" i="24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AG15" i="23"/>
  <c r="AF15" i="23"/>
  <c r="AE15" i="23"/>
  <c r="AD15" i="23"/>
  <c r="AC15" i="23"/>
  <c r="AB15" i="23"/>
  <c r="AA15" i="23"/>
  <c r="Z15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AG9" i="18"/>
  <c r="AF9" i="18"/>
  <c r="AE9" i="18"/>
  <c r="AD9" i="18"/>
  <c r="AC9" i="18"/>
  <c r="AB9" i="18"/>
  <c r="AA9" i="18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AG7" i="18"/>
  <c r="AF7" i="18"/>
  <c r="AE7" i="18"/>
  <c r="AD7" i="18"/>
  <c r="AC7" i="18"/>
  <c r="AB7" i="18"/>
  <c r="AA7" i="18"/>
  <c r="Z7" i="18"/>
  <c r="Y7" i="18"/>
  <c r="X7" i="18"/>
  <c r="W7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AG5" i="18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AG16" i="17"/>
  <c r="AF16" i="17"/>
  <c r="AE16" i="17"/>
  <c r="AD16" i="17"/>
  <c r="AC16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AG15" i="17"/>
  <c r="AF15" i="17"/>
  <c r="AE15" i="17"/>
  <c r="AD15" i="17"/>
  <c r="AC15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AG14" i="17"/>
  <c r="AF14" i="17"/>
  <c r="AE14" i="17"/>
  <c r="AD14" i="17"/>
  <c r="AC14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AG6" i="17"/>
  <c r="AF6" i="17"/>
  <c r="AE6" i="17"/>
  <c r="AD6" i="17"/>
  <c r="AC6" i="17"/>
  <c r="AB6" i="17"/>
  <c r="AA6" i="17"/>
  <c r="Z6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AG64" i="21"/>
  <c r="AF64" i="21"/>
  <c r="AE64" i="21"/>
  <c r="AD64" i="21"/>
  <c r="AC64" i="21"/>
  <c r="AB64" i="21"/>
  <c r="AA64" i="21"/>
  <c r="Z64" i="21"/>
  <c r="Y64" i="21"/>
  <c r="X64" i="21"/>
  <c r="W64" i="21"/>
  <c r="V64" i="21"/>
  <c r="U64" i="21"/>
  <c r="T64" i="21"/>
  <c r="S64" i="21"/>
  <c r="R64" i="21"/>
  <c r="Q64" i="21"/>
  <c r="P64" i="21"/>
  <c r="O64" i="21"/>
  <c r="N64" i="21"/>
  <c r="M64" i="21"/>
  <c r="L64" i="21"/>
  <c r="K64" i="21"/>
  <c r="J64" i="21"/>
  <c r="I64" i="21"/>
  <c r="H64" i="21"/>
  <c r="G64" i="21"/>
  <c r="F64" i="21"/>
  <c r="E64" i="21"/>
  <c r="D64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R63" i="21"/>
  <c r="Q63" i="21"/>
  <c r="P63" i="21"/>
  <c r="O63" i="21"/>
  <c r="N63" i="21"/>
  <c r="M63" i="21"/>
  <c r="L63" i="21"/>
  <c r="K63" i="21"/>
  <c r="J63" i="21"/>
  <c r="I63" i="21"/>
  <c r="H63" i="21"/>
  <c r="G63" i="21"/>
  <c r="F63" i="21"/>
  <c r="E63" i="21"/>
  <c r="D63" i="21"/>
  <c r="AG62" i="21"/>
  <c r="AF62" i="21"/>
  <c r="AE62" i="21"/>
  <c r="AD62" i="21"/>
  <c r="AC62" i="21"/>
  <c r="AB62" i="21"/>
  <c r="AA62" i="21"/>
  <c r="Z62" i="21"/>
  <c r="Y62" i="21"/>
  <c r="X62" i="21"/>
  <c r="W62" i="21"/>
  <c r="V62" i="21"/>
  <c r="U62" i="21"/>
  <c r="T62" i="21"/>
  <c r="S62" i="21"/>
  <c r="R62" i="21"/>
  <c r="Q62" i="21"/>
  <c r="P62" i="21"/>
  <c r="O62" i="21"/>
  <c r="N62" i="21"/>
  <c r="M62" i="21"/>
  <c r="L62" i="21"/>
  <c r="K62" i="21"/>
  <c r="J62" i="21"/>
  <c r="I62" i="21"/>
  <c r="H62" i="21"/>
  <c r="G62" i="21"/>
  <c r="F62" i="21"/>
  <c r="E62" i="21"/>
  <c r="D62" i="21"/>
  <c r="AG61" i="21"/>
  <c r="AF61" i="21"/>
  <c r="AE61" i="21"/>
  <c r="AD61" i="21"/>
  <c r="AC61" i="21"/>
  <c r="AB61" i="21"/>
  <c r="AA61" i="21"/>
  <c r="Z61" i="21"/>
  <c r="Y61" i="21"/>
  <c r="X61" i="21"/>
  <c r="W61" i="21"/>
  <c r="V61" i="21"/>
  <c r="U61" i="21"/>
  <c r="T61" i="21"/>
  <c r="S61" i="21"/>
  <c r="R61" i="21"/>
  <c r="Q61" i="21"/>
  <c r="P61" i="21"/>
  <c r="O61" i="21"/>
  <c r="N61" i="21"/>
  <c r="M61" i="21"/>
  <c r="L61" i="21"/>
  <c r="K61" i="21"/>
  <c r="J61" i="21"/>
  <c r="I61" i="21"/>
  <c r="H61" i="21"/>
  <c r="G61" i="21"/>
  <c r="F61" i="21"/>
  <c r="E61" i="21"/>
  <c r="D61" i="21"/>
  <c r="AG60" i="21"/>
  <c r="AF60" i="21"/>
  <c r="AE60" i="21"/>
  <c r="AD60" i="21"/>
  <c r="AC60" i="21"/>
  <c r="AB60" i="21"/>
  <c r="AA60" i="21"/>
  <c r="Z60" i="21"/>
  <c r="Y60" i="21"/>
  <c r="X60" i="21"/>
  <c r="W60" i="21"/>
  <c r="V60" i="21"/>
  <c r="U60" i="21"/>
  <c r="T60" i="21"/>
  <c r="S60" i="21"/>
  <c r="R60" i="21"/>
  <c r="Q60" i="21"/>
  <c r="P60" i="21"/>
  <c r="O60" i="21"/>
  <c r="N60" i="21"/>
  <c r="M60" i="21"/>
  <c r="L60" i="21"/>
  <c r="K60" i="21"/>
  <c r="J60" i="21"/>
  <c r="I60" i="21"/>
  <c r="H60" i="21"/>
  <c r="G60" i="21"/>
  <c r="F60" i="21"/>
  <c r="E60" i="21"/>
  <c r="D60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AG53" i="21"/>
  <c r="AF53" i="21"/>
  <c r="AE53" i="21"/>
  <c r="AD53" i="21"/>
  <c r="AC53" i="21"/>
  <c r="AB53" i="21"/>
  <c r="AA53" i="21"/>
  <c r="Z53" i="21"/>
  <c r="Y53" i="21"/>
  <c r="X53" i="21"/>
  <c r="W53" i="21"/>
  <c r="V53" i="21"/>
  <c r="U53" i="21"/>
  <c r="T53" i="21"/>
  <c r="S53" i="21"/>
  <c r="R53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AG52" i="21"/>
  <c r="AF52" i="21"/>
  <c r="AE52" i="21"/>
  <c r="AD52" i="21"/>
  <c r="AC52" i="21"/>
  <c r="AB52" i="21"/>
  <c r="AA52" i="21"/>
  <c r="Z52" i="21"/>
  <c r="Y52" i="21"/>
  <c r="X52" i="21"/>
  <c r="W52" i="21"/>
  <c r="V52" i="21"/>
  <c r="U52" i="21"/>
  <c r="T52" i="21"/>
  <c r="S52" i="21"/>
  <c r="R52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AG51" i="21"/>
  <c r="AF51" i="21"/>
  <c r="AE51" i="21"/>
  <c r="AD51" i="21"/>
  <c r="AC51" i="21"/>
  <c r="AB51" i="21"/>
  <c r="AA51" i="21"/>
  <c r="Z51" i="21"/>
  <c r="Y51" i="21"/>
  <c r="X51" i="21"/>
  <c r="W51" i="21"/>
  <c r="V51" i="21"/>
  <c r="U51" i="21"/>
  <c r="T51" i="21"/>
  <c r="S51" i="21"/>
  <c r="R51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R50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AG49" i="21"/>
  <c r="AF49" i="21"/>
  <c r="AE49" i="21"/>
  <c r="AD49" i="21"/>
  <c r="AC49" i="21"/>
  <c r="AB49" i="21"/>
  <c r="AA49" i="21"/>
  <c r="Z49" i="21"/>
  <c r="Y49" i="21"/>
  <c r="X49" i="21"/>
  <c r="W49" i="21"/>
  <c r="V49" i="21"/>
  <c r="U49" i="21"/>
  <c r="T49" i="21"/>
  <c r="S49" i="21"/>
  <c r="R49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AG48" i="21"/>
  <c r="AF48" i="21"/>
  <c r="AE48" i="21"/>
  <c r="AD48" i="21"/>
  <c r="AC48" i="21"/>
  <c r="AB48" i="21"/>
  <c r="AA48" i="21"/>
  <c r="Z48" i="21"/>
  <c r="Y48" i="21"/>
  <c r="X48" i="21"/>
  <c r="W48" i="21"/>
  <c r="V48" i="21"/>
  <c r="U48" i="21"/>
  <c r="T48" i="21"/>
  <c r="S48" i="21"/>
  <c r="R48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AG21" i="21"/>
  <c r="AF21" i="21"/>
  <c r="AE21" i="21"/>
  <c r="AD21" i="21"/>
  <c r="AC21" i="21"/>
  <c r="AB21" i="21"/>
  <c r="AA21" i="21"/>
  <c r="Z21" i="21"/>
  <c r="Y21" i="21"/>
  <c r="X21" i="21"/>
  <c r="W21" i="21"/>
  <c r="V21" i="21"/>
  <c r="U21" i="21"/>
  <c r="T21" i="21"/>
  <c r="S21" i="21"/>
  <c r="R21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AG19" i="21"/>
  <c r="AF19" i="21"/>
  <c r="AE19" i="21"/>
  <c r="AD19" i="21"/>
  <c r="AC19" i="21"/>
  <c r="AB19" i="21"/>
  <c r="AA19" i="21"/>
  <c r="Z19" i="21"/>
  <c r="Y19" i="21"/>
  <c r="X19" i="21"/>
  <c r="W19" i="21"/>
  <c r="V19" i="21"/>
  <c r="U19" i="21"/>
  <c r="T19" i="21"/>
  <c r="S19" i="21"/>
  <c r="R19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AG18" i="21"/>
  <c r="AF18" i="21"/>
  <c r="AE18" i="21"/>
  <c r="AD18" i="21"/>
  <c r="AC18" i="21"/>
  <c r="AB18" i="21"/>
  <c r="AA18" i="21"/>
  <c r="Z18" i="21"/>
  <c r="Y18" i="21"/>
  <c r="X18" i="21"/>
  <c r="W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G10" i="21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G9" i="21"/>
  <c r="AF9" i="21"/>
  <c r="AE9" i="21"/>
  <c r="AD9" i="21"/>
  <c r="AC9" i="21"/>
  <c r="AB9" i="21"/>
  <c r="AA9" i="2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AG7" i="21"/>
  <c r="AF7" i="21"/>
  <c r="AE7" i="21"/>
  <c r="AD7" i="21"/>
  <c r="AC7" i="21"/>
  <c r="AB7" i="21"/>
  <c r="AA7" i="21"/>
  <c r="Z7" i="21"/>
  <c r="Y7" i="21"/>
  <c r="X7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AG6" i="21"/>
  <c r="AF6" i="21"/>
  <c r="AE6" i="21"/>
  <c r="AD6" i="21"/>
  <c r="AC6" i="21"/>
  <c r="AB6" i="21"/>
  <c r="AA6" i="21"/>
  <c r="Z6" i="21"/>
  <c r="Y6" i="21"/>
  <c r="X6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AG17" i="16"/>
  <c r="AF17" i="16"/>
  <c r="AE17" i="16"/>
  <c r="AD17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AG16" i="16"/>
  <c r="AF16" i="16"/>
  <c r="AE16" i="16"/>
  <c r="AD16" i="16"/>
  <c r="AC16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AG10" i="16"/>
  <c r="AF10" i="16"/>
  <c r="AE10" i="16"/>
  <c r="AD10" i="16"/>
  <c r="AC10" i="16"/>
  <c r="AB10" i="16"/>
  <c r="AA10" i="16"/>
  <c r="Z10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AG9" i="16"/>
  <c r="AF9" i="16"/>
  <c r="AE9" i="16"/>
  <c r="AD9" i="16"/>
  <c r="AC9" i="16"/>
  <c r="AB9" i="16"/>
  <c r="AA9" i="16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AG7" i="16"/>
  <c r="AF7" i="16"/>
  <c r="AE7" i="16"/>
  <c r="AD7" i="16"/>
  <c r="AC7" i="16"/>
  <c r="AB7" i="16"/>
  <c r="AA7" i="16"/>
  <c r="Z7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AG5" i="16"/>
  <c r="AF5" i="16"/>
  <c r="AE5" i="16"/>
  <c r="AD5" i="16"/>
  <c r="AC5" i="16"/>
  <c r="AB5" i="16"/>
  <c r="AA5" i="16"/>
  <c r="Z5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G25" i="2"/>
  <c r="F25" i="2"/>
  <c r="E25" i="2"/>
  <c r="D25" i="2"/>
  <c r="G22" i="2"/>
  <c r="F22" i="2"/>
  <c r="E22" i="2"/>
  <c r="D22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7" i="2"/>
  <c r="F7" i="2"/>
  <c r="E7" i="2"/>
  <c r="D7" i="2"/>
  <c r="G6" i="2"/>
  <c r="F6" i="2"/>
  <c r="E6" i="2"/>
  <c r="D6" i="2"/>
  <c r="G5" i="2"/>
  <c r="F5" i="2"/>
  <c r="E5" i="2"/>
  <c r="D5" i="2"/>
  <c r="M19" i="2" l="1"/>
  <c r="E72" i="10" l="1"/>
  <c r="E75" i="10" s="1"/>
  <c r="F72" i="10"/>
  <c r="F74" i="10" s="1"/>
  <c r="G72" i="10"/>
  <c r="G73" i="10" s="1"/>
  <c r="H72" i="10"/>
  <c r="H74" i="10" s="1"/>
  <c r="I72" i="10"/>
  <c r="I73" i="10" s="1"/>
  <c r="J72" i="10"/>
  <c r="J73" i="10" s="1"/>
  <c r="K72" i="10"/>
  <c r="K73" i="10" s="1"/>
  <c r="L72" i="10"/>
  <c r="L73" i="10" s="1"/>
  <c r="M72" i="10"/>
  <c r="M74" i="10" s="1"/>
  <c r="N72" i="10"/>
  <c r="N74" i="10" s="1"/>
  <c r="O72" i="10"/>
  <c r="O73" i="10" s="1"/>
  <c r="P72" i="10"/>
  <c r="P75" i="10" s="1"/>
  <c r="Q72" i="10"/>
  <c r="Q74" i="10" s="1"/>
  <c r="R72" i="10"/>
  <c r="R74" i="10" s="1"/>
  <c r="S72" i="10"/>
  <c r="S75" i="10" s="1"/>
  <c r="T72" i="10"/>
  <c r="T75" i="10" s="1"/>
  <c r="U72" i="10"/>
  <c r="U75" i="10" s="1"/>
  <c r="V72" i="10"/>
  <c r="V74" i="10" s="1"/>
  <c r="W72" i="10"/>
  <c r="W75" i="10" s="1"/>
  <c r="X72" i="10"/>
  <c r="X74" i="10" s="1"/>
  <c r="Y72" i="10"/>
  <c r="Y73" i="10" s="1"/>
  <c r="Z72" i="10"/>
  <c r="Z73" i="10" s="1"/>
  <c r="AA72" i="10"/>
  <c r="AA74" i="10" s="1"/>
  <c r="AB72" i="10"/>
  <c r="AB73" i="10" s="1"/>
  <c r="AC72" i="10"/>
  <c r="AC74" i="10" s="1"/>
  <c r="AD72" i="10"/>
  <c r="AD74" i="10" s="1"/>
  <c r="AE72" i="10"/>
  <c r="AE73" i="10" s="1"/>
  <c r="AF72" i="10"/>
  <c r="AF74" i="10" s="1"/>
  <c r="AG72" i="10"/>
  <c r="AG74" i="10" s="1"/>
  <c r="V73" i="10"/>
  <c r="D72" i="10"/>
  <c r="D73" i="10" s="1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X71" i="10"/>
  <c r="Y71" i="10"/>
  <c r="Z71" i="10"/>
  <c r="AA71" i="10"/>
  <c r="AB71" i="10"/>
  <c r="AC71" i="10"/>
  <c r="AD71" i="10"/>
  <c r="AE71" i="10"/>
  <c r="AF71" i="10"/>
  <c r="AG71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E63" i="10"/>
  <c r="E65" i="10" s="1"/>
  <c r="F63" i="10"/>
  <c r="F64" i="10" s="1"/>
  <c r="G63" i="10"/>
  <c r="G65" i="10" s="1"/>
  <c r="H63" i="10"/>
  <c r="H66" i="10" s="1"/>
  <c r="I63" i="10"/>
  <c r="I65" i="10" s="1"/>
  <c r="J63" i="10"/>
  <c r="J65" i="10" s="1"/>
  <c r="K63" i="10"/>
  <c r="K64" i="10" s="1"/>
  <c r="L63" i="10"/>
  <c r="L64" i="10" s="1"/>
  <c r="M63" i="10"/>
  <c r="M65" i="10" s="1"/>
  <c r="N63" i="10"/>
  <c r="N66" i="10" s="1"/>
  <c r="O63" i="10"/>
  <c r="O65" i="10" s="1"/>
  <c r="P63" i="10"/>
  <c r="P66" i="10" s="1"/>
  <c r="Q63" i="10"/>
  <c r="Q66" i="10" s="1"/>
  <c r="R63" i="10"/>
  <c r="R66" i="10" s="1"/>
  <c r="S63" i="10"/>
  <c r="S66" i="10" s="1"/>
  <c r="T63" i="10"/>
  <c r="T66" i="10" s="1"/>
  <c r="U63" i="10"/>
  <c r="U66" i="10" s="1"/>
  <c r="V63" i="10"/>
  <c r="V66" i="10" s="1"/>
  <c r="W63" i="10"/>
  <c r="W66" i="10" s="1"/>
  <c r="X63" i="10"/>
  <c r="X66" i="10" s="1"/>
  <c r="Y63" i="10"/>
  <c r="Y65" i="10" s="1"/>
  <c r="Z63" i="10"/>
  <c r="Z64" i="10" s="1"/>
  <c r="AA63" i="10"/>
  <c r="AA64" i="10" s="1"/>
  <c r="AB63" i="10"/>
  <c r="AB64" i="10" s="1"/>
  <c r="AC63" i="10"/>
  <c r="AC65" i="10" s="1"/>
  <c r="AD63" i="10"/>
  <c r="AD66" i="10" s="1"/>
  <c r="AE63" i="10"/>
  <c r="AE65" i="10" s="1"/>
  <c r="AF63" i="10"/>
  <c r="AF66" i="10" s="1"/>
  <c r="AG63" i="10"/>
  <c r="AG66" i="10" s="1"/>
  <c r="D63" i="10"/>
  <c r="D66" i="10" s="1"/>
  <c r="E54" i="10"/>
  <c r="E55" i="10" s="1"/>
  <c r="F54" i="10"/>
  <c r="F57" i="10" s="1"/>
  <c r="G54" i="10"/>
  <c r="G57" i="10" s="1"/>
  <c r="D54" i="10"/>
  <c r="D57" i="10" s="1"/>
  <c r="E45" i="10"/>
  <c r="E48" i="10" s="1"/>
  <c r="F45" i="10"/>
  <c r="F48" i="10" s="1"/>
  <c r="G45" i="10"/>
  <c r="G48" i="10" s="1"/>
  <c r="H45" i="10"/>
  <c r="H48" i="10" s="1"/>
  <c r="I45" i="10"/>
  <c r="I48" i="10" s="1"/>
  <c r="J45" i="10"/>
  <c r="J48" i="10" s="1"/>
  <c r="K45" i="10"/>
  <c r="K48" i="10" s="1"/>
  <c r="L45" i="10"/>
  <c r="L46" i="10" s="1"/>
  <c r="M45" i="10"/>
  <c r="M46" i="10" s="1"/>
  <c r="N45" i="10"/>
  <c r="N47" i="10" s="1"/>
  <c r="O45" i="10"/>
  <c r="O47" i="10" s="1"/>
  <c r="P45" i="10"/>
  <c r="P47" i="10" s="1"/>
  <c r="Q45" i="10"/>
  <c r="Q46" i="10" s="1"/>
  <c r="R45" i="10"/>
  <c r="R48" i="10" s="1"/>
  <c r="S45" i="10"/>
  <c r="S47" i="10" s="1"/>
  <c r="T45" i="10"/>
  <c r="T48" i="10" s="1"/>
  <c r="U45" i="10"/>
  <c r="U48" i="10" s="1"/>
  <c r="V45" i="10"/>
  <c r="V48" i="10" s="1"/>
  <c r="W45" i="10"/>
  <c r="W48" i="10" s="1"/>
  <c r="X45" i="10"/>
  <c r="X47" i="10" s="1"/>
  <c r="Y45" i="10"/>
  <c r="Y46" i="10" s="1"/>
  <c r="Z45" i="10"/>
  <c r="Z46" i="10" s="1"/>
  <c r="AA45" i="10"/>
  <c r="AA47" i="10" s="1"/>
  <c r="AB45" i="10"/>
  <c r="AB46" i="10" s="1"/>
  <c r="AC45" i="10"/>
  <c r="AC46" i="10" s="1"/>
  <c r="AD45" i="10"/>
  <c r="AD47" i="10" s="1"/>
  <c r="AE45" i="10"/>
  <c r="AE47" i="10" s="1"/>
  <c r="AF45" i="10"/>
  <c r="AF47" i="10" s="1"/>
  <c r="AG45" i="10"/>
  <c r="AG47" i="10" s="1"/>
  <c r="AF48" i="10"/>
  <c r="D45" i="10"/>
  <c r="D46" i="10" s="1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X26" i="22"/>
  <c r="Y26" i="22"/>
  <c r="Z26" i="22"/>
  <c r="AA26" i="22"/>
  <c r="AB26" i="22"/>
  <c r="AC26" i="22"/>
  <c r="AD26" i="22"/>
  <c r="AE26" i="22"/>
  <c r="AF26" i="22"/>
  <c r="AG26" i="22"/>
  <c r="D26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D23" i="22"/>
  <c r="E114" i="16"/>
  <c r="F114" i="16"/>
  <c r="F120" i="16" s="1"/>
  <c r="G114" i="16"/>
  <c r="E115" i="16"/>
  <c r="F115" i="16"/>
  <c r="G115" i="16"/>
  <c r="E116" i="16"/>
  <c r="F116" i="16"/>
  <c r="G116" i="16"/>
  <c r="H116" i="16"/>
  <c r="I116" i="16"/>
  <c r="J116" i="16"/>
  <c r="K116" i="16"/>
  <c r="L116" i="16"/>
  <c r="M116" i="16"/>
  <c r="N116" i="16"/>
  <c r="O116" i="16"/>
  <c r="P116" i="16"/>
  <c r="Q116" i="16"/>
  <c r="R116" i="16"/>
  <c r="S116" i="16"/>
  <c r="T116" i="16"/>
  <c r="U116" i="16"/>
  <c r="V116" i="16"/>
  <c r="W116" i="16"/>
  <c r="X116" i="16"/>
  <c r="Y116" i="16"/>
  <c r="Z116" i="16"/>
  <c r="AA116" i="16"/>
  <c r="AB116" i="16"/>
  <c r="AC116" i="16"/>
  <c r="AD116" i="16"/>
  <c r="AE116" i="16"/>
  <c r="AF116" i="16"/>
  <c r="AG116" i="16"/>
  <c r="E117" i="16"/>
  <c r="F117" i="16"/>
  <c r="G117" i="16"/>
  <c r="H117" i="16"/>
  <c r="I117" i="16"/>
  <c r="J117" i="16"/>
  <c r="K117" i="16"/>
  <c r="L117" i="16"/>
  <c r="M117" i="16"/>
  <c r="N117" i="16"/>
  <c r="O117" i="16"/>
  <c r="P117" i="16"/>
  <c r="Q117" i="16"/>
  <c r="R117" i="16"/>
  <c r="S117" i="16"/>
  <c r="T117" i="16"/>
  <c r="U117" i="16"/>
  <c r="V117" i="16"/>
  <c r="W117" i="16"/>
  <c r="X117" i="16"/>
  <c r="Y117" i="16"/>
  <c r="Z117" i="16"/>
  <c r="AA117" i="16"/>
  <c r="AB117" i="16"/>
  <c r="AC117" i="16"/>
  <c r="AD117" i="16"/>
  <c r="AE117" i="16"/>
  <c r="AF117" i="16"/>
  <c r="AG117" i="16"/>
  <c r="E118" i="16"/>
  <c r="F118" i="16"/>
  <c r="G118" i="16"/>
  <c r="H118" i="16"/>
  <c r="I118" i="16"/>
  <c r="J118" i="16"/>
  <c r="K118" i="16"/>
  <c r="L118" i="16"/>
  <c r="M118" i="16"/>
  <c r="N118" i="16"/>
  <c r="O118" i="16"/>
  <c r="P118" i="16"/>
  <c r="Q118" i="16"/>
  <c r="R118" i="16"/>
  <c r="S118" i="16"/>
  <c r="T118" i="16"/>
  <c r="U118" i="16"/>
  <c r="V118" i="16"/>
  <c r="W118" i="16"/>
  <c r="X118" i="16"/>
  <c r="Y118" i="16"/>
  <c r="Z118" i="16"/>
  <c r="AA118" i="16"/>
  <c r="AB118" i="16"/>
  <c r="AC118" i="16"/>
  <c r="AD118" i="16"/>
  <c r="AE118" i="16"/>
  <c r="AF118" i="16"/>
  <c r="AG118" i="16"/>
  <c r="E119" i="16"/>
  <c r="F119" i="16"/>
  <c r="G119" i="16"/>
  <c r="H119" i="16"/>
  <c r="I119" i="16"/>
  <c r="J119" i="16"/>
  <c r="K119" i="16"/>
  <c r="L119" i="16"/>
  <c r="M119" i="16"/>
  <c r="N119" i="16"/>
  <c r="O119" i="16"/>
  <c r="P119" i="16"/>
  <c r="Q119" i="16"/>
  <c r="R119" i="16"/>
  <c r="S119" i="16"/>
  <c r="T119" i="16"/>
  <c r="U119" i="16"/>
  <c r="V119" i="16"/>
  <c r="W119" i="16"/>
  <c r="X119" i="16"/>
  <c r="Y119" i="16"/>
  <c r="Z119" i="16"/>
  <c r="AA119" i="16"/>
  <c r="AB119" i="16"/>
  <c r="AC119" i="16"/>
  <c r="AD119" i="16"/>
  <c r="AE119" i="16"/>
  <c r="AF119" i="16"/>
  <c r="AG119" i="16"/>
  <c r="D116" i="16"/>
  <c r="D117" i="16"/>
  <c r="D118" i="16"/>
  <c r="D119" i="16"/>
  <c r="D115" i="16"/>
  <c r="D114" i="16"/>
  <c r="E101" i="16"/>
  <c r="E107" i="16" s="1"/>
  <c r="F101" i="16"/>
  <c r="F107" i="16" s="1"/>
  <c r="G101" i="16"/>
  <c r="G107" i="16" s="1"/>
  <c r="H101" i="16"/>
  <c r="H107" i="16" s="1"/>
  <c r="I101" i="16"/>
  <c r="I107" i="16" s="1"/>
  <c r="J101" i="16"/>
  <c r="J107" i="16" s="1"/>
  <c r="K101" i="16"/>
  <c r="K107" i="16" s="1"/>
  <c r="L101" i="16"/>
  <c r="L107" i="16" s="1"/>
  <c r="M101" i="16"/>
  <c r="M107" i="16" s="1"/>
  <c r="N101" i="16"/>
  <c r="N107" i="16" s="1"/>
  <c r="O101" i="16"/>
  <c r="O107" i="16" s="1"/>
  <c r="P101" i="16"/>
  <c r="P107" i="16" s="1"/>
  <c r="Q101" i="16"/>
  <c r="Q107" i="16" s="1"/>
  <c r="R101" i="16"/>
  <c r="R107" i="16" s="1"/>
  <c r="S101" i="16"/>
  <c r="S107" i="16" s="1"/>
  <c r="T101" i="16"/>
  <c r="T107" i="16" s="1"/>
  <c r="U101" i="16"/>
  <c r="U107" i="16" s="1"/>
  <c r="V101" i="16"/>
  <c r="V107" i="16" s="1"/>
  <c r="W101" i="16"/>
  <c r="W107" i="16" s="1"/>
  <c r="X101" i="16"/>
  <c r="X107" i="16" s="1"/>
  <c r="Y101" i="16"/>
  <c r="Y107" i="16" s="1"/>
  <c r="Z101" i="16"/>
  <c r="Z107" i="16" s="1"/>
  <c r="AA101" i="16"/>
  <c r="AA107" i="16" s="1"/>
  <c r="AB101" i="16"/>
  <c r="AB107" i="16" s="1"/>
  <c r="AC101" i="16"/>
  <c r="AC107" i="16" s="1"/>
  <c r="AD101" i="16"/>
  <c r="AD107" i="16" s="1"/>
  <c r="AE101" i="16"/>
  <c r="AE107" i="16" s="1"/>
  <c r="AF101" i="16"/>
  <c r="AF107" i="16" s="1"/>
  <c r="AG101" i="16"/>
  <c r="AG107" i="16" s="1"/>
  <c r="E102" i="16"/>
  <c r="F102" i="16"/>
  <c r="G102" i="16"/>
  <c r="H102" i="16"/>
  <c r="I102" i="16"/>
  <c r="J102" i="16"/>
  <c r="K102" i="16"/>
  <c r="L102" i="16"/>
  <c r="M102" i="16"/>
  <c r="N102" i="16"/>
  <c r="O102" i="16"/>
  <c r="P102" i="16"/>
  <c r="Q102" i="16"/>
  <c r="R102" i="16"/>
  <c r="S102" i="16"/>
  <c r="T102" i="16"/>
  <c r="U102" i="16"/>
  <c r="V102" i="16"/>
  <c r="W102" i="16"/>
  <c r="X102" i="16"/>
  <c r="Y102" i="16"/>
  <c r="Z102" i="16"/>
  <c r="AA102" i="16"/>
  <c r="AB102" i="16"/>
  <c r="AC102" i="16"/>
  <c r="AD102" i="16"/>
  <c r="AE102" i="16"/>
  <c r="AF102" i="16"/>
  <c r="AG102" i="16"/>
  <c r="E103" i="16"/>
  <c r="F103" i="16"/>
  <c r="G103" i="16"/>
  <c r="H103" i="16"/>
  <c r="I103" i="16"/>
  <c r="J103" i="16"/>
  <c r="K103" i="16"/>
  <c r="L103" i="16"/>
  <c r="M103" i="16"/>
  <c r="N103" i="16"/>
  <c r="O103" i="16"/>
  <c r="P103" i="16"/>
  <c r="Q103" i="16"/>
  <c r="R103" i="16"/>
  <c r="S103" i="16"/>
  <c r="T103" i="16"/>
  <c r="U103" i="16"/>
  <c r="V103" i="16"/>
  <c r="W103" i="16"/>
  <c r="X103" i="16"/>
  <c r="Y103" i="16"/>
  <c r="Z103" i="16"/>
  <c r="AA103" i="16"/>
  <c r="AB103" i="16"/>
  <c r="AC103" i="16"/>
  <c r="AD103" i="16"/>
  <c r="AE103" i="16"/>
  <c r="AF103" i="16"/>
  <c r="AG103" i="16"/>
  <c r="E104" i="16"/>
  <c r="F104" i="16"/>
  <c r="G104" i="16"/>
  <c r="H104" i="16"/>
  <c r="I104" i="16"/>
  <c r="J104" i="16"/>
  <c r="K104" i="16"/>
  <c r="L104" i="16"/>
  <c r="M104" i="16"/>
  <c r="N104" i="16"/>
  <c r="O104" i="16"/>
  <c r="P104" i="16"/>
  <c r="Q104" i="16"/>
  <c r="R104" i="16"/>
  <c r="S104" i="16"/>
  <c r="T104" i="16"/>
  <c r="U104" i="16"/>
  <c r="V104" i="16"/>
  <c r="W104" i="16"/>
  <c r="X104" i="16"/>
  <c r="Y104" i="16"/>
  <c r="Z104" i="16"/>
  <c r="AA104" i="16"/>
  <c r="AB104" i="16"/>
  <c r="AC104" i="16"/>
  <c r="AD104" i="16"/>
  <c r="AE104" i="16"/>
  <c r="AF104" i="16"/>
  <c r="AG104" i="16"/>
  <c r="E105" i="16"/>
  <c r="F105" i="16"/>
  <c r="G105" i="16"/>
  <c r="H105" i="16"/>
  <c r="I105" i="16"/>
  <c r="J105" i="16"/>
  <c r="K105" i="16"/>
  <c r="L105" i="16"/>
  <c r="M105" i="16"/>
  <c r="N105" i="16"/>
  <c r="O105" i="16"/>
  <c r="P105" i="16"/>
  <c r="Q105" i="16"/>
  <c r="R105" i="16"/>
  <c r="S105" i="16"/>
  <c r="T105" i="16"/>
  <c r="U105" i="16"/>
  <c r="V105" i="16"/>
  <c r="W105" i="16"/>
  <c r="X105" i="16"/>
  <c r="Y105" i="16"/>
  <c r="Z105" i="16"/>
  <c r="AA105" i="16"/>
  <c r="AB105" i="16"/>
  <c r="AC105" i="16"/>
  <c r="AD105" i="16"/>
  <c r="AE105" i="16"/>
  <c r="AF105" i="16"/>
  <c r="AG105" i="16"/>
  <c r="E106" i="16"/>
  <c r="F106" i="16"/>
  <c r="G106" i="16"/>
  <c r="H106" i="16"/>
  <c r="I106" i="16"/>
  <c r="J106" i="16"/>
  <c r="K106" i="16"/>
  <c r="L106" i="16"/>
  <c r="M106" i="16"/>
  <c r="N106" i="16"/>
  <c r="O106" i="16"/>
  <c r="P106" i="16"/>
  <c r="Q106" i="16"/>
  <c r="R106" i="16"/>
  <c r="S106" i="16"/>
  <c r="T106" i="16"/>
  <c r="U106" i="16"/>
  <c r="V106" i="16"/>
  <c r="W106" i="16"/>
  <c r="X106" i="16"/>
  <c r="Y106" i="16"/>
  <c r="Z106" i="16"/>
  <c r="AA106" i="16"/>
  <c r="AB106" i="16"/>
  <c r="AC106" i="16"/>
  <c r="AD106" i="16"/>
  <c r="AE106" i="16"/>
  <c r="AF106" i="16"/>
  <c r="AG106" i="16"/>
  <c r="D103" i="16"/>
  <c r="D104" i="16"/>
  <c r="D105" i="16"/>
  <c r="D106" i="16"/>
  <c r="D102" i="16"/>
  <c r="D101" i="16"/>
  <c r="D107" i="16" s="1"/>
  <c r="D113" i="16"/>
  <c r="E113" i="16"/>
  <c r="F113" i="16"/>
  <c r="G113" i="16"/>
  <c r="H113" i="16"/>
  <c r="I113" i="16"/>
  <c r="J113" i="16"/>
  <c r="K113" i="16"/>
  <c r="L113" i="16"/>
  <c r="M113" i="16"/>
  <c r="N113" i="16"/>
  <c r="O113" i="16"/>
  <c r="P113" i="16"/>
  <c r="Q113" i="16"/>
  <c r="R113" i="16"/>
  <c r="S113" i="16"/>
  <c r="T113" i="16"/>
  <c r="U113" i="16"/>
  <c r="V113" i="16"/>
  <c r="W113" i="16"/>
  <c r="X113" i="16"/>
  <c r="Y113" i="16"/>
  <c r="Z113" i="16"/>
  <c r="AA113" i="16"/>
  <c r="AB113" i="16"/>
  <c r="AC113" i="16"/>
  <c r="AD113" i="16"/>
  <c r="AE113" i="16"/>
  <c r="AF113" i="16"/>
  <c r="AG113" i="16"/>
  <c r="G120" i="16"/>
  <c r="E120" i="16"/>
  <c r="D100" i="16"/>
  <c r="E100" i="16"/>
  <c r="F100" i="16"/>
  <c r="G100" i="16"/>
  <c r="H100" i="16"/>
  <c r="I100" i="16"/>
  <c r="J100" i="16"/>
  <c r="K100" i="16"/>
  <c r="L100" i="16"/>
  <c r="M100" i="16"/>
  <c r="N100" i="16"/>
  <c r="O100" i="16"/>
  <c r="P100" i="16"/>
  <c r="Q100" i="16"/>
  <c r="R100" i="16"/>
  <c r="S100" i="16"/>
  <c r="T100" i="16"/>
  <c r="U100" i="16"/>
  <c r="V100" i="16"/>
  <c r="W100" i="16"/>
  <c r="X100" i="16"/>
  <c r="Y100" i="16"/>
  <c r="Z100" i="16"/>
  <c r="AA100" i="16"/>
  <c r="AB100" i="16"/>
  <c r="AC100" i="16"/>
  <c r="AD100" i="16"/>
  <c r="AE100" i="16"/>
  <c r="AF100" i="16"/>
  <c r="AG100" i="16"/>
  <c r="D126" i="21"/>
  <c r="E126" i="21"/>
  <c r="F126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E127" i="21"/>
  <c r="F127" i="21"/>
  <c r="G127" i="21"/>
  <c r="E128" i="21"/>
  <c r="F128" i="21"/>
  <c r="G128" i="21"/>
  <c r="E129" i="21"/>
  <c r="F129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E130" i="21"/>
  <c r="F130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E131" i="21"/>
  <c r="F131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E132" i="21"/>
  <c r="F132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D128" i="21"/>
  <c r="D129" i="21"/>
  <c r="D130" i="21"/>
  <c r="D131" i="21"/>
  <c r="D132" i="21"/>
  <c r="D127" i="21"/>
  <c r="E116" i="21"/>
  <c r="F116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E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E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E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E120" i="21"/>
  <c r="F120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E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D117" i="21"/>
  <c r="D118" i="21"/>
  <c r="D119" i="21"/>
  <c r="D120" i="21"/>
  <c r="D121" i="21"/>
  <c r="D116" i="21"/>
  <c r="AG115" i="21"/>
  <c r="AF115" i="21"/>
  <c r="AE115" i="21"/>
  <c r="AD115" i="21"/>
  <c r="AC115" i="21"/>
  <c r="AB115" i="21"/>
  <c r="AA115" i="21"/>
  <c r="Z115" i="21"/>
  <c r="Y115" i="21"/>
  <c r="X115" i="21"/>
  <c r="W115" i="21"/>
  <c r="V115" i="21"/>
  <c r="U115" i="21"/>
  <c r="T115" i="21"/>
  <c r="S115" i="21"/>
  <c r="R115" i="21"/>
  <c r="Q115" i="21"/>
  <c r="P115" i="21"/>
  <c r="O115" i="21"/>
  <c r="N115" i="21"/>
  <c r="M115" i="21"/>
  <c r="L115" i="21"/>
  <c r="K115" i="21"/>
  <c r="J115" i="21"/>
  <c r="I115" i="21"/>
  <c r="H115" i="21"/>
  <c r="G115" i="21"/>
  <c r="F115" i="21"/>
  <c r="E115" i="21"/>
  <c r="D115" i="21"/>
  <c r="E105" i="21"/>
  <c r="F105" i="21"/>
  <c r="G105" i="21"/>
  <c r="E106" i="21"/>
  <c r="F106" i="21"/>
  <c r="G106" i="21"/>
  <c r="E107" i="21"/>
  <c r="F107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E108" i="21"/>
  <c r="F108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W108" i="21"/>
  <c r="X108" i="21"/>
  <c r="Y108" i="21"/>
  <c r="Z108" i="21"/>
  <c r="AA108" i="21"/>
  <c r="AB108" i="21"/>
  <c r="AC108" i="21"/>
  <c r="AD108" i="21"/>
  <c r="AE108" i="21"/>
  <c r="AF108" i="21"/>
  <c r="AG108" i="21"/>
  <c r="E109" i="21"/>
  <c r="F109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Z109" i="21"/>
  <c r="AA109" i="21"/>
  <c r="AB109" i="21"/>
  <c r="AC109" i="21"/>
  <c r="AD109" i="21"/>
  <c r="AE109" i="21"/>
  <c r="AF109" i="21"/>
  <c r="AG109" i="21"/>
  <c r="E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Z110" i="21"/>
  <c r="AA110" i="21"/>
  <c r="AB110" i="21"/>
  <c r="AC110" i="21"/>
  <c r="AD110" i="21"/>
  <c r="AE110" i="21"/>
  <c r="AF110" i="21"/>
  <c r="AG110" i="21"/>
  <c r="D106" i="21"/>
  <c r="D107" i="21"/>
  <c r="D108" i="21"/>
  <c r="D109" i="21"/>
  <c r="D110" i="21"/>
  <c r="D105" i="21"/>
  <c r="D94" i="21"/>
  <c r="D104" i="21"/>
  <c r="E104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D93" i="21"/>
  <c r="E94" i="21"/>
  <c r="F94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E95" i="21"/>
  <c r="F95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E96" i="21"/>
  <c r="F96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E97" i="21"/>
  <c r="F97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E98" i="21"/>
  <c r="F98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E99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D95" i="21"/>
  <c r="D96" i="21"/>
  <c r="D97" i="21"/>
  <c r="D98" i="21"/>
  <c r="D99" i="21"/>
  <c r="D69" i="21"/>
  <c r="AG93" i="21"/>
  <c r="AF93" i="21"/>
  <c r="AE93" i="21"/>
  <c r="AD93" i="21"/>
  <c r="AC93" i="21"/>
  <c r="AB93" i="21"/>
  <c r="AA93" i="21"/>
  <c r="Z93" i="21"/>
  <c r="Y93" i="21"/>
  <c r="X93" i="21"/>
  <c r="W93" i="21"/>
  <c r="V93" i="21"/>
  <c r="U93" i="21"/>
  <c r="T93" i="21"/>
  <c r="S93" i="21"/>
  <c r="R93" i="21"/>
  <c r="Q93" i="21"/>
  <c r="P93" i="21"/>
  <c r="O93" i="21"/>
  <c r="N93" i="21"/>
  <c r="M93" i="21"/>
  <c r="L93" i="21"/>
  <c r="K93" i="21"/>
  <c r="J93" i="21"/>
  <c r="I93" i="21"/>
  <c r="H93" i="21"/>
  <c r="G93" i="21"/>
  <c r="F93" i="21"/>
  <c r="E93" i="21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D69" i="18"/>
  <c r="D70" i="18"/>
  <c r="D71" i="18"/>
  <c r="D72" i="18"/>
  <c r="D73" i="18"/>
  <c r="D74" i="18"/>
  <c r="D68" i="18"/>
  <c r="E56" i="18"/>
  <c r="F56" i="18"/>
  <c r="G56" i="18"/>
  <c r="H56" i="18"/>
  <c r="I56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Z56" i="18"/>
  <c r="AA56" i="18"/>
  <c r="AB56" i="18"/>
  <c r="AC56" i="18"/>
  <c r="AD56" i="18"/>
  <c r="AE56" i="18"/>
  <c r="AF56" i="18"/>
  <c r="AG56" i="18"/>
  <c r="E57" i="18"/>
  <c r="F57" i="18"/>
  <c r="G57" i="18"/>
  <c r="H57" i="18"/>
  <c r="I57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Z57" i="18"/>
  <c r="AA57" i="18"/>
  <c r="AB57" i="18"/>
  <c r="AC57" i="18"/>
  <c r="AD57" i="18"/>
  <c r="AE57" i="18"/>
  <c r="AF57" i="18"/>
  <c r="AG57" i="18"/>
  <c r="E58" i="18"/>
  <c r="F58" i="18"/>
  <c r="G58" i="18"/>
  <c r="H58" i="18"/>
  <c r="I58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AD58" i="18"/>
  <c r="AE58" i="18"/>
  <c r="AF58" i="18"/>
  <c r="AG58" i="18"/>
  <c r="E59" i="18"/>
  <c r="F59" i="18"/>
  <c r="G59" i="18"/>
  <c r="H59" i="18"/>
  <c r="I59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Z59" i="18"/>
  <c r="AA59" i="18"/>
  <c r="AB59" i="18"/>
  <c r="AC59" i="18"/>
  <c r="AD59" i="18"/>
  <c r="AE59" i="18"/>
  <c r="AF59" i="18"/>
  <c r="AG59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D57" i="18"/>
  <c r="D58" i="18"/>
  <c r="D59" i="18"/>
  <c r="D60" i="18"/>
  <c r="D61" i="18"/>
  <c r="D62" i="18"/>
  <c r="D56" i="18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E37" i="23"/>
  <c r="F37" i="23"/>
  <c r="G37" i="23"/>
  <c r="H37" i="23"/>
  <c r="I37" i="23"/>
  <c r="J37" i="23"/>
  <c r="K37" i="23"/>
  <c r="L37" i="23"/>
  <c r="M37" i="23"/>
  <c r="N37" i="23"/>
  <c r="O37" i="23"/>
  <c r="P37" i="23"/>
  <c r="Q37" i="23"/>
  <c r="R37" i="23"/>
  <c r="S37" i="23"/>
  <c r="T37" i="23"/>
  <c r="U37" i="23"/>
  <c r="V37" i="23"/>
  <c r="W37" i="23"/>
  <c r="X37" i="23"/>
  <c r="Y37" i="23"/>
  <c r="Z37" i="23"/>
  <c r="AA37" i="23"/>
  <c r="AB37" i="23"/>
  <c r="AC37" i="23"/>
  <c r="AD37" i="23"/>
  <c r="AE37" i="23"/>
  <c r="AF37" i="23"/>
  <c r="AG37" i="23"/>
  <c r="D37" i="23"/>
  <c r="D55" i="18"/>
  <c r="E55" i="18" s="1"/>
  <c r="F55" i="18" s="1"/>
  <c r="G55" i="18" s="1"/>
  <c r="H55" i="18" s="1"/>
  <c r="I55" i="18" s="1"/>
  <c r="J55" i="18" s="1"/>
  <c r="K55" i="18" s="1"/>
  <c r="L55" i="18" s="1"/>
  <c r="M55" i="18" s="1"/>
  <c r="N55" i="18" s="1"/>
  <c r="O55" i="18" s="1"/>
  <c r="P55" i="18" s="1"/>
  <c r="Q55" i="18" s="1"/>
  <c r="R55" i="18" s="1"/>
  <c r="S55" i="18" s="1"/>
  <c r="T55" i="18" s="1"/>
  <c r="U55" i="18" s="1"/>
  <c r="V55" i="18" s="1"/>
  <c r="W55" i="18" s="1"/>
  <c r="X55" i="18" s="1"/>
  <c r="Y55" i="18" s="1"/>
  <c r="Z55" i="18" s="1"/>
  <c r="AA55" i="18" s="1"/>
  <c r="AB55" i="18" s="1"/>
  <c r="AC55" i="18" s="1"/>
  <c r="AD55" i="18" s="1"/>
  <c r="AE55" i="18" s="1"/>
  <c r="AF55" i="18" s="1"/>
  <c r="AG55" i="18" s="1"/>
  <c r="E48" i="23"/>
  <c r="F48" i="23"/>
  <c r="G48" i="23"/>
  <c r="E49" i="23"/>
  <c r="F49" i="23"/>
  <c r="G49" i="23"/>
  <c r="E50" i="23"/>
  <c r="F50" i="23"/>
  <c r="G50" i="23"/>
  <c r="D49" i="23"/>
  <c r="D50" i="23"/>
  <c r="D48" i="23"/>
  <c r="E38" i="23"/>
  <c r="F38" i="23"/>
  <c r="G38" i="23"/>
  <c r="H38" i="23"/>
  <c r="I38" i="23"/>
  <c r="J38" i="23"/>
  <c r="K38" i="23"/>
  <c r="L38" i="23"/>
  <c r="M38" i="23"/>
  <c r="N38" i="23"/>
  <c r="O38" i="23"/>
  <c r="P38" i="23"/>
  <c r="Q38" i="23"/>
  <c r="R38" i="23"/>
  <c r="S38" i="23"/>
  <c r="T38" i="23"/>
  <c r="U38" i="23"/>
  <c r="V38" i="23"/>
  <c r="W38" i="23"/>
  <c r="X38" i="23"/>
  <c r="Y38" i="23"/>
  <c r="Z38" i="23"/>
  <c r="AA38" i="23"/>
  <c r="AB38" i="23"/>
  <c r="AC38" i="23"/>
  <c r="AD38" i="23"/>
  <c r="AE38" i="23"/>
  <c r="AF38" i="23"/>
  <c r="AG38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D39" i="23"/>
  <c r="D40" i="23"/>
  <c r="D38" i="23"/>
  <c r="E109" i="24"/>
  <c r="F109" i="24"/>
  <c r="G109" i="24"/>
  <c r="E110" i="24"/>
  <c r="F110" i="24"/>
  <c r="G110" i="24"/>
  <c r="E111" i="24"/>
  <c r="F111" i="24"/>
  <c r="G111" i="24"/>
  <c r="E112" i="24"/>
  <c r="F112" i="24"/>
  <c r="G112" i="24"/>
  <c r="H112" i="24"/>
  <c r="I112" i="24"/>
  <c r="J112" i="24"/>
  <c r="K112" i="24"/>
  <c r="L112" i="24"/>
  <c r="M112" i="24"/>
  <c r="N112" i="24"/>
  <c r="O112" i="24"/>
  <c r="P112" i="24"/>
  <c r="Q112" i="24"/>
  <c r="R112" i="24"/>
  <c r="S112" i="24"/>
  <c r="T112" i="24"/>
  <c r="U112" i="24"/>
  <c r="V112" i="24"/>
  <c r="W112" i="24"/>
  <c r="X112" i="24"/>
  <c r="Y112" i="24"/>
  <c r="Z112" i="24"/>
  <c r="AA112" i="24"/>
  <c r="AB112" i="24"/>
  <c r="AC112" i="24"/>
  <c r="AD112" i="24"/>
  <c r="AE112" i="24"/>
  <c r="AF112" i="24"/>
  <c r="AG112" i="24"/>
  <c r="E113" i="24"/>
  <c r="F113" i="24"/>
  <c r="G113" i="24"/>
  <c r="H113" i="24"/>
  <c r="I113" i="24"/>
  <c r="J113" i="24"/>
  <c r="K113" i="24"/>
  <c r="L113" i="24"/>
  <c r="M113" i="24"/>
  <c r="N113" i="24"/>
  <c r="O113" i="24"/>
  <c r="P113" i="24"/>
  <c r="Q113" i="24"/>
  <c r="R113" i="24"/>
  <c r="S113" i="24"/>
  <c r="T113" i="24"/>
  <c r="U113" i="24"/>
  <c r="V113" i="24"/>
  <c r="W113" i="24"/>
  <c r="X113" i="24"/>
  <c r="Y113" i="24"/>
  <c r="Z113" i="24"/>
  <c r="AA113" i="24"/>
  <c r="AB113" i="24"/>
  <c r="AC113" i="24"/>
  <c r="AD113" i="24"/>
  <c r="AE113" i="24"/>
  <c r="AF113" i="24"/>
  <c r="AG113" i="24"/>
  <c r="E114" i="24"/>
  <c r="F114" i="24"/>
  <c r="G114" i="24"/>
  <c r="H114" i="24"/>
  <c r="I114" i="24"/>
  <c r="J114" i="24"/>
  <c r="K114" i="24"/>
  <c r="L114" i="24"/>
  <c r="M114" i="24"/>
  <c r="N114" i="24"/>
  <c r="O114" i="24"/>
  <c r="P114" i="24"/>
  <c r="Q114" i="24"/>
  <c r="R114" i="24"/>
  <c r="S114" i="24"/>
  <c r="T114" i="24"/>
  <c r="U114" i="24"/>
  <c r="V114" i="24"/>
  <c r="W114" i="24"/>
  <c r="X114" i="24"/>
  <c r="Y114" i="24"/>
  <c r="Z114" i="24"/>
  <c r="AA114" i="24"/>
  <c r="AB114" i="24"/>
  <c r="AC114" i="24"/>
  <c r="AD114" i="24"/>
  <c r="AE114" i="24"/>
  <c r="AF114" i="24"/>
  <c r="AG114" i="24"/>
  <c r="E115" i="24"/>
  <c r="F115" i="24"/>
  <c r="G115" i="24"/>
  <c r="H115" i="24"/>
  <c r="I115" i="24"/>
  <c r="J115" i="24"/>
  <c r="K115" i="24"/>
  <c r="L115" i="24"/>
  <c r="M115" i="24"/>
  <c r="N115" i="24"/>
  <c r="O115" i="24"/>
  <c r="P115" i="24"/>
  <c r="Q115" i="24"/>
  <c r="R115" i="24"/>
  <c r="S115" i="24"/>
  <c r="T115" i="24"/>
  <c r="U115" i="24"/>
  <c r="V115" i="24"/>
  <c r="W115" i="24"/>
  <c r="X115" i="24"/>
  <c r="Y115" i="24"/>
  <c r="Z115" i="24"/>
  <c r="AA115" i="24"/>
  <c r="AB115" i="24"/>
  <c r="AC115" i="24"/>
  <c r="AD115" i="24"/>
  <c r="AE115" i="24"/>
  <c r="AF115" i="24"/>
  <c r="AG115" i="24"/>
  <c r="E116" i="24"/>
  <c r="F116" i="24"/>
  <c r="G116" i="24"/>
  <c r="H116" i="24"/>
  <c r="I116" i="24"/>
  <c r="J116" i="24"/>
  <c r="K116" i="24"/>
  <c r="L116" i="24"/>
  <c r="M116" i="24"/>
  <c r="N116" i="24"/>
  <c r="O116" i="24"/>
  <c r="P116" i="24"/>
  <c r="Q116" i="24"/>
  <c r="R116" i="24"/>
  <c r="S116" i="24"/>
  <c r="T116" i="24"/>
  <c r="U116" i="24"/>
  <c r="V116" i="24"/>
  <c r="W116" i="24"/>
  <c r="X116" i="24"/>
  <c r="Y116" i="24"/>
  <c r="Z116" i="24"/>
  <c r="AA116" i="24"/>
  <c r="AB116" i="24"/>
  <c r="AC116" i="24"/>
  <c r="AD116" i="24"/>
  <c r="AE116" i="24"/>
  <c r="AF116" i="24"/>
  <c r="AG116" i="24"/>
  <c r="E117" i="24"/>
  <c r="F117" i="24"/>
  <c r="G117" i="24"/>
  <c r="H117" i="24"/>
  <c r="I117" i="24"/>
  <c r="J117" i="24"/>
  <c r="K117" i="24"/>
  <c r="L117" i="24"/>
  <c r="M117" i="24"/>
  <c r="N117" i="24"/>
  <c r="O117" i="24"/>
  <c r="P117" i="24"/>
  <c r="Q117" i="24"/>
  <c r="R117" i="24"/>
  <c r="S117" i="24"/>
  <c r="T117" i="24"/>
  <c r="U117" i="24"/>
  <c r="V117" i="24"/>
  <c r="W117" i="24"/>
  <c r="X117" i="24"/>
  <c r="Y117" i="24"/>
  <c r="Z117" i="24"/>
  <c r="AA117" i="24"/>
  <c r="AB117" i="24"/>
  <c r="AC117" i="24"/>
  <c r="AD117" i="24"/>
  <c r="AE117" i="24"/>
  <c r="AF117" i="24"/>
  <c r="AG117" i="24"/>
  <c r="E118" i="24"/>
  <c r="F118" i="24"/>
  <c r="G118" i="24"/>
  <c r="H118" i="24"/>
  <c r="I118" i="24"/>
  <c r="J118" i="24"/>
  <c r="K118" i="24"/>
  <c r="L118" i="24"/>
  <c r="M118" i="24"/>
  <c r="N118" i="24"/>
  <c r="O118" i="24"/>
  <c r="P118" i="24"/>
  <c r="Q118" i="24"/>
  <c r="R118" i="24"/>
  <c r="S118" i="24"/>
  <c r="T118" i="24"/>
  <c r="U118" i="24"/>
  <c r="V118" i="24"/>
  <c r="W118" i="24"/>
  <c r="X118" i="24"/>
  <c r="Y118" i="24"/>
  <c r="Z118" i="24"/>
  <c r="AA118" i="24"/>
  <c r="AB118" i="24"/>
  <c r="AC118" i="24"/>
  <c r="AD118" i="24"/>
  <c r="AE118" i="24"/>
  <c r="AF118" i="24"/>
  <c r="AG118" i="24"/>
  <c r="E119" i="24"/>
  <c r="F119" i="24"/>
  <c r="G119" i="24"/>
  <c r="H119" i="24"/>
  <c r="I119" i="24"/>
  <c r="J119" i="24"/>
  <c r="K119" i="24"/>
  <c r="L119" i="24"/>
  <c r="M119" i="24"/>
  <c r="N119" i="24"/>
  <c r="O119" i="24"/>
  <c r="P119" i="24"/>
  <c r="Q119" i="24"/>
  <c r="R119" i="24"/>
  <c r="S119" i="24"/>
  <c r="T119" i="24"/>
  <c r="U119" i="24"/>
  <c r="V119" i="24"/>
  <c r="W119" i="24"/>
  <c r="X119" i="24"/>
  <c r="Y119" i="24"/>
  <c r="Z119" i="24"/>
  <c r="AA119" i="24"/>
  <c r="AB119" i="24"/>
  <c r="AC119" i="24"/>
  <c r="AD119" i="24"/>
  <c r="AE119" i="24"/>
  <c r="AF119" i="24"/>
  <c r="AG119" i="24"/>
  <c r="E120" i="24"/>
  <c r="F120" i="24"/>
  <c r="G120" i="24"/>
  <c r="H120" i="24"/>
  <c r="I120" i="24"/>
  <c r="J120" i="24"/>
  <c r="K120" i="24"/>
  <c r="L120" i="24"/>
  <c r="M120" i="24"/>
  <c r="N120" i="24"/>
  <c r="O120" i="24"/>
  <c r="P120" i="24"/>
  <c r="Q120" i="24"/>
  <c r="R120" i="24"/>
  <c r="S120" i="24"/>
  <c r="T120" i="24"/>
  <c r="U120" i="24"/>
  <c r="V120" i="24"/>
  <c r="W120" i="24"/>
  <c r="X120" i="24"/>
  <c r="Y120" i="24"/>
  <c r="Z120" i="24"/>
  <c r="AA120" i="24"/>
  <c r="AB120" i="24"/>
  <c r="AC120" i="24"/>
  <c r="AD120" i="24"/>
  <c r="AE120" i="24"/>
  <c r="AF120" i="24"/>
  <c r="AG120" i="24"/>
  <c r="E121" i="24"/>
  <c r="F121" i="24"/>
  <c r="G121" i="24"/>
  <c r="H121" i="24"/>
  <c r="I121" i="24"/>
  <c r="J121" i="24"/>
  <c r="K121" i="24"/>
  <c r="L121" i="24"/>
  <c r="M121" i="24"/>
  <c r="N121" i="24"/>
  <c r="O121" i="24"/>
  <c r="P121" i="24"/>
  <c r="Q121" i="24"/>
  <c r="R121" i="24"/>
  <c r="S121" i="24"/>
  <c r="T121" i="24"/>
  <c r="U121" i="24"/>
  <c r="V121" i="24"/>
  <c r="W121" i="24"/>
  <c r="X121" i="24"/>
  <c r="Y121" i="24"/>
  <c r="Z121" i="24"/>
  <c r="AA121" i="24"/>
  <c r="AB121" i="24"/>
  <c r="AC121" i="24"/>
  <c r="AD121" i="24"/>
  <c r="AE121" i="24"/>
  <c r="AF121" i="24"/>
  <c r="AG121" i="24"/>
  <c r="E122" i="24"/>
  <c r="F122" i="24"/>
  <c r="G122" i="24"/>
  <c r="H122" i="24"/>
  <c r="I122" i="24"/>
  <c r="J122" i="24"/>
  <c r="K122" i="24"/>
  <c r="L122" i="24"/>
  <c r="M122" i="24"/>
  <c r="N122" i="24"/>
  <c r="O122" i="24"/>
  <c r="P122" i="24"/>
  <c r="Q122" i="24"/>
  <c r="R122" i="24"/>
  <c r="S122" i="24"/>
  <c r="T122" i="24"/>
  <c r="U122" i="24"/>
  <c r="V122" i="24"/>
  <c r="W122" i="24"/>
  <c r="X122" i="24"/>
  <c r="Y122" i="24"/>
  <c r="Z122" i="24"/>
  <c r="AA122" i="24"/>
  <c r="AB122" i="24"/>
  <c r="AC122" i="24"/>
  <c r="AD122" i="24"/>
  <c r="AE122" i="24"/>
  <c r="AF122" i="24"/>
  <c r="AG122" i="24"/>
  <c r="E123" i="24"/>
  <c r="F123" i="24"/>
  <c r="G123" i="24"/>
  <c r="H123" i="24"/>
  <c r="I123" i="24"/>
  <c r="J123" i="24"/>
  <c r="K123" i="24"/>
  <c r="L123" i="24"/>
  <c r="M123" i="24"/>
  <c r="N123" i="24"/>
  <c r="O123" i="24"/>
  <c r="P123" i="24"/>
  <c r="Q123" i="24"/>
  <c r="R123" i="24"/>
  <c r="S123" i="24"/>
  <c r="T123" i="24"/>
  <c r="U123" i="24"/>
  <c r="V123" i="24"/>
  <c r="W123" i="24"/>
  <c r="X123" i="24"/>
  <c r="Y123" i="24"/>
  <c r="Z123" i="24"/>
  <c r="AA123" i="24"/>
  <c r="AB123" i="24"/>
  <c r="AC123" i="24"/>
  <c r="AD123" i="24"/>
  <c r="AE123" i="24"/>
  <c r="AF123" i="24"/>
  <c r="AG123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09" i="24"/>
  <c r="E108" i="24"/>
  <c r="F108" i="24"/>
  <c r="G108" i="24"/>
  <c r="H108" i="24"/>
  <c r="I108" i="24"/>
  <c r="J108" i="24"/>
  <c r="K108" i="24"/>
  <c r="L108" i="24"/>
  <c r="M108" i="24"/>
  <c r="N108" i="24"/>
  <c r="O108" i="24"/>
  <c r="P108" i="24"/>
  <c r="Q108" i="24"/>
  <c r="R108" i="24"/>
  <c r="S108" i="24"/>
  <c r="T108" i="24"/>
  <c r="U108" i="24"/>
  <c r="V108" i="24"/>
  <c r="W108" i="24"/>
  <c r="X108" i="24"/>
  <c r="Y108" i="24"/>
  <c r="Z108" i="24"/>
  <c r="AA108" i="24"/>
  <c r="AB108" i="24"/>
  <c r="AC108" i="24"/>
  <c r="AD108" i="24"/>
  <c r="AE108" i="24"/>
  <c r="AF108" i="24"/>
  <c r="AG108" i="24"/>
  <c r="D108" i="24"/>
  <c r="D88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Z90" i="24"/>
  <c r="AA90" i="24"/>
  <c r="AB90" i="24"/>
  <c r="AC90" i="24"/>
  <c r="AD90" i="24"/>
  <c r="AE90" i="24"/>
  <c r="AF90" i="24"/>
  <c r="AG90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Z92" i="24"/>
  <c r="AA92" i="24"/>
  <c r="AB92" i="24"/>
  <c r="AC92" i="24"/>
  <c r="AD92" i="24"/>
  <c r="AE92" i="24"/>
  <c r="AF92" i="24"/>
  <c r="AG92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Z93" i="24"/>
  <c r="AA93" i="24"/>
  <c r="AB93" i="24"/>
  <c r="AC93" i="24"/>
  <c r="AD93" i="24"/>
  <c r="AE93" i="24"/>
  <c r="AF93" i="24"/>
  <c r="AG93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Z94" i="24"/>
  <c r="AA94" i="24"/>
  <c r="AB94" i="24"/>
  <c r="AC94" i="24"/>
  <c r="AD94" i="24"/>
  <c r="AE94" i="24"/>
  <c r="AF94" i="24"/>
  <c r="AG94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Z95" i="24"/>
  <c r="AA95" i="24"/>
  <c r="AB95" i="24"/>
  <c r="AC95" i="24"/>
  <c r="AD95" i="24"/>
  <c r="AE95" i="24"/>
  <c r="AF95" i="24"/>
  <c r="AG95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Z96" i="24"/>
  <c r="AA96" i="24"/>
  <c r="AB96" i="24"/>
  <c r="AC96" i="24"/>
  <c r="AD96" i="24"/>
  <c r="AE96" i="24"/>
  <c r="AF96" i="24"/>
  <c r="AG96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Z97" i="24"/>
  <c r="AA97" i="24"/>
  <c r="AB97" i="24"/>
  <c r="AC97" i="24"/>
  <c r="AD97" i="24"/>
  <c r="AE97" i="24"/>
  <c r="AF97" i="24"/>
  <c r="AG97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Z98" i="24"/>
  <c r="AA98" i="24"/>
  <c r="AB98" i="24"/>
  <c r="AC98" i="24"/>
  <c r="AD98" i="24"/>
  <c r="AE98" i="24"/>
  <c r="AF98" i="24"/>
  <c r="AG98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Z99" i="24"/>
  <c r="AA99" i="24"/>
  <c r="AB99" i="24"/>
  <c r="AC99" i="24"/>
  <c r="AD99" i="24"/>
  <c r="AE99" i="24"/>
  <c r="AF99" i="24"/>
  <c r="AG99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Z100" i="24"/>
  <c r="AA100" i="24"/>
  <c r="AB100" i="24"/>
  <c r="AC100" i="24"/>
  <c r="AD100" i="24"/>
  <c r="AE100" i="24"/>
  <c r="AF100" i="24"/>
  <c r="AG100" i="24"/>
  <c r="E101" i="24"/>
  <c r="F101" i="24"/>
  <c r="G101" i="24"/>
  <c r="H101" i="24"/>
  <c r="I101" i="24"/>
  <c r="J101" i="24"/>
  <c r="K101" i="24"/>
  <c r="L101" i="24"/>
  <c r="M101" i="24"/>
  <c r="N101" i="24"/>
  <c r="O101" i="24"/>
  <c r="P101" i="24"/>
  <c r="Q101" i="24"/>
  <c r="R101" i="24"/>
  <c r="S101" i="24"/>
  <c r="T101" i="24"/>
  <c r="U101" i="24"/>
  <c r="V101" i="24"/>
  <c r="W101" i="24"/>
  <c r="X101" i="24"/>
  <c r="Y101" i="24"/>
  <c r="Z101" i="24"/>
  <c r="AA101" i="24"/>
  <c r="AB101" i="24"/>
  <c r="AC101" i="24"/>
  <c r="AD101" i="24"/>
  <c r="AE101" i="24"/>
  <c r="AF101" i="24"/>
  <c r="AG101" i="24"/>
  <c r="E102" i="24"/>
  <c r="F102" i="24"/>
  <c r="G102" i="24"/>
  <c r="H102" i="24"/>
  <c r="I102" i="24"/>
  <c r="J102" i="24"/>
  <c r="K102" i="24"/>
  <c r="L102" i="24"/>
  <c r="M102" i="24"/>
  <c r="N102" i="24"/>
  <c r="O102" i="24"/>
  <c r="P102" i="24"/>
  <c r="Q102" i="24"/>
  <c r="R102" i="24"/>
  <c r="S102" i="24"/>
  <c r="T102" i="24"/>
  <c r="U102" i="24"/>
  <c r="V102" i="24"/>
  <c r="W102" i="24"/>
  <c r="X102" i="24"/>
  <c r="Y102" i="24"/>
  <c r="Z102" i="24"/>
  <c r="AA102" i="24"/>
  <c r="AB102" i="24"/>
  <c r="AC102" i="24"/>
  <c r="AD102" i="24"/>
  <c r="AE102" i="24"/>
  <c r="AF102" i="24"/>
  <c r="AG102" i="24"/>
  <c r="E103" i="24"/>
  <c r="F103" i="24"/>
  <c r="G103" i="24"/>
  <c r="H103" i="24"/>
  <c r="I103" i="24"/>
  <c r="J103" i="24"/>
  <c r="K103" i="24"/>
  <c r="L103" i="24"/>
  <c r="M103" i="24"/>
  <c r="N103" i="24"/>
  <c r="O103" i="24"/>
  <c r="P103" i="24"/>
  <c r="Q103" i="24"/>
  <c r="R103" i="24"/>
  <c r="S103" i="24"/>
  <c r="T103" i="24"/>
  <c r="U103" i="24"/>
  <c r="V103" i="24"/>
  <c r="W103" i="24"/>
  <c r="X103" i="24"/>
  <c r="Y103" i="24"/>
  <c r="Z103" i="24"/>
  <c r="AA103" i="24"/>
  <c r="AB103" i="24"/>
  <c r="AC103" i="24"/>
  <c r="AD103" i="24"/>
  <c r="AE103" i="24"/>
  <c r="AF103" i="24"/>
  <c r="AG103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89" i="24"/>
  <c r="E88" i="24"/>
  <c r="F88" i="24" s="1"/>
  <c r="G88" i="24" s="1"/>
  <c r="H88" i="24" s="1"/>
  <c r="I88" i="24" s="1"/>
  <c r="J88" i="24" s="1"/>
  <c r="K88" i="24" s="1"/>
  <c r="L88" i="24" s="1"/>
  <c r="M88" i="24" s="1"/>
  <c r="N88" i="24" s="1"/>
  <c r="O88" i="24" s="1"/>
  <c r="P88" i="24" s="1"/>
  <c r="Q88" i="24" s="1"/>
  <c r="R88" i="24" s="1"/>
  <c r="S88" i="24" s="1"/>
  <c r="T88" i="24" s="1"/>
  <c r="U88" i="24" s="1"/>
  <c r="V88" i="24" s="1"/>
  <c r="W88" i="24" s="1"/>
  <c r="X88" i="24" s="1"/>
  <c r="Y88" i="24" s="1"/>
  <c r="Z88" i="24" s="1"/>
  <c r="AA88" i="24" s="1"/>
  <c r="AB88" i="24" s="1"/>
  <c r="AC88" i="24" s="1"/>
  <c r="AD88" i="24" s="1"/>
  <c r="AE88" i="24" s="1"/>
  <c r="AF88" i="24" s="1"/>
  <c r="AG88" i="24" s="1"/>
  <c r="U74" i="10" l="1"/>
  <c r="F73" i="10"/>
  <c r="E74" i="10"/>
  <c r="E66" i="10"/>
  <c r="AA75" i="10"/>
  <c r="L75" i="10"/>
  <c r="Z74" i="10"/>
  <c r="Y74" i="10"/>
  <c r="F66" i="10"/>
  <c r="P73" i="10"/>
  <c r="W74" i="10"/>
  <c r="W76" i="10" s="1"/>
  <c r="W73" i="10"/>
  <c r="AD108" i="16"/>
  <c r="AD109" i="16" s="1"/>
  <c r="E122" i="21"/>
  <c r="AD41" i="23"/>
  <c r="N41" i="23"/>
  <c r="AA108" i="16"/>
  <c r="AA109" i="16" s="1"/>
  <c r="E111" i="21"/>
  <c r="L47" i="10"/>
  <c r="F47" i="10"/>
  <c r="L122" i="21"/>
  <c r="AB48" i="10"/>
  <c r="X48" i="10"/>
  <c r="V47" i="10"/>
  <c r="J47" i="10"/>
  <c r="H47" i="10"/>
  <c r="AF75" i="10"/>
  <c r="AE75" i="10"/>
  <c r="X46" i="10"/>
  <c r="M66" i="10"/>
  <c r="M104" i="24"/>
  <c r="AB65" i="10"/>
  <c r="X64" i="10"/>
  <c r="Y108" i="16"/>
  <c r="Y109" i="16" s="1"/>
  <c r="I108" i="16"/>
  <c r="I109" i="16" s="1"/>
  <c r="O66" i="10"/>
  <c r="Q122" i="21"/>
  <c r="G66" i="10"/>
  <c r="AE48" i="10"/>
  <c r="V75" i="10"/>
  <c r="V76" i="10" s="1"/>
  <c r="F75" i="10"/>
  <c r="W65" i="10"/>
  <c r="Q47" i="10"/>
  <c r="S65" i="10"/>
  <c r="L104" i="24"/>
  <c r="K47" i="10"/>
  <c r="S64" i="10"/>
  <c r="AB108" i="16"/>
  <c r="AB109" i="16" s="1"/>
  <c r="L108" i="16"/>
  <c r="L109" i="16" s="1"/>
  <c r="AD122" i="21"/>
  <c r="AA122" i="21"/>
  <c r="K122" i="21"/>
  <c r="X122" i="21"/>
  <c r="H122" i="21"/>
  <c r="AA48" i="10"/>
  <c r="Z48" i="10"/>
  <c r="AA46" i="10"/>
  <c r="K65" i="10"/>
  <c r="M48" i="10"/>
  <c r="Y64" i="10"/>
  <c r="AC104" i="24"/>
  <c r="L48" i="10"/>
  <c r="K46" i="10"/>
  <c r="K49" i="10" s="1"/>
  <c r="AE74" i="10"/>
  <c r="J46" i="10"/>
  <c r="W64" i="10"/>
  <c r="H46" i="10"/>
  <c r="U64" i="10"/>
  <c r="G46" i="10"/>
  <c r="E75" i="18"/>
  <c r="X100" i="21"/>
  <c r="H100" i="21"/>
  <c r="Z47" i="10"/>
  <c r="G41" i="23"/>
  <c r="F100" i="21"/>
  <c r="AE63" i="18"/>
  <c r="AF63" i="18"/>
  <c r="P63" i="18"/>
  <c r="V64" i="10"/>
  <c r="AD104" i="24"/>
  <c r="N104" i="24"/>
  <c r="Z65" i="10"/>
  <c r="X65" i="10"/>
  <c r="Z66" i="10"/>
  <c r="H64" i="10"/>
  <c r="O63" i="18"/>
  <c r="F75" i="18"/>
  <c r="Y66" i="10"/>
  <c r="V65" i="10"/>
  <c r="G64" i="10"/>
  <c r="F51" i="23"/>
  <c r="Q48" i="10"/>
  <c r="U65" i="10"/>
  <c r="E64" i="10"/>
  <c r="P48" i="10"/>
  <c r="O48" i="10"/>
  <c r="AG46" i="10"/>
  <c r="N63" i="18"/>
  <c r="H65" i="10"/>
  <c r="P74" i="10"/>
  <c r="E52" i="23"/>
  <c r="E53" i="23" s="1"/>
  <c r="O74" i="10"/>
  <c r="H41" i="23"/>
  <c r="R108" i="16"/>
  <c r="R109" i="16" s="1"/>
  <c r="F65" i="10"/>
  <c r="K74" i="10"/>
  <c r="V100" i="21"/>
  <c r="R46" i="10"/>
  <c r="I66" i="10"/>
  <c r="AG75" i="10"/>
  <c r="R42" i="23"/>
  <c r="R43" i="23" s="1"/>
  <c r="H73" i="10"/>
  <c r="C117" i="16"/>
  <c r="S48" i="10"/>
  <c r="T42" i="23"/>
  <c r="T43" i="23" s="1"/>
  <c r="AG42" i="23"/>
  <c r="AG43" i="23" s="1"/>
  <c r="AA65" i="10"/>
  <c r="S42" i="23"/>
  <c r="S43" i="23" s="1"/>
  <c r="AC41" i="23"/>
  <c r="G51" i="23"/>
  <c r="M41" i="23"/>
  <c r="R75" i="10"/>
  <c r="AE41" i="23"/>
  <c r="O41" i="23"/>
  <c r="P122" i="21"/>
  <c r="H108" i="16"/>
  <c r="H109" i="16" s="1"/>
  <c r="U108" i="16"/>
  <c r="U109" i="16" s="1"/>
  <c r="I64" i="10"/>
  <c r="Q75" i="10"/>
  <c r="AF73" i="10"/>
  <c r="W46" i="10"/>
  <c r="AA73" i="10"/>
  <c r="AG48" i="10"/>
  <c r="S46" i="10"/>
  <c r="O75" i="10"/>
  <c r="X73" i="10"/>
  <c r="L41" i="23"/>
  <c r="Y41" i="23"/>
  <c r="K66" i="10"/>
  <c r="H75" i="10"/>
  <c r="F52" i="23"/>
  <c r="F53" i="23" s="1"/>
  <c r="R73" i="10"/>
  <c r="Q73" i="10"/>
  <c r="C115" i="24"/>
  <c r="C123" i="24"/>
  <c r="C122" i="24"/>
  <c r="C121" i="24"/>
  <c r="C119" i="24"/>
  <c r="C118" i="24"/>
  <c r="C117" i="24"/>
  <c r="C113" i="24"/>
  <c r="AG104" i="24"/>
  <c r="E104" i="24"/>
  <c r="R104" i="24"/>
  <c r="C98" i="24"/>
  <c r="C97" i="24"/>
  <c r="C96" i="24"/>
  <c r="C91" i="24"/>
  <c r="AF104" i="24"/>
  <c r="P104" i="24"/>
  <c r="C99" i="24"/>
  <c r="C94" i="24"/>
  <c r="W104" i="24"/>
  <c r="AB104" i="24"/>
  <c r="AA104" i="24"/>
  <c r="K104" i="24"/>
  <c r="X104" i="24"/>
  <c r="H104" i="24"/>
  <c r="U104" i="24"/>
  <c r="Z104" i="24"/>
  <c r="J104" i="24"/>
  <c r="G104" i="24"/>
  <c r="T104" i="24"/>
  <c r="C102" i="24"/>
  <c r="Q104" i="24"/>
  <c r="C95" i="24"/>
  <c r="AE104" i="24"/>
  <c r="O104" i="24"/>
  <c r="Y104" i="24"/>
  <c r="I104" i="24"/>
  <c r="V104" i="24"/>
  <c r="F104" i="24"/>
  <c r="S104" i="24"/>
  <c r="Z41" i="23"/>
  <c r="J41" i="23"/>
  <c r="AB41" i="23"/>
  <c r="I41" i="23"/>
  <c r="AA41" i="23"/>
  <c r="K41" i="23"/>
  <c r="X41" i="23"/>
  <c r="W41" i="23"/>
  <c r="C39" i="23"/>
  <c r="V41" i="23"/>
  <c r="F41" i="23"/>
  <c r="U41" i="23"/>
  <c r="E41" i="23"/>
  <c r="P41" i="23"/>
  <c r="R41" i="23"/>
  <c r="Q41" i="23"/>
  <c r="AF41" i="23"/>
  <c r="G75" i="18"/>
  <c r="R63" i="18"/>
  <c r="T63" i="18"/>
  <c r="AD63" i="18"/>
  <c r="M63" i="18"/>
  <c r="K63" i="18"/>
  <c r="AB63" i="18"/>
  <c r="L63" i="18"/>
  <c r="Y63" i="18"/>
  <c r="I63" i="18"/>
  <c r="AG63" i="18"/>
  <c r="Q63" i="18"/>
  <c r="AA63" i="18"/>
  <c r="X63" i="18"/>
  <c r="H63" i="18"/>
  <c r="S63" i="18"/>
  <c r="AC63" i="18"/>
  <c r="C58" i="18"/>
  <c r="Z63" i="18"/>
  <c r="J63" i="18"/>
  <c r="W63" i="18"/>
  <c r="G63" i="18"/>
  <c r="C62" i="18"/>
  <c r="V63" i="18"/>
  <c r="F63" i="18"/>
  <c r="U63" i="18"/>
  <c r="E63" i="18"/>
  <c r="E133" i="21"/>
  <c r="C132" i="21"/>
  <c r="C130" i="21"/>
  <c r="C131" i="21"/>
  <c r="G133" i="21"/>
  <c r="C120" i="21"/>
  <c r="AB122" i="21"/>
  <c r="O122" i="21"/>
  <c r="Y122" i="21"/>
  <c r="V122" i="21"/>
  <c r="U122" i="21"/>
  <c r="C116" i="21"/>
  <c r="AC122" i="21"/>
  <c r="Z122" i="21"/>
  <c r="W122" i="21"/>
  <c r="G122" i="21"/>
  <c r="T122" i="21"/>
  <c r="D122" i="21"/>
  <c r="I122" i="21"/>
  <c r="F122" i="21"/>
  <c r="S122" i="21"/>
  <c r="AF122" i="21"/>
  <c r="R122" i="21"/>
  <c r="AE122" i="21"/>
  <c r="C119" i="21"/>
  <c r="AG122" i="21"/>
  <c r="N122" i="21"/>
  <c r="M122" i="21"/>
  <c r="J122" i="21"/>
  <c r="G111" i="21"/>
  <c r="F111" i="21"/>
  <c r="C110" i="21"/>
  <c r="C96" i="21"/>
  <c r="C99" i="21"/>
  <c r="R100" i="21"/>
  <c r="AB100" i="21"/>
  <c r="L100" i="21"/>
  <c r="Y100" i="21"/>
  <c r="I100" i="21"/>
  <c r="AG100" i="21"/>
  <c r="Q100" i="21"/>
  <c r="U100" i="21"/>
  <c r="E100" i="21"/>
  <c r="E137" i="21" s="1"/>
  <c r="Z100" i="21"/>
  <c r="J100" i="21"/>
  <c r="J137" i="21" s="1"/>
  <c r="W100" i="21"/>
  <c r="G100" i="21"/>
  <c r="T100" i="21"/>
  <c r="C95" i="21"/>
  <c r="S100" i="21"/>
  <c r="AF100" i="21"/>
  <c r="P100" i="21"/>
  <c r="AE100" i="21"/>
  <c r="O100" i="21"/>
  <c r="C98" i="21"/>
  <c r="AD100" i="21"/>
  <c r="N100" i="21"/>
  <c r="AA100" i="21"/>
  <c r="K100" i="21"/>
  <c r="K137" i="21" s="1"/>
  <c r="AC100" i="21"/>
  <c r="M100" i="21"/>
  <c r="V108" i="16"/>
  <c r="V109" i="16" s="1"/>
  <c r="E108" i="16"/>
  <c r="E109" i="16" s="1"/>
  <c r="G121" i="16"/>
  <c r="G122" i="16" s="1"/>
  <c r="F121" i="16"/>
  <c r="F122" i="16" s="1"/>
  <c r="E121" i="16"/>
  <c r="E122" i="16" s="1"/>
  <c r="C119" i="16"/>
  <c r="C116" i="16"/>
  <c r="T108" i="16"/>
  <c r="N108" i="16"/>
  <c r="N109" i="16" s="1"/>
  <c r="S108" i="16"/>
  <c r="S109" i="16" s="1"/>
  <c r="AF108" i="16"/>
  <c r="AF109" i="16" s="1"/>
  <c r="P108" i="16"/>
  <c r="P109" i="16" s="1"/>
  <c r="AC108" i="16"/>
  <c r="AC109" i="16" s="1"/>
  <c r="M108" i="16"/>
  <c r="M109" i="16" s="1"/>
  <c r="AE108" i="16"/>
  <c r="AE109" i="16" s="1"/>
  <c r="O108" i="16"/>
  <c r="O109" i="16" s="1"/>
  <c r="K108" i="16"/>
  <c r="K109" i="16" s="1"/>
  <c r="X108" i="16"/>
  <c r="X109" i="16" s="1"/>
  <c r="C105" i="16"/>
  <c r="Z108" i="16"/>
  <c r="Z109" i="16" s="1"/>
  <c r="J108" i="16"/>
  <c r="J109" i="16" s="1"/>
  <c r="W108" i="16"/>
  <c r="W109" i="16" s="1"/>
  <c r="G108" i="16"/>
  <c r="G109" i="16" s="1"/>
  <c r="T109" i="16"/>
  <c r="C103" i="16"/>
  <c r="C102" i="16"/>
  <c r="AG108" i="16"/>
  <c r="AG109" i="16" s="1"/>
  <c r="Q108" i="16"/>
  <c r="Q109" i="16" s="1"/>
  <c r="AG64" i="10"/>
  <c r="N75" i="10"/>
  <c r="M75" i="10"/>
  <c r="L74" i="10"/>
  <c r="L76" i="10" s="1"/>
  <c r="M73" i="10"/>
  <c r="L66" i="10"/>
  <c r="K75" i="10"/>
  <c r="J74" i="10"/>
  <c r="D64" i="10"/>
  <c r="L65" i="10"/>
  <c r="Q64" i="10"/>
  <c r="I74" i="10"/>
  <c r="D65" i="10"/>
  <c r="J66" i="10"/>
  <c r="J64" i="10"/>
  <c r="AD75" i="10"/>
  <c r="G75" i="10"/>
  <c r="G74" i="10"/>
  <c r="AC75" i="10"/>
  <c r="AE66" i="10"/>
  <c r="AB75" i="10"/>
  <c r="AG73" i="10"/>
  <c r="AC66" i="10"/>
  <c r="AB66" i="10"/>
  <c r="X75" i="10"/>
  <c r="AB74" i="10"/>
  <c r="AC73" i="10"/>
  <c r="AA66" i="10"/>
  <c r="D55" i="10"/>
  <c r="D56" i="10"/>
  <c r="E57" i="10"/>
  <c r="E56" i="10"/>
  <c r="G55" i="10"/>
  <c r="F55" i="10"/>
  <c r="Y48" i="10"/>
  <c r="Y47" i="10"/>
  <c r="N48" i="10"/>
  <c r="M47" i="10"/>
  <c r="I47" i="10"/>
  <c r="I46" i="10"/>
  <c r="AD48" i="10"/>
  <c r="AC48" i="10"/>
  <c r="AC47" i="10"/>
  <c r="AB47" i="10"/>
  <c r="D47" i="10"/>
  <c r="D48" i="10"/>
  <c r="C23" i="22"/>
  <c r="F76" i="10"/>
  <c r="U73" i="10"/>
  <c r="U76" i="10" s="1"/>
  <c r="E73" i="10"/>
  <c r="Z75" i="10"/>
  <c r="Z76" i="10" s="1"/>
  <c r="J75" i="10"/>
  <c r="T73" i="10"/>
  <c r="Y75" i="10"/>
  <c r="Y76" i="10" s="1"/>
  <c r="I75" i="10"/>
  <c r="S73" i="10"/>
  <c r="T74" i="10"/>
  <c r="S74" i="10"/>
  <c r="AD73" i="10"/>
  <c r="N73" i="10"/>
  <c r="D75" i="10"/>
  <c r="D74" i="10"/>
  <c r="C72" i="10"/>
  <c r="T64" i="10"/>
  <c r="R64" i="10"/>
  <c r="T65" i="10"/>
  <c r="AF64" i="10"/>
  <c r="P64" i="10"/>
  <c r="R65" i="10"/>
  <c r="AE64" i="10"/>
  <c r="O64" i="10"/>
  <c r="AG65" i="10"/>
  <c r="Q65" i="10"/>
  <c r="AD64" i="10"/>
  <c r="N64" i="10"/>
  <c r="AF65" i="10"/>
  <c r="P65" i="10"/>
  <c r="AC64" i="10"/>
  <c r="M64" i="10"/>
  <c r="AD65" i="10"/>
  <c r="N65" i="10"/>
  <c r="F67" i="10"/>
  <c r="C63" i="10"/>
  <c r="G56" i="10"/>
  <c r="F56" i="10"/>
  <c r="V46" i="10"/>
  <c r="F46" i="10"/>
  <c r="U46" i="10"/>
  <c r="E46" i="10"/>
  <c r="W47" i="10"/>
  <c r="G47" i="10"/>
  <c r="T46" i="10"/>
  <c r="U47" i="10"/>
  <c r="E47" i="10"/>
  <c r="T47" i="10"/>
  <c r="AF46" i="10"/>
  <c r="AF49" i="10" s="1"/>
  <c r="P46" i="10"/>
  <c r="R47" i="10"/>
  <c r="AE46" i="10"/>
  <c r="AE49" i="10" s="1"/>
  <c r="O46" i="10"/>
  <c r="AD46" i="10"/>
  <c r="N46" i="10"/>
  <c r="C45" i="10"/>
  <c r="C26" i="22"/>
  <c r="D27" i="19" s="1"/>
  <c r="D121" i="16"/>
  <c r="C118" i="16"/>
  <c r="F108" i="16"/>
  <c r="F109" i="16" s="1"/>
  <c r="D108" i="16"/>
  <c r="D109" i="16" s="1"/>
  <c r="D120" i="16"/>
  <c r="C106" i="16"/>
  <c r="C101" i="16"/>
  <c r="C104" i="16"/>
  <c r="C107" i="16"/>
  <c r="C129" i="21"/>
  <c r="D133" i="21"/>
  <c r="F133" i="21"/>
  <c r="C117" i="21"/>
  <c r="C118" i="21"/>
  <c r="C121" i="21"/>
  <c r="C107" i="21"/>
  <c r="C109" i="21"/>
  <c r="C108" i="21"/>
  <c r="D111" i="21"/>
  <c r="C94" i="21"/>
  <c r="C97" i="21"/>
  <c r="D100" i="21"/>
  <c r="D75" i="18"/>
  <c r="C60" i="18"/>
  <c r="C56" i="18"/>
  <c r="C61" i="18"/>
  <c r="C59" i="18"/>
  <c r="C57" i="18"/>
  <c r="D63" i="18"/>
  <c r="E51" i="23"/>
  <c r="D52" i="23"/>
  <c r="D53" i="23" s="1"/>
  <c r="D51" i="23"/>
  <c r="G52" i="23"/>
  <c r="G53" i="23" s="1"/>
  <c r="T41" i="23"/>
  <c r="S41" i="23"/>
  <c r="C38" i="23"/>
  <c r="AG41" i="23"/>
  <c r="C40" i="23"/>
  <c r="Q42" i="23"/>
  <c r="Q43" i="23" s="1"/>
  <c r="D42" i="23"/>
  <c r="D43" i="23" s="1"/>
  <c r="D41" i="23"/>
  <c r="E42" i="23"/>
  <c r="E43" i="23" s="1"/>
  <c r="U42" i="23"/>
  <c r="U43" i="23" s="1"/>
  <c r="F42" i="23"/>
  <c r="F43" i="23" s="1"/>
  <c r="V42" i="23"/>
  <c r="V43" i="23" s="1"/>
  <c r="G42" i="23"/>
  <c r="G43" i="23" s="1"/>
  <c r="W42" i="23"/>
  <c r="W43" i="23" s="1"/>
  <c r="H42" i="23"/>
  <c r="H43" i="23" s="1"/>
  <c r="X42" i="23"/>
  <c r="X43" i="23" s="1"/>
  <c r="I42" i="23"/>
  <c r="I43" i="23" s="1"/>
  <c r="Y42" i="23"/>
  <c r="Y43" i="23" s="1"/>
  <c r="J42" i="23"/>
  <c r="J43" i="23" s="1"/>
  <c r="Z42" i="23"/>
  <c r="Z43" i="23" s="1"/>
  <c r="K42" i="23"/>
  <c r="K43" i="23" s="1"/>
  <c r="AA42" i="23"/>
  <c r="AA43" i="23" s="1"/>
  <c r="L42" i="23"/>
  <c r="L43" i="23" s="1"/>
  <c r="AB42" i="23"/>
  <c r="AB43" i="23" s="1"/>
  <c r="M42" i="23"/>
  <c r="M43" i="23" s="1"/>
  <c r="AC42" i="23"/>
  <c r="AC43" i="23" s="1"/>
  <c r="N42" i="23"/>
  <c r="N43" i="23" s="1"/>
  <c r="AD42" i="23"/>
  <c r="AD43" i="23" s="1"/>
  <c r="O42" i="23"/>
  <c r="O43" i="23" s="1"/>
  <c r="AE42" i="23"/>
  <c r="AE43" i="23" s="1"/>
  <c r="P42" i="23"/>
  <c r="P43" i="23" s="1"/>
  <c r="AF42" i="23"/>
  <c r="AF43" i="23" s="1"/>
  <c r="C112" i="24"/>
  <c r="C120" i="24"/>
  <c r="C116" i="24"/>
  <c r="C114" i="24"/>
  <c r="E124" i="24"/>
  <c r="F124" i="24"/>
  <c r="G124" i="24"/>
  <c r="D124" i="24"/>
  <c r="C90" i="24"/>
  <c r="C93" i="24"/>
  <c r="C100" i="24"/>
  <c r="C92" i="24"/>
  <c r="C103" i="24"/>
  <c r="D104" i="24"/>
  <c r="C101" i="24"/>
  <c r="C89" i="24"/>
  <c r="H49" i="10" l="1"/>
  <c r="O49" i="10"/>
  <c r="E67" i="10"/>
  <c r="X137" i="21"/>
  <c r="M67" i="10"/>
  <c r="F49" i="10"/>
  <c r="W49" i="10"/>
  <c r="AB67" i="10"/>
  <c r="S49" i="10"/>
  <c r="AA76" i="10"/>
  <c r="E140" i="21"/>
  <c r="AA137" i="21"/>
  <c r="Q137" i="21"/>
  <c r="P76" i="10"/>
  <c r="U137" i="21"/>
  <c r="AA67" i="10"/>
  <c r="L137" i="21"/>
  <c r="H137" i="21"/>
  <c r="AB49" i="10"/>
  <c r="G67" i="10"/>
  <c r="V49" i="10"/>
  <c r="AB137" i="21"/>
  <c r="Q49" i="10"/>
  <c r="K76" i="10"/>
  <c r="V137" i="21"/>
  <c r="U67" i="10"/>
  <c r="X49" i="10"/>
  <c r="O137" i="21"/>
  <c r="M49" i="10"/>
  <c r="P137" i="21"/>
  <c r="J49" i="10"/>
  <c r="X67" i="10"/>
  <c r="I67" i="10"/>
  <c r="H76" i="10"/>
  <c r="AE76" i="10"/>
  <c r="V67" i="10"/>
  <c r="S67" i="10"/>
  <c r="Q67" i="10"/>
  <c r="R76" i="10"/>
  <c r="L49" i="10"/>
  <c r="F137" i="21"/>
  <c r="Y67" i="10"/>
  <c r="AC49" i="10"/>
  <c r="AF76" i="10"/>
  <c r="AC67" i="10"/>
  <c r="W67" i="10"/>
  <c r="AC137" i="21"/>
  <c r="Q76" i="10"/>
  <c r="X76" i="10"/>
  <c r="H67" i="10"/>
  <c r="H80" i="10" s="1"/>
  <c r="Z67" i="10"/>
  <c r="K67" i="10"/>
  <c r="K80" i="10" s="1"/>
  <c r="Z49" i="10"/>
  <c r="AA49" i="10"/>
  <c r="R49" i="10"/>
  <c r="AD137" i="21"/>
  <c r="P49" i="10"/>
  <c r="AG76" i="10"/>
  <c r="G49" i="10"/>
  <c r="G76" i="10"/>
  <c r="AG49" i="10"/>
  <c r="I49" i="10"/>
  <c r="M137" i="21"/>
  <c r="M76" i="10"/>
  <c r="O76" i="10"/>
  <c r="D58" i="10"/>
  <c r="N76" i="10"/>
  <c r="F58" i="10"/>
  <c r="F83" i="10" s="1"/>
  <c r="G58" i="10"/>
  <c r="AG67" i="10"/>
  <c r="J67" i="10"/>
  <c r="Y137" i="21"/>
  <c r="L67" i="10"/>
  <c r="R137" i="21"/>
  <c r="AC76" i="10"/>
  <c r="I76" i="10"/>
  <c r="AF137" i="21"/>
  <c r="S137" i="21"/>
  <c r="C122" i="21"/>
  <c r="T76" i="10"/>
  <c r="N67" i="10"/>
  <c r="C104" i="24"/>
  <c r="C33" i="19" s="1"/>
  <c r="AD67" i="10"/>
  <c r="AB76" i="10"/>
  <c r="D140" i="21"/>
  <c r="AE67" i="10"/>
  <c r="AE80" i="10" s="1"/>
  <c r="F80" i="10"/>
  <c r="P67" i="10"/>
  <c r="J76" i="10"/>
  <c r="D49" i="10"/>
  <c r="Y49" i="10"/>
  <c r="AD76" i="10"/>
  <c r="C43" i="23"/>
  <c r="C32" i="19" s="1"/>
  <c r="C63" i="18"/>
  <c r="C31" i="19" s="1"/>
  <c r="F140" i="21"/>
  <c r="G140" i="21"/>
  <c r="T137" i="21"/>
  <c r="G137" i="21"/>
  <c r="W137" i="21"/>
  <c r="Z137" i="21"/>
  <c r="N137" i="21"/>
  <c r="AG137" i="21"/>
  <c r="I137" i="21"/>
  <c r="AE137" i="21"/>
  <c r="C100" i="21"/>
  <c r="D137" i="21"/>
  <c r="S76" i="10"/>
  <c r="C64" i="10"/>
  <c r="AF67" i="10"/>
  <c r="AF80" i="10" s="1"/>
  <c r="C73" i="10"/>
  <c r="T67" i="10"/>
  <c r="T49" i="10"/>
  <c r="E49" i="10"/>
  <c r="U49" i="10"/>
  <c r="N49" i="10"/>
  <c r="AD49" i="10"/>
  <c r="C27" i="19"/>
  <c r="E27" i="19" s="1"/>
  <c r="C28" i="22"/>
  <c r="E76" i="10"/>
  <c r="C74" i="10"/>
  <c r="C75" i="10"/>
  <c r="D76" i="10"/>
  <c r="R67" i="10"/>
  <c r="O67" i="10"/>
  <c r="C65" i="10"/>
  <c r="C66" i="10"/>
  <c r="D67" i="10"/>
  <c r="E58" i="10"/>
  <c r="C46" i="10"/>
  <c r="C47" i="10"/>
  <c r="C48" i="10"/>
  <c r="C108" i="16"/>
  <c r="D122" i="16"/>
  <c r="C109" i="16"/>
  <c r="C28" i="19" s="1"/>
  <c r="C41" i="23"/>
  <c r="C42" i="23"/>
  <c r="O80" i="10" l="1"/>
  <c r="E80" i="10"/>
  <c r="S80" i="10"/>
  <c r="AB80" i="10"/>
  <c r="W80" i="10"/>
  <c r="M80" i="10"/>
  <c r="L80" i="10"/>
  <c r="G80" i="10"/>
  <c r="Q80" i="10"/>
  <c r="AA80" i="10"/>
  <c r="V80" i="10"/>
  <c r="U80" i="10"/>
  <c r="Z80" i="10"/>
  <c r="X80" i="10"/>
  <c r="AC80" i="10"/>
  <c r="J80" i="10"/>
  <c r="Y80" i="10"/>
  <c r="I80" i="10"/>
  <c r="G83" i="10"/>
  <c r="P80" i="10"/>
  <c r="R80" i="10"/>
  <c r="AG80" i="10"/>
  <c r="N80" i="10"/>
  <c r="C49" i="10"/>
  <c r="AD80" i="10"/>
  <c r="C76" i="10"/>
  <c r="C137" i="21"/>
  <c r="C29" i="19" s="1"/>
  <c r="C67" i="10"/>
  <c r="D83" i="10"/>
  <c r="E83" i="10"/>
  <c r="T80" i="10"/>
  <c r="D80" i="10"/>
  <c r="C80" i="10" l="1"/>
  <c r="C26" i="19" s="1"/>
  <c r="H22" i="7" l="1"/>
  <c r="E21" i="7" l="1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D8" i="2" l="1"/>
  <c r="C20" i="6" l="1"/>
  <c r="AE105" i="21" l="1"/>
  <c r="K54" i="10"/>
  <c r="I106" i="21"/>
  <c r="AC54" i="10"/>
  <c r="AD105" i="21"/>
  <c r="V105" i="21"/>
  <c r="U54" i="10"/>
  <c r="AC105" i="21"/>
  <c r="U105" i="21"/>
  <c r="T54" i="10"/>
  <c r="T105" i="21"/>
  <c r="AD106" i="21"/>
  <c r="S54" i="10"/>
  <c r="S105" i="21"/>
  <c r="AC106" i="21"/>
  <c r="U106" i="21"/>
  <c r="J54" i="10"/>
  <c r="K105" i="21"/>
  <c r="AE106" i="21"/>
  <c r="T106" i="21"/>
  <c r="I54" i="10"/>
  <c r="J105" i="21"/>
  <c r="S106" i="21"/>
  <c r="I105" i="21"/>
  <c r="K106" i="21"/>
  <c r="AE54" i="10"/>
  <c r="J106" i="21"/>
  <c r="AD54" i="10"/>
  <c r="I111" i="21" l="1"/>
  <c r="S57" i="10"/>
  <c r="S55" i="10"/>
  <c r="S56" i="10"/>
  <c r="AD111" i="21"/>
  <c r="I57" i="10"/>
  <c r="I56" i="10"/>
  <c r="I55" i="10"/>
  <c r="J57" i="10"/>
  <c r="J56" i="10"/>
  <c r="J55" i="10"/>
  <c r="U111" i="21"/>
  <c r="AE111" i="21"/>
  <c r="S111" i="21"/>
  <c r="AC111" i="21"/>
  <c r="J111" i="21"/>
  <c r="K111" i="21"/>
  <c r="AC57" i="10"/>
  <c r="AC56" i="10"/>
  <c r="AC55" i="10"/>
  <c r="AD55" i="10"/>
  <c r="AD57" i="10"/>
  <c r="AD56" i="10"/>
  <c r="K55" i="10"/>
  <c r="K57" i="10"/>
  <c r="K56" i="10"/>
  <c r="AE55" i="10"/>
  <c r="AE57" i="10"/>
  <c r="AE56" i="10"/>
  <c r="T111" i="21"/>
  <c r="T57" i="10"/>
  <c r="T55" i="10"/>
  <c r="T56" i="10"/>
  <c r="U56" i="10"/>
  <c r="U55" i="10"/>
  <c r="U57" i="10"/>
  <c r="L105" i="21"/>
  <c r="AF105" i="21"/>
  <c r="L54" i="10"/>
  <c r="V54" i="10"/>
  <c r="V106" i="21"/>
  <c r="V111" i="21" s="1"/>
  <c r="AF106" i="21"/>
  <c r="L106" i="21"/>
  <c r="AF54" i="10"/>
  <c r="I127" i="21"/>
  <c r="J127" i="21"/>
  <c r="J128" i="21"/>
  <c r="T127" i="21"/>
  <c r="S128" i="21"/>
  <c r="AF128" i="21"/>
  <c r="V128" i="21"/>
  <c r="AD127" i="21"/>
  <c r="AD128" i="21"/>
  <c r="AE127" i="21"/>
  <c r="AC128" i="21"/>
  <c r="T58" i="10" l="1"/>
  <c r="T83" i="10" s="1"/>
  <c r="J58" i="10"/>
  <c r="J83" i="10" s="1"/>
  <c r="AD58" i="10"/>
  <c r="AD83" i="10" s="1"/>
  <c r="U58" i="10"/>
  <c r="U83" i="10" s="1"/>
  <c r="S58" i="10"/>
  <c r="S83" i="10" s="1"/>
  <c r="L111" i="21"/>
  <c r="K58" i="10"/>
  <c r="K83" i="10" s="1"/>
  <c r="J133" i="21"/>
  <c r="J140" i="21" s="1"/>
  <c r="V57" i="10"/>
  <c r="V55" i="10"/>
  <c r="V56" i="10"/>
  <c r="AD133" i="21"/>
  <c r="AD140" i="21" s="1"/>
  <c r="L55" i="10"/>
  <c r="L57" i="10"/>
  <c r="L56" i="10"/>
  <c r="AC58" i="10"/>
  <c r="AC83" i="10" s="1"/>
  <c r="I58" i="10"/>
  <c r="I83" i="10" s="1"/>
  <c r="AF55" i="10"/>
  <c r="AF57" i="10"/>
  <c r="AF56" i="10"/>
  <c r="AF111" i="21"/>
  <c r="AE58" i="10"/>
  <c r="AE83" i="10" s="1"/>
  <c r="AF127" i="21"/>
  <c r="AF133" i="21" s="1"/>
  <c r="T128" i="21"/>
  <c r="T133" i="21" s="1"/>
  <c r="T140" i="21" s="1"/>
  <c r="L127" i="21"/>
  <c r="I128" i="21"/>
  <c r="I133" i="21" s="1"/>
  <c r="I140" i="21" s="1"/>
  <c r="W105" i="21"/>
  <c r="M105" i="21"/>
  <c r="W106" i="21"/>
  <c r="M106" i="21"/>
  <c r="W54" i="10"/>
  <c r="AG106" i="21"/>
  <c r="M54" i="10"/>
  <c r="AG105" i="21"/>
  <c r="AG54" i="10"/>
  <c r="AC127" i="21"/>
  <c r="AC133" i="21" s="1"/>
  <c r="AC140" i="21" s="1"/>
  <c r="L128" i="21"/>
  <c r="S127" i="21"/>
  <c r="S133" i="21" s="1"/>
  <c r="S140" i="21" s="1"/>
  <c r="U127" i="21"/>
  <c r="K128" i="21"/>
  <c r="K127" i="21"/>
  <c r="AE128" i="21"/>
  <c r="AE133" i="21" s="1"/>
  <c r="AE140" i="21" s="1"/>
  <c r="V127" i="21"/>
  <c r="V133" i="21" s="1"/>
  <c r="V140" i="21" s="1"/>
  <c r="U128" i="21"/>
  <c r="U133" i="21" s="1"/>
  <c r="U140" i="21" s="1"/>
  <c r="K133" i="21" l="1"/>
  <c r="K140" i="21" s="1"/>
  <c r="V58" i="10"/>
  <c r="V83" i="10" s="1"/>
  <c r="M111" i="21"/>
  <c r="AF140" i="21"/>
  <c r="L58" i="10"/>
  <c r="L83" i="10" s="1"/>
  <c r="M55" i="10"/>
  <c r="M57" i="10"/>
  <c r="M56" i="10"/>
  <c r="W57" i="10"/>
  <c r="W55" i="10"/>
  <c r="W56" i="10"/>
  <c r="AG55" i="10"/>
  <c r="AG57" i="10"/>
  <c r="AG56" i="10"/>
  <c r="AG111" i="21"/>
  <c r="L133" i="21"/>
  <c r="L140" i="21" s="1"/>
  <c r="AF58" i="10"/>
  <c r="AF83" i="10" s="1"/>
  <c r="V114" i="16"/>
  <c r="V120" i="16" s="1"/>
  <c r="S115" i="16"/>
  <c r="S121" i="16" s="1"/>
  <c r="W111" i="21"/>
  <c r="M128" i="21"/>
  <c r="AG127" i="21"/>
  <c r="AG128" i="21"/>
  <c r="X54" i="10"/>
  <c r="X105" i="21"/>
  <c r="W127" i="21"/>
  <c r="X106" i="21"/>
  <c r="W128" i="21"/>
  <c r="M127" i="21"/>
  <c r="N105" i="21"/>
  <c r="N106" i="21"/>
  <c r="N54" i="10"/>
  <c r="T114" i="16"/>
  <c r="T120" i="16" s="1"/>
  <c r="J114" i="16"/>
  <c r="J120" i="16" s="1"/>
  <c r="L115" i="16"/>
  <c r="L121" i="16" s="1"/>
  <c r="K115" i="16"/>
  <c r="K121" i="16" s="1"/>
  <c r="V115" i="16"/>
  <c r="V121" i="16" s="1"/>
  <c r="AF114" i="16"/>
  <c r="AF120" i="16" s="1"/>
  <c r="AE114" i="16"/>
  <c r="AE120" i="16" s="1"/>
  <c r="AF115" i="16"/>
  <c r="AF121" i="16" s="1"/>
  <c r="J115" i="16"/>
  <c r="J121" i="16" s="1"/>
  <c r="I114" i="16"/>
  <c r="I120" i="16" s="1"/>
  <c r="AC114" i="16"/>
  <c r="AC120" i="16" s="1"/>
  <c r="AD115" i="16"/>
  <c r="AD121" i="16" s="1"/>
  <c r="K114" i="16"/>
  <c r="K120" i="16" s="1"/>
  <c r="U114" i="16"/>
  <c r="U120" i="16" s="1"/>
  <c r="U115" i="16"/>
  <c r="U121" i="16" s="1"/>
  <c r="L114" i="16"/>
  <c r="L120" i="16" s="1"/>
  <c r="AC115" i="16"/>
  <c r="AC121" i="16" s="1"/>
  <c r="W133" i="21" l="1"/>
  <c r="W140" i="21" s="1"/>
  <c r="L122" i="16"/>
  <c r="M133" i="21"/>
  <c r="M140" i="21" s="1"/>
  <c r="K122" i="16"/>
  <c r="T115" i="16"/>
  <c r="T121" i="16" s="1"/>
  <c r="T122" i="16" s="1"/>
  <c r="AG58" i="10"/>
  <c r="AG83" i="10" s="1"/>
  <c r="AE115" i="16"/>
  <c r="AE121" i="16" s="1"/>
  <c r="AE122" i="16" s="1"/>
  <c r="U122" i="16"/>
  <c r="AG133" i="21"/>
  <c r="AG140" i="21" s="1"/>
  <c r="J122" i="16"/>
  <c r="X55" i="10"/>
  <c r="X56" i="10"/>
  <c r="X57" i="10"/>
  <c r="AC122" i="16"/>
  <c r="N111" i="21"/>
  <c r="M58" i="10"/>
  <c r="M83" i="10" s="1"/>
  <c r="I115" i="16"/>
  <c r="I121" i="16" s="1"/>
  <c r="I122" i="16" s="1"/>
  <c r="X111" i="21"/>
  <c r="S114" i="16"/>
  <c r="S120" i="16" s="1"/>
  <c r="S122" i="16" s="1"/>
  <c r="AF122" i="16"/>
  <c r="V122" i="16"/>
  <c r="AD114" i="16"/>
  <c r="AD120" i="16" s="1"/>
  <c r="AD122" i="16" s="1"/>
  <c r="N55" i="10"/>
  <c r="N57" i="10"/>
  <c r="N56" i="10"/>
  <c r="W58" i="10"/>
  <c r="W83" i="10" s="1"/>
  <c r="M114" i="16"/>
  <c r="M120" i="16" s="1"/>
  <c r="N128" i="21"/>
  <c r="X127" i="21"/>
  <c r="X128" i="21"/>
  <c r="X133" i="21" s="1"/>
  <c r="O105" i="21"/>
  <c r="O54" i="10"/>
  <c r="O106" i="21"/>
  <c r="AG114" i="16"/>
  <c r="AG120" i="16" s="1"/>
  <c r="Y105" i="21"/>
  <c r="Y106" i="21"/>
  <c r="AG115" i="16"/>
  <c r="AG121" i="16" s="1"/>
  <c r="Y54" i="10"/>
  <c r="N127" i="21"/>
  <c r="H105" i="21"/>
  <c r="H106" i="21"/>
  <c r="H54" i="10"/>
  <c r="AD69" i="18"/>
  <c r="AD71" i="18"/>
  <c r="K69" i="18"/>
  <c r="K71" i="18"/>
  <c r="AC69" i="18"/>
  <c r="AC71" i="18"/>
  <c r="V71" i="18"/>
  <c r="V69" i="18"/>
  <c r="U71" i="18"/>
  <c r="J71" i="18"/>
  <c r="J69" i="18"/>
  <c r="N133" i="21" l="1"/>
  <c r="X58" i="10"/>
  <c r="X83" i="10" s="1"/>
  <c r="N58" i="10"/>
  <c r="N83" i="10" s="1"/>
  <c r="O111" i="21"/>
  <c r="Y57" i="10"/>
  <c r="Y56" i="10"/>
  <c r="Y55" i="10"/>
  <c r="Y111" i="21"/>
  <c r="N140" i="21"/>
  <c r="H55" i="10"/>
  <c r="H57" i="10"/>
  <c r="H56" i="10"/>
  <c r="H111" i="21"/>
  <c r="AG122" i="16"/>
  <c r="W114" i="16"/>
  <c r="W120" i="16" s="1"/>
  <c r="W115" i="16"/>
  <c r="W121" i="16" s="1"/>
  <c r="M115" i="16"/>
  <c r="M121" i="16" s="1"/>
  <c r="M122" i="16" s="1"/>
  <c r="O55" i="10"/>
  <c r="O57" i="10"/>
  <c r="O56" i="10"/>
  <c r="X140" i="21"/>
  <c r="U69" i="18"/>
  <c r="AF69" i="18"/>
  <c r="P106" i="21"/>
  <c r="W69" i="18"/>
  <c r="Y127" i="21"/>
  <c r="Y128" i="21"/>
  <c r="Z105" i="21"/>
  <c r="Z106" i="21"/>
  <c r="Z54" i="10"/>
  <c r="O127" i="21"/>
  <c r="O128" i="21"/>
  <c r="W71" i="18"/>
  <c r="P105" i="21"/>
  <c r="P54" i="10"/>
  <c r="H127" i="21"/>
  <c r="H128" i="21"/>
  <c r="AE69" i="18"/>
  <c r="AE71" i="18"/>
  <c r="S69" i="18"/>
  <c r="L69" i="18"/>
  <c r="S71" i="18"/>
  <c r="T69" i="18"/>
  <c r="T71" i="18"/>
  <c r="I71" i="18"/>
  <c r="L27" i="16"/>
  <c r="AF71" i="18"/>
  <c r="L71" i="18"/>
  <c r="I69" i="18"/>
  <c r="AE73" i="18"/>
  <c r="D189" i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Y133" i="21" l="1"/>
  <c r="Y140" i="21" s="1"/>
  <c r="N115" i="16"/>
  <c r="N121" i="16" s="1"/>
  <c r="W122" i="16"/>
  <c r="H133" i="21"/>
  <c r="H140" i="21" s="1"/>
  <c r="P111" i="21"/>
  <c r="O58" i="10"/>
  <c r="O83" i="10" s="1"/>
  <c r="H58" i="10"/>
  <c r="X114" i="16"/>
  <c r="X120" i="16" s="1"/>
  <c r="X115" i="16"/>
  <c r="X121" i="16" s="1"/>
  <c r="Y58" i="10"/>
  <c r="Y83" i="10" s="1"/>
  <c r="O133" i="21"/>
  <c r="O140" i="21" s="1"/>
  <c r="P55" i="10"/>
  <c r="P57" i="10"/>
  <c r="P56" i="10"/>
  <c r="Z111" i="21"/>
  <c r="Z57" i="10"/>
  <c r="Z56" i="10"/>
  <c r="Z55" i="10"/>
  <c r="N114" i="16"/>
  <c r="N120" i="16" s="1"/>
  <c r="T70" i="18"/>
  <c r="S74" i="18"/>
  <c r="T74" i="18"/>
  <c r="M71" i="18"/>
  <c r="AG71" i="18"/>
  <c r="M69" i="18"/>
  <c r="AG69" i="18"/>
  <c r="Z127" i="21"/>
  <c r="Z128" i="21"/>
  <c r="P127" i="21"/>
  <c r="P128" i="21"/>
  <c r="X71" i="18"/>
  <c r="X69" i="18"/>
  <c r="Q54" i="10"/>
  <c r="N69" i="18"/>
  <c r="N71" i="18"/>
  <c r="Q106" i="21"/>
  <c r="Q105" i="21"/>
  <c r="AA105" i="21"/>
  <c r="AA106" i="21"/>
  <c r="AA54" i="10"/>
  <c r="AG73" i="18"/>
  <c r="S68" i="18"/>
  <c r="S72" i="18"/>
  <c r="AF72" i="18"/>
  <c r="W68" i="18"/>
  <c r="AG68" i="18"/>
  <c r="AG70" i="18"/>
  <c r="AD73" i="18"/>
  <c r="AF73" i="18"/>
  <c r="T72" i="18"/>
  <c r="J72" i="18"/>
  <c r="AF74" i="18"/>
  <c r="W73" i="18"/>
  <c r="AD68" i="18"/>
  <c r="V68" i="18"/>
  <c r="AG74" i="18"/>
  <c r="AC68" i="18"/>
  <c r="M73" i="18"/>
  <c r="AE74" i="18"/>
  <c r="V70" i="18"/>
  <c r="M74" i="18"/>
  <c r="U68" i="18"/>
  <c r="V72" i="18"/>
  <c r="AC72" i="18"/>
  <c r="U70" i="18"/>
  <c r="AF68" i="18"/>
  <c r="V73" i="18"/>
  <c r="J68" i="18"/>
  <c r="AC73" i="18"/>
  <c r="AD74" i="18"/>
  <c r="K68" i="18"/>
  <c r="U72" i="18"/>
  <c r="V74" i="18"/>
  <c r="AC74" i="18"/>
  <c r="L72" i="18"/>
  <c r="L68" i="18"/>
  <c r="K72" i="18"/>
  <c r="T68" i="18"/>
  <c r="L70" i="18"/>
  <c r="K73" i="18"/>
  <c r="S70" i="18"/>
  <c r="K74" i="18"/>
  <c r="J70" i="18"/>
  <c r="L73" i="18"/>
  <c r="T73" i="18"/>
  <c r="S73" i="18"/>
  <c r="W70" i="18"/>
  <c r="U74" i="18"/>
  <c r="L74" i="18"/>
  <c r="W72" i="18"/>
  <c r="J73" i="18"/>
  <c r="M70" i="18"/>
  <c r="J74" i="18"/>
  <c r="M72" i="18"/>
  <c r="I68" i="18"/>
  <c r="W74" i="18"/>
  <c r="AE68" i="18"/>
  <c r="AF70" i="18"/>
  <c r="I72" i="18"/>
  <c r="M68" i="18"/>
  <c r="AE70" i="18"/>
  <c r="AG72" i="18"/>
  <c r="I73" i="18"/>
  <c r="AE72" i="18"/>
  <c r="U73" i="18"/>
  <c r="I70" i="18"/>
  <c r="I74" i="18"/>
  <c r="K70" i="18"/>
  <c r="AC70" i="18"/>
  <c r="AD70" i="18"/>
  <c r="AD72" i="18"/>
  <c r="D96" i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S75" i="18" l="1"/>
  <c r="AE75" i="18"/>
  <c r="N122" i="16"/>
  <c r="Z58" i="10"/>
  <c r="Z83" i="10" s="1"/>
  <c r="Q111" i="21"/>
  <c r="I75" i="18"/>
  <c r="Z133" i="21"/>
  <c r="Z140" i="21" s="1"/>
  <c r="O115" i="16"/>
  <c r="O121" i="16" s="1"/>
  <c r="X122" i="16"/>
  <c r="AF75" i="18"/>
  <c r="J75" i="18"/>
  <c r="U75" i="18"/>
  <c r="P133" i="21"/>
  <c r="P140" i="21" s="1"/>
  <c r="AA56" i="10"/>
  <c r="AA55" i="10"/>
  <c r="AA57" i="10"/>
  <c r="Y114" i="16"/>
  <c r="Y120" i="16" s="1"/>
  <c r="H83" i="10"/>
  <c r="K75" i="18"/>
  <c r="AA111" i="21"/>
  <c r="Y115" i="16"/>
  <c r="Y121" i="16" s="1"/>
  <c r="P58" i="10"/>
  <c r="P83" i="10" s="1"/>
  <c r="AG75" i="18"/>
  <c r="AC75" i="18"/>
  <c r="W75" i="18"/>
  <c r="H114" i="16"/>
  <c r="V75" i="18"/>
  <c r="T75" i="18"/>
  <c r="AD75" i="18"/>
  <c r="H115" i="16"/>
  <c r="Q55" i="10"/>
  <c r="Q57" i="10"/>
  <c r="Q56" i="10"/>
  <c r="M75" i="18"/>
  <c r="L75" i="18"/>
  <c r="O114" i="16"/>
  <c r="O120" i="16" s="1"/>
  <c r="K50" i="23"/>
  <c r="X73" i="18"/>
  <c r="N68" i="18"/>
  <c r="N73" i="18"/>
  <c r="N74" i="18"/>
  <c r="X68" i="18"/>
  <c r="N72" i="18"/>
  <c r="X74" i="18"/>
  <c r="X72" i="18"/>
  <c r="W49" i="23"/>
  <c r="N70" i="18"/>
  <c r="X70" i="18"/>
  <c r="R54" i="10"/>
  <c r="AB105" i="21"/>
  <c r="AB106" i="21"/>
  <c r="AA127" i="21"/>
  <c r="AB54" i="10"/>
  <c r="Q127" i="21"/>
  <c r="Q128" i="21"/>
  <c r="Y69" i="18"/>
  <c r="Y71" i="18"/>
  <c r="R106" i="21"/>
  <c r="R105" i="21"/>
  <c r="O71" i="18"/>
  <c r="AA128" i="21"/>
  <c r="AF50" i="23"/>
  <c r="K48" i="23"/>
  <c r="S48" i="23"/>
  <c r="T48" i="23"/>
  <c r="AF49" i="23"/>
  <c r="J50" i="23"/>
  <c r="L48" i="23"/>
  <c r="AD49" i="23"/>
  <c r="M48" i="23"/>
  <c r="AE49" i="23"/>
  <c r="AD50" i="23"/>
  <c r="K49" i="23"/>
  <c r="M49" i="23"/>
  <c r="AE48" i="23"/>
  <c r="U48" i="23"/>
  <c r="S49" i="23"/>
  <c r="T50" i="23"/>
  <c r="AG49" i="23"/>
  <c r="W48" i="23"/>
  <c r="L49" i="23"/>
  <c r="AG48" i="23"/>
  <c r="W50" i="23"/>
  <c r="L50" i="23"/>
  <c r="T49" i="23"/>
  <c r="AG50" i="23"/>
  <c r="U50" i="23"/>
  <c r="U49" i="23"/>
  <c r="AE50" i="23"/>
  <c r="V49" i="23"/>
  <c r="AC49" i="23"/>
  <c r="M50" i="23"/>
  <c r="I48" i="23"/>
  <c r="V50" i="23"/>
  <c r="S50" i="23"/>
  <c r="AF48" i="23"/>
  <c r="I49" i="23"/>
  <c r="J49" i="23"/>
  <c r="I50" i="23"/>
  <c r="J48" i="23"/>
  <c r="AD48" i="23"/>
  <c r="V48" i="23"/>
  <c r="AC48" i="23"/>
  <c r="AC50" i="23"/>
  <c r="E14" i="1"/>
  <c r="C11" i="1"/>
  <c r="Q133" i="21" l="1"/>
  <c r="K52" i="23"/>
  <c r="K53" i="23" s="1"/>
  <c r="AF52" i="23"/>
  <c r="AF53" i="23" s="1"/>
  <c r="I51" i="23"/>
  <c r="C105" i="21"/>
  <c r="O69" i="18"/>
  <c r="O122" i="16"/>
  <c r="X75" i="18"/>
  <c r="R111" i="21"/>
  <c r="Y122" i="16"/>
  <c r="C106" i="21"/>
  <c r="Q58" i="10"/>
  <c r="Q83" i="10" s="1"/>
  <c r="AA58" i="10"/>
  <c r="AA83" i="10" s="1"/>
  <c r="C54" i="10"/>
  <c r="N75" i="18"/>
  <c r="V52" i="23"/>
  <c r="V53" i="23" s="1"/>
  <c r="H120" i="16"/>
  <c r="Z114" i="16"/>
  <c r="Z120" i="16" s="1"/>
  <c r="AB111" i="21"/>
  <c r="Q140" i="21"/>
  <c r="H121" i="16"/>
  <c r="P114" i="16"/>
  <c r="P120" i="16" s="1"/>
  <c r="AB56" i="10"/>
  <c r="AB55" i="10"/>
  <c r="AB57" i="10"/>
  <c r="AA133" i="21"/>
  <c r="AA140" i="21" s="1"/>
  <c r="AE52" i="23"/>
  <c r="AE53" i="23" s="1"/>
  <c r="Z115" i="16"/>
  <c r="Z121" i="16" s="1"/>
  <c r="P115" i="16"/>
  <c r="P121" i="16" s="1"/>
  <c r="R57" i="10"/>
  <c r="R55" i="10"/>
  <c r="R56" i="10"/>
  <c r="AD51" i="23"/>
  <c r="AD52" i="23"/>
  <c r="AD53" i="23" s="1"/>
  <c r="J52" i="23"/>
  <c r="J53" i="23" s="1"/>
  <c r="L51" i="23"/>
  <c r="L52" i="23"/>
  <c r="L53" i="23" s="1"/>
  <c r="K51" i="23"/>
  <c r="J51" i="23"/>
  <c r="AG51" i="23"/>
  <c r="AG52" i="23"/>
  <c r="AG53" i="23" s="1"/>
  <c r="AF51" i="23"/>
  <c r="T51" i="23"/>
  <c r="T52" i="23"/>
  <c r="T53" i="23" s="1"/>
  <c r="W52" i="23"/>
  <c r="W53" i="23" s="1"/>
  <c r="S51" i="23"/>
  <c r="S52" i="23"/>
  <c r="S53" i="23" s="1"/>
  <c r="W51" i="23"/>
  <c r="I52" i="23"/>
  <c r="I53" i="23" s="1"/>
  <c r="U51" i="23"/>
  <c r="U52" i="23"/>
  <c r="U53" i="23" s="1"/>
  <c r="V51" i="23"/>
  <c r="AC51" i="23"/>
  <c r="AC52" i="23"/>
  <c r="AC53" i="23" s="1"/>
  <c r="AE51" i="23"/>
  <c r="M51" i="23"/>
  <c r="M52" i="23"/>
  <c r="M53" i="23" s="1"/>
  <c r="X50" i="23"/>
  <c r="N49" i="23"/>
  <c r="N50" i="23"/>
  <c r="N48" i="23"/>
  <c r="X49" i="23"/>
  <c r="X48" i="23"/>
  <c r="AB127" i="21"/>
  <c r="AB128" i="21"/>
  <c r="R128" i="21"/>
  <c r="O73" i="18"/>
  <c r="O70" i="18"/>
  <c r="R127" i="21"/>
  <c r="O74" i="18"/>
  <c r="Y72" i="18"/>
  <c r="O68" i="18"/>
  <c r="Y73" i="18"/>
  <c r="O72" i="18"/>
  <c r="Y70" i="18"/>
  <c r="Y74" i="18"/>
  <c r="P69" i="18"/>
  <c r="P71" i="18"/>
  <c r="Z69" i="18"/>
  <c r="Y68" i="18"/>
  <c r="H69" i="18"/>
  <c r="H71" i="18"/>
  <c r="D4" i="19"/>
  <c r="D4" i="24"/>
  <c r="D67" i="24" s="1"/>
  <c r="D4" i="23"/>
  <c r="D22" i="23" s="1"/>
  <c r="D4" i="18"/>
  <c r="D43" i="18" s="1"/>
  <c r="D4" i="17"/>
  <c r="D22" i="17" s="1"/>
  <c r="D4" i="21"/>
  <c r="D4" i="16"/>
  <c r="D56" i="16" s="1"/>
  <c r="D4" i="22"/>
  <c r="D4" i="10"/>
  <c r="I29" i="2"/>
  <c r="J29" i="2"/>
  <c r="D4" i="6"/>
  <c r="D47" i="6" s="1"/>
  <c r="D4" i="4"/>
  <c r="D20" i="4" s="1"/>
  <c r="D4" i="3"/>
  <c r="D28" i="3" s="1"/>
  <c r="D4" i="2"/>
  <c r="C16" i="1"/>
  <c r="C128" i="21" l="1"/>
  <c r="C111" i="21"/>
  <c r="C55" i="10"/>
  <c r="Z122" i="16"/>
  <c r="C56" i="10"/>
  <c r="AB133" i="21"/>
  <c r="AB140" i="21" s="1"/>
  <c r="Y75" i="18"/>
  <c r="AB58" i="10"/>
  <c r="AB83" i="10" s="1"/>
  <c r="AA115" i="16"/>
  <c r="AA121" i="16" s="1"/>
  <c r="AA114" i="16"/>
  <c r="AA120" i="16" s="1"/>
  <c r="R133" i="21"/>
  <c r="Q114" i="16"/>
  <c r="Q120" i="16" s="1"/>
  <c r="X51" i="23"/>
  <c r="R58" i="10"/>
  <c r="H122" i="16"/>
  <c r="C127" i="21"/>
  <c r="O75" i="18"/>
  <c r="Q115" i="16"/>
  <c r="Q121" i="16" s="1"/>
  <c r="P122" i="16"/>
  <c r="C57" i="10"/>
  <c r="X52" i="23"/>
  <c r="X53" i="23" s="1"/>
  <c r="N51" i="23"/>
  <c r="N52" i="23"/>
  <c r="N53" i="23" s="1"/>
  <c r="E4" i="2"/>
  <c r="H4" i="2"/>
  <c r="J4" i="2"/>
  <c r="Z71" i="18"/>
  <c r="P73" i="18"/>
  <c r="P68" i="18"/>
  <c r="P72" i="18"/>
  <c r="Q69" i="18"/>
  <c r="Q71" i="18"/>
  <c r="P70" i="18"/>
  <c r="Z72" i="18"/>
  <c r="P74" i="18"/>
  <c r="Z73" i="18"/>
  <c r="Y48" i="23"/>
  <c r="Z70" i="18"/>
  <c r="Y50" i="23"/>
  <c r="Z74" i="18"/>
  <c r="AA69" i="18"/>
  <c r="Y49" i="23"/>
  <c r="O48" i="23"/>
  <c r="O49" i="23"/>
  <c r="Z68" i="18"/>
  <c r="O50" i="23"/>
  <c r="O32" i="18"/>
  <c r="O45" i="18" s="1"/>
  <c r="Z32" i="18"/>
  <c r="Z45" i="18" s="1"/>
  <c r="J25" i="23"/>
  <c r="I25" i="23"/>
  <c r="U24" i="23"/>
  <c r="I24" i="23"/>
  <c r="U25" i="23"/>
  <c r="AD25" i="23"/>
  <c r="S23" i="23"/>
  <c r="AD24" i="23"/>
  <c r="M24" i="23"/>
  <c r="T23" i="23"/>
  <c r="AC24" i="23"/>
  <c r="N23" i="23"/>
  <c r="D23" i="23"/>
  <c r="E23" i="23"/>
  <c r="F23" i="23"/>
  <c r="F24" i="23"/>
  <c r="E24" i="23"/>
  <c r="F25" i="23"/>
  <c r="D24" i="23"/>
  <c r="D25" i="23"/>
  <c r="AF24" i="23"/>
  <c r="K24" i="23"/>
  <c r="K25" i="23"/>
  <c r="L23" i="23"/>
  <c r="J24" i="23"/>
  <c r="W24" i="23"/>
  <c r="S24" i="23"/>
  <c r="V23" i="23"/>
  <c r="W25" i="23"/>
  <c r="X25" i="23"/>
  <c r="AE23" i="23"/>
  <c r="X24" i="23"/>
  <c r="AE24" i="23"/>
  <c r="AE25" i="23"/>
  <c r="M23" i="23"/>
  <c r="L24" i="23"/>
  <c r="V25" i="23"/>
  <c r="AG23" i="23"/>
  <c r="AF23" i="23"/>
  <c r="N24" i="23"/>
  <c r="U23" i="23"/>
  <c r="AG24" i="23"/>
  <c r="V24" i="23"/>
  <c r="N25" i="23"/>
  <c r="AC25" i="23"/>
  <c r="AG25" i="23"/>
  <c r="AF25" i="23"/>
  <c r="AC23" i="23"/>
  <c r="J23" i="23"/>
  <c r="D26" i="16"/>
  <c r="E4" i="24"/>
  <c r="E67" i="24" s="1"/>
  <c r="D15" i="16"/>
  <c r="D31" i="6"/>
  <c r="D67" i="16"/>
  <c r="E4" i="18"/>
  <c r="E43" i="18" s="1"/>
  <c r="D40" i="3"/>
  <c r="E16" i="3"/>
  <c r="D45" i="16"/>
  <c r="D26" i="21"/>
  <c r="D58" i="21"/>
  <c r="D15" i="21"/>
  <c r="D47" i="21"/>
  <c r="D30" i="18"/>
  <c r="D31" i="23"/>
  <c r="D46" i="24"/>
  <c r="D17" i="18"/>
  <c r="D25" i="24"/>
  <c r="D20" i="24"/>
  <c r="C8" i="24"/>
  <c r="C9" i="24"/>
  <c r="C10" i="24"/>
  <c r="C6" i="24"/>
  <c r="C7" i="24"/>
  <c r="AG20" i="24"/>
  <c r="AF20" i="24"/>
  <c r="AE20" i="24"/>
  <c r="AD20" i="24"/>
  <c r="AC20" i="24"/>
  <c r="Y20" i="24"/>
  <c r="X20" i="24"/>
  <c r="W20" i="24"/>
  <c r="V20" i="24"/>
  <c r="U20" i="24"/>
  <c r="T20" i="24"/>
  <c r="S20" i="24"/>
  <c r="O20" i="24"/>
  <c r="N20" i="24"/>
  <c r="M20" i="24"/>
  <c r="L20" i="24"/>
  <c r="K20" i="24"/>
  <c r="J20" i="24"/>
  <c r="I20" i="24"/>
  <c r="H20" i="24"/>
  <c r="G20" i="24"/>
  <c r="F20" i="24"/>
  <c r="E20" i="24"/>
  <c r="C5" i="24"/>
  <c r="T25" i="23"/>
  <c r="E25" i="23"/>
  <c r="T24" i="23"/>
  <c r="AD23" i="23"/>
  <c r="AG17" i="23"/>
  <c r="AF17" i="23"/>
  <c r="AE17" i="23"/>
  <c r="AD17" i="23"/>
  <c r="AC17" i="23"/>
  <c r="X17" i="23"/>
  <c r="W17" i="23"/>
  <c r="V17" i="23"/>
  <c r="U17" i="23"/>
  <c r="T17" i="23"/>
  <c r="S17" i="23"/>
  <c r="N17" i="23"/>
  <c r="M17" i="23"/>
  <c r="L17" i="23"/>
  <c r="K17" i="23"/>
  <c r="J17" i="23"/>
  <c r="I17" i="23"/>
  <c r="F17" i="23"/>
  <c r="E17" i="23"/>
  <c r="D17" i="23"/>
  <c r="D13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AF34" i="18"/>
  <c r="AF47" i="18" s="1"/>
  <c r="E31" i="18"/>
  <c r="E44" i="18" s="1"/>
  <c r="F31" i="18"/>
  <c r="F44" i="18" s="1"/>
  <c r="G31" i="18"/>
  <c r="G44" i="18" s="1"/>
  <c r="I31" i="18"/>
  <c r="I44" i="18" s="1"/>
  <c r="J31" i="18"/>
  <c r="J44" i="18" s="1"/>
  <c r="K31" i="18"/>
  <c r="K44" i="18" s="1"/>
  <c r="L31" i="18"/>
  <c r="L44" i="18" s="1"/>
  <c r="M31" i="18"/>
  <c r="M44" i="18" s="1"/>
  <c r="N31" i="18"/>
  <c r="N44" i="18" s="1"/>
  <c r="S31" i="18"/>
  <c r="S44" i="18" s="1"/>
  <c r="T31" i="18"/>
  <c r="T44" i="18" s="1"/>
  <c r="U31" i="18"/>
  <c r="U44" i="18" s="1"/>
  <c r="V31" i="18"/>
  <c r="V44" i="18" s="1"/>
  <c r="W31" i="18"/>
  <c r="W44" i="18" s="1"/>
  <c r="X31" i="18"/>
  <c r="X44" i="18" s="1"/>
  <c r="AC31" i="18"/>
  <c r="AC44" i="18" s="1"/>
  <c r="AD31" i="18"/>
  <c r="AD44" i="18" s="1"/>
  <c r="AE31" i="18"/>
  <c r="AE44" i="18" s="1"/>
  <c r="AF31" i="18"/>
  <c r="AF44" i="18" s="1"/>
  <c r="AG31" i="18"/>
  <c r="AG44" i="18" s="1"/>
  <c r="E32" i="18"/>
  <c r="E45" i="18" s="1"/>
  <c r="F32" i="18"/>
  <c r="F45" i="18" s="1"/>
  <c r="G32" i="18"/>
  <c r="G45" i="18" s="1"/>
  <c r="H32" i="18"/>
  <c r="H45" i="18" s="1"/>
  <c r="I32" i="18"/>
  <c r="I45" i="18" s="1"/>
  <c r="J32" i="18"/>
  <c r="J45" i="18" s="1"/>
  <c r="K32" i="18"/>
  <c r="K45" i="18" s="1"/>
  <c r="L32" i="18"/>
  <c r="L45" i="18" s="1"/>
  <c r="M32" i="18"/>
  <c r="M45" i="18" s="1"/>
  <c r="N32" i="18"/>
  <c r="N45" i="18" s="1"/>
  <c r="S32" i="18"/>
  <c r="S45" i="18" s="1"/>
  <c r="T32" i="18"/>
  <c r="T45" i="18" s="1"/>
  <c r="U32" i="18"/>
  <c r="U45" i="18" s="1"/>
  <c r="V32" i="18"/>
  <c r="V45" i="18" s="1"/>
  <c r="W32" i="18"/>
  <c r="W45" i="18" s="1"/>
  <c r="X32" i="18"/>
  <c r="X45" i="18" s="1"/>
  <c r="Y32" i="18"/>
  <c r="Y45" i="18" s="1"/>
  <c r="AC32" i="18"/>
  <c r="AC45" i="18" s="1"/>
  <c r="AD32" i="18"/>
  <c r="AD45" i="18" s="1"/>
  <c r="AE32" i="18"/>
  <c r="AE45" i="18" s="1"/>
  <c r="AF32" i="18"/>
  <c r="AF45" i="18" s="1"/>
  <c r="AG32" i="18"/>
  <c r="AG45" i="18" s="1"/>
  <c r="E33" i="18"/>
  <c r="E46" i="18" s="1"/>
  <c r="F33" i="18"/>
  <c r="F46" i="18" s="1"/>
  <c r="G33" i="18"/>
  <c r="G46" i="18" s="1"/>
  <c r="I33" i="18"/>
  <c r="I46" i="18" s="1"/>
  <c r="J33" i="18"/>
  <c r="J46" i="18" s="1"/>
  <c r="K33" i="18"/>
  <c r="K46" i="18" s="1"/>
  <c r="L33" i="18"/>
  <c r="L46" i="18" s="1"/>
  <c r="M33" i="18"/>
  <c r="M46" i="18" s="1"/>
  <c r="N33" i="18"/>
  <c r="N46" i="18" s="1"/>
  <c r="S33" i="18"/>
  <c r="S46" i="18" s="1"/>
  <c r="T33" i="18"/>
  <c r="T46" i="18" s="1"/>
  <c r="U33" i="18"/>
  <c r="U46" i="18" s="1"/>
  <c r="V33" i="18"/>
  <c r="V46" i="18" s="1"/>
  <c r="W33" i="18"/>
  <c r="W46" i="18" s="1"/>
  <c r="X33" i="18"/>
  <c r="X46" i="18" s="1"/>
  <c r="AC33" i="18"/>
  <c r="AC46" i="18" s="1"/>
  <c r="AD33" i="18"/>
  <c r="AD46" i="18" s="1"/>
  <c r="AE33" i="18"/>
  <c r="AE46" i="18" s="1"/>
  <c r="AF33" i="18"/>
  <c r="AF46" i="18" s="1"/>
  <c r="AG33" i="18"/>
  <c r="AG46" i="18" s="1"/>
  <c r="E34" i="18"/>
  <c r="E47" i="18" s="1"/>
  <c r="F34" i="18"/>
  <c r="F47" i="18" s="1"/>
  <c r="G34" i="18"/>
  <c r="G47" i="18" s="1"/>
  <c r="H34" i="18"/>
  <c r="H47" i="18" s="1"/>
  <c r="I34" i="18"/>
  <c r="I47" i="18" s="1"/>
  <c r="J34" i="18"/>
  <c r="J47" i="18" s="1"/>
  <c r="K34" i="18"/>
  <c r="K47" i="18" s="1"/>
  <c r="L34" i="18"/>
  <c r="L47" i="18" s="1"/>
  <c r="M34" i="18"/>
  <c r="M47" i="18" s="1"/>
  <c r="N34" i="18"/>
  <c r="N47" i="18" s="1"/>
  <c r="S34" i="18"/>
  <c r="S47" i="18" s="1"/>
  <c r="T34" i="18"/>
  <c r="T47" i="18" s="1"/>
  <c r="U34" i="18"/>
  <c r="U47" i="18" s="1"/>
  <c r="V34" i="18"/>
  <c r="V47" i="18" s="1"/>
  <c r="W34" i="18"/>
  <c r="W47" i="18" s="1"/>
  <c r="X34" i="18"/>
  <c r="X47" i="18" s="1"/>
  <c r="Y34" i="18"/>
  <c r="Y47" i="18" s="1"/>
  <c r="AC34" i="18"/>
  <c r="AC47" i="18" s="1"/>
  <c r="AD34" i="18"/>
  <c r="AD47" i="18" s="1"/>
  <c r="AE34" i="18"/>
  <c r="AE47" i="18" s="1"/>
  <c r="AG34" i="18"/>
  <c r="AG47" i="18" s="1"/>
  <c r="E35" i="18"/>
  <c r="E48" i="18" s="1"/>
  <c r="F35" i="18"/>
  <c r="F48" i="18" s="1"/>
  <c r="G35" i="18"/>
  <c r="G48" i="18" s="1"/>
  <c r="I35" i="18"/>
  <c r="I48" i="18" s="1"/>
  <c r="J35" i="18"/>
  <c r="J48" i="18" s="1"/>
  <c r="K35" i="18"/>
  <c r="K48" i="18" s="1"/>
  <c r="L35" i="18"/>
  <c r="L48" i="18" s="1"/>
  <c r="M35" i="18"/>
  <c r="M48" i="18" s="1"/>
  <c r="N35" i="18"/>
  <c r="N48" i="18" s="1"/>
  <c r="S35" i="18"/>
  <c r="S48" i="18" s="1"/>
  <c r="T35" i="18"/>
  <c r="T48" i="18" s="1"/>
  <c r="U35" i="18"/>
  <c r="U48" i="18" s="1"/>
  <c r="V35" i="18"/>
  <c r="V48" i="18" s="1"/>
  <c r="W35" i="18"/>
  <c r="W48" i="18" s="1"/>
  <c r="X35" i="18"/>
  <c r="X48" i="18" s="1"/>
  <c r="AC35" i="18"/>
  <c r="AC48" i="18" s="1"/>
  <c r="AD35" i="18"/>
  <c r="AD48" i="18" s="1"/>
  <c r="AE35" i="18"/>
  <c r="AE48" i="18" s="1"/>
  <c r="AF35" i="18"/>
  <c r="AF48" i="18" s="1"/>
  <c r="AG35" i="18"/>
  <c r="AG48" i="18" s="1"/>
  <c r="E36" i="18"/>
  <c r="E49" i="18" s="1"/>
  <c r="F36" i="18"/>
  <c r="F49" i="18" s="1"/>
  <c r="G36" i="18"/>
  <c r="G49" i="18" s="1"/>
  <c r="I36" i="18"/>
  <c r="I49" i="18" s="1"/>
  <c r="J36" i="18"/>
  <c r="J49" i="18" s="1"/>
  <c r="K36" i="18"/>
  <c r="K49" i="18" s="1"/>
  <c r="L36" i="18"/>
  <c r="L49" i="18" s="1"/>
  <c r="M36" i="18"/>
  <c r="M49" i="18" s="1"/>
  <c r="N36" i="18"/>
  <c r="N49" i="18" s="1"/>
  <c r="S36" i="18"/>
  <c r="S49" i="18" s="1"/>
  <c r="T36" i="18"/>
  <c r="T49" i="18" s="1"/>
  <c r="U36" i="18"/>
  <c r="U49" i="18" s="1"/>
  <c r="V36" i="18"/>
  <c r="V49" i="18" s="1"/>
  <c r="W36" i="18"/>
  <c r="W49" i="18" s="1"/>
  <c r="X36" i="18"/>
  <c r="X49" i="18" s="1"/>
  <c r="AC36" i="18"/>
  <c r="AC49" i="18" s="1"/>
  <c r="AD36" i="18"/>
  <c r="AD49" i="18" s="1"/>
  <c r="AE36" i="18"/>
  <c r="AE49" i="18" s="1"/>
  <c r="AF36" i="18"/>
  <c r="AF49" i="18" s="1"/>
  <c r="AG36" i="18"/>
  <c r="AG49" i="18" s="1"/>
  <c r="E37" i="18"/>
  <c r="E50" i="18" s="1"/>
  <c r="F37" i="18"/>
  <c r="F50" i="18" s="1"/>
  <c r="G37" i="18"/>
  <c r="G50" i="18" s="1"/>
  <c r="I37" i="18"/>
  <c r="I50" i="18" s="1"/>
  <c r="J37" i="18"/>
  <c r="J50" i="18" s="1"/>
  <c r="K37" i="18"/>
  <c r="K50" i="18" s="1"/>
  <c r="L37" i="18"/>
  <c r="L50" i="18" s="1"/>
  <c r="M37" i="18"/>
  <c r="M50" i="18" s="1"/>
  <c r="N37" i="18"/>
  <c r="N50" i="18" s="1"/>
  <c r="S37" i="18"/>
  <c r="S50" i="18" s="1"/>
  <c r="T37" i="18"/>
  <c r="T50" i="18" s="1"/>
  <c r="U37" i="18"/>
  <c r="U50" i="18" s="1"/>
  <c r="V37" i="18"/>
  <c r="V50" i="18" s="1"/>
  <c r="W37" i="18"/>
  <c r="W50" i="18" s="1"/>
  <c r="X37" i="18"/>
  <c r="X50" i="18" s="1"/>
  <c r="AC37" i="18"/>
  <c r="AC50" i="18" s="1"/>
  <c r="AD37" i="18"/>
  <c r="AD50" i="18" s="1"/>
  <c r="AE37" i="18"/>
  <c r="AE50" i="18" s="1"/>
  <c r="AF37" i="18"/>
  <c r="AF50" i="18" s="1"/>
  <c r="AG37" i="18"/>
  <c r="AG50" i="18" s="1"/>
  <c r="D32" i="18"/>
  <c r="D45" i="18" s="1"/>
  <c r="D33" i="18"/>
  <c r="D46" i="18" s="1"/>
  <c r="D34" i="18"/>
  <c r="D47" i="18" s="1"/>
  <c r="D35" i="18"/>
  <c r="D48" i="18" s="1"/>
  <c r="D36" i="18"/>
  <c r="D49" i="18" s="1"/>
  <c r="D37" i="18"/>
  <c r="D50" i="18" s="1"/>
  <c r="D31" i="18"/>
  <c r="D44" i="18" s="1"/>
  <c r="AA122" i="16" l="1"/>
  <c r="Z75" i="18"/>
  <c r="AB115" i="16"/>
  <c r="AB121" i="16" s="1"/>
  <c r="H35" i="18"/>
  <c r="H48" i="18" s="1"/>
  <c r="H72" i="18"/>
  <c r="Q122" i="16"/>
  <c r="P75" i="18"/>
  <c r="R114" i="16"/>
  <c r="H36" i="18"/>
  <c r="H49" i="18" s="1"/>
  <c r="H73" i="18"/>
  <c r="H31" i="18"/>
  <c r="H44" i="18" s="1"/>
  <c r="H68" i="18"/>
  <c r="AB114" i="16"/>
  <c r="AB120" i="16" s="1"/>
  <c r="C133" i="21"/>
  <c r="R140" i="21"/>
  <c r="C140" i="21" s="1"/>
  <c r="R115" i="16"/>
  <c r="R121" i="16" s="1"/>
  <c r="Z34" i="18"/>
  <c r="Z47" i="18" s="1"/>
  <c r="H37" i="18"/>
  <c r="H50" i="18" s="1"/>
  <c r="H74" i="18"/>
  <c r="R83" i="10"/>
  <c r="C83" i="10" s="1"/>
  <c r="C58" i="10"/>
  <c r="H33" i="18"/>
  <c r="H46" i="18" s="1"/>
  <c r="H70" i="18"/>
  <c r="Y51" i="23"/>
  <c r="Y52" i="23"/>
  <c r="Y53" i="23" s="1"/>
  <c r="O51" i="23"/>
  <c r="O52" i="23"/>
  <c r="O53" i="23" s="1"/>
  <c r="AA71" i="18"/>
  <c r="P20" i="24"/>
  <c r="Y17" i="23"/>
  <c r="G17" i="23"/>
  <c r="G24" i="23"/>
  <c r="O17" i="23"/>
  <c r="P48" i="23"/>
  <c r="AA70" i="18"/>
  <c r="P50" i="23"/>
  <c r="AA74" i="18"/>
  <c r="P49" i="23"/>
  <c r="Z50" i="23"/>
  <c r="Z49" i="23"/>
  <c r="Z48" i="23"/>
  <c r="Q68" i="18"/>
  <c r="Q72" i="18"/>
  <c r="Q70" i="18"/>
  <c r="AB69" i="18"/>
  <c r="AB71" i="18"/>
  <c r="Q74" i="18"/>
  <c r="AA68" i="18"/>
  <c r="Q73" i="18"/>
  <c r="AA72" i="18"/>
  <c r="AA73" i="18"/>
  <c r="O34" i="18"/>
  <c r="O47" i="18" s="1"/>
  <c r="H50" i="23"/>
  <c r="Z20" i="24"/>
  <c r="G23" i="23"/>
  <c r="G25" i="23"/>
  <c r="W8" i="23"/>
  <c r="I8" i="23"/>
  <c r="Y31" i="18"/>
  <c r="Y44" i="18" s="1"/>
  <c r="Y33" i="18"/>
  <c r="Y46" i="18" s="1"/>
  <c r="Y35" i="18"/>
  <c r="Y48" i="18" s="1"/>
  <c r="Y36" i="18"/>
  <c r="Y49" i="18" s="1"/>
  <c r="O31" i="18"/>
  <c r="O44" i="18" s="1"/>
  <c r="Y37" i="18"/>
  <c r="Y50" i="18" s="1"/>
  <c r="AA32" i="18"/>
  <c r="AA45" i="18" s="1"/>
  <c r="AD8" i="23"/>
  <c r="S8" i="23"/>
  <c r="S25" i="23"/>
  <c r="S26" i="23" s="1"/>
  <c r="M8" i="23"/>
  <c r="E8" i="23"/>
  <c r="T8" i="23"/>
  <c r="AC8" i="23"/>
  <c r="M25" i="23"/>
  <c r="M27" i="23" s="1"/>
  <c r="M32" i="23" s="1"/>
  <c r="H8" i="23"/>
  <c r="X8" i="23"/>
  <c r="F8" i="23"/>
  <c r="L8" i="23"/>
  <c r="D8" i="23"/>
  <c r="K8" i="23"/>
  <c r="L25" i="23"/>
  <c r="L26" i="23" s="1"/>
  <c r="G8" i="23"/>
  <c r="K23" i="23"/>
  <c r="K27" i="23" s="1"/>
  <c r="K32" i="23" s="1"/>
  <c r="N8" i="23"/>
  <c r="AE8" i="23"/>
  <c r="X23" i="23"/>
  <c r="X27" i="23" s="1"/>
  <c r="X32" i="23" s="1"/>
  <c r="U8" i="23"/>
  <c r="V8" i="23"/>
  <c r="AF8" i="23"/>
  <c r="AG8" i="23"/>
  <c r="W23" i="23"/>
  <c r="W27" i="23" s="1"/>
  <c r="W32" i="23" s="1"/>
  <c r="J8" i="23"/>
  <c r="I23" i="23"/>
  <c r="T27" i="23"/>
  <c r="T32" i="23" s="1"/>
  <c r="AD27" i="23"/>
  <c r="AD32" i="23" s="1"/>
  <c r="AC27" i="23"/>
  <c r="AC32" i="23" s="1"/>
  <c r="AF27" i="23"/>
  <c r="AF32" i="23" s="1"/>
  <c r="AG27" i="23"/>
  <c r="AG32" i="23" s="1"/>
  <c r="N27" i="23"/>
  <c r="N32" i="23" s="1"/>
  <c r="F27" i="23"/>
  <c r="F32" i="23" s="1"/>
  <c r="V27" i="23"/>
  <c r="V32" i="23" s="1"/>
  <c r="E27" i="23"/>
  <c r="E32" i="23" s="1"/>
  <c r="U27" i="23"/>
  <c r="U32" i="23" s="1"/>
  <c r="D27" i="23"/>
  <c r="D32" i="23" s="1"/>
  <c r="E25" i="24"/>
  <c r="F4" i="24"/>
  <c r="F67" i="24" s="1"/>
  <c r="E46" i="24"/>
  <c r="J27" i="23"/>
  <c r="J32" i="23" s="1"/>
  <c r="AE27" i="23"/>
  <c r="AE32" i="23" s="1"/>
  <c r="E30" i="18"/>
  <c r="E17" i="18"/>
  <c r="F4" i="18"/>
  <c r="G4" i="18" s="1"/>
  <c r="M31" i="23"/>
  <c r="M13" i="23"/>
  <c r="M22" i="23"/>
  <c r="U31" i="23"/>
  <c r="U13" i="23"/>
  <c r="U22" i="23"/>
  <c r="AG31" i="23"/>
  <c r="AG13" i="23"/>
  <c r="AG22" i="23"/>
  <c r="F22" i="23"/>
  <c r="F31" i="23"/>
  <c r="F13" i="23"/>
  <c r="J22" i="23"/>
  <c r="J31" i="23"/>
  <c r="J13" i="23"/>
  <c r="N22" i="23"/>
  <c r="N31" i="23"/>
  <c r="N13" i="23"/>
  <c r="R22" i="23"/>
  <c r="R31" i="23"/>
  <c r="R13" i="23"/>
  <c r="V22" i="23"/>
  <c r="V31" i="23"/>
  <c r="V13" i="23"/>
  <c r="Z22" i="23"/>
  <c r="Z31" i="23"/>
  <c r="Z13" i="23"/>
  <c r="AD22" i="23"/>
  <c r="AD31" i="23"/>
  <c r="AD13" i="23"/>
  <c r="F25" i="24"/>
  <c r="G4" i="24"/>
  <c r="E31" i="23"/>
  <c r="E13" i="23"/>
  <c r="E22" i="23"/>
  <c r="I31" i="23"/>
  <c r="I13" i="23"/>
  <c r="I22" i="23"/>
  <c r="Q31" i="23"/>
  <c r="Q13" i="23"/>
  <c r="Q22" i="23"/>
  <c r="Y31" i="23"/>
  <c r="Y13" i="23"/>
  <c r="Y22" i="23"/>
  <c r="AC31" i="23"/>
  <c r="AC13" i="23"/>
  <c r="AC22" i="23"/>
  <c r="G22" i="23"/>
  <c r="G13" i="23"/>
  <c r="G31" i="23"/>
  <c r="K22" i="23"/>
  <c r="K31" i="23"/>
  <c r="K13" i="23"/>
  <c r="O22" i="23"/>
  <c r="O13" i="23"/>
  <c r="O31" i="23"/>
  <c r="S22" i="23"/>
  <c r="S13" i="23"/>
  <c r="S31" i="23"/>
  <c r="W22" i="23"/>
  <c r="W13" i="23"/>
  <c r="W31" i="23"/>
  <c r="AA22" i="23"/>
  <c r="AA31" i="23"/>
  <c r="AA13" i="23"/>
  <c r="AE22" i="23"/>
  <c r="AE13" i="23"/>
  <c r="AE31" i="23"/>
  <c r="H31" i="23"/>
  <c r="H13" i="23"/>
  <c r="H22" i="23"/>
  <c r="L31" i="23"/>
  <c r="L13" i="23"/>
  <c r="L22" i="23"/>
  <c r="P31" i="23"/>
  <c r="P13" i="23"/>
  <c r="P22" i="23"/>
  <c r="T31" i="23"/>
  <c r="T13" i="23"/>
  <c r="T22" i="23"/>
  <c r="X31" i="23"/>
  <c r="X13" i="23"/>
  <c r="X22" i="23"/>
  <c r="AB31" i="23"/>
  <c r="AB13" i="23"/>
  <c r="AB22" i="23"/>
  <c r="AF31" i="23"/>
  <c r="AF13" i="23"/>
  <c r="AF22" i="23"/>
  <c r="J26" i="23"/>
  <c r="E26" i="23"/>
  <c r="U26" i="23"/>
  <c r="AC26" i="23"/>
  <c r="AG26" i="23"/>
  <c r="F26" i="23"/>
  <c r="V26" i="23"/>
  <c r="T26" i="23"/>
  <c r="AF26" i="23"/>
  <c r="D26" i="23"/>
  <c r="N26" i="23"/>
  <c r="AD26" i="23"/>
  <c r="AE26" i="23"/>
  <c r="D51" i="18"/>
  <c r="D12" i="19" s="1"/>
  <c r="AB122" i="16" l="1"/>
  <c r="C121" i="16"/>
  <c r="AA75" i="18"/>
  <c r="D29" i="19"/>
  <c r="E29" i="19" s="1"/>
  <c r="C142" i="21"/>
  <c r="H25" i="23"/>
  <c r="D26" i="19"/>
  <c r="E26" i="19" s="1"/>
  <c r="C85" i="10"/>
  <c r="Q75" i="18"/>
  <c r="H75" i="18"/>
  <c r="R120" i="16"/>
  <c r="C114" i="16"/>
  <c r="C115" i="16"/>
  <c r="Z52" i="23"/>
  <c r="Z53" i="23" s="1"/>
  <c r="Z51" i="23"/>
  <c r="P51" i="23"/>
  <c r="H23" i="23"/>
  <c r="H48" i="23"/>
  <c r="P52" i="23"/>
  <c r="P53" i="23" s="1"/>
  <c r="H24" i="23"/>
  <c r="H49" i="23"/>
  <c r="F46" i="24"/>
  <c r="G27" i="23"/>
  <c r="G32" i="23" s="1"/>
  <c r="G26" i="23"/>
  <c r="Z17" i="23"/>
  <c r="R68" i="18"/>
  <c r="P17" i="23"/>
  <c r="AB74" i="18"/>
  <c r="R70" i="18"/>
  <c r="R74" i="18"/>
  <c r="AA50" i="23"/>
  <c r="AA49" i="23"/>
  <c r="R72" i="18"/>
  <c r="AA48" i="23"/>
  <c r="R73" i="18"/>
  <c r="AB68" i="18"/>
  <c r="AB72" i="18"/>
  <c r="Q49" i="23"/>
  <c r="AB73" i="18"/>
  <c r="Q48" i="23"/>
  <c r="AB70" i="18"/>
  <c r="Q50" i="23"/>
  <c r="Q32" i="18"/>
  <c r="Q45" i="18" s="1"/>
  <c r="AA34" i="18"/>
  <c r="AA47" i="18" s="1"/>
  <c r="H17" i="23"/>
  <c r="Q34" i="18"/>
  <c r="Q47" i="18" s="1"/>
  <c r="C18" i="24"/>
  <c r="S27" i="23"/>
  <c r="S32" i="23" s="1"/>
  <c r="C16" i="24"/>
  <c r="C14" i="24"/>
  <c r="C15" i="24"/>
  <c r="Z36" i="18"/>
  <c r="Z49" i="18" s="1"/>
  <c r="K26" i="23"/>
  <c r="AA20" i="24"/>
  <c r="Z31" i="18"/>
  <c r="Z44" i="18" s="1"/>
  <c r="AB32" i="18"/>
  <c r="AB45" i="18" s="1"/>
  <c r="O36" i="18"/>
  <c r="O49" i="18" s="1"/>
  <c r="AB34" i="18"/>
  <c r="AB47" i="18" s="1"/>
  <c r="Y24" i="23"/>
  <c r="P32" i="18"/>
  <c r="P45" i="18" s="1"/>
  <c r="Q20" i="24"/>
  <c r="O35" i="18"/>
  <c r="O48" i="18" s="1"/>
  <c r="P31" i="18"/>
  <c r="P44" i="18" s="1"/>
  <c r="P34" i="18"/>
  <c r="P47" i="18" s="1"/>
  <c r="P33" i="18"/>
  <c r="P46" i="18" s="1"/>
  <c r="P35" i="18"/>
  <c r="P48" i="18" s="1"/>
  <c r="O37" i="18"/>
  <c r="O50" i="18" s="1"/>
  <c r="P36" i="18"/>
  <c r="P49" i="18" s="1"/>
  <c r="Y25" i="23"/>
  <c r="P37" i="18"/>
  <c r="P50" i="18" s="1"/>
  <c r="O33" i="18"/>
  <c r="O46" i="18" s="1"/>
  <c r="Z37" i="18"/>
  <c r="Z50" i="18" s="1"/>
  <c r="Z33" i="18"/>
  <c r="Z46" i="18" s="1"/>
  <c r="Z35" i="18"/>
  <c r="Z48" i="18" s="1"/>
  <c r="W26" i="23"/>
  <c r="M26" i="23"/>
  <c r="L27" i="23"/>
  <c r="L32" i="23" s="1"/>
  <c r="X26" i="23"/>
  <c r="I27" i="23"/>
  <c r="I32" i="23" s="1"/>
  <c r="I26" i="23"/>
  <c r="AG13" i="19"/>
  <c r="M13" i="19"/>
  <c r="W13" i="19"/>
  <c r="E60" i="24"/>
  <c r="E81" i="24" s="1"/>
  <c r="M60" i="24"/>
  <c r="M81" i="24" s="1"/>
  <c r="L61" i="24"/>
  <c r="L82" i="24" s="1"/>
  <c r="E59" i="24"/>
  <c r="E80" i="24" s="1"/>
  <c r="U60" i="24"/>
  <c r="U81" i="24" s="1"/>
  <c r="AC60" i="24"/>
  <c r="AC81" i="24" s="1"/>
  <c r="T61" i="24"/>
  <c r="T82" i="24" s="1"/>
  <c r="AB61" i="24"/>
  <c r="AB82" i="24" s="1"/>
  <c r="U59" i="24"/>
  <c r="U80" i="24" s="1"/>
  <c r="F60" i="24"/>
  <c r="F81" i="24" s="1"/>
  <c r="N60" i="24"/>
  <c r="N81" i="24" s="1"/>
  <c r="E61" i="24"/>
  <c r="E82" i="24" s="1"/>
  <c r="M61" i="24"/>
  <c r="M82" i="24" s="1"/>
  <c r="M59" i="24"/>
  <c r="M80" i="24" s="1"/>
  <c r="F59" i="24"/>
  <c r="F80" i="24" s="1"/>
  <c r="V60" i="24"/>
  <c r="V81" i="24" s="1"/>
  <c r="AD60" i="24"/>
  <c r="AD81" i="24" s="1"/>
  <c r="U61" i="24"/>
  <c r="U82" i="24" s="1"/>
  <c r="AC61" i="24"/>
  <c r="AC82" i="24" s="1"/>
  <c r="AC59" i="24"/>
  <c r="AC80" i="24" s="1"/>
  <c r="V59" i="24"/>
  <c r="V80" i="24" s="1"/>
  <c r="G60" i="24"/>
  <c r="G81" i="24" s="1"/>
  <c r="F61" i="24"/>
  <c r="F82" i="24" s="1"/>
  <c r="N61" i="24"/>
  <c r="N82" i="24" s="1"/>
  <c r="N59" i="24"/>
  <c r="N80" i="24" s="1"/>
  <c r="G59" i="24"/>
  <c r="G80" i="24" s="1"/>
  <c r="W60" i="24"/>
  <c r="W81" i="24" s="1"/>
  <c r="V61" i="24"/>
  <c r="V82" i="24" s="1"/>
  <c r="AD61" i="24"/>
  <c r="AD82" i="24" s="1"/>
  <c r="AD59" i="24"/>
  <c r="AD80" i="24" s="1"/>
  <c r="W59" i="24"/>
  <c r="W80" i="24" s="1"/>
  <c r="AE60" i="24"/>
  <c r="AE81" i="24" s="1"/>
  <c r="H60" i="24"/>
  <c r="H81" i="24" s="1"/>
  <c r="G61" i="24"/>
  <c r="G82" i="24" s="1"/>
  <c r="O61" i="24"/>
  <c r="O82" i="24" s="1"/>
  <c r="O59" i="24"/>
  <c r="O80" i="24" s="1"/>
  <c r="H59" i="24"/>
  <c r="H80" i="24" s="1"/>
  <c r="O60" i="24"/>
  <c r="O81" i="24" s="1"/>
  <c r="X60" i="24"/>
  <c r="X81" i="24" s="1"/>
  <c r="W61" i="24"/>
  <c r="W82" i="24" s="1"/>
  <c r="AE61" i="24"/>
  <c r="AE82" i="24" s="1"/>
  <c r="AE59" i="24"/>
  <c r="AE80" i="24" s="1"/>
  <c r="X59" i="24"/>
  <c r="X80" i="24" s="1"/>
  <c r="P60" i="24"/>
  <c r="P81" i="24" s="1"/>
  <c r="I60" i="24"/>
  <c r="I81" i="24" s="1"/>
  <c r="H61" i="24"/>
  <c r="H82" i="24" s="1"/>
  <c r="P61" i="24"/>
  <c r="P82" i="24" s="1"/>
  <c r="P59" i="24"/>
  <c r="P80" i="24" s="1"/>
  <c r="I59" i="24"/>
  <c r="I80" i="24" s="1"/>
  <c r="AF60" i="24"/>
  <c r="AF81" i="24" s="1"/>
  <c r="Y60" i="24"/>
  <c r="Y81" i="24" s="1"/>
  <c r="X61" i="24"/>
  <c r="X82" i="24" s="1"/>
  <c r="AF61" i="24"/>
  <c r="AF82" i="24" s="1"/>
  <c r="AF59" i="24"/>
  <c r="AF80" i="24" s="1"/>
  <c r="Y59" i="24"/>
  <c r="Y80" i="24" s="1"/>
  <c r="Q60" i="24"/>
  <c r="Q81" i="24" s="1"/>
  <c r="J60" i="24"/>
  <c r="J81" i="24" s="1"/>
  <c r="I61" i="24"/>
  <c r="I82" i="24" s="1"/>
  <c r="Q59" i="24"/>
  <c r="Q80" i="24" s="1"/>
  <c r="J59" i="24"/>
  <c r="J80" i="24" s="1"/>
  <c r="AG60" i="24"/>
  <c r="AG81" i="24" s="1"/>
  <c r="Z60" i="24"/>
  <c r="Z81" i="24" s="1"/>
  <c r="Y61" i="24"/>
  <c r="Y82" i="24" s="1"/>
  <c r="AG59" i="24"/>
  <c r="AG80" i="24" s="1"/>
  <c r="Z59" i="24"/>
  <c r="Z80" i="24" s="1"/>
  <c r="R60" i="24"/>
  <c r="R81" i="24" s="1"/>
  <c r="K60" i="24"/>
  <c r="K81" i="24" s="1"/>
  <c r="Q61" i="24"/>
  <c r="Q82" i="24" s="1"/>
  <c r="J61" i="24"/>
  <c r="J82" i="24" s="1"/>
  <c r="R59" i="24"/>
  <c r="R80" i="24" s="1"/>
  <c r="K59" i="24"/>
  <c r="K80" i="24" s="1"/>
  <c r="S60" i="24"/>
  <c r="S81" i="24" s="1"/>
  <c r="AA60" i="24"/>
  <c r="AA81" i="24" s="1"/>
  <c r="AG61" i="24"/>
  <c r="AG82" i="24" s="1"/>
  <c r="Z61" i="24"/>
  <c r="Z82" i="24" s="1"/>
  <c r="S59" i="24"/>
  <c r="S80" i="24" s="1"/>
  <c r="AA59" i="24"/>
  <c r="AA80" i="24" s="1"/>
  <c r="D60" i="24"/>
  <c r="D81" i="24" s="1"/>
  <c r="L60" i="24"/>
  <c r="L81" i="24" s="1"/>
  <c r="R61" i="24"/>
  <c r="R82" i="24" s="1"/>
  <c r="K61" i="24"/>
  <c r="K82" i="24" s="1"/>
  <c r="D59" i="24"/>
  <c r="D80" i="24" s="1"/>
  <c r="L59" i="24"/>
  <c r="L80" i="24" s="1"/>
  <c r="T60" i="24"/>
  <c r="T81" i="24" s="1"/>
  <c r="S61" i="24"/>
  <c r="S82" i="24" s="1"/>
  <c r="AA61" i="24"/>
  <c r="AA82" i="24" s="1"/>
  <c r="T59" i="24"/>
  <c r="T80" i="24" s="1"/>
  <c r="AB59" i="24"/>
  <c r="AB80" i="24" s="1"/>
  <c r="I57" i="24"/>
  <c r="I78" i="24" s="1"/>
  <c r="J57" i="24"/>
  <c r="J78" i="24" s="1"/>
  <c r="K58" i="24"/>
  <c r="K79" i="24" s="1"/>
  <c r="I58" i="24"/>
  <c r="I79" i="24" s="1"/>
  <c r="AC56" i="24"/>
  <c r="AC77" i="24" s="1"/>
  <c r="M56" i="24"/>
  <c r="M77" i="24" s="1"/>
  <c r="F57" i="24"/>
  <c r="F78" i="24" s="1"/>
  <c r="G58" i="24"/>
  <c r="G79" i="24" s="1"/>
  <c r="AF58" i="24"/>
  <c r="AF79" i="24" s="1"/>
  <c r="AA56" i="24"/>
  <c r="AA77" i="24" s="1"/>
  <c r="F56" i="24"/>
  <c r="F77" i="24" s="1"/>
  <c r="M57" i="24"/>
  <c r="M78" i="24" s="1"/>
  <c r="AD58" i="24"/>
  <c r="AD79" i="24" s="1"/>
  <c r="AG56" i="24"/>
  <c r="AG77" i="24" s="1"/>
  <c r="Z56" i="24"/>
  <c r="Z77" i="24" s="1"/>
  <c r="AA57" i="24"/>
  <c r="AA78" i="24" s="1"/>
  <c r="U57" i="24"/>
  <c r="U78" i="24" s="1"/>
  <c r="J58" i="24"/>
  <c r="J79" i="24" s="1"/>
  <c r="D56" i="24"/>
  <c r="D77" i="24" s="1"/>
  <c r="N56" i="24"/>
  <c r="N77" i="24" s="1"/>
  <c r="N58" i="24"/>
  <c r="N79" i="24" s="1"/>
  <c r="S56" i="24"/>
  <c r="S77" i="24" s="1"/>
  <c r="Q56" i="24"/>
  <c r="Q77" i="24" s="1"/>
  <c r="Z57" i="24"/>
  <c r="Z78" i="24" s="1"/>
  <c r="O58" i="24"/>
  <c r="O79" i="24" s="1"/>
  <c r="W58" i="24"/>
  <c r="W79" i="24" s="1"/>
  <c r="AE56" i="24"/>
  <c r="AE77" i="24" s="1"/>
  <c r="H56" i="24"/>
  <c r="H77" i="24" s="1"/>
  <c r="D57" i="24"/>
  <c r="D78" i="24" s="1"/>
  <c r="G57" i="24"/>
  <c r="G78" i="24" s="1"/>
  <c r="V58" i="24"/>
  <c r="V79" i="24" s="1"/>
  <c r="T58" i="24"/>
  <c r="T79" i="24" s="1"/>
  <c r="G56" i="24"/>
  <c r="G77" i="24" s="1"/>
  <c r="AF56" i="24"/>
  <c r="AF77" i="24" s="1"/>
  <c r="AB57" i="24"/>
  <c r="AB78" i="24" s="1"/>
  <c r="R57" i="24"/>
  <c r="R78" i="24" s="1"/>
  <c r="U58" i="24"/>
  <c r="U79" i="24" s="1"/>
  <c r="Z58" i="24"/>
  <c r="Z79" i="24" s="1"/>
  <c r="AB56" i="24"/>
  <c r="AB77" i="24" s="1"/>
  <c r="V56" i="24"/>
  <c r="V77" i="24" s="1"/>
  <c r="AG57" i="24"/>
  <c r="AG78" i="24" s="1"/>
  <c r="H57" i="24"/>
  <c r="H78" i="24" s="1"/>
  <c r="AA58" i="24"/>
  <c r="AA79" i="24" s="1"/>
  <c r="Y58" i="24"/>
  <c r="Y79" i="24" s="1"/>
  <c r="W56" i="24"/>
  <c r="W77" i="24" s="1"/>
  <c r="W57" i="24"/>
  <c r="W78" i="24" s="1"/>
  <c r="AC57" i="24"/>
  <c r="AC78" i="24" s="1"/>
  <c r="E58" i="24"/>
  <c r="E79" i="24" s="1"/>
  <c r="P58" i="24"/>
  <c r="P79" i="24" s="1"/>
  <c r="T56" i="24"/>
  <c r="T77" i="24" s="1"/>
  <c r="P57" i="24"/>
  <c r="P78" i="24" s="1"/>
  <c r="T57" i="24"/>
  <c r="T78" i="24" s="1"/>
  <c r="V57" i="24"/>
  <c r="V78" i="24" s="1"/>
  <c r="X58" i="24"/>
  <c r="X79" i="24" s="1"/>
  <c r="R58" i="24"/>
  <c r="R79" i="24" s="1"/>
  <c r="U56" i="24"/>
  <c r="U77" i="24" s="1"/>
  <c r="K56" i="24"/>
  <c r="K77" i="24" s="1"/>
  <c r="L57" i="24"/>
  <c r="L78" i="24" s="1"/>
  <c r="L58" i="24"/>
  <c r="L79" i="24" s="1"/>
  <c r="S57" i="24"/>
  <c r="S78" i="24" s="1"/>
  <c r="Q57" i="24"/>
  <c r="Q78" i="24" s="1"/>
  <c r="AE58" i="24"/>
  <c r="AE79" i="24" s="1"/>
  <c r="F58" i="24"/>
  <c r="F79" i="24" s="1"/>
  <c r="I56" i="24"/>
  <c r="I77" i="24" s="1"/>
  <c r="Y56" i="24"/>
  <c r="Y77" i="24" s="1"/>
  <c r="K57" i="24"/>
  <c r="K78" i="24" s="1"/>
  <c r="AB58" i="24"/>
  <c r="AB79" i="24" s="1"/>
  <c r="H58" i="24"/>
  <c r="H79" i="24" s="1"/>
  <c r="E56" i="24"/>
  <c r="E77" i="24" s="1"/>
  <c r="P56" i="24"/>
  <c r="P77" i="24" s="1"/>
  <c r="O57" i="24"/>
  <c r="O78" i="24" s="1"/>
  <c r="Y57" i="24"/>
  <c r="Y78" i="24" s="1"/>
  <c r="AG58" i="24"/>
  <c r="AG79" i="24" s="1"/>
  <c r="AC58" i="24"/>
  <c r="AC79" i="24" s="1"/>
  <c r="X56" i="24"/>
  <c r="X77" i="24" s="1"/>
  <c r="AD56" i="24"/>
  <c r="AD77" i="24" s="1"/>
  <c r="E57" i="24"/>
  <c r="E78" i="24" s="1"/>
  <c r="N57" i="24"/>
  <c r="N78" i="24" s="1"/>
  <c r="D58" i="24"/>
  <c r="D79" i="24" s="1"/>
  <c r="Q58" i="24"/>
  <c r="Q79" i="24" s="1"/>
  <c r="L56" i="24"/>
  <c r="L77" i="24" s="1"/>
  <c r="R56" i="24"/>
  <c r="R77" i="24" s="1"/>
  <c r="AF57" i="24"/>
  <c r="AF78" i="24" s="1"/>
  <c r="AE57" i="24"/>
  <c r="AE78" i="24" s="1"/>
  <c r="X57" i="24"/>
  <c r="X78" i="24" s="1"/>
  <c r="AD57" i="24"/>
  <c r="AD78" i="24" s="1"/>
  <c r="S58" i="24"/>
  <c r="S79" i="24" s="1"/>
  <c r="M58" i="24"/>
  <c r="M79" i="24" s="1"/>
  <c r="O56" i="24"/>
  <c r="O77" i="24" s="1"/>
  <c r="J56" i="24"/>
  <c r="J77" i="24" s="1"/>
  <c r="G55" i="24"/>
  <c r="G76" i="24" s="1"/>
  <c r="T54" i="24"/>
  <c r="T75" i="24" s="1"/>
  <c r="AD53" i="24"/>
  <c r="AD74" i="24" s="1"/>
  <c r="H55" i="24"/>
  <c r="H76" i="24" s="1"/>
  <c r="S54" i="24"/>
  <c r="S75" i="24" s="1"/>
  <c r="AF54" i="24"/>
  <c r="AF75" i="24" s="1"/>
  <c r="N55" i="24"/>
  <c r="N76" i="24" s="1"/>
  <c r="F53" i="24"/>
  <c r="F74" i="24" s="1"/>
  <c r="P53" i="24"/>
  <c r="P74" i="24" s="1"/>
  <c r="M55" i="24"/>
  <c r="M76" i="24" s="1"/>
  <c r="W54" i="24"/>
  <c r="W75" i="24" s="1"/>
  <c r="E54" i="24"/>
  <c r="E75" i="24" s="1"/>
  <c r="P54" i="24"/>
  <c r="P75" i="24" s="1"/>
  <c r="P55" i="24"/>
  <c r="P76" i="24" s="1"/>
  <c r="T55" i="24"/>
  <c r="T76" i="24" s="1"/>
  <c r="V53" i="24"/>
  <c r="V74" i="24" s="1"/>
  <c r="AF53" i="24"/>
  <c r="AF74" i="24" s="1"/>
  <c r="AG54" i="24"/>
  <c r="AG75" i="24" s="1"/>
  <c r="U54" i="24"/>
  <c r="U75" i="24" s="1"/>
  <c r="Q54" i="24"/>
  <c r="Q75" i="24" s="1"/>
  <c r="Z55" i="24"/>
  <c r="Z76" i="24" s="1"/>
  <c r="U55" i="24"/>
  <c r="U76" i="24" s="1"/>
  <c r="G53" i="24"/>
  <c r="G74" i="24" s="1"/>
  <c r="N54" i="24"/>
  <c r="N75" i="24" s="1"/>
  <c r="D53" i="24"/>
  <c r="D74" i="24" s="1"/>
  <c r="F54" i="24"/>
  <c r="F75" i="24" s="1"/>
  <c r="R54" i="24"/>
  <c r="R75" i="24" s="1"/>
  <c r="AC55" i="24"/>
  <c r="AC76" i="24" s="1"/>
  <c r="D55" i="24"/>
  <c r="D76" i="24" s="1"/>
  <c r="W53" i="24"/>
  <c r="W74" i="24" s="1"/>
  <c r="S53" i="24"/>
  <c r="S74" i="24" s="1"/>
  <c r="O53" i="24"/>
  <c r="O74" i="24" s="1"/>
  <c r="V54" i="24"/>
  <c r="V75" i="24" s="1"/>
  <c r="AC54" i="24"/>
  <c r="AC75" i="24" s="1"/>
  <c r="AG55" i="24"/>
  <c r="AG76" i="24" s="1"/>
  <c r="V55" i="24"/>
  <c r="V76" i="24" s="1"/>
  <c r="E53" i="24"/>
  <c r="E74" i="24" s="1"/>
  <c r="J53" i="24"/>
  <c r="J74" i="24" s="1"/>
  <c r="E55" i="24"/>
  <c r="E76" i="24" s="1"/>
  <c r="H53" i="24"/>
  <c r="H74" i="24" s="1"/>
  <c r="Z53" i="24"/>
  <c r="Z74" i="24" s="1"/>
  <c r="X54" i="24"/>
  <c r="X75" i="24" s="1"/>
  <c r="Y55" i="24"/>
  <c r="Y76" i="24" s="1"/>
  <c r="W55" i="24"/>
  <c r="W76" i="24" s="1"/>
  <c r="I53" i="24"/>
  <c r="I74" i="24" s="1"/>
  <c r="K53" i="24"/>
  <c r="K74" i="24" s="1"/>
  <c r="I54" i="24"/>
  <c r="I75" i="24" s="1"/>
  <c r="I55" i="24"/>
  <c r="I76" i="24" s="1"/>
  <c r="F55" i="24"/>
  <c r="F76" i="24" s="1"/>
  <c r="R53" i="24"/>
  <c r="R74" i="24" s="1"/>
  <c r="AA53" i="24"/>
  <c r="AA74" i="24" s="1"/>
  <c r="AA54" i="24"/>
  <c r="AA75" i="24" s="1"/>
  <c r="J55" i="24"/>
  <c r="J76" i="24" s="1"/>
  <c r="G54" i="24"/>
  <c r="G75" i="24" s="1"/>
  <c r="AE55" i="24"/>
  <c r="AE76" i="24" s="1"/>
  <c r="Y53" i="24"/>
  <c r="Y74" i="24" s="1"/>
  <c r="M53" i="24"/>
  <c r="M74" i="24" s="1"/>
  <c r="H54" i="24"/>
  <c r="H75" i="24" s="1"/>
  <c r="Y54" i="24"/>
  <c r="Y75" i="24" s="1"/>
  <c r="AA55" i="24"/>
  <c r="AA76" i="24" s="1"/>
  <c r="U53" i="24"/>
  <c r="U74" i="24" s="1"/>
  <c r="D54" i="24"/>
  <c r="D75" i="24" s="1"/>
  <c r="X53" i="24"/>
  <c r="X74" i="24" s="1"/>
  <c r="J54" i="24"/>
  <c r="J75" i="24" s="1"/>
  <c r="M54" i="24"/>
  <c r="M75" i="24" s="1"/>
  <c r="L55" i="24"/>
  <c r="L76" i="24" s="1"/>
  <c r="S55" i="24"/>
  <c r="S76" i="24" s="1"/>
  <c r="Q53" i="24"/>
  <c r="Q74" i="24" s="1"/>
  <c r="AC53" i="24"/>
  <c r="AC74" i="24" s="1"/>
  <c r="X55" i="24"/>
  <c r="X76" i="24" s="1"/>
  <c r="L53" i="24"/>
  <c r="L74" i="24" s="1"/>
  <c r="L54" i="24"/>
  <c r="L75" i="24" s="1"/>
  <c r="O55" i="24"/>
  <c r="O76" i="24" s="1"/>
  <c r="K54" i="24"/>
  <c r="K75" i="24" s="1"/>
  <c r="AD54" i="24"/>
  <c r="AD75" i="24" s="1"/>
  <c r="AD55" i="24"/>
  <c r="AD76" i="24" s="1"/>
  <c r="AG53" i="24"/>
  <c r="AG74" i="24" s="1"/>
  <c r="N53" i="24"/>
  <c r="N74" i="24" s="1"/>
  <c r="AE54" i="24"/>
  <c r="AE75" i="24" s="1"/>
  <c r="AF55" i="24"/>
  <c r="AF76" i="24" s="1"/>
  <c r="Z54" i="24"/>
  <c r="Z75" i="24" s="1"/>
  <c r="O54" i="24"/>
  <c r="O75" i="24" s="1"/>
  <c r="K55" i="24"/>
  <c r="K76" i="24" s="1"/>
  <c r="Q55" i="24"/>
  <c r="Q76" i="24" s="1"/>
  <c r="T53" i="24"/>
  <c r="T74" i="24" s="1"/>
  <c r="AE53" i="24"/>
  <c r="AE74" i="24" s="1"/>
  <c r="J51" i="24"/>
  <c r="J72" i="24" s="1"/>
  <c r="R51" i="24"/>
  <c r="R72" i="24" s="1"/>
  <c r="I52" i="24"/>
  <c r="I73" i="24" s="1"/>
  <c r="Q52" i="24"/>
  <c r="Q73" i="24" s="1"/>
  <c r="J50" i="24"/>
  <c r="J71" i="24" s="1"/>
  <c r="R50" i="24"/>
  <c r="R71" i="24" s="1"/>
  <c r="S51" i="24"/>
  <c r="S72" i="24" s="1"/>
  <c r="Y52" i="24"/>
  <c r="Y73" i="24" s="1"/>
  <c r="AG52" i="24"/>
  <c r="AG73" i="24" s="1"/>
  <c r="Z50" i="24"/>
  <c r="Z71" i="24" s="1"/>
  <c r="S50" i="24"/>
  <c r="S71" i="24" s="1"/>
  <c r="D51" i="24"/>
  <c r="D72" i="24" s="1"/>
  <c r="J52" i="24"/>
  <c r="J73" i="24" s="1"/>
  <c r="R52" i="24"/>
  <c r="R73" i="24" s="1"/>
  <c r="K50" i="24"/>
  <c r="K71" i="24" s="1"/>
  <c r="D50" i="24"/>
  <c r="D71" i="24" s="1"/>
  <c r="Z52" i="24"/>
  <c r="Z73" i="24" s="1"/>
  <c r="S52" i="24"/>
  <c r="S73" i="24" s="1"/>
  <c r="AA50" i="24"/>
  <c r="AA71" i="24" s="1"/>
  <c r="T50" i="24"/>
  <c r="T71" i="24" s="1"/>
  <c r="K51" i="24"/>
  <c r="K72" i="24" s="1"/>
  <c r="L51" i="24"/>
  <c r="L72" i="24" s="1"/>
  <c r="E51" i="24"/>
  <c r="E72" i="24" s="1"/>
  <c r="K52" i="24"/>
  <c r="K73" i="24" s="1"/>
  <c r="D52" i="24"/>
  <c r="D73" i="24" s="1"/>
  <c r="L50" i="24"/>
  <c r="L71" i="24" s="1"/>
  <c r="AB51" i="24"/>
  <c r="AB72" i="24" s="1"/>
  <c r="U51" i="24"/>
  <c r="U72" i="24" s="1"/>
  <c r="AA52" i="24"/>
  <c r="AA73" i="24" s="1"/>
  <c r="T52" i="24"/>
  <c r="T73" i="24" s="1"/>
  <c r="AB50" i="24"/>
  <c r="AB71" i="24" s="1"/>
  <c r="M51" i="24"/>
  <c r="M72" i="24" s="1"/>
  <c r="F51" i="24"/>
  <c r="F72" i="24" s="1"/>
  <c r="L52" i="24"/>
  <c r="L73" i="24" s="1"/>
  <c r="E52" i="24"/>
  <c r="E73" i="24" s="1"/>
  <c r="E50" i="24"/>
  <c r="E71" i="24" s="1"/>
  <c r="M50" i="24"/>
  <c r="M71" i="24" s="1"/>
  <c r="T51" i="24"/>
  <c r="T72" i="24" s="1"/>
  <c r="AC51" i="24"/>
  <c r="AC72" i="24" s="1"/>
  <c r="V51" i="24"/>
  <c r="V72" i="24" s="1"/>
  <c r="AB52" i="24"/>
  <c r="AB73" i="24" s="1"/>
  <c r="U52" i="24"/>
  <c r="U73" i="24" s="1"/>
  <c r="U50" i="24"/>
  <c r="U71" i="24" s="1"/>
  <c r="AC50" i="24"/>
  <c r="AC71" i="24" s="1"/>
  <c r="N51" i="24"/>
  <c r="N72" i="24" s="1"/>
  <c r="M52" i="24"/>
  <c r="M73" i="24" s="1"/>
  <c r="F52" i="24"/>
  <c r="F73" i="24" s="1"/>
  <c r="F50" i="24"/>
  <c r="F71" i="24" s="1"/>
  <c r="N50" i="24"/>
  <c r="N71" i="24" s="1"/>
  <c r="AA51" i="24"/>
  <c r="AA72" i="24" s="1"/>
  <c r="AD51" i="24"/>
  <c r="AD72" i="24" s="1"/>
  <c r="AC52" i="24"/>
  <c r="AC73" i="24" s="1"/>
  <c r="V52" i="24"/>
  <c r="V73" i="24" s="1"/>
  <c r="V50" i="24"/>
  <c r="V71" i="24" s="1"/>
  <c r="AD50" i="24"/>
  <c r="AD71" i="24" s="1"/>
  <c r="G51" i="24"/>
  <c r="G72" i="24" s="1"/>
  <c r="O51" i="24"/>
  <c r="O72" i="24" s="1"/>
  <c r="N52" i="24"/>
  <c r="N73" i="24" s="1"/>
  <c r="G52" i="24"/>
  <c r="G73" i="24" s="1"/>
  <c r="G50" i="24"/>
  <c r="G71" i="24" s="1"/>
  <c r="O50" i="24"/>
  <c r="O71" i="24" s="1"/>
  <c r="Z51" i="24"/>
  <c r="Z72" i="24" s="1"/>
  <c r="W51" i="24"/>
  <c r="W72" i="24" s="1"/>
  <c r="AE51" i="24"/>
  <c r="AE72" i="24" s="1"/>
  <c r="AD52" i="24"/>
  <c r="AD73" i="24" s="1"/>
  <c r="W52" i="24"/>
  <c r="W73" i="24" s="1"/>
  <c r="W50" i="24"/>
  <c r="W71" i="24" s="1"/>
  <c r="AE50" i="24"/>
  <c r="AE71" i="24" s="1"/>
  <c r="H51" i="24"/>
  <c r="H72" i="24" s="1"/>
  <c r="P51" i="24"/>
  <c r="P72" i="24" s="1"/>
  <c r="O52" i="24"/>
  <c r="O73" i="24" s="1"/>
  <c r="H52" i="24"/>
  <c r="H73" i="24" s="1"/>
  <c r="H50" i="24"/>
  <c r="H71" i="24" s="1"/>
  <c r="P50" i="24"/>
  <c r="P71" i="24" s="1"/>
  <c r="X51" i="24"/>
  <c r="X72" i="24" s="1"/>
  <c r="AF51" i="24"/>
  <c r="AF72" i="24" s="1"/>
  <c r="AE52" i="24"/>
  <c r="AE73" i="24" s="1"/>
  <c r="X52" i="24"/>
  <c r="X73" i="24" s="1"/>
  <c r="X50" i="24"/>
  <c r="X71" i="24" s="1"/>
  <c r="AF50" i="24"/>
  <c r="AF71" i="24" s="1"/>
  <c r="I51" i="24"/>
  <c r="I72" i="24" s="1"/>
  <c r="Q51" i="24"/>
  <c r="Q72" i="24" s="1"/>
  <c r="P52" i="24"/>
  <c r="P73" i="24" s="1"/>
  <c r="I50" i="24"/>
  <c r="I71" i="24" s="1"/>
  <c r="Q50" i="24"/>
  <c r="Q71" i="24" s="1"/>
  <c r="Y51" i="24"/>
  <c r="Y72" i="24" s="1"/>
  <c r="AG51" i="24"/>
  <c r="AG72" i="24" s="1"/>
  <c r="AF52" i="24"/>
  <c r="AF73" i="24" s="1"/>
  <c r="Y50" i="24"/>
  <c r="Y71" i="24" s="1"/>
  <c r="AG50" i="24"/>
  <c r="AG71" i="24" s="1"/>
  <c r="AC109" i="24"/>
  <c r="N109" i="24"/>
  <c r="M109" i="24"/>
  <c r="F48" i="24"/>
  <c r="F69" i="24" s="1"/>
  <c r="V109" i="24"/>
  <c r="AD109" i="24"/>
  <c r="G48" i="24"/>
  <c r="G69" i="24" s="1"/>
  <c r="E49" i="24"/>
  <c r="E70" i="24" s="1"/>
  <c r="O109" i="24"/>
  <c r="W109" i="24"/>
  <c r="AE109" i="24"/>
  <c r="F49" i="24"/>
  <c r="F70" i="24" s="1"/>
  <c r="H109" i="24"/>
  <c r="U109" i="24"/>
  <c r="X109" i="24"/>
  <c r="G49" i="24"/>
  <c r="G70" i="24" s="1"/>
  <c r="P109" i="24"/>
  <c r="I109" i="24"/>
  <c r="AF109" i="24"/>
  <c r="Y109" i="24"/>
  <c r="Q109" i="24"/>
  <c r="J109" i="24"/>
  <c r="E48" i="24"/>
  <c r="E69" i="24" s="1"/>
  <c r="R109" i="24"/>
  <c r="K109" i="24"/>
  <c r="Z109" i="24"/>
  <c r="S109" i="24"/>
  <c r="AA109" i="24"/>
  <c r="D48" i="24"/>
  <c r="D69" i="24" s="1"/>
  <c r="D47" i="24"/>
  <c r="D68" i="24" s="1"/>
  <c r="L109" i="24"/>
  <c r="AG109" i="24"/>
  <c r="T109" i="24"/>
  <c r="AB109" i="24"/>
  <c r="F30" i="18"/>
  <c r="F17" i="18"/>
  <c r="F43" i="18"/>
  <c r="H4" i="24"/>
  <c r="G67" i="24"/>
  <c r="G25" i="24"/>
  <c r="G46" i="24"/>
  <c r="H4" i="18"/>
  <c r="G43" i="18"/>
  <c r="G17" i="18"/>
  <c r="G30" i="18"/>
  <c r="H26" i="23" l="1"/>
  <c r="H27" i="23"/>
  <c r="H32" i="23" s="1"/>
  <c r="H13" i="19" s="1"/>
  <c r="AA52" i="23"/>
  <c r="AA53" i="23" s="1"/>
  <c r="C74" i="18"/>
  <c r="C70" i="18"/>
  <c r="C73" i="18"/>
  <c r="C72" i="18"/>
  <c r="AB75" i="18"/>
  <c r="C19" i="18"/>
  <c r="R69" i="18"/>
  <c r="C69" i="18" s="1"/>
  <c r="R122" i="16"/>
  <c r="C122" i="16" s="1"/>
  <c r="C120" i="16"/>
  <c r="C21" i="18"/>
  <c r="R71" i="18"/>
  <c r="C71" i="18" s="1"/>
  <c r="C68" i="18"/>
  <c r="AB48" i="24"/>
  <c r="AB69" i="24" s="1"/>
  <c r="AB110" i="24"/>
  <c r="V49" i="24"/>
  <c r="V70" i="24" s="1"/>
  <c r="V111" i="24"/>
  <c r="T48" i="24"/>
  <c r="T69" i="24" s="1"/>
  <c r="T110" i="24"/>
  <c r="X49" i="24"/>
  <c r="X70" i="24" s="1"/>
  <c r="X111" i="24"/>
  <c r="X48" i="24"/>
  <c r="X69" i="24" s="1"/>
  <c r="X110" i="24"/>
  <c r="M49" i="24"/>
  <c r="M70" i="24" s="1"/>
  <c r="M111" i="24"/>
  <c r="N48" i="24"/>
  <c r="N69" i="24" s="1"/>
  <c r="N110" i="24"/>
  <c r="AE49" i="24"/>
  <c r="AE70" i="24" s="1"/>
  <c r="AE111" i="24"/>
  <c r="K49" i="24"/>
  <c r="K70" i="24" s="1"/>
  <c r="K111" i="24"/>
  <c r="AA51" i="23"/>
  <c r="U49" i="24"/>
  <c r="U70" i="24" s="1"/>
  <c r="U111" i="24"/>
  <c r="M48" i="24"/>
  <c r="M69" i="24" s="1"/>
  <c r="M110" i="24"/>
  <c r="W49" i="24"/>
  <c r="W70" i="24" s="1"/>
  <c r="W111" i="24"/>
  <c r="C109" i="24"/>
  <c r="O48" i="24"/>
  <c r="O69" i="24" s="1"/>
  <c r="O110" i="24"/>
  <c r="AG48" i="24"/>
  <c r="AG69" i="24" s="1"/>
  <c r="AG110" i="24"/>
  <c r="N49" i="24"/>
  <c r="N70" i="24" s="1"/>
  <c r="N111" i="24"/>
  <c r="AA49" i="24"/>
  <c r="AA70" i="24" s="1"/>
  <c r="AA111" i="24"/>
  <c r="Y48" i="24"/>
  <c r="Y69" i="24" s="1"/>
  <c r="Y110" i="24"/>
  <c r="U48" i="24"/>
  <c r="U69" i="24" s="1"/>
  <c r="U110" i="24"/>
  <c r="Z49" i="24"/>
  <c r="Z70" i="24" s="1"/>
  <c r="Z111" i="24"/>
  <c r="Q49" i="24"/>
  <c r="Q70" i="24" s="1"/>
  <c r="Q111" i="24"/>
  <c r="H51" i="23"/>
  <c r="H52" i="23"/>
  <c r="S48" i="24"/>
  <c r="S69" i="24" s="1"/>
  <c r="S110" i="24"/>
  <c r="L48" i="24"/>
  <c r="L69" i="24" s="1"/>
  <c r="L110" i="24"/>
  <c r="H48" i="24"/>
  <c r="H69" i="24" s="1"/>
  <c r="H110" i="24"/>
  <c r="AB49" i="24"/>
  <c r="AB70" i="24" s="1"/>
  <c r="AB111" i="24"/>
  <c r="AD49" i="24"/>
  <c r="AD70" i="24" s="1"/>
  <c r="AD111" i="24"/>
  <c r="J49" i="24"/>
  <c r="J70" i="24" s="1"/>
  <c r="J111" i="24"/>
  <c r="K48" i="24"/>
  <c r="K69" i="24" s="1"/>
  <c r="K110" i="24"/>
  <c r="AF49" i="24"/>
  <c r="AF70" i="24" s="1"/>
  <c r="AF111" i="24"/>
  <c r="O49" i="24"/>
  <c r="O70" i="24" s="1"/>
  <c r="O111" i="24"/>
  <c r="T49" i="24"/>
  <c r="T70" i="24" s="1"/>
  <c r="T111" i="24"/>
  <c r="S49" i="24"/>
  <c r="S70" i="24" s="1"/>
  <c r="S111" i="24"/>
  <c r="J48" i="24"/>
  <c r="J69" i="24" s="1"/>
  <c r="J110" i="24"/>
  <c r="I49" i="24"/>
  <c r="I70" i="24" s="1"/>
  <c r="I111" i="24"/>
  <c r="P48" i="24"/>
  <c r="P69" i="24" s="1"/>
  <c r="P110" i="24"/>
  <c r="Z48" i="24"/>
  <c r="Z69" i="24" s="1"/>
  <c r="Z110" i="24"/>
  <c r="AD48" i="24"/>
  <c r="AD69" i="24" s="1"/>
  <c r="AD110" i="24"/>
  <c r="R48" i="24"/>
  <c r="R69" i="24" s="1"/>
  <c r="R110" i="24"/>
  <c r="R49" i="24"/>
  <c r="R70" i="24" s="1"/>
  <c r="R111" i="24"/>
  <c r="Q48" i="24"/>
  <c r="Q69" i="24" s="1"/>
  <c r="Q110" i="24"/>
  <c r="V48" i="24"/>
  <c r="V69" i="24" s="1"/>
  <c r="V110" i="24"/>
  <c r="Y49" i="24"/>
  <c r="Y70" i="24" s="1"/>
  <c r="Y111" i="24"/>
  <c r="AG49" i="24"/>
  <c r="AG70" i="24" s="1"/>
  <c r="AG111" i="24"/>
  <c r="I48" i="24"/>
  <c r="I69" i="24" s="1"/>
  <c r="I110" i="24"/>
  <c r="AC49" i="24"/>
  <c r="AC70" i="24" s="1"/>
  <c r="AC111" i="24"/>
  <c r="Q51" i="23"/>
  <c r="Q52" i="23"/>
  <c r="Q53" i="23" s="1"/>
  <c r="AF48" i="24"/>
  <c r="AF69" i="24" s="1"/>
  <c r="AF110" i="24"/>
  <c r="AA48" i="24"/>
  <c r="AA69" i="24" s="1"/>
  <c r="AA110" i="24"/>
  <c r="P49" i="24"/>
  <c r="P70" i="24" s="1"/>
  <c r="P111" i="24"/>
  <c r="AC48" i="24"/>
  <c r="AC69" i="24" s="1"/>
  <c r="AC110" i="24"/>
  <c r="AE48" i="24"/>
  <c r="AE69" i="24" s="1"/>
  <c r="AE110" i="24"/>
  <c r="W48" i="24"/>
  <c r="W69" i="24" s="1"/>
  <c r="W110" i="24"/>
  <c r="H49" i="24"/>
  <c r="H70" i="24" s="1"/>
  <c r="H111" i="24"/>
  <c r="L49" i="24"/>
  <c r="L70" i="24" s="1"/>
  <c r="L111" i="24"/>
  <c r="AB55" i="24"/>
  <c r="AB76" i="24" s="1"/>
  <c r="C19" i="24"/>
  <c r="C22" i="18"/>
  <c r="C20" i="18"/>
  <c r="C23" i="18"/>
  <c r="R48" i="23"/>
  <c r="AB50" i="23"/>
  <c r="R49" i="23"/>
  <c r="AB49" i="23"/>
  <c r="R50" i="23"/>
  <c r="AA17" i="23"/>
  <c r="AB48" i="23"/>
  <c r="Q17" i="23"/>
  <c r="AB60" i="24"/>
  <c r="AB81" i="24" s="1"/>
  <c r="C17" i="24"/>
  <c r="AA33" i="18"/>
  <c r="AA46" i="18" s="1"/>
  <c r="C13" i="24"/>
  <c r="C12" i="24"/>
  <c r="Y23" i="23"/>
  <c r="Y8" i="23"/>
  <c r="Q31" i="18"/>
  <c r="Q44" i="18" s="1"/>
  <c r="P24" i="23"/>
  <c r="O24" i="23"/>
  <c r="P25" i="23"/>
  <c r="Q33" i="18"/>
  <c r="Q46" i="18" s="1"/>
  <c r="Q35" i="18"/>
  <c r="Q48" i="18" s="1"/>
  <c r="Q36" i="18"/>
  <c r="Q49" i="18" s="1"/>
  <c r="AB54" i="24"/>
  <c r="AB75" i="24" s="1"/>
  <c r="Q37" i="18"/>
  <c r="Q50" i="18" s="1"/>
  <c r="AA35" i="18"/>
  <c r="AA48" i="18" s="1"/>
  <c r="AB20" i="24"/>
  <c r="AB53" i="24"/>
  <c r="AB74" i="24" s="1"/>
  <c r="R55" i="24"/>
  <c r="R76" i="24" s="1"/>
  <c r="R20" i="24"/>
  <c r="C11" i="24"/>
  <c r="O23" i="23"/>
  <c r="O8" i="23"/>
  <c r="AA36" i="18"/>
  <c r="AA49" i="18" s="1"/>
  <c r="O25" i="23"/>
  <c r="AA37" i="18"/>
  <c r="AA50" i="18" s="1"/>
  <c r="Z24" i="23"/>
  <c r="Z25" i="23"/>
  <c r="AA31" i="18"/>
  <c r="AA44" i="18" s="1"/>
  <c r="D41" i="24"/>
  <c r="C40" i="24"/>
  <c r="C59" i="24"/>
  <c r="C35" i="24"/>
  <c r="C37" i="24"/>
  <c r="C58" i="24"/>
  <c r="C39" i="24"/>
  <c r="C28" i="24"/>
  <c r="C38" i="24"/>
  <c r="C30" i="24"/>
  <c r="C51" i="24"/>
  <c r="C57" i="24"/>
  <c r="D61" i="24"/>
  <c r="D82" i="24" s="1"/>
  <c r="C36" i="24"/>
  <c r="C32" i="24"/>
  <c r="C33" i="24"/>
  <c r="C34" i="24"/>
  <c r="C52" i="24"/>
  <c r="C31" i="24"/>
  <c r="C29" i="24"/>
  <c r="C50" i="24"/>
  <c r="I47" i="24"/>
  <c r="I68" i="24" s="1"/>
  <c r="I41" i="24"/>
  <c r="X47" i="24"/>
  <c r="X68" i="24" s="1"/>
  <c r="X41" i="24"/>
  <c r="V47" i="24"/>
  <c r="V68" i="24" s="1"/>
  <c r="V41" i="24"/>
  <c r="F47" i="24"/>
  <c r="F68" i="24" s="1"/>
  <c r="F41" i="24"/>
  <c r="P41" i="24"/>
  <c r="P47" i="24"/>
  <c r="P68" i="24" s="1"/>
  <c r="O41" i="24"/>
  <c r="O47" i="24"/>
  <c r="O68" i="24" s="1"/>
  <c r="D49" i="24"/>
  <c r="D70" i="24" s="1"/>
  <c r="Y47" i="24"/>
  <c r="Y68" i="24" s="1"/>
  <c r="Y41" i="24"/>
  <c r="G47" i="24"/>
  <c r="G68" i="24" s="1"/>
  <c r="G41" i="24"/>
  <c r="Z41" i="24"/>
  <c r="Z47" i="24"/>
  <c r="Z68" i="24" s="1"/>
  <c r="AE41" i="24"/>
  <c r="AE47" i="24"/>
  <c r="AE68" i="24" s="1"/>
  <c r="AA47" i="24"/>
  <c r="AA68" i="24" s="1"/>
  <c r="AA41" i="24"/>
  <c r="AF41" i="24"/>
  <c r="AF47" i="24"/>
  <c r="AF68" i="24" s="1"/>
  <c r="E47" i="24"/>
  <c r="E68" i="24" s="1"/>
  <c r="E41" i="24"/>
  <c r="U47" i="24"/>
  <c r="U68" i="24" s="1"/>
  <c r="U41" i="24"/>
  <c r="AG41" i="24"/>
  <c r="AG47" i="24"/>
  <c r="AG68" i="24" s="1"/>
  <c r="S47" i="24"/>
  <c r="S68" i="24" s="1"/>
  <c r="S41" i="24"/>
  <c r="W47" i="24"/>
  <c r="W68" i="24" s="1"/>
  <c r="W41" i="24"/>
  <c r="C26" i="24"/>
  <c r="C27" i="24"/>
  <c r="K47" i="24"/>
  <c r="K68" i="24" s="1"/>
  <c r="K41" i="24"/>
  <c r="AC41" i="24"/>
  <c r="AC47" i="24"/>
  <c r="AC68" i="24" s="1"/>
  <c r="L41" i="24"/>
  <c r="L47" i="24"/>
  <c r="L68" i="24" s="1"/>
  <c r="J47" i="24"/>
  <c r="J68" i="24" s="1"/>
  <c r="J41" i="24"/>
  <c r="H47" i="24"/>
  <c r="H68" i="24" s="1"/>
  <c r="H41" i="24"/>
  <c r="R41" i="24"/>
  <c r="R47" i="24"/>
  <c r="R68" i="24" s="1"/>
  <c r="AB41" i="24"/>
  <c r="AB47" i="24"/>
  <c r="AB68" i="24" s="1"/>
  <c r="Q41" i="24"/>
  <c r="Q47" i="24"/>
  <c r="Q68" i="24" s="1"/>
  <c r="M47" i="24"/>
  <c r="M68" i="24" s="1"/>
  <c r="M41" i="24"/>
  <c r="T41" i="24"/>
  <c r="T47" i="24"/>
  <c r="T68" i="24" s="1"/>
  <c r="AD41" i="24"/>
  <c r="AD47" i="24"/>
  <c r="AD68" i="24" s="1"/>
  <c r="N41" i="24"/>
  <c r="N47" i="24"/>
  <c r="N68" i="24" s="1"/>
  <c r="C56" i="24"/>
  <c r="I4" i="18"/>
  <c r="H30" i="18"/>
  <c r="H43" i="18"/>
  <c r="H17" i="18"/>
  <c r="I4" i="24"/>
  <c r="H46" i="24"/>
  <c r="H67" i="24"/>
  <c r="H25" i="24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J15" i="22"/>
  <c r="I15" i="22"/>
  <c r="H15" i="22"/>
  <c r="G15" i="22"/>
  <c r="F15" i="22"/>
  <c r="E15" i="22"/>
  <c r="D15" i="22"/>
  <c r="C14" i="22"/>
  <c r="C13" i="22"/>
  <c r="D12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E7" i="22"/>
  <c r="D7" i="22"/>
  <c r="C6" i="22"/>
  <c r="C5" i="22"/>
  <c r="AG4" i="22"/>
  <c r="AG12" i="22" s="1"/>
  <c r="AF4" i="22"/>
  <c r="AF12" i="22" s="1"/>
  <c r="AE4" i="22"/>
  <c r="AE12" i="22" s="1"/>
  <c r="AD4" i="22"/>
  <c r="AD12" i="22" s="1"/>
  <c r="AC4" i="22"/>
  <c r="AC12" i="22" s="1"/>
  <c r="AB4" i="22"/>
  <c r="AB12" i="22" s="1"/>
  <c r="AA4" i="22"/>
  <c r="AA12" i="22" s="1"/>
  <c r="Z4" i="22"/>
  <c r="Z12" i="22" s="1"/>
  <c r="Y4" i="22"/>
  <c r="Y12" i="22" s="1"/>
  <c r="X4" i="22"/>
  <c r="X12" i="22" s="1"/>
  <c r="W4" i="22"/>
  <c r="W12" i="22" s="1"/>
  <c r="V4" i="22"/>
  <c r="V12" i="22" s="1"/>
  <c r="U4" i="22"/>
  <c r="U12" i="22" s="1"/>
  <c r="T4" i="22"/>
  <c r="T12" i="22" s="1"/>
  <c r="S4" i="22"/>
  <c r="S12" i="22" s="1"/>
  <c r="R4" i="22"/>
  <c r="R12" i="22" s="1"/>
  <c r="Q4" i="22"/>
  <c r="Q12" i="22" s="1"/>
  <c r="P4" i="22"/>
  <c r="P12" i="22" s="1"/>
  <c r="O4" i="22"/>
  <c r="O12" i="22" s="1"/>
  <c r="N4" i="22"/>
  <c r="N12" i="22" s="1"/>
  <c r="M4" i="22"/>
  <c r="M12" i="22" s="1"/>
  <c r="L4" i="22"/>
  <c r="L12" i="22" s="1"/>
  <c r="K4" i="22"/>
  <c r="K12" i="22" s="1"/>
  <c r="J4" i="22"/>
  <c r="J12" i="22" s="1"/>
  <c r="I4" i="22"/>
  <c r="I12" i="22" s="1"/>
  <c r="H4" i="22"/>
  <c r="H12" i="22" s="1"/>
  <c r="G4" i="22"/>
  <c r="G12" i="22" s="1"/>
  <c r="F4" i="22"/>
  <c r="F12" i="22" s="1"/>
  <c r="E4" i="22"/>
  <c r="E12" i="22" s="1"/>
  <c r="AG75" i="21"/>
  <c r="AG84" i="21" s="1"/>
  <c r="AF75" i="21"/>
  <c r="AF84" i="21" s="1"/>
  <c r="AE75" i="21"/>
  <c r="AE84" i="21" s="1"/>
  <c r="AD75" i="21"/>
  <c r="AD84" i="21" s="1"/>
  <c r="AC75" i="21"/>
  <c r="AC84" i="21" s="1"/>
  <c r="AB75" i="21"/>
  <c r="AB84" i="21" s="1"/>
  <c r="AA75" i="21"/>
  <c r="AA84" i="21" s="1"/>
  <c r="Z75" i="21"/>
  <c r="Z84" i="21" s="1"/>
  <c r="Y75" i="21"/>
  <c r="Y84" i="21" s="1"/>
  <c r="X75" i="21"/>
  <c r="X84" i="21" s="1"/>
  <c r="W75" i="21"/>
  <c r="W84" i="21" s="1"/>
  <c r="V75" i="21"/>
  <c r="V84" i="21" s="1"/>
  <c r="U75" i="21"/>
  <c r="U84" i="21" s="1"/>
  <c r="T75" i="21"/>
  <c r="T84" i="21" s="1"/>
  <c r="S75" i="21"/>
  <c r="S84" i="21" s="1"/>
  <c r="R75" i="21"/>
  <c r="R84" i="21" s="1"/>
  <c r="Q75" i="21"/>
  <c r="Q84" i="21" s="1"/>
  <c r="P75" i="21"/>
  <c r="P84" i="21" s="1"/>
  <c r="O75" i="21"/>
  <c r="O84" i="21" s="1"/>
  <c r="N75" i="21"/>
  <c r="N84" i="21" s="1"/>
  <c r="M75" i="21"/>
  <c r="M84" i="21" s="1"/>
  <c r="L75" i="21"/>
  <c r="L84" i="21" s="1"/>
  <c r="K75" i="21"/>
  <c r="K84" i="21" s="1"/>
  <c r="J75" i="21"/>
  <c r="J84" i="21" s="1"/>
  <c r="I75" i="21"/>
  <c r="I84" i="21" s="1"/>
  <c r="H75" i="21"/>
  <c r="H84" i="21" s="1"/>
  <c r="G75" i="21"/>
  <c r="G84" i="21" s="1"/>
  <c r="F75" i="21"/>
  <c r="F84" i="21" s="1"/>
  <c r="E75" i="21"/>
  <c r="E84" i="21" s="1"/>
  <c r="D75" i="21"/>
  <c r="D84" i="21" s="1"/>
  <c r="AG74" i="21"/>
  <c r="AG83" i="21" s="1"/>
  <c r="AF74" i="21"/>
  <c r="AF83" i="21" s="1"/>
  <c r="AE74" i="21"/>
  <c r="AE83" i="21" s="1"/>
  <c r="AD74" i="21"/>
  <c r="AD83" i="21" s="1"/>
  <c r="AC74" i="21"/>
  <c r="AC83" i="21" s="1"/>
  <c r="AB74" i="21"/>
  <c r="AB83" i="21" s="1"/>
  <c r="AA74" i="21"/>
  <c r="AA83" i="21" s="1"/>
  <c r="Z74" i="21"/>
  <c r="Z83" i="21" s="1"/>
  <c r="Y74" i="21"/>
  <c r="Y83" i="21" s="1"/>
  <c r="X74" i="21"/>
  <c r="X83" i="21" s="1"/>
  <c r="W74" i="21"/>
  <c r="W83" i="21" s="1"/>
  <c r="V74" i="21"/>
  <c r="V83" i="21" s="1"/>
  <c r="U74" i="21"/>
  <c r="U83" i="21" s="1"/>
  <c r="T74" i="21"/>
  <c r="T83" i="21" s="1"/>
  <c r="S74" i="21"/>
  <c r="S83" i="21" s="1"/>
  <c r="R74" i="21"/>
  <c r="R83" i="21" s="1"/>
  <c r="Q74" i="21"/>
  <c r="Q83" i="21" s="1"/>
  <c r="P74" i="21"/>
  <c r="P83" i="21" s="1"/>
  <c r="O74" i="21"/>
  <c r="O83" i="21" s="1"/>
  <c r="N74" i="21"/>
  <c r="N83" i="21" s="1"/>
  <c r="M74" i="21"/>
  <c r="M83" i="21" s="1"/>
  <c r="L74" i="21"/>
  <c r="L83" i="21" s="1"/>
  <c r="K74" i="21"/>
  <c r="K83" i="21" s="1"/>
  <c r="J74" i="21"/>
  <c r="J83" i="21" s="1"/>
  <c r="I74" i="21"/>
  <c r="I83" i="21" s="1"/>
  <c r="H74" i="21"/>
  <c r="H83" i="21" s="1"/>
  <c r="G74" i="21"/>
  <c r="G83" i="21" s="1"/>
  <c r="F74" i="21"/>
  <c r="F83" i="21" s="1"/>
  <c r="E74" i="21"/>
  <c r="E83" i="21" s="1"/>
  <c r="D74" i="21"/>
  <c r="D83" i="21" s="1"/>
  <c r="AG73" i="21"/>
  <c r="AG82" i="21" s="1"/>
  <c r="AF73" i="21"/>
  <c r="AF82" i="21" s="1"/>
  <c r="AE73" i="21"/>
  <c r="AE82" i="21" s="1"/>
  <c r="AD73" i="21"/>
  <c r="AD82" i="21" s="1"/>
  <c r="AC73" i="21"/>
  <c r="AC82" i="21" s="1"/>
  <c r="AB73" i="21"/>
  <c r="AB82" i="21" s="1"/>
  <c r="AA73" i="21"/>
  <c r="AA82" i="21" s="1"/>
  <c r="Z73" i="21"/>
  <c r="Z82" i="21" s="1"/>
  <c r="Y73" i="21"/>
  <c r="Y82" i="21" s="1"/>
  <c r="X73" i="21"/>
  <c r="X82" i="21" s="1"/>
  <c r="W73" i="21"/>
  <c r="W82" i="21" s="1"/>
  <c r="V73" i="21"/>
  <c r="V82" i="21" s="1"/>
  <c r="U73" i="21"/>
  <c r="U82" i="21" s="1"/>
  <c r="T73" i="21"/>
  <c r="T82" i="21" s="1"/>
  <c r="S73" i="21"/>
  <c r="S82" i="21" s="1"/>
  <c r="R73" i="21"/>
  <c r="R82" i="21" s="1"/>
  <c r="Q73" i="21"/>
  <c r="Q82" i="21" s="1"/>
  <c r="P73" i="21"/>
  <c r="P82" i="21" s="1"/>
  <c r="O73" i="21"/>
  <c r="O82" i="21" s="1"/>
  <c r="N73" i="21"/>
  <c r="N82" i="21" s="1"/>
  <c r="M73" i="21"/>
  <c r="M82" i="21" s="1"/>
  <c r="L73" i="21"/>
  <c r="L82" i="21" s="1"/>
  <c r="K73" i="21"/>
  <c r="K82" i="21" s="1"/>
  <c r="J73" i="21"/>
  <c r="J82" i="21" s="1"/>
  <c r="I73" i="21"/>
  <c r="I82" i="21" s="1"/>
  <c r="H73" i="21"/>
  <c r="H82" i="21" s="1"/>
  <c r="G73" i="21"/>
  <c r="G82" i="21" s="1"/>
  <c r="F73" i="21"/>
  <c r="F82" i="21" s="1"/>
  <c r="E73" i="21"/>
  <c r="E82" i="21" s="1"/>
  <c r="D73" i="21"/>
  <c r="D82" i="21" s="1"/>
  <c r="AG72" i="21"/>
  <c r="AG81" i="21" s="1"/>
  <c r="AF72" i="21"/>
  <c r="AF81" i="21" s="1"/>
  <c r="AE72" i="21"/>
  <c r="AE81" i="21" s="1"/>
  <c r="AD72" i="21"/>
  <c r="AD81" i="21" s="1"/>
  <c r="AC72" i="21"/>
  <c r="AC81" i="21" s="1"/>
  <c r="AB72" i="21"/>
  <c r="AB81" i="21" s="1"/>
  <c r="AA72" i="21"/>
  <c r="AA81" i="21" s="1"/>
  <c r="Z72" i="21"/>
  <c r="Z81" i="21" s="1"/>
  <c r="Y72" i="21"/>
  <c r="Y81" i="21" s="1"/>
  <c r="X72" i="21"/>
  <c r="X81" i="21" s="1"/>
  <c r="W72" i="21"/>
  <c r="W81" i="21" s="1"/>
  <c r="V72" i="21"/>
  <c r="V81" i="21" s="1"/>
  <c r="U72" i="21"/>
  <c r="U81" i="21" s="1"/>
  <c r="T72" i="21"/>
  <c r="T81" i="21" s="1"/>
  <c r="S72" i="21"/>
  <c r="S81" i="21" s="1"/>
  <c r="R72" i="21"/>
  <c r="R81" i="21" s="1"/>
  <c r="Q72" i="21"/>
  <c r="Q81" i="21" s="1"/>
  <c r="P72" i="21"/>
  <c r="P81" i="21" s="1"/>
  <c r="O72" i="21"/>
  <c r="O81" i="21" s="1"/>
  <c r="N72" i="21"/>
  <c r="N81" i="21" s="1"/>
  <c r="M72" i="21"/>
  <c r="M81" i="21" s="1"/>
  <c r="L72" i="21"/>
  <c r="L81" i="21" s="1"/>
  <c r="K72" i="21"/>
  <c r="K81" i="21" s="1"/>
  <c r="J72" i="21"/>
  <c r="J81" i="21" s="1"/>
  <c r="I72" i="21"/>
  <c r="I81" i="21" s="1"/>
  <c r="H72" i="21"/>
  <c r="H81" i="21" s="1"/>
  <c r="G72" i="21"/>
  <c r="G81" i="21" s="1"/>
  <c r="F72" i="21"/>
  <c r="F81" i="21" s="1"/>
  <c r="E72" i="21"/>
  <c r="E81" i="21" s="1"/>
  <c r="D72" i="21"/>
  <c r="D81" i="21" s="1"/>
  <c r="AG71" i="21"/>
  <c r="AG80" i="21" s="1"/>
  <c r="AF71" i="21"/>
  <c r="AF80" i="21" s="1"/>
  <c r="AE71" i="21"/>
  <c r="AE80" i="21" s="1"/>
  <c r="AD71" i="21"/>
  <c r="AD80" i="21" s="1"/>
  <c r="AC71" i="21"/>
  <c r="AC80" i="21" s="1"/>
  <c r="AB71" i="21"/>
  <c r="AB80" i="21" s="1"/>
  <c r="AA71" i="21"/>
  <c r="AA80" i="21" s="1"/>
  <c r="Z71" i="21"/>
  <c r="Z80" i="21" s="1"/>
  <c r="Y71" i="21"/>
  <c r="Y80" i="21" s="1"/>
  <c r="X71" i="21"/>
  <c r="X80" i="21" s="1"/>
  <c r="W71" i="21"/>
  <c r="W80" i="21" s="1"/>
  <c r="V71" i="21"/>
  <c r="V80" i="21" s="1"/>
  <c r="U71" i="21"/>
  <c r="U80" i="21" s="1"/>
  <c r="T71" i="21"/>
  <c r="T80" i="21" s="1"/>
  <c r="S71" i="21"/>
  <c r="S80" i="21" s="1"/>
  <c r="R71" i="21"/>
  <c r="R80" i="21" s="1"/>
  <c r="Q71" i="21"/>
  <c r="Q80" i="21" s="1"/>
  <c r="P71" i="21"/>
  <c r="P80" i="21" s="1"/>
  <c r="O71" i="21"/>
  <c r="O80" i="21" s="1"/>
  <c r="N71" i="21"/>
  <c r="N80" i="21" s="1"/>
  <c r="M71" i="21"/>
  <c r="M80" i="21" s="1"/>
  <c r="L71" i="21"/>
  <c r="L80" i="21" s="1"/>
  <c r="K71" i="21"/>
  <c r="K80" i="21" s="1"/>
  <c r="J71" i="21"/>
  <c r="J80" i="21" s="1"/>
  <c r="I71" i="21"/>
  <c r="I80" i="21" s="1"/>
  <c r="H71" i="21"/>
  <c r="H80" i="21" s="1"/>
  <c r="G71" i="21"/>
  <c r="G80" i="21" s="1"/>
  <c r="F71" i="21"/>
  <c r="F80" i="21" s="1"/>
  <c r="E71" i="21"/>
  <c r="E80" i="21" s="1"/>
  <c r="D71" i="21"/>
  <c r="D80" i="21" s="1"/>
  <c r="AG70" i="21"/>
  <c r="AG79" i="21" s="1"/>
  <c r="AF70" i="21"/>
  <c r="AF79" i="21" s="1"/>
  <c r="AE70" i="21"/>
  <c r="AE79" i="21" s="1"/>
  <c r="AD70" i="21"/>
  <c r="AD79" i="21" s="1"/>
  <c r="AC70" i="21"/>
  <c r="AC79" i="21" s="1"/>
  <c r="AB70" i="21"/>
  <c r="AB79" i="21" s="1"/>
  <c r="AA70" i="21"/>
  <c r="AA79" i="21" s="1"/>
  <c r="Z70" i="21"/>
  <c r="Z79" i="21" s="1"/>
  <c r="Y70" i="21"/>
  <c r="Y79" i="21" s="1"/>
  <c r="X70" i="21"/>
  <c r="X79" i="21" s="1"/>
  <c r="W70" i="21"/>
  <c r="W79" i="21" s="1"/>
  <c r="V70" i="21"/>
  <c r="V79" i="21" s="1"/>
  <c r="U70" i="21"/>
  <c r="U79" i="21" s="1"/>
  <c r="T70" i="21"/>
  <c r="T79" i="21" s="1"/>
  <c r="S70" i="21"/>
  <c r="S79" i="21" s="1"/>
  <c r="R70" i="21"/>
  <c r="R79" i="21" s="1"/>
  <c r="Q70" i="21"/>
  <c r="Q79" i="21" s="1"/>
  <c r="P70" i="21"/>
  <c r="P79" i="21" s="1"/>
  <c r="O70" i="21"/>
  <c r="O79" i="21" s="1"/>
  <c r="N70" i="21"/>
  <c r="N79" i="21" s="1"/>
  <c r="M70" i="21"/>
  <c r="M79" i="21" s="1"/>
  <c r="L70" i="21"/>
  <c r="L79" i="21" s="1"/>
  <c r="K70" i="21"/>
  <c r="K79" i="21" s="1"/>
  <c r="J70" i="21"/>
  <c r="J79" i="21" s="1"/>
  <c r="I70" i="21"/>
  <c r="I79" i="21" s="1"/>
  <c r="H70" i="21"/>
  <c r="H79" i="21" s="1"/>
  <c r="G70" i="21"/>
  <c r="G79" i="21" s="1"/>
  <c r="F70" i="21"/>
  <c r="F79" i="21" s="1"/>
  <c r="E70" i="21"/>
  <c r="E79" i="21" s="1"/>
  <c r="D70" i="21"/>
  <c r="D79" i="21" s="1"/>
  <c r="C64" i="21"/>
  <c r="C63" i="21"/>
  <c r="C62" i="21"/>
  <c r="C61" i="21"/>
  <c r="C60" i="21"/>
  <c r="C59" i="21"/>
  <c r="C53" i="21"/>
  <c r="C52" i="21"/>
  <c r="C51" i="21"/>
  <c r="C50" i="21"/>
  <c r="C49" i="21"/>
  <c r="C48" i="21"/>
  <c r="AG32" i="21"/>
  <c r="AG41" i="21" s="1"/>
  <c r="AF32" i="21"/>
  <c r="AF41" i="21" s="1"/>
  <c r="AE32" i="21"/>
  <c r="AE41" i="21" s="1"/>
  <c r="AD32" i="21"/>
  <c r="AD41" i="21" s="1"/>
  <c r="AC32" i="21"/>
  <c r="AC41" i="21" s="1"/>
  <c r="AB32" i="21"/>
  <c r="AB41" i="21" s="1"/>
  <c r="AA32" i="21"/>
  <c r="AA41" i="21" s="1"/>
  <c r="Z32" i="21"/>
  <c r="Z41" i="21" s="1"/>
  <c r="Y32" i="21"/>
  <c r="Y41" i="21" s="1"/>
  <c r="X32" i="21"/>
  <c r="X41" i="21" s="1"/>
  <c r="W32" i="21"/>
  <c r="W41" i="21" s="1"/>
  <c r="V32" i="21"/>
  <c r="V41" i="21" s="1"/>
  <c r="U32" i="21"/>
  <c r="U41" i="21" s="1"/>
  <c r="T32" i="21"/>
  <c r="T41" i="21" s="1"/>
  <c r="S32" i="21"/>
  <c r="S41" i="21" s="1"/>
  <c r="R32" i="21"/>
  <c r="R41" i="21" s="1"/>
  <c r="Q32" i="21"/>
  <c r="Q41" i="21" s="1"/>
  <c r="P32" i="21"/>
  <c r="P41" i="21" s="1"/>
  <c r="O32" i="21"/>
  <c r="O41" i="21" s="1"/>
  <c r="N32" i="21"/>
  <c r="N41" i="21" s="1"/>
  <c r="M32" i="21"/>
  <c r="M41" i="21" s="1"/>
  <c r="L32" i="21"/>
  <c r="L41" i="21" s="1"/>
  <c r="K32" i="21"/>
  <c r="K41" i="21" s="1"/>
  <c r="J32" i="21"/>
  <c r="J41" i="21" s="1"/>
  <c r="I32" i="21"/>
  <c r="I41" i="21" s="1"/>
  <c r="H32" i="21"/>
  <c r="H41" i="21" s="1"/>
  <c r="G32" i="21"/>
  <c r="G41" i="21" s="1"/>
  <c r="F32" i="21"/>
  <c r="F41" i="21" s="1"/>
  <c r="E32" i="21"/>
  <c r="E41" i="21" s="1"/>
  <c r="D32" i="21"/>
  <c r="D41" i="21" s="1"/>
  <c r="AG31" i="21"/>
  <c r="AG40" i="21" s="1"/>
  <c r="AF31" i="21"/>
  <c r="AF40" i="21" s="1"/>
  <c r="AE31" i="21"/>
  <c r="AE40" i="21" s="1"/>
  <c r="AD31" i="21"/>
  <c r="AD40" i="21" s="1"/>
  <c r="AC31" i="21"/>
  <c r="AC40" i="21" s="1"/>
  <c r="AB31" i="21"/>
  <c r="AB40" i="21" s="1"/>
  <c r="AA31" i="21"/>
  <c r="AA40" i="21" s="1"/>
  <c r="Z31" i="21"/>
  <c r="Z40" i="21" s="1"/>
  <c r="Y31" i="21"/>
  <c r="Y40" i="21" s="1"/>
  <c r="X31" i="21"/>
  <c r="X40" i="21" s="1"/>
  <c r="W31" i="21"/>
  <c r="W40" i="21" s="1"/>
  <c r="V31" i="21"/>
  <c r="V40" i="21" s="1"/>
  <c r="U31" i="21"/>
  <c r="U40" i="21" s="1"/>
  <c r="T31" i="21"/>
  <c r="T40" i="21" s="1"/>
  <c r="S31" i="21"/>
  <c r="S40" i="21" s="1"/>
  <c r="R31" i="21"/>
  <c r="R40" i="21" s="1"/>
  <c r="Q31" i="21"/>
  <c r="Q40" i="21" s="1"/>
  <c r="P31" i="21"/>
  <c r="P40" i="21" s="1"/>
  <c r="O31" i="21"/>
  <c r="O40" i="21" s="1"/>
  <c r="N31" i="21"/>
  <c r="N40" i="21" s="1"/>
  <c r="M31" i="21"/>
  <c r="M40" i="21" s="1"/>
  <c r="L31" i="21"/>
  <c r="L40" i="21" s="1"/>
  <c r="K31" i="21"/>
  <c r="K40" i="21" s="1"/>
  <c r="J31" i="21"/>
  <c r="J40" i="21" s="1"/>
  <c r="I31" i="21"/>
  <c r="I40" i="21" s="1"/>
  <c r="H31" i="21"/>
  <c r="H40" i="21" s="1"/>
  <c r="G31" i="21"/>
  <c r="G40" i="21" s="1"/>
  <c r="F31" i="21"/>
  <c r="F40" i="21" s="1"/>
  <c r="E31" i="21"/>
  <c r="E40" i="21" s="1"/>
  <c r="D31" i="21"/>
  <c r="D40" i="21" s="1"/>
  <c r="AG30" i="21"/>
  <c r="AG39" i="21" s="1"/>
  <c r="AF30" i="21"/>
  <c r="AF39" i="21" s="1"/>
  <c r="AE30" i="21"/>
  <c r="AE39" i="21" s="1"/>
  <c r="AD30" i="21"/>
  <c r="AD39" i="21" s="1"/>
  <c r="AC30" i="21"/>
  <c r="AC39" i="21" s="1"/>
  <c r="AB30" i="21"/>
  <c r="AB39" i="21" s="1"/>
  <c r="AA30" i="21"/>
  <c r="AA39" i="21" s="1"/>
  <c r="Z30" i="21"/>
  <c r="Z39" i="21" s="1"/>
  <c r="Y30" i="21"/>
  <c r="Y39" i="21" s="1"/>
  <c r="X30" i="21"/>
  <c r="X39" i="21" s="1"/>
  <c r="W30" i="21"/>
  <c r="W39" i="21" s="1"/>
  <c r="V30" i="21"/>
  <c r="V39" i="21" s="1"/>
  <c r="U30" i="21"/>
  <c r="U39" i="21" s="1"/>
  <c r="T30" i="21"/>
  <c r="T39" i="21" s="1"/>
  <c r="S30" i="21"/>
  <c r="S39" i="21" s="1"/>
  <c r="R30" i="21"/>
  <c r="R39" i="21" s="1"/>
  <c r="Q30" i="21"/>
  <c r="Q39" i="21" s="1"/>
  <c r="P30" i="21"/>
  <c r="P39" i="21" s="1"/>
  <c r="O30" i="21"/>
  <c r="O39" i="21" s="1"/>
  <c r="N30" i="21"/>
  <c r="N39" i="21" s="1"/>
  <c r="M30" i="21"/>
  <c r="M39" i="21" s="1"/>
  <c r="L30" i="21"/>
  <c r="L39" i="21" s="1"/>
  <c r="K30" i="21"/>
  <c r="K39" i="21" s="1"/>
  <c r="J30" i="21"/>
  <c r="J39" i="21" s="1"/>
  <c r="I30" i="21"/>
  <c r="I39" i="21" s="1"/>
  <c r="H30" i="21"/>
  <c r="H39" i="21" s="1"/>
  <c r="G30" i="21"/>
  <c r="G39" i="21" s="1"/>
  <c r="F30" i="21"/>
  <c r="F39" i="21" s="1"/>
  <c r="E30" i="21"/>
  <c r="E39" i="21" s="1"/>
  <c r="D30" i="21"/>
  <c r="D39" i="21" s="1"/>
  <c r="AG29" i="21"/>
  <c r="AG38" i="21" s="1"/>
  <c r="AF29" i="21"/>
  <c r="AF38" i="21" s="1"/>
  <c r="AE29" i="21"/>
  <c r="AE38" i="21" s="1"/>
  <c r="AD29" i="21"/>
  <c r="AD38" i="21" s="1"/>
  <c r="AC29" i="21"/>
  <c r="AC38" i="21" s="1"/>
  <c r="AB29" i="21"/>
  <c r="AB38" i="21" s="1"/>
  <c r="AA29" i="21"/>
  <c r="AA38" i="21" s="1"/>
  <c r="Z29" i="21"/>
  <c r="Z38" i="21" s="1"/>
  <c r="Y29" i="21"/>
  <c r="Y38" i="21" s="1"/>
  <c r="X29" i="21"/>
  <c r="X38" i="21" s="1"/>
  <c r="W29" i="21"/>
  <c r="W38" i="21" s="1"/>
  <c r="V29" i="21"/>
  <c r="V38" i="21" s="1"/>
  <c r="U29" i="21"/>
  <c r="U38" i="21" s="1"/>
  <c r="T29" i="21"/>
  <c r="T38" i="21" s="1"/>
  <c r="S29" i="21"/>
  <c r="S38" i="21" s="1"/>
  <c r="R29" i="21"/>
  <c r="R38" i="21" s="1"/>
  <c r="Q29" i="21"/>
  <c r="Q38" i="21" s="1"/>
  <c r="P29" i="21"/>
  <c r="P38" i="21" s="1"/>
  <c r="O29" i="21"/>
  <c r="O38" i="21" s="1"/>
  <c r="N29" i="21"/>
  <c r="N38" i="21" s="1"/>
  <c r="M29" i="21"/>
  <c r="M38" i="21" s="1"/>
  <c r="L29" i="21"/>
  <c r="L38" i="21" s="1"/>
  <c r="K29" i="21"/>
  <c r="K38" i="21" s="1"/>
  <c r="J29" i="21"/>
  <c r="J38" i="21" s="1"/>
  <c r="I29" i="21"/>
  <c r="I38" i="21" s="1"/>
  <c r="H29" i="21"/>
  <c r="H38" i="21" s="1"/>
  <c r="G29" i="21"/>
  <c r="G38" i="21" s="1"/>
  <c r="F29" i="21"/>
  <c r="F38" i="21" s="1"/>
  <c r="E29" i="21"/>
  <c r="E38" i="21" s="1"/>
  <c r="D29" i="21"/>
  <c r="D38" i="21" s="1"/>
  <c r="AG28" i="21"/>
  <c r="AG37" i="21" s="1"/>
  <c r="AF28" i="21"/>
  <c r="AF37" i="21" s="1"/>
  <c r="AE28" i="21"/>
  <c r="AE37" i="21" s="1"/>
  <c r="AD28" i="21"/>
  <c r="AD37" i="21" s="1"/>
  <c r="AC28" i="21"/>
  <c r="AC37" i="21" s="1"/>
  <c r="AB28" i="21"/>
  <c r="AB37" i="21" s="1"/>
  <c r="AA28" i="21"/>
  <c r="AA37" i="21" s="1"/>
  <c r="Z28" i="21"/>
  <c r="Z37" i="21" s="1"/>
  <c r="Y28" i="21"/>
  <c r="Y37" i="21" s="1"/>
  <c r="X28" i="21"/>
  <c r="X37" i="21" s="1"/>
  <c r="W28" i="21"/>
  <c r="W37" i="21" s="1"/>
  <c r="V28" i="21"/>
  <c r="V37" i="21" s="1"/>
  <c r="U28" i="21"/>
  <c r="U37" i="21" s="1"/>
  <c r="T28" i="21"/>
  <c r="T37" i="21" s="1"/>
  <c r="S28" i="21"/>
  <c r="S37" i="21" s="1"/>
  <c r="R28" i="21"/>
  <c r="R37" i="21" s="1"/>
  <c r="Q28" i="21"/>
  <c r="Q37" i="21" s="1"/>
  <c r="P28" i="21"/>
  <c r="P37" i="21" s="1"/>
  <c r="O28" i="21"/>
  <c r="O37" i="21" s="1"/>
  <c r="N28" i="21"/>
  <c r="N37" i="21" s="1"/>
  <c r="M28" i="21"/>
  <c r="M37" i="21" s="1"/>
  <c r="L28" i="21"/>
  <c r="L37" i="21" s="1"/>
  <c r="K28" i="21"/>
  <c r="K37" i="21" s="1"/>
  <c r="J28" i="21"/>
  <c r="J37" i="21" s="1"/>
  <c r="I28" i="21"/>
  <c r="I37" i="21" s="1"/>
  <c r="H28" i="21"/>
  <c r="H37" i="21" s="1"/>
  <c r="G28" i="21"/>
  <c r="G37" i="21" s="1"/>
  <c r="F28" i="21"/>
  <c r="F37" i="21" s="1"/>
  <c r="E28" i="21"/>
  <c r="E37" i="21" s="1"/>
  <c r="D28" i="21"/>
  <c r="D37" i="21" s="1"/>
  <c r="AG27" i="21"/>
  <c r="AG36" i="21" s="1"/>
  <c r="AF27" i="21"/>
  <c r="AF36" i="21" s="1"/>
  <c r="AE27" i="21"/>
  <c r="AE36" i="21" s="1"/>
  <c r="AD27" i="21"/>
  <c r="AD36" i="21" s="1"/>
  <c r="AC27" i="21"/>
  <c r="AC36" i="21" s="1"/>
  <c r="AB27" i="21"/>
  <c r="AB36" i="21" s="1"/>
  <c r="AA27" i="21"/>
  <c r="AA36" i="21" s="1"/>
  <c r="Z27" i="21"/>
  <c r="Z36" i="21" s="1"/>
  <c r="Y27" i="21"/>
  <c r="Y36" i="21" s="1"/>
  <c r="X27" i="21"/>
  <c r="X36" i="21" s="1"/>
  <c r="W27" i="21"/>
  <c r="W36" i="21" s="1"/>
  <c r="V27" i="21"/>
  <c r="V36" i="21" s="1"/>
  <c r="U27" i="21"/>
  <c r="U36" i="21" s="1"/>
  <c r="T27" i="21"/>
  <c r="T36" i="21" s="1"/>
  <c r="S27" i="21"/>
  <c r="S36" i="21" s="1"/>
  <c r="R27" i="21"/>
  <c r="R36" i="21" s="1"/>
  <c r="Q27" i="21"/>
  <c r="Q36" i="21" s="1"/>
  <c r="P27" i="21"/>
  <c r="P36" i="21" s="1"/>
  <c r="O27" i="21"/>
  <c r="O36" i="21" s="1"/>
  <c r="N27" i="21"/>
  <c r="N36" i="21" s="1"/>
  <c r="M27" i="21"/>
  <c r="M36" i="21" s="1"/>
  <c r="L27" i="21"/>
  <c r="L36" i="21" s="1"/>
  <c r="K27" i="21"/>
  <c r="K36" i="21" s="1"/>
  <c r="J27" i="21"/>
  <c r="J36" i="21" s="1"/>
  <c r="I27" i="21"/>
  <c r="I36" i="21" s="1"/>
  <c r="H27" i="21"/>
  <c r="H36" i="21" s="1"/>
  <c r="G27" i="21"/>
  <c r="G36" i="21" s="1"/>
  <c r="F27" i="21"/>
  <c r="F36" i="21" s="1"/>
  <c r="E27" i="21"/>
  <c r="E36" i="21" s="1"/>
  <c r="D27" i="21"/>
  <c r="D36" i="21" s="1"/>
  <c r="C21" i="21"/>
  <c r="C20" i="21"/>
  <c r="C19" i="21"/>
  <c r="C18" i="21"/>
  <c r="C17" i="21"/>
  <c r="C16" i="21"/>
  <c r="C10" i="21"/>
  <c r="C9" i="21"/>
  <c r="C8" i="21"/>
  <c r="C7" i="21"/>
  <c r="C6" i="21"/>
  <c r="C5" i="21"/>
  <c r="AG4" i="21"/>
  <c r="AF4" i="21"/>
  <c r="AE4" i="21"/>
  <c r="AD4" i="21"/>
  <c r="AC4" i="21"/>
  <c r="AB4" i="21"/>
  <c r="AA4" i="21"/>
  <c r="Z4" i="21"/>
  <c r="Y4" i="21"/>
  <c r="X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AG68" i="16"/>
  <c r="AG74" i="16" s="1"/>
  <c r="AG79" i="16" s="1"/>
  <c r="AF68" i="16"/>
  <c r="AF74" i="16" s="1"/>
  <c r="AF79" i="16" s="1"/>
  <c r="AE68" i="16"/>
  <c r="AE74" i="16" s="1"/>
  <c r="AE79" i="16" s="1"/>
  <c r="AD68" i="16"/>
  <c r="AD74" i="16" s="1"/>
  <c r="AC68" i="16"/>
  <c r="AC74" i="16" s="1"/>
  <c r="AB68" i="16"/>
  <c r="AB74" i="16" s="1"/>
  <c r="AB79" i="16" s="1"/>
  <c r="AA68" i="16"/>
  <c r="AA74" i="16" s="1"/>
  <c r="AA79" i="16" s="1"/>
  <c r="Z68" i="16"/>
  <c r="Z74" i="16" s="1"/>
  <c r="Z79" i="16" s="1"/>
  <c r="Y68" i="16"/>
  <c r="Y74" i="16" s="1"/>
  <c r="X68" i="16"/>
  <c r="X74" i="16" s="1"/>
  <c r="X79" i="16" s="1"/>
  <c r="W68" i="16"/>
  <c r="W74" i="16" s="1"/>
  <c r="W79" i="16" s="1"/>
  <c r="V68" i="16"/>
  <c r="V74" i="16" s="1"/>
  <c r="V79" i="16" s="1"/>
  <c r="U68" i="16"/>
  <c r="U74" i="16" s="1"/>
  <c r="T68" i="16"/>
  <c r="T74" i="16" s="1"/>
  <c r="T79" i="16" s="1"/>
  <c r="S68" i="16"/>
  <c r="S74" i="16" s="1"/>
  <c r="S79" i="16" s="1"/>
  <c r="R68" i="16"/>
  <c r="R74" i="16" s="1"/>
  <c r="Q68" i="16"/>
  <c r="Q74" i="16" s="1"/>
  <c r="Q79" i="16" s="1"/>
  <c r="P68" i="16"/>
  <c r="P74" i="16" s="1"/>
  <c r="P79" i="16" s="1"/>
  <c r="O68" i="16"/>
  <c r="O74" i="16" s="1"/>
  <c r="O79" i="16" s="1"/>
  <c r="N68" i="16"/>
  <c r="N74" i="16" s="1"/>
  <c r="M68" i="16"/>
  <c r="M74" i="16" s="1"/>
  <c r="L68" i="16"/>
  <c r="L74" i="16" s="1"/>
  <c r="L79" i="16" s="1"/>
  <c r="K68" i="16"/>
  <c r="K74" i="16" s="1"/>
  <c r="K79" i="16" s="1"/>
  <c r="J68" i="16"/>
  <c r="J74" i="16" s="1"/>
  <c r="J79" i="16" s="1"/>
  <c r="I68" i="16"/>
  <c r="I74" i="16" s="1"/>
  <c r="H68" i="16"/>
  <c r="H74" i="16" s="1"/>
  <c r="H79" i="16" s="1"/>
  <c r="G68" i="16"/>
  <c r="G74" i="16" s="1"/>
  <c r="G79" i="16" s="1"/>
  <c r="F68" i="16"/>
  <c r="F74" i="16" s="1"/>
  <c r="F79" i="16" s="1"/>
  <c r="E68" i="16"/>
  <c r="E74" i="16" s="1"/>
  <c r="D68" i="16"/>
  <c r="C62" i="16"/>
  <c r="C61" i="16"/>
  <c r="C60" i="16"/>
  <c r="C59" i="16"/>
  <c r="C58" i="16"/>
  <c r="C57" i="16"/>
  <c r="C51" i="16"/>
  <c r="C50" i="16"/>
  <c r="C49" i="16"/>
  <c r="C48" i="16"/>
  <c r="C47" i="16"/>
  <c r="C46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W28" i="16"/>
  <c r="X28" i="16"/>
  <c r="Y28" i="16"/>
  <c r="Z28" i="16"/>
  <c r="AA28" i="16"/>
  <c r="AB28" i="16"/>
  <c r="AC28" i="16"/>
  <c r="AD28" i="16"/>
  <c r="AE28" i="16"/>
  <c r="AF28" i="16"/>
  <c r="AG28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W29" i="16"/>
  <c r="X29" i="16"/>
  <c r="Y29" i="16"/>
  <c r="Z29" i="16"/>
  <c r="AA29" i="16"/>
  <c r="AB29" i="16"/>
  <c r="AC29" i="16"/>
  <c r="AD29" i="16"/>
  <c r="AE29" i="16"/>
  <c r="AF29" i="16"/>
  <c r="AG29" i="16"/>
  <c r="E30" i="16"/>
  <c r="F30" i="16"/>
  <c r="G30" i="16"/>
  <c r="H30" i="16"/>
  <c r="I30" i="16"/>
  <c r="J30" i="16"/>
  <c r="K30" i="16"/>
  <c r="L30" i="16"/>
  <c r="L94" i="16" s="1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B94" i="16" s="1"/>
  <c r="AC30" i="16"/>
  <c r="AD30" i="16"/>
  <c r="AE30" i="16"/>
  <c r="AF30" i="16"/>
  <c r="AG30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W31" i="16"/>
  <c r="X31" i="16"/>
  <c r="Y31" i="16"/>
  <c r="Z31" i="16"/>
  <c r="AA31" i="16"/>
  <c r="AB31" i="16"/>
  <c r="AC31" i="16"/>
  <c r="AD31" i="16"/>
  <c r="AE31" i="16"/>
  <c r="AF31" i="16"/>
  <c r="AG31" i="16"/>
  <c r="E32" i="16"/>
  <c r="F32" i="16"/>
  <c r="G32" i="16"/>
  <c r="H32" i="16"/>
  <c r="I32" i="16"/>
  <c r="I96" i="16" s="1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W32" i="16"/>
  <c r="X32" i="16"/>
  <c r="Y32" i="16"/>
  <c r="Y96" i="16" s="1"/>
  <c r="Z32" i="16"/>
  <c r="AA32" i="16"/>
  <c r="AB32" i="16"/>
  <c r="AC32" i="16"/>
  <c r="AD32" i="16"/>
  <c r="AE32" i="16"/>
  <c r="AF32" i="16"/>
  <c r="AG32" i="16"/>
  <c r="D32" i="16"/>
  <c r="D31" i="16"/>
  <c r="D30" i="16"/>
  <c r="D29" i="16"/>
  <c r="D28" i="16"/>
  <c r="E27" i="16"/>
  <c r="F27" i="16"/>
  <c r="G27" i="16"/>
  <c r="G33" i="16" s="1"/>
  <c r="G38" i="16" s="1"/>
  <c r="H27" i="16"/>
  <c r="H33" i="16" s="1"/>
  <c r="H38" i="16" s="1"/>
  <c r="I27" i="16"/>
  <c r="J27" i="16"/>
  <c r="K27" i="16"/>
  <c r="K33" i="16" s="1"/>
  <c r="K38" i="16" s="1"/>
  <c r="L33" i="16"/>
  <c r="L38" i="16" s="1"/>
  <c r="M27" i="16"/>
  <c r="N27" i="16"/>
  <c r="O27" i="16"/>
  <c r="O33" i="16" s="1"/>
  <c r="O38" i="16" s="1"/>
  <c r="P27" i="16"/>
  <c r="P33" i="16" s="1"/>
  <c r="P38" i="16" s="1"/>
  <c r="Q27" i="16"/>
  <c r="R27" i="16"/>
  <c r="S27" i="16"/>
  <c r="S33" i="16" s="1"/>
  <c r="S38" i="16" s="1"/>
  <c r="T27" i="16"/>
  <c r="T33" i="16" s="1"/>
  <c r="T38" i="16" s="1"/>
  <c r="U27" i="16"/>
  <c r="V27" i="16"/>
  <c r="W27" i="16"/>
  <c r="W33" i="16" s="1"/>
  <c r="W38" i="16" s="1"/>
  <c r="X27" i="16"/>
  <c r="X33" i="16" s="1"/>
  <c r="X38" i="16" s="1"/>
  <c r="Y27" i="16"/>
  <c r="Z27" i="16"/>
  <c r="AA27" i="16"/>
  <c r="AA33" i="16" s="1"/>
  <c r="AA38" i="16" s="1"/>
  <c r="AB27" i="16"/>
  <c r="AB33" i="16" s="1"/>
  <c r="AB38" i="16" s="1"/>
  <c r="AC27" i="16"/>
  <c r="AD27" i="16"/>
  <c r="AE27" i="16"/>
  <c r="AE33" i="16" s="1"/>
  <c r="AE38" i="16" s="1"/>
  <c r="AF27" i="16"/>
  <c r="AF33" i="16" s="1"/>
  <c r="AF38" i="16" s="1"/>
  <c r="AG27" i="16"/>
  <c r="D27" i="16"/>
  <c r="C21" i="16"/>
  <c r="C20" i="16"/>
  <c r="C19" i="16"/>
  <c r="C18" i="16"/>
  <c r="C17" i="16"/>
  <c r="C16" i="16"/>
  <c r="C6" i="16"/>
  <c r="C5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7" i="10"/>
  <c r="D10" i="10" s="1"/>
  <c r="D15" i="10" s="1"/>
  <c r="X124" i="24" l="1"/>
  <c r="J124" i="24"/>
  <c r="R124" i="24"/>
  <c r="T124" i="24"/>
  <c r="N124" i="24"/>
  <c r="C54" i="24"/>
  <c r="Q124" i="24"/>
  <c r="AF124" i="24"/>
  <c r="Z124" i="24"/>
  <c r="C48" i="23"/>
  <c r="AD124" i="24"/>
  <c r="C50" i="23"/>
  <c r="AB124" i="24"/>
  <c r="O124" i="24"/>
  <c r="AE124" i="24"/>
  <c r="K124" i="24"/>
  <c r="P124" i="24"/>
  <c r="M124" i="24"/>
  <c r="V124" i="24"/>
  <c r="Y124" i="24"/>
  <c r="AC124" i="24"/>
  <c r="R75" i="18"/>
  <c r="C75" i="18" s="1"/>
  <c r="L124" i="24"/>
  <c r="S124" i="24"/>
  <c r="AG124" i="24"/>
  <c r="D28" i="19"/>
  <c r="E28" i="19" s="1"/>
  <c r="C124" i="16"/>
  <c r="C111" i="24"/>
  <c r="AA124" i="24"/>
  <c r="C49" i="23"/>
  <c r="W124" i="24"/>
  <c r="U124" i="24"/>
  <c r="C48" i="24"/>
  <c r="AB51" i="23"/>
  <c r="AB52" i="23"/>
  <c r="AB53" i="23" s="1"/>
  <c r="H53" i="23"/>
  <c r="R51" i="23"/>
  <c r="R52" i="23"/>
  <c r="R53" i="23" s="1"/>
  <c r="I124" i="24"/>
  <c r="C110" i="24"/>
  <c r="H124" i="24"/>
  <c r="C60" i="24"/>
  <c r="E19" i="22"/>
  <c r="E8" i="19" s="1"/>
  <c r="U19" i="22"/>
  <c r="U8" i="19" s="1"/>
  <c r="K19" i="22"/>
  <c r="K8" i="19" s="1"/>
  <c r="AA19" i="22"/>
  <c r="AA8" i="19" s="1"/>
  <c r="L19" i="22"/>
  <c r="L8" i="19" s="1"/>
  <c r="AB19" i="22"/>
  <c r="AB8" i="19" s="1"/>
  <c r="N19" i="22"/>
  <c r="N8" i="19" s="1"/>
  <c r="AD19" i="22"/>
  <c r="AD8" i="19" s="1"/>
  <c r="S19" i="22"/>
  <c r="S8" i="19" s="1"/>
  <c r="F19" i="22"/>
  <c r="F8" i="19" s="1"/>
  <c r="V19" i="22"/>
  <c r="V8" i="19" s="1"/>
  <c r="H19" i="22"/>
  <c r="H8" i="19" s="1"/>
  <c r="X19" i="22"/>
  <c r="X8" i="19" s="1"/>
  <c r="G19" i="22"/>
  <c r="G8" i="19" s="1"/>
  <c r="W19" i="22"/>
  <c r="W8" i="19" s="1"/>
  <c r="I19" i="22"/>
  <c r="I8" i="19" s="1"/>
  <c r="Y19" i="22"/>
  <c r="Y8" i="19" s="1"/>
  <c r="J19" i="22"/>
  <c r="J8" i="19" s="1"/>
  <c r="Z19" i="22"/>
  <c r="Z8" i="19" s="1"/>
  <c r="AE19" i="22"/>
  <c r="AE8" i="19" s="1"/>
  <c r="Q19" i="22"/>
  <c r="Q8" i="19" s="1"/>
  <c r="AG19" i="22"/>
  <c r="AG8" i="19" s="1"/>
  <c r="D19" i="22"/>
  <c r="D8" i="19" s="1"/>
  <c r="M19" i="22"/>
  <c r="M8" i="19" s="1"/>
  <c r="AC19" i="22"/>
  <c r="AC8" i="19" s="1"/>
  <c r="O19" i="22"/>
  <c r="O8" i="19" s="1"/>
  <c r="P19" i="22"/>
  <c r="P8" i="19" s="1"/>
  <c r="AF19" i="22"/>
  <c r="AF8" i="19" s="1"/>
  <c r="R19" i="22"/>
  <c r="R8" i="19" s="1"/>
  <c r="T19" i="22"/>
  <c r="T8" i="19" s="1"/>
  <c r="C55" i="24"/>
  <c r="C15" i="23"/>
  <c r="C14" i="23"/>
  <c r="C16" i="23"/>
  <c r="AB17" i="23"/>
  <c r="R17" i="23"/>
  <c r="C53" i="24"/>
  <c r="C20" i="24"/>
  <c r="R31" i="18"/>
  <c r="R44" i="18" s="1"/>
  <c r="P8" i="23"/>
  <c r="P23" i="23"/>
  <c r="Z8" i="23"/>
  <c r="Z23" i="23"/>
  <c r="R36" i="18"/>
  <c r="R49" i="18" s="1"/>
  <c r="Q24" i="23"/>
  <c r="AB31" i="18"/>
  <c r="AB44" i="18" s="1"/>
  <c r="R37" i="18"/>
  <c r="R50" i="18" s="1"/>
  <c r="AB33" i="18"/>
  <c r="AB46" i="18" s="1"/>
  <c r="Y27" i="23"/>
  <c r="Y32" i="23" s="1"/>
  <c r="Y26" i="23"/>
  <c r="AB35" i="18"/>
  <c r="AB48" i="18" s="1"/>
  <c r="AB36" i="18"/>
  <c r="AB49" i="18" s="1"/>
  <c r="R32" i="18"/>
  <c r="R45" i="18" s="1"/>
  <c r="C6" i="18"/>
  <c r="AB37" i="18"/>
  <c r="AB50" i="18" s="1"/>
  <c r="R34" i="18"/>
  <c r="R47" i="18" s="1"/>
  <c r="C8" i="18"/>
  <c r="AA25" i="23"/>
  <c r="AA24" i="23"/>
  <c r="O27" i="23"/>
  <c r="O32" i="23" s="1"/>
  <c r="O26" i="23"/>
  <c r="D62" i="24"/>
  <c r="AG96" i="16"/>
  <c r="X92" i="16"/>
  <c r="H92" i="16"/>
  <c r="T94" i="16"/>
  <c r="O92" i="16"/>
  <c r="AE92" i="16"/>
  <c r="W95" i="16"/>
  <c r="G95" i="16"/>
  <c r="R93" i="16"/>
  <c r="F93" i="16"/>
  <c r="V93" i="16"/>
  <c r="Z93" i="16"/>
  <c r="J93" i="16"/>
  <c r="R96" i="16"/>
  <c r="Q96" i="16"/>
  <c r="D96" i="16"/>
  <c r="R95" i="16"/>
  <c r="AF95" i="16"/>
  <c r="P95" i="16"/>
  <c r="AE95" i="16"/>
  <c r="O95" i="16"/>
  <c r="D95" i="16"/>
  <c r="AD94" i="16"/>
  <c r="AC94" i="16"/>
  <c r="M94" i="16"/>
  <c r="N94" i="16"/>
  <c r="U94" i="16"/>
  <c r="E94" i="16"/>
  <c r="D94" i="16"/>
  <c r="AC93" i="16"/>
  <c r="M93" i="16"/>
  <c r="AB93" i="16"/>
  <c r="L93" i="16"/>
  <c r="AA93" i="16"/>
  <c r="K93" i="16"/>
  <c r="AA92" i="16"/>
  <c r="Z92" i="16"/>
  <c r="J92" i="16"/>
  <c r="K92" i="16"/>
  <c r="Y92" i="16"/>
  <c r="I92" i="16"/>
  <c r="AG92" i="16"/>
  <c r="Q92" i="16"/>
  <c r="AG62" i="24"/>
  <c r="H62" i="24"/>
  <c r="Y62" i="24"/>
  <c r="S62" i="24"/>
  <c r="N62" i="24"/>
  <c r="C49" i="24"/>
  <c r="G62" i="24"/>
  <c r="J62" i="24"/>
  <c r="U62" i="24"/>
  <c r="O62" i="24"/>
  <c r="AD62" i="24"/>
  <c r="L62" i="24"/>
  <c r="E62" i="24"/>
  <c r="P62" i="24"/>
  <c r="T62" i="24"/>
  <c r="AC62" i="24"/>
  <c r="AF62" i="24"/>
  <c r="F62" i="24"/>
  <c r="I62" i="24"/>
  <c r="M62" i="24"/>
  <c r="K62" i="24"/>
  <c r="AA62" i="24"/>
  <c r="C61" i="24"/>
  <c r="R62" i="24"/>
  <c r="Q62" i="24"/>
  <c r="AE62" i="24"/>
  <c r="V62" i="24"/>
  <c r="AB62" i="24"/>
  <c r="Z62" i="24"/>
  <c r="X62" i="24"/>
  <c r="W62" i="24"/>
  <c r="N95" i="16"/>
  <c r="H93" i="16"/>
  <c r="AF96" i="16"/>
  <c r="P96" i="16"/>
  <c r="Z94" i="16"/>
  <c r="J94" i="16"/>
  <c r="AD95" i="16"/>
  <c r="X93" i="16"/>
  <c r="AE96" i="16"/>
  <c r="O96" i="16"/>
  <c r="AB95" i="16"/>
  <c r="L95" i="16"/>
  <c r="Y94" i="16"/>
  <c r="I94" i="16"/>
  <c r="W92" i="16"/>
  <c r="G92" i="16"/>
  <c r="AD96" i="16"/>
  <c r="N96" i="16"/>
  <c r="AA95" i="16"/>
  <c r="K95" i="16"/>
  <c r="S93" i="16"/>
  <c r="AF92" i="16"/>
  <c r="P92" i="16"/>
  <c r="F95" i="16"/>
  <c r="X96" i="16"/>
  <c r="H96" i="16"/>
  <c r="AB92" i="16"/>
  <c r="L92" i="16"/>
  <c r="V95" i="16"/>
  <c r="AD93" i="16"/>
  <c r="N93" i="16"/>
  <c r="AF94" i="16"/>
  <c r="P94" i="16"/>
  <c r="AC95" i="16"/>
  <c r="M95" i="16"/>
  <c r="W93" i="16"/>
  <c r="G93" i="16"/>
  <c r="T92" i="16"/>
  <c r="H94" i="16"/>
  <c r="E93" i="16"/>
  <c r="AC96" i="16"/>
  <c r="M96" i="16"/>
  <c r="Z95" i="16"/>
  <c r="J95" i="16"/>
  <c r="T93" i="16"/>
  <c r="X94" i="16"/>
  <c r="U93" i="16"/>
  <c r="R92" i="16"/>
  <c r="AB96" i="16"/>
  <c r="L96" i="16"/>
  <c r="Y95" i="16"/>
  <c r="I95" i="16"/>
  <c r="V94" i="16"/>
  <c r="F94" i="16"/>
  <c r="S92" i="16"/>
  <c r="AA96" i="16"/>
  <c r="K96" i="16"/>
  <c r="H95" i="16"/>
  <c r="Z96" i="16"/>
  <c r="J96" i="16"/>
  <c r="X95" i="16"/>
  <c r="AE94" i="16"/>
  <c r="T96" i="16"/>
  <c r="AG95" i="16"/>
  <c r="Q95" i="16"/>
  <c r="O94" i="16"/>
  <c r="S96" i="16"/>
  <c r="Y93" i="16"/>
  <c r="I93" i="16"/>
  <c r="AA94" i="16"/>
  <c r="K94" i="16"/>
  <c r="U92" i="16"/>
  <c r="E92" i="16"/>
  <c r="AG93" i="16"/>
  <c r="Q93" i="16"/>
  <c r="AD92" i="16"/>
  <c r="N92" i="16"/>
  <c r="S94" i="16"/>
  <c r="AF93" i="16"/>
  <c r="P93" i="16"/>
  <c r="AC92" i="16"/>
  <c r="M92" i="16"/>
  <c r="U95" i="16"/>
  <c r="E95" i="16"/>
  <c r="R94" i="16"/>
  <c r="AE93" i="16"/>
  <c r="O93" i="16"/>
  <c r="G96" i="16"/>
  <c r="T95" i="16"/>
  <c r="AG94" i="16"/>
  <c r="Q94" i="16"/>
  <c r="W96" i="16"/>
  <c r="V96" i="16"/>
  <c r="F96" i="16"/>
  <c r="S95" i="16"/>
  <c r="U96" i="16"/>
  <c r="E96" i="16"/>
  <c r="C72" i="16"/>
  <c r="D93" i="16"/>
  <c r="D92" i="16"/>
  <c r="F92" i="16"/>
  <c r="V92" i="16"/>
  <c r="W94" i="16"/>
  <c r="G94" i="16"/>
  <c r="AE91" i="16"/>
  <c r="C41" i="24"/>
  <c r="C47" i="24"/>
  <c r="W91" i="16"/>
  <c r="O91" i="16"/>
  <c r="G91" i="16"/>
  <c r="R75" i="16"/>
  <c r="R80" i="16" s="1"/>
  <c r="W75" i="16"/>
  <c r="W80" i="16" s="1"/>
  <c r="W81" i="16" s="1"/>
  <c r="J75" i="16"/>
  <c r="J80" i="16" s="1"/>
  <c r="J81" i="16" s="1"/>
  <c r="Z75" i="16"/>
  <c r="Z80" i="16" s="1"/>
  <c r="Z81" i="16" s="1"/>
  <c r="Z56" i="16"/>
  <c r="Z67" i="16"/>
  <c r="Z45" i="16"/>
  <c r="Z26" i="16"/>
  <c r="Z15" i="16"/>
  <c r="F56" i="16"/>
  <c r="F26" i="16"/>
  <c r="F45" i="16"/>
  <c r="F67" i="16"/>
  <c r="F15" i="16"/>
  <c r="J56" i="16"/>
  <c r="J67" i="16"/>
  <c r="J45" i="16"/>
  <c r="J26" i="16"/>
  <c r="J15" i="16"/>
  <c r="R56" i="16"/>
  <c r="R45" i="16"/>
  <c r="R67" i="16"/>
  <c r="R26" i="16"/>
  <c r="R15" i="16"/>
  <c r="AD56" i="16"/>
  <c r="AD67" i="16"/>
  <c r="AD26" i="16"/>
  <c r="AD45" i="16"/>
  <c r="AD15" i="16"/>
  <c r="G69" i="21"/>
  <c r="G47" i="21"/>
  <c r="G15" i="21"/>
  <c r="G58" i="21"/>
  <c r="G26" i="21"/>
  <c r="O69" i="21"/>
  <c r="O47" i="21"/>
  <c r="O15" i="21"/>
  <c r="O26" i="21"/>
  <c r="O58" i="21"/>
  <c r="S69" i="21"/>
  <c r="S47" i="21"/>
  <c r="S15" i="21"/>
  <c r="S26" i="21"/>
  <c r="S58" i="21"/>
  <c r="W69" i="21"/>
  <c r="W47" i="21"/>
  <c r="W15" i="21"/>
  <c r="W58" i="21"/>
  <c r="W26" i="21"/>
  <c r="AE69" i="21"/>
  <c r="AE47" i="21"/>
  <c r="AE15" i="21"/>
  <c r="AE26" i="21"/>
  <c r="AE58" i="21"/>
  <c r="G67" i="16"/>
  <c r="G45" i="16"/>
  <c r="G56" i="16"/>
  <c r="G26" i="16"/>
  <c r="G15" i="16"/>
  <c r="K67" i="16"/>
  <c r="K45" i="16"/>
  <c r="K56" i="16"/>
  <c r="K26" i="16"/>
  <c r="K15" i="16"/>
  <c r="O67" i="16"/>
  <c r="O45" i="16"/>
  <c r="O56" i="16"/>
  <c r="O26" i="16"/>
  <c r="O15" i="16"/>
  <c r="S67" i="16"/>
  <c r="S45" i="16"/>
  <c r="S56" i="16"/>
  <c r="S26" i="16"/>
  <c r="S15" i="16"/>
  <c r="W67" i="16"/>
  <c r="W45" i="16"/>
  <c r="W56" i="16"/>
  <c r="W15" i="16"/>
  <c r="W26" i="16"/>
  <c r="AA67" i="16"/>
  <c r="AA45" i="16"/>
  <c r="AA56" i="16"/>
  <c r="AA15" i="16"/>
  <c r="AA26" i="16"/>
  <c r="AE67" i="16"/>
  <c r="AE45" i="16"/>
  <c r="AE56" i="16"/>
  <c r="AE15" i="16"/>
  <c r="AE26" i="16"/>
  <c r="H58" i="21"/>
  <c r="H26" i="21"/>
  <c r="H69" i="21"/>
  <c r="H47" i="21"/>
  <c r="H15" i="21"/>
  <c r="L58" i="21"/>
  <c r="L26" i="21"/>
  <c r="L69" i="21"/>
  <c r="L47" i="21"/>
  <c r="L15" i="21"/>
  <c r="T58" i="21"/>
  <c r="T26" i="21"/>
  <c r="T69" i="21"/>
  <c r="T47" i="21"/>
  <c r="T15" i="21"/>
  <c r="X58" i="21"/>
  <c r="X26" i="21"/>
  <c r="X69" i="21"/>
  <c r="X47" i="21"/>
  <c r="X15" i="21"/>
  <c r="AF58" i="21"/>
  <c r="AF26" i="21"/>
  <c r="AF69" i="21"/>
  <c r="AF47" i="21"/>
  <c r="AF15" i="21"/>
  <c r="H67" i="16"/>
  <c r="H15" i="16"/>
  <c r="H26" i="16"/>
  <c r="H56" i="16"/>
  <c r="H45" i="16"/>
  <c r="L67" i="16"/>
  <c r="L56" i="16"/>
  <c r="L45" i="16"/>
  <c r="L26" i="16"/>
  <c r="L15" i="16"/>
  <c r="P67" i="16"/>
  <c r="P26" i="16"/>
  <c r="P56" i="16"/>
  <c r="P15" i="16"/>
  <c r="P45" i="16"/>
  <c r="T67" i="16"/>
  <c r="T45" i="16"/>
  <c r="T15" i="16"/>
  <c r="T56" i="16"/>
  <c r="T26" i="16"/>
  <c r="X67" i="16"/>
  <c r="X15" i="16"/>
  <c r="X56" i="16"/>
  <c r="X45" i="16"/>
  <c r="X26" i="16"/>
  <c r="AB67" i="16"/>
  <c r="AB56" i="16"/>
  <c r="AB45" i="16"/>
  <c r="AB15" i="16"/>
  <c r="AB26" i="16"/>
  <c r="AF67" i="16"/>
  <c r="AF56" i="16"/>
  <c r="AF15" i="16"/>
  <c r="AF45" i="16"/>
  <c r="AF26" i="16"/>
  <c r="E69" i="21"/>
  <c r="E58" i="21"/>
  <c r="E26" i="21"/>
  <c r="E15" i="21"/>
  <c r="E47" i="21"/>
  <c r="I58" i="21"/>
  <c r="I26" i="21"/>
  <c r="I47" i="21"/>
  <c r="I69" i="21"/>
  <c r="I15" i="21"/>
  <c r="M58" i="21"/>
  <c r="M26" i="21"/>
  <c r="M15" i="21"/>
  <c r="M47" i="21"/>
  <c r="M69" i="21"/>
  <c r="Q58" i="21"/>
  <c r="Q26" i="21"/>
  <c r="Q15" i="21"/>
  <c r="Q47" i="21"/>
  <c r="Q69" i="21"/>
  <c r="U58" i="21"/>
  <c r="U26" i="21"/>
  <c r="U69" i="21"/>
  <c r="U15" i="21"/>
  <c r="U47" i="21"/>
  <c r="Y58" i="21"/>
  <c r="Y26" i="21"/>
  <c r="Y47" i="21"/>
  <c r="Y69" i="21"/>
  <c r="Y15" i="21"/>
  <c r="AC58" i="21"/>
  <c r="AC26" i="21"/>
  <c r="AC15" i="21"/>
  <c r="AC47" i="21"/>
  <c r="AC69" i="21"/>
  <c r="AG58" i="21"/>
  <c r="AG26" i="21"/>
  <c r="AG15" i="21"/>
  <c r="AG47" i="21"/>
  <c r="AG69" i="21"/>
  <c r="N56" i="16"/>
  <c r="N67" i="16"/>
  <c r="N45" i="16"/>
  <c r="N26" i="16"/>
  <c r="N15" i="16"/>
  <c r="V56" i="16"/>
  <c r="V26" i="16"/>
  <c r="V45" i="16"/>
  <c r="V67" i="16"/>
  <c r="V15" i="16"/>
  <c r="K69" i="21"/>
  <c r="K47" i="21"/>
  <c r="K15" i="21"/>
  <c r="K26" i="21"/>
  <c r="K58" i="21"/>
  <c r="AA69" i="21"/>
  <c r="AA47" i="21"/>
  <c r="AA15" i="21"/>
  <c r="AA26" i="21"/>
  <c r="AA58" i="21"/>
  <c r="P58" i="21"/>
  <c r="P26" i="21"/>
  <c r="P69" i="21"/>
  <c r="P47" i="21"/>
  <c r="P15" i="21"/>
  <c r="AB58" i="21"/>
  <c r="AB26" i="21"/>
  <c r="AB69" i="21"/>
  <c r="AB47" i="21"/>
  <c r="AB15" i="21"/>
  <c r="E56" i="16"/>
  <c r="E26" i="16"/>
  <c r="E67" i="16"/>
  <c r="E45" i="16"/>
  <c r="E15" i="16"/>
  <c r="I56" i="16"/>
  <c r="I67" i="16"/>
  <c r="I45" i="16"/>
  <c r="I15" i="16"/>
  <c r="I26" i="16"/>
  <c r="M56" i="16"/>
  <c r="M67" i="16"/>
  <c r="M45" i="16"/>
  <c r="M26" i="16"/>
  <c r="M15" i="16"/>
  <c r="Q56" i="16"/>
  <c r="Q67" i="16"/>
  <c r="Q45" i="16"/>
  <c r="Q26" i="16"/>
  <c r="Q15" i="16"/>
  <c r="U56" i="16"/>
  <c r="U67" i="16"/>
  <c r="U45" i="16"/>
  <c r="U26" i="16"/>
  <c r="U15" i="16"/>
  <c r="Y56" i="16"/>
  <c r="Y67" i="16"/>
  <c r="Y45" i="16"/>
  <c r="Y26" i="16"/>
  <c r="Y15" i="16"/>
  <c r="AC56" i="16"/>
  <c r="AC67" i="16"/>
  <c r="AC45" i="16"/>
  <c r="AC26" i="16"/>
  <c r="AC15" i="16"/>
  <c r="AG56" i="16"/>
  <c r="AG67" i="16"/>
  <c r="AG45" i="16"/>
  <c r="AG26" i="16"/>
  <c r="AG15" i="16"/>
  <c r="F69" i="21"/>
  <c r="F47" i="21"/>
  <c r="F15" i="21"/>
  <c r="F58" i="21"/>
  <c r="F26" i="21"/>
  <c r="J69" i="21"/>
  <c r="J47" i="21"/>
  <c r="J15" i="21"/>
  <c r="J58" i="21"/>
  <c r="J26" i="21"/>
  <c r="N69" i="21"/>
  <c r="N47" i="21"/>
  <c r="N15" i="21"/>
  <c r="N58" i="21"/>
  <c r="N26" i="21"/>
  <c r="R69" i="21"/>
  <c r="R47" i="21"/>
  <c r="R15" i="21"/>
  <c r="R58" i="21"/>
  <c r="R26" i="21"/>
  <c r="V69" i="21"/>
  <c r="V47" i="21"/>
  <c r="V15" i="21"/>
  <c r="V58" i="21"/>
  <c r="V26" i="21"/>
  <c r="Z69" i="21"/>
  <c r="Z47" i="21"/>
  <c r="Z15" i="21"/>
  <c r="Z58" i="21"/>
  <c r="Z26" i="21"/>
  <c r="AD69" i="21"/>
  <c r="AD47" i="21"/>
  <c r="AD15" i="21"/>
  <c r="AD58" i="21"/>
  <c r="AD26" i="21"/>
  <c r="J4" i="24"/>
  <c r="I46" i="24"/>
  <c r="I25" i="24"/>
  <c r="I67" i="24"/>
  <c r="J4" i="18"/>
  <c r="I30" i="18"/>
  <c r="I17" i="18"/>
  <c r="I43" i="18"/>
  <c r="C80" i="21"/>
  <c r="C84" i="21"/>
  <c r="C82" i="21"/>
  <c r="C79" i="21"/>
  <c r="C83" i="21"/>
  <c r="T85" i="16"/>
  <c r="P85" i="16"/>
  <c r="H85" i="16"/>
  <c r="C81" i="21"/>
  <c r="AE85" i="16"/>
  <c r="AA85" i="16"/>
  <c r="O85" i="16"/>
  <c r="K85" i="16"/>
  <c r="W85" i="16"/>
  <c r="G85" i="16"/>
  <c r="S85" i="16"/>
  <c r="C15" i="22"/>
  <c r="C7" i="22"/>
  <c r="C38" i="21"/>
  <c r="C41" i="21"/>
  <c r="C73" i="21"/>
  <c r="C40" i="21"/>
  <c r="C39" i="21"/>
  <c r="C37" i="21"/>
  <c r="C36" i="21"/>
  <c r="O85" i="21"/>
  <c r="C72" i="21"/>
  <c r="S85" i="21"/>
  <c r="AE85" i="21"/>
  <c r="C30" i="21"/>
  <c r="C71" i="21"/>
  <c r="M85" i="21"/>
  <c r="Y85" i="21"/>
  <c r="AA85" i="21"/>
  <c r="C32" i="21"/>
  <c r="L85" i="21"/>
  <c r="AB85" i="21"/>
  <c r="C75" i="21"/>
  <c r="I85" i="21"/>
  <c r="AC85" i="21"/>
  <c r="W85" i="21"/>
  <c r="H85" i="21"/>
  <c r="X85" i="21"/>
  <c r="AF85" i="21"/>
  <c r="C28" i="21"/>
  <c r="R42" i="21"/>
  <c r="C27" i="21"/>
  <c r="C29" i="21"/>
  <c r="U85" i="21"/>
  <c r="C74" i="21"/>
  <c r="P85" i="21"/>
  <c r="G85" i="21"/>
  <c r="N42" i="21"/>
  <c r="G42" i="21"/>
  <c r="Q85" i="21"/>
  <c r="C31" i="21"/>
  <c r="K42" i="21"/>
  <c r="C70" i="21"/>
  <c r="F85" i="21"/>
  <c r="J85" i="21"/>
  <c r="N85" i="21"/>
  <c r="R85" i="21"/>
  <c r="V85" i="21"/>
  <c r="Z85" i="21"/>
  <c r="AD85" i="21"/>
  <c r="E85" i="21"/>
  <c r="K85" i="21"/>
  <c r="E79" i="16"/>
  <c r="M79" i="16"/>
  <c r="U79" i="16"/>
  <c r="AC79" i="16"/>
  <c r="C27" i="16"/>
  <c r="D91" i="16"/>
  <c r="AD33" i="16"/>
  <c r="AD38" i="16" s="1"/>
  <c r="AD91" i="16"/>
  <c r="V33" i="16"/>
  <c r="V38" i="16" s="1"/>
  <c r="V85" i="16" s="1"/>
  <c r="V91" i="16"/>
  <c r="N33" i="16"/>
  <c r="N38" i="16" s="1"/>
  <c r="N91" i="16"/>
  <c r="AB34" i="16"/>
  <c r="AB39" i="16" s="1"/>
  <c r="T34" i="16"/>
  <c r="T39" i="16" s="1"/>
  <c r="H34" i="16"/>
  <c r="H39" i="16" s="1"/>
  <c r="H40" i="16" s="1"/>
  <c r="X85" i="16"/>
  <c r="C71" i="16"/>
  <c r="K75" i="16"/>
  <c r="K80" i="16" s="1"/>
  <c r="K81" i="16" s="1"/>
  <c r="S75" i="16"/>
  <c r="S80" i="16" s="1"/>
  <c r="S81" i="16" s="1"/>
  <c r="R79" i="16"/>
  <c r="AF91" i="16"/>
  <c r="P91" i="16"/>
  <c r="H91" i="16"/>
  <c r="AC33" i="16"/>
  <c r="AC38" i="16" s="1"/>
  <c r="AC91" i="16"/>
  <c r="U33" i="16"/>
  <c r="U38" i="16" s="1"/>
  <c r="U91" i="16"/>
  <c r="M33" i="16"/>
  <c r="M38" i="16" s="1"/>
  <c r="M91" i="16"/>
  <c r="E33" i="16"/>
  <c r="E38" i="16" s="1"/>
  <c r="E91" i="16"/>
  <c r="AE34" i="16"/>
  <c r="AE39" i="16" s="1"/>
  <c r="W34" i="16"/>
  <c r="W39" i="16" s="1"/>
  <c r="O34" i="16"/>
  <c r="O39" i="16" s="1"/>
  <c r="AF85" i="16"/>
  <c r="L85" i="16"/>
  <c r="I79" i="16"/>
  <c r="Y79" i="16"/>
  <c r="AE75" i="16"/>
  <c r="AE80" i="16" s="1"/>
  <c r="AE81" i="16" s="1"/>
  <c r="D34" i="16"/>
  <c r="D39" i="16" s="1"/>
  <c r="AD34" i="16"/>
  <c r="AD39" i="16" s="1"/>
  <c r="Z34" i="16"/>
  <c r="Z39" i="16" s="1"/>
  <c r="V34" i="16"/>
  <c r="V39" i="16" s="1"/>
  <c r="R34" i="16"/>
  <c r="R39" i="16" s="1"/>
  <c r="N34" i="16"/>
  <c r="N39" i="16" s="1"/>
  <c r="J34" i="16"/>
  <c r="J39" i="16" s="1"/>
  <c r="F34" i="16"/>
  <c r="F39" i="16" s="1"/>
  <c r="N79" i="16"/>
  <c r="AD79" i="16"/>
  <c r="AB91" i="16"/>
  <c r="T91" i="16"/>
  <c r="L91" i="16"/>
  <c r="Z33" i="16"/>
  <c r="Z38" i="16" s="1"/>
  <c r="Z85" i="16" s="1"/>
  <c r="Z91" i="16"/>
  <c r="R33" i="16"/>
  <c r="R38" i="16" s="1"/>
  <c r="R91" i="16"/>
  <c r="J33" i="16"/>
  <c r="J38" i="16" s="1"/>
  <c r="J85" i="16" s="1"/>
  <c r="J91" i="16"/>
  <c r="F33" i="16"/>
  <c r="F38" i="16" s="1"/>
  <c r="F85" i="16" s="1"/>
  <c r="F91" i="16"/>
  <c r="AF34" i="16"/>
  <c r="AF39" i="16" s="1"/>
  <c r="AF40" i="16" s="1"/>
  <c r="X34" i="16"/>
  <c r="X39" i="16" s="1"/>
  <c r="X40" i="16" s="1"/>
  <c r="P34" i="16"/>
  <c r="P39" i="16" s="1"/>
  <c r="L34" i="16"/>
  <c r="L39" i="16" s="1"/>
  <c r="D74" i="16"/>
  <c r="C74" i="16" s="1"/>
  <c r="C68" i="16"/>
  <c r="AA75" i="16"/>
  <c r="AA80" i="16" s="1"/>
  <c r="AA81" i="16" s="1"/>
  <c r="G75" i="16"/>
  <c r="G80" i="16" s="1"/>
  <c r="G81" i="16" s="1"/>
  <c r="X91" i="16"/>
  <c r="AG33" i="16"/>
  <c r="AG38" i="16" s="1"/>
  <c r="AG85" i="16" s="1"/>
  <c r="AG91" i="16"/>
  <c r="Y33" i="16"/>
  <c r="Y38" i="16" s="1"/>
  <c r="Y91" i="16"/>
  <c r="Q33" i="16"/>
  <c r="Q38" i="16" s="1"/>
  <c r="Q85" i="16" s="1"/>
  <c r="Q91" i="16"/>
  <c r="I33" i="16"/>
  <c r="I38" i="16" s="1"/>
  <c r="I91" i="16"/>
  <c r="AA34" i="16"/>
  <c r="AA39" i="16" s="1"/>
  <c r="S34" i="16"/>
  <c r="S39" i="16" s="1"/>
  <c r="S40" i="16" s="1"/>
  <c r="K34" i="16"/>
  <c r="K39" i="16" s="1"/>
  <c r="G34" i="16"/>
  <c r="G39" i="16" s="1"/>
  <c r="G40" i="16" s="1"/>
  <c r="AB85" i="16"/>
  <c r="O75" i="16"/>
  <c r="O80" i="16" s="1"/>
  <c r="O81" i="16" s="1"/>
  <c r="C70" i="16"/>
  <c r="AG34" i="16"/>
  <c r="AG39" i="16" s="1"/>
  <c r="AC34" i="16"/>
  <c r="AC39" i="16" s="1"/>
  <c r="Y34" i="16"/>
  <c r="Y39" i="16" s="1"/>
  <c r="U34" i="16"/>
  <c r="U39" i="16" s="1"/>
  <c r="Q34" i="16"/>
  <c r="Q39" i="16" s="1"/>
  <c r="M34" i="16"/>
  <c r="M39" i="16" s="1"/>
  <c r="I34" i="16"/>
  <c r="I39" i="16" s="1"/>
  <c r="E34" i="16"/>
  <c r="E39" i="16" s="1"/>
  <c r="AA91" i="16"/>
  <c r="S91" i="16"/>
  <c r="K91" i="16"/>
  <c r="F75" i="16"/>
  <c r="F80" i="16" s="1"/>
  <c r="F81" i="16" s="1"/>
  <c r="N75" i="16"/>
  <c r="N80" i="16" s="1"/>
  <c r="V75" i="16"/>
  <c r="V80" i="16" s="1"/>
  <c r="V81" i="16" s="1"/>
  <c r="AD75" i="16"/>
  <c r="AD80" i="16" s="1"/>
  <c r="E75" i="16"/>
  <c r="E80" i="16" s="1"/>
  <c r="I75" i="16"/>
  <c r="I80" i="16" s="1"/>
  <c r="M75" i="16"/>
  <c r="M80" i="16" s="1"/>
  <c r="Q75" i="16"/>
  <c r="Q80" i="16" s="1"/>
  <c r="Q81" i="16" s="1"/>
  <c r="U75" i="16"/>
  <c r="U80" i="16" s="1"/>
  <c r="Y75" i="16"/>
  <c r="Y80" i="16" s="1"/>
  <c r="AC75" i="16"/>
  <c r="AC80" i="16" s="1"/>
  <c r="AG75" i="16"/>
  <c r="AG80" i="16" s="1"/>
  <c r="AG81" i="16" s="1"/>
  <c r="C73" i="16"/>
  <c r="C69" i="16"/>
  <c r="D75" i="16"/>
  <c r="H75" i="16"/>
  <c r="H80" i="16" s="1"/>
  <c r="H81" i="16" s="1"/>
  <c r="L75" i="16"/>
  <c r="L80" i="16" s="1"/>
  <c r="L81" i="16" s="1"/>
  <c r="P75" i="16"/>
  <c r="P80" i="16" s="1"/>
  <c r="P81" i="16" s="1"/>
  <c r="T75" i="16"/>
  <c r="T80" i="16" s="1"/>
  <c r="T81" i="16" s="1"/>
  <c r="X75" i="16"/>
  <c r="X80" i="16" s="1"/>
  <c r="X81" i="16" s="1"/>
  <c r="AB75" i="16"/>
  <c r="AB80" i="16" s="1"/>
  <c r="AB81" i="16" s="1"/>
  <c r="AF75" i="16"/>
  <c r="AF80" i="16" s="1"/>
  <c r="AF81" i="16" s="1"/>
  <c r="D33" i="16"/>
  <c r="C31" i="16"/>
  <c r="C30" i="16"/>
  <c r="C32" i="16"/>
  <c r="C29" i="16"/>
  <c r="C28" i="16"/>
  <c r="C7" i="16"/>
  <c r="D8" i="10"/>
  <c r="D13" i="10" s="1"/>
  <c r="D9" i="10"/>
  <c r="D14" i="10" s="1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D53" i="6"/>
  <c r="C57" i="6"/>
  <c r="C41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D37" i="6"/>
  <c r="C37" i="6" s="1"/>
  <c r="C23" i="7"/>
  <c r="C23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8" i="2"/>
  <c r="H21" i="2" s="1"/>
  <c r="H5" i="6" s="1"/>
  <c r="H51" i="6" s="1"/>
  <c r="C51" i="23" l="1"/>
  <c r="AI8" i="19"/>
  <c r="C124" i="24"/>
  <c r="C77" i="18"/>
  <c r="D31" i="19"/>
  <c r="E31" i="19" s="1"/>
  <c r="C52" i="23"/>
  <c r="C53" i="23"/>
  <c r="C19" i="22"/>
  <c r="C8" i="19"/>
  <c r="H24" i="2"/>
  <c r="C17" i="23"/>
  <c r="AB24" i="23"/>
  <c r="AB25" i="23"/>
  <c r="R25" i="23"/>
  <c r="C37" i="18"/>
  <c r="C10" i="18"/>
  <c r="P26" i="23"/>
  <c r="P27" i="23"/>
  <c r="P32" i="23" s="1"/>
  <c r="Z27" i="23"/>
  <c r="Z32" i="23" s="1"/>
  <c r="Z26" i="23"/>
  <c r="C36" i="18"/>
  <c r="AA8" i="23"/>
  <c r="AA23" i="23"/>
  <c r="R35" i="18"/>
  <c r="R48" i="18" s="1"/>
  <c r="C9" i="18"/>
  <c r="R33" i="18"/>
  <c r="R46" i="18" s="1"/>
  <c r="C7" i="18"/>
  <c r="Q25" i="23"/>
  <c r="Q8" i="23"/>
  <c r="Q23" i="23"/>
  <c r="C34" i="18"/>
  <c r="C11" i="18"/>
  <c r="C32" i="18"/>
  <c r="R24" i="23"/>
  <c r="R89" i="21"/>
  <c r="R10" i="19" s="1"/>
  <c r="C62" i="24"/>
  <c r="N89" i="21"/>
  <c r="N10" i="19" s="1"/>
  <c r="C93" i="16"/>
  <c r="C95" i="16"/>
  <c r="AC81" i="16"/>
  <c r="R85" i="16"/>
  <c r="C94" i="16"/>
  <c r="K86" i="16"/>
  <c r="K87" i="16" s="1"/>
  <c r="K9" i="19" s="1"/>
  <c r="Z86" i="16"/>
  <c r="Z87" i="16" s="1"/>
  <c r="Z9" i="19" s="1"/>
  <c r="R81" i="16"/>
  <c r="W86" i="16"/>
  <c r="W87" i="16" s="1"/>
  <c r="W9" i="19" s="1"/>
  <c r="D79" i="16"/>
  <c r="C79" i="16" s="1"/>
  <c r="Y81" i="16"/>
  <c r="J86" i="16"/>
  <c r="J87" i="16" s="1"/>
  <c r="J9" i="19" s="1"/>
  <c r="R86" i="16"/>
  <c r="M85" i="16"/>
  <c r="AD40" i="16"/>
  <c r="K4" i="18"/>
  <c r="J43" i="18"/>
  <c r="J17" i="18"/>
  <c r="J30" i="18"/>
  <c r="K4" i="24"/>
  <c r="J67" i="24"/>
  <c r="J25" i="24"/>
  <c r="J46" i="24"/>
  <c r="R40" i="16"/>
  <c r="G89" i="21"/>
  <c r="G10" i="19" s="1"/>
  <c r="J40" i="16"/>
  <c r="L86" i="16"/>
  <c r="L87" i="16" s="1"/>
  <c r="L9" i="19" s="1"/>
  <c r="AD81" i="16"/>
  <c r="I81" i="16"/>
  <c r="N40" i="16"/>
  <c r="K89" i="21"/>
  <c r="K10" i="19" s="1"/>
  <c r="N81" i="16"/>
  <c r="AE86" i="16"/>
  <c r="AE87" i="16" s="1"/>
  <c r="AE9" i="19" s="1"/>
  <c r="AC85" i="16"/>
  <c r="E86" i="16"/>
  <c r="U86" i="16"/>
  <c r="AD85" i="16"/>
  <c r="P86" i="16"/>
  <c r="P87" i="16" s="1"/>
  <c r="P9" i="19" s="1"/>
  <c r="T86" i="16"/>
  <c r="T87" i="16" s="1"/>
  <c r="T9" i="19" s="1"/>
  <c r="C91" i="16"/>
  <c r="K40" i="16"/>
  <c r="M81" i="16"/>
  <c r="AA86" i="16"/>
  <c r="AA87" i="16" s="1"/>
  <c r="AA9" i="19" s="1"/>
  <c r="V86" i="16"/>
  <c r="V87" i="16" s="1"/>
  <c r="V9" i="19" s="1"/>
  <c r="AB86" i="16"/>
  <c r="AB87" i="16" s="1"/>
  <c r="AB9" i="19" s="1"/>
  <c r="W40" i="16"/>
  <c r="Q86" i="16"/>
  <c r="Q87" i="16" s="1"/>
  <c r="Q9" i="19" s="1"/>
  <c r="AG86" i="16"/>
  <c r="AG87" i="16" s="1"/>
  <c r="AG9" i="19" s="1"/>
  <c r="G86" i="16"/>
  <c r="G87" i="16" s="1"/>
  <c r="G9" i="19" s="1"/>
  <c r="AF86" i="16"/>
  <c r="AF87" i="16" s="1"/>
  <c r="AF9" i="19" s="1"/>
  <c r="O86" i="16"/>
  <c r="O87" i="16" s="1"/>
  <c r="O9" i="19" s="1"/>
  <c r="T85" i="21"/>
  <c r="AG85" i="21"/>
  <c r="AE42" i="21"/>
  <c r="AE89" i="21" s="1"/>
  <c r="AE10" i="19" s="1"/>
  <c r="AA42" i="21"/>
  <c r="AA89" i="21" s="1"/>
  <c r="AA10" i="19" s="1"/>
  <c r="Z42" i="21"/>
  <c r="Z89" i="21" s="1"/>
  <c r="Z10" i="19" s="1"/>
  <c r="AG42" i="21"/>
  <c r="Q42" i="21"/>
  <c r="Q89" i="21" s="1"/>
  <c r="Q10" i="19" s="1"/>
  <c r="W42" i="21"/>
  <c r="W89" i="21" s="1"/>
  <c r="W10" i="19" s="1"/>
  <c r="T42" i="21"/>
  <c r="H42" i="21"/>
  <c r="H89" i="21" s="1"/>
  <c r="H10" i="19" s="1"/>
  <c r="L42" i="21"/>
  <c r="L89" i="21" s="1"/>
  <c r="L10" i="19" s="1"/>
  <c r="F42" i="21"/>
  <c r="F89" i="21" s="1"/>
  <c r="F10" i="19" s="1"/>
  <c r="AD42" i="21"/>
  <c r="AD89" i="21" s="1"/>
  <c r="AD10" i="19" s="1"/>
  <c r="V42" i="21"/>
  <c r="V89" i="21" s="1"/>
  <c r="V10" i="19" s="1"/>
  <c r="J42" i="21"/>
  <c r="J89" i="21" s="1"/>
  <c r="J10" i="19" s="1"/>
  <c r="AC42" i="21"/>
  <c r="AC89" i="21" s="1"/>
  <c r="AC10" i="19" s="1"/>
  <c r="U42" i="21"/>
  <c r="U89" i="21" s="1"/>
  <c r="U10" i="19" s="1"/>
  <c r="M42" i="21"/>
  <c r="M89" i="21" s="1"/>
  <c r="M10" i="19" s="1"/>
  <c r="E42" i="21"/>
  <c r="E89" i="21" s="1"/>
  <c r="E10" i="19" s="1"/>
  <c r="AB42" i="21"/>
  <c r="AB89" i="21" s="1"/>
  <c r="AB10" i="19" s="1"/>
  <c r="P42" i="21"/>
  <c r="P89" i="21" s="1"/>
  <c r="P10" i="19" s="1"/>
  <c r="X42" i="21"/>
  <c r="X89" i="21" s="1"/>
  <c r="X10" i="19" s="1"/>
  <c r="AF42" i="21"/>
  <c r="AF89" i="21" s="1"/>
  <c r="AF10" i="19" s="1"/>
  <c r="O42" i="21"/>
  <c r="O89" i="21" s="1"/>
  <c r="O10" i="19" s="1"/>
  <c r="S42" i="21"/>
  <c r="S89" i="21" s="1"/>
  <c r="S10" i="19" s="1"/>
  <c r="Y42" i="21"/>
  <c r="Y89" i="21" s="1"/>
  <c r="Y10" i="19" s="1"/>
  <c r="I42" i="21"/>
  <c r="I89" i="21" s="1"/>
  <c r="I10" i="19" s="1"/>
  <c r="C34" i="16"/>
  <c r="F86" i="16"/>
  <c r="F87" i="16" s="1"/>
  <c r="F9" i="19" s="1"/>
  <c r="AB40" i="16"/>
  <c r="F40" i="16"/>
  <c r="O40" i="16"/>
  <c r="T40" i="16"/>
  <c r="P40" i="16"/>
  <c r="U81" i="16"/>
  <c r="E81" i="16"/>
  <c r="I86" i="16"/>
  <c r="Y86" i="16"/>
  <c r="I85" i="16"/>
  <c r="Y85" i="16"/>
  <c r="X86" i="16"/>
  <c r="X87" i="16" s="1"/>
  <c r="X9" i="19" s="1"/>
  <c r="L40" i="16"/>
  <c r="AE40" i="16"/>
  <c r="M86" i="16"/>
  <c r="AC86" i="16"/>
  <c r="S86" i="16"/>
  <c r="S87" i="16" s="1"/>
  <c r="S9" i="19" s="1"/>
  <c r="N86" i="16"/>
  <c r="AD86" i="16"/>
  <c r="E85" i="16"/>
  <c r="U85" i="16"/>
  <c r="H86" i="16"/>
  <c r="H87" i="16" s="1"/>
  <c r="H9" i="19" s="1"/>
  <c r="N85" i="16"/>
  <c r="C75" i="16"/>
  <c r="D80" i="16"/>
  <c r="C80" i="16" s="1"/>
  <c r="C33" i="16"/>
  <c r="D38" i="16"/>
  <c r="V40" i="16"/>
  <c r="Z40" i="16"/>
  <c r="U40" i="16"/>
  <c r="AA40" i="16"/>
  <c r="M40" i="16"/>
  <c r="C10" i="16"/>
  <c r="C39" i="16"/>
  <c r="AG40" i="16"/>
  <c r="Y40" i="16"/>
  <c r="AC40" i="16"/>
  <c r="Q40" i="16"/>
  <c r="C9" i="16"/>
  <c r="I40" i="16"/>
  <c r="C8" i="16"/>
  <c r="C53" i="6"/>
  <c r="H35" i="6"/>
  <c r="H39" i="2"/>
  <c r="H52" i="2" s="1"/>
  <c r="H5" i="19" s="1"/>
  <c r="C55" i="23" l="1"/>
  <c r="D32" i="19"/>
  <c r="E32" i="19" s="1"/>
  <c r="C126" i="24"/>
  <c r="D33" i="19"/>
  <c r="E33" i="19" s="1"/>
  <c r="H25" i="2"/>
  <c r="H29" i="2" s="1"/>
  <c r="C24" i="23"/>
  <c r="C7" i="23"/>
  <c r="C25" i="23"/>
  <c r="C35" i="18"/>
  <c r="AB23" i="23"/>
  <c r="AB8" i="23"/>
  <c r="AA26" i="23"/>
  <c r="AA27" i="23"/>
  <c r="AA32" i="23" s="1"/>
  <c r="R8" i="23"/>
  <c r="R23" i="23"/>
  <c r="C5" i="23"/>
  <c r="C6" i="23"/>
  <c r="Q27" i="23"/>
  <c r="Q32" i="23" s="1"/>
  <c r="Q26" i="23"/>
  <c r="C33" i="18"/>
  <c r="R87" i="16"/>
  <c r="R9" i="19" s="1"/>
  <c r="M87" i="16"/>
  <c r="M9" i="19" s="1"/>
  <c r="L4" i="24"/>
  <c r="K67" i="24"/>
  <c r="K25" i="24"/>
  <c r="K46" i="24"/>
  <c r="L4" i="18"/>
  <c r="K43" i="18"/>
  <c r="K17" i="18"/>
  <c r="K30" i="18"/>
  <c r="AD87" i="16"/>
  <c r="AD9" i="19" s="1"/>
  <c r="AC87" i="16"/>
  <c r="AC9" i="19" s="1"/>
  <c r="AG89" i="21"/>
  <c r="AG10" i="19" s="1"/>
  <c r="T89" i="21"/>
  <c r="T10" i="19" s="1"/>
  <c r="D42" i="21"/>
  <c r="C42" i="21" s="1"/>
  <c r="D85" i="21"/>
  <c r="D40" i="16"/>
  <c r="D85" i="16"/>
  <c r="D86" i="16"/>
  <c r="C86" i="16" s="1"/>
  <c r="E87" i="16"/>
  <c r="E9" i="19" s="1"/>
  <c r="I87" i="16"/>
  <c r="I9" i="19" s="1"/>
  <c r="U87" i="16"/>
  <c r="U9" i="19" s="1"/>
  <c r="D81" i="16"/>
  <c r="N87" i="16"/>
  <c r="N9" i="19" s="1"/>
  <c r="Y87" i="16"/>
  <c r="Y9" i="19" s="1"/>
  <c r="E40" i="16"/>
  <c r="C38" i="16"/>
  <c r="H26" i="2" l="1"/>
  <c r="C23" i="23"/>
  <c r="C8" i="23"/>
  <c r="AB27" i="23"/>
  <c r="AB26" i="23"/>
  <c r="R27" i="23"/>
  <c r="R26" i="23"/>
  <c r="C40" i="16"/>
  <c r="M4" i="18"/>
  <c r="L30" i="18"/>
  <c r="L43" i="18"/>
  <c r="L17" i="18"/>
  <c r="M4" i="24"/>
  <c r="L46" i="24"/>
  <c r="L67" i="24"/>
  <c r="L25" i="24"/>
  <c r="D89" i="21"/>
  <c r="C85" i="21"/>
  <c r="D87" i="16"/>
  <c r="C85" i="16"/>
  <c r="C96" i="16"/>
  <c r="C81" i="16"/>
  <c r="C92" i="16"/>
  <c r="R32" i="23" l="1"/>
  <c r="R13" i="19" s="1"/>
  <c r="AB32" i="23"/>
  <c r="AB13" i="19" s="1"/>
  <c r="H30" i="2"/>
  <c r="C26" i="23"/>
  <c r="C27" i="23"/>
  <c r="N4" i="24"/>
  <c r="M46" i="24"/>
  <c r="M67" i="24"/>
  <c r="M25" i="24"/>
  <c r="N4" i="18"/>
  <c r="M30" i="18"/>
  <c r="M43" i="18"/>
  <c r="M17" i="18"/>
  <c r="D10" i="19"/>
  <c r="C89" i="21"/>
  <c r="C87" i="16"/>
  <c r="D9" i="19"/>
  <c r="AI9" i="19" s="1"/>
  <c r="AI10" i="19" l="1"/>
  <c r="H48" i="6"/>
  <c r="H32" i="6"/>
  <c r="C10" i="19"/>
  <c r="C9" i="19"/>
  <c r="O4" i="18"/>
  <c r="N43" i="18"/>
  <c r="N17" i="18"/>
  <c r="N30" i="18"/>
  <c r="O4" i="24"/>
  <c r="N67" i="24"/>
  <c r="N25" i="24"/>
  <c r="N46" i="24"/>
  <c r="D5" i="9"/>
  <c r="D6" i="9"/>
  <c r="D7" i="9"/>
  <c r="D8" i="9"/>
  <c r="D9" i="9"/>
  <c r="D10" i="9"/>
  <c r="D11" i="9"/>
  <c r="D12" i="9"/>
  <c r="D4" i="9"/>
  <c r="P4" i="24" l="1"/>
  <c r="O67" i="24"/>
  <c r="O25" i="24"/>
  <c r="O46" i="24"/>
  <c r="P4" i="18"/>
  <c r="O43" i="18"/>
  <c r="O17" i="18"/>
  <c r="O30" i="18"/>
  <c r="E51" i="2"/>
  <c r="F51" i="2"/>
  <c r="G51" i="2"/>
  <c r="I51" i="2"/>
  <c r="J51" i="2"/>
  <c r="D51" i="2"/>
  <c r="E50" i="2"/>
  <c r="F50" i="2"/>
  <c r="G50" i="2"/>
  <c r="I50" i="2"/>
  <c r="J50" i="2"/>
  <c r="D50" i="2"/>
  <c r="E41" i="2"/>
  <c r="F41" i="2"/>
  <c r="G41" i="2"/>
  <c r="I41" i="2"/>
  <c r="J41" i="2"/>
  <c r="E42" i="2"/>
  <c r="F42" i="2"/>
  <c r="G42" i="2"/>
  <c r="I42" i="2"/>
  <c r="J42" i="2"/>
  <c r="E43" i="2"/>
  <c r="F43" i="2"/>
  <c r="G43" i="2"/>
  <c r="I43" i="2"/>
  <c r="J43" i="2"/>
  <c r="E44" i="2"/>
  <c r="F44" i="2"/>
  <c r="G44" i="2"/>
  <c r="I44" i="2"/>
  <c r="J44" i="2"/>
  <c r="E45" i="2"/>
  <c r="F45" i="2"/>
  <c r="G45" i="2"/>
  <c r="I45" i="2"/>
  <c r="J45" i="2"/>
  <c r="E46" i="2"/>
  <c r="F46" i="2"/>
  <c r="G46" i="2"/>
  <c r="I46" i="2"/>
  <c r="J46" i="2"/>
  <c r="E47" i="2"/>
  <c r="F47" i="2"/>
  <c r="G47" i="2"/>
  <c r="I47" i="2"/>
  <c r="J47" i="2"/>
  <c r="E48" i="2"/>
  <c r="F48" i="2"/>
  <c r="G48" i="2"/>
  <c r="I48" i="2"/>
  <c r="J48" i="2"/>
  <c r="E49" i="2"/>
  <c r="F49" i="2"/>
  <c r="G49" i="2"/>
  <c r="I49" i="2"/>
  <c r="J49" i="2"/>
  <c r="D41" i="2"/>
  <c r="D42" i="2"/>
  <c r="D43" i="2"/>
  <c r="D44" i="2"/>
  <c r="D45" i="2"/>
  <c r="D46" i="2"/>
  <c r="D47" i="2"/>
  <c r="D48" i="2"/>
  <c r="D49" i="2"/>
  <c r="E40" i="2"/>
  <c r="F40" i="2"/>
  <c r="G40" i="2"/>
  <c r="I40" i="2"/>
  <c r="J40" i="2"/>
  <c r="D40" i="2"/>
  <c r="E38" i="2"/>
  <c r="F38" i="2"/>
  <c r="G38" i="2"/>
  <c r="I38" i="2"/>
  <c r="J38" i="2"/>
  <c r="D38" i="2"/>
  <c r="E36" i="2"/>
  <c r="F36" i="2"/>
  <c r="G36" i="2"/>
  <c r="I36" i="2"/>
  <c r="J36" i="2"/>
  <c r="D36" i="2"/>
  <c r="E37" i="2"/>
  <c r="F37" i="2"/>
  <c r="G37" i="2"/>
  <c r="I37" i="2"/>
  <c r="J37" i="2"/>
  <c r="D37" i="2"/>
  <c r="F12" i="9"/>
  <c r="G12" i="9" s="1"/>
  <c r="Q4" i="18" l="1"/>
  <c r="P30" i="18"/>
  <c r="P43" i="18"/>
  <c r="P17" i="18"/>
  <c r="Q4" i="24"/>
  <c r="P46" i="24"/>
  <c r="P67" i="24"/>
  <c r="P25" i="24"/>
  <c r="C42" i="2"/>
  <c r="C46" i="2"/>
  <c r="C45" i="2"/>
  <c r="C15" i="2"/>
  <c r="M15" i="2" s="1"/>
  <c r="C16" i="2"/>
  <c r="M16" i="2" s="1"/>
  <c r="R4" i="24" l="1"/>
  <c r="Q46" i="24"/>
  <c r="Q25" i="24"/>
  <c r="Q67" i="24"/>
  <c r="R4" i="18"/>
  <c r="Q30" i="18"/>
  <c r="Q17" i="18"/>
  <c r="Q43" i="18"/>
  <c r="H12" i="9"/>
  <c r="I12" i="9" s="1"/>
  <c r="L12" i="9"/>
  <c r="C122" i="1"/>
  <c r="C234" i="1"/>
  <c r="C233" i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N233" i="1" s="1"/>
  <c r="AO233" i="1" s="1"/>
  <c r="AP233" i="1" s="1"/>
  <c r="C232" i="1"/>
  <c r="C231" i="1"/>
  <c r="C230" i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N230" i="1" s="1"/>
  <c r="AO230" i="1" s="1"/>
  <c r="AP230" i="1" s="1"/>
  <c r="C229" i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N229" i="1" s="1"/>
  <c r="AO229" i="1" s="1"/>
  <c r="AP229" i="1" s="1"/>
  <c r="C228" i="1"/>
  <c r="C227" i="1"/>
  <c r="C226" i="1"/>
  <c r="C225" i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N225" i="1" s="1"/>
  <c r="AO225" i="1" s="1"/>
  <c r="AP225" i="1" s="1"/>
  <c r="C224" i="1"/>
  <c r="C223" i="1"/>
  <c r="C222" i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N222" i="1" s="1"/>
  <c r="AO222" i="1" s="1"/>
  <c r="AP222" i="1" s="1"/>
  <c r="C221" i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N221" i="1" s="1"/>
  <c r="AO221" i="1" s="1"/>
  <c r="AP221" i="1" s="1"/>
  <c r="C220" i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N220" i="1" s="1"/>
  <c r="AO220" i="1" s="1"/>
  <c r="AP220" i="1" s="1"/>
  <c r="D228" i="1" l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N228" i="1" s="1"/>
  <c r="AO228" i="1" s="1"/>
  <c r="AP228" i="1" s="1"/>
  <c r="D231" i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N231" i="1" s="1"/>
  <c r="AO231" i="1" s="1"/>
  <c r="AP231" i="1" s="1"/>
  <c r="D232" i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N232" i="1" s="1"/>
  <c r="AO232" i="1" s="1"/>
  <c r="AP232" i="1" s="1"/>
  <c r="D234" i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N234" i="1" s="1"/>
  <c r="AO234" i="1" s="1"/>
  <c r="AP234" i="1" s="1"/>
  <c r="D223" i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N223" i="1" s="1"/>
  <c r="AO223" i="1" s="1"/>
  <c r="AP223" i="1" s="1"/>
  <c r="D226" i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N226" i="1" s="1"/>
  <c r="AO226" i="1" s="1"/>
  <c r="AP226" i="1" s="1"/>
  <c r="D224" i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N224" i="1" s="1"/>
  <c r="AO224" i="1" s="1"/>
  <c r="AP224" i="1" s="1"/>
  <c r="D227" i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N227" i="1" s="1"/>
  <c r="AO227" i="1" s="1"/>
  <c r="AP227" i="1" s="1"/>
  <c r="S4" i="18"/>
  <c r="R43" i="18"/>
  <c r="R17" i="18"/>
  <c r="R30" i="18"/>
  <c r="S4" i="24"/>
  <c r="R67" i="24"/>
  <c r="R25" i="24"/>
  <c r="R46" i="24"/>
  <c r="AB216" i="1"/>
  <c r="W216" i="1"/>
  <c r="R216" i="1"/>
  <c r="M216" i="1"/>
  <c r="H216" i="1"/>
  <c r="C216" i="1"/>
  <c r="D166" i="1"/>
  <c r="D165" i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D164" i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D192" i="1"/>
  <c r="D191" i="1"/>
  <c r="D190" i="1"/>
  <c r="D188" i="1"/>
  <c r="D187" i="1"/>
  <c r="D186" i="1"/>
  <c r="T4" i="24" l="1"/>
  <c r="S67" i="24"/>
  <c r="S25" i="24"/>
  <c r="S46" i="24"/>
  <c r="T4" i="18"/>
  <c r="S43" i="18"/>
  <c r="S17" i="18"/>
  <c r="S30" i="18"/>
  <c r="I216" i="1"/>
  <c r="I13" i="19"/>
  <c r="AC216" i="1"/>
  <c r="AC13" i="19"/>
  <c r="D83" i="24"/>
  <c r="E186" i="1"/>
  <c r="N216" i="1"/>
  <c r="N13" i="19"/>
  <c r="E192" i="1"/>
  <c r="S216" i="1"/>
  <c r="S13" i="19"/>
  <c r="D13" i="19"/>
  <c r="X216" i="1"/>
  <c r="X13" i="19"/>
  <c r="E188" i="1"/>
  <c r="E190" i="1"/>
  <c r="E187" i="1"/>
  <c r="AQ165" i="1"/>
  <c r="D216" i="1"/>
  <c r="E166" i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E191" i="1"/>
  <c r="AQ164" i="1"/>
  <c r="D95" i="1"/>
  <c r="DJ115" i="1"/>
  <c r="DK115" i="1" s="1"/>
  <c r="DL115" i="1" s="1"/>
  <c r="DM115" i="1" s="1"/>
  <c r="DN115" i="1" s="1"/>
  <c r="DO115" i="1" s="1"/>
  <c r="DP115" i="1" s="1"/>
  <c r="DQ115" i="1" s="1"/>
  <c r="DR115" i="1" s="1"/>
  <c r="DJ114" i="1"/>
  <c r="DK114" i="1" s="1"/>
  <c r="DL114" i="1" s="1"/>
  <c r="DM114" i="1" s="1"/>
  <c r="DN114" i="1" s="1"/>
  <c r="DO114" i="1" s="1"/>
  <c r="DP114" i="1" s="1"/>
  <c r="DQ114" i="1" s="1"/>
  <c r="DR114" i="1" s="1"/>
  <c r="CZ115" i="1"/>
  <c r="DA115" i="1" s="1"/>
  <c r="DB115" i="1" s="1"/>
  <c r="DC115" i="1" s="1"/>
  <c r="DD115" i="1" s="1"/>
  <c r="DE115" i="1" s="1"/>
  <c r="DF115" i="1" s="1"/>
  <c r="DG115" i="1" s="1"/>
  <c r="DH115" i="1" s="1"/>
  <c r="CZ114" i="1"/>
  <c r="DA114" i="1" s="1"/>
  <c r="DB114" i="1" s="1"/>
  <c r="DC114" i="1" s="1"/>
  <c r="DD114" i="1" s="1"/>
  <c r="DE114" i="1" s="1"/>
  <c r="DF114" i="1" s="1"/>
  <c r="DG114" i="1" s="1"/>
  <c r="DH114" i="1" s="1"/>
  <c r="CP116" i="1"/>
  <c r="CQ116" i="1" s="1"/>
  <c r="CR116" i="1" s="1"/>
  <c r="CS116" i="1" s="1"/>
  <c r="CT116" i="1" s="1"/>
  <c r="CU116" i="1" s="1"/>
  <c r="CV116" i="1" s="1"/>
  <c r="CW116" i="1" s="1"/>
  <c r="CX116" i="1" s="1"/>
  <c r="CP115" i="1"/>
  <c r="CQ115" i="1" s="1"/>
  <c r="CR115" i="1" s="1"/>
  <c r="CS115" i="1" s="1"/>
  <c r="CT115" i="1" s="1"/>
  <c r="CU115" i="1" s="1"/>
  <c r="CV115" i="1" s="1"/>
  <c r="CW115" i="1" s="1"/>
  <c r="CX115" i="1" s="1"/>
  <c r="CP114" i="1"/>
  <c r="CQ114" i="1" s="1"/>
  <c r="CR114" i="1" s="1"/>
  <c r="CS114" i="1" s="1"/>
  <c r="CT114" i="1" s="1"/>
  <c r="CU114" i="1" s="1"/>
  <c r="CV114" i="1" s="1"/>
  <c r="CW114" i="1" s="1"/>
  <c r="CX114" i="1" s="1"/>
  <c r="CF119" i="1"/>
  <c r="CG119" i="1" s="1"/>
  <c r="CH119" i="1" s="1"/>
  <c r="CI119" i="1" s="1"/>
  <c r="CJ119" i="1" s="1"/>
  <c r="CK119" i="1" s="1"/>
  <c r="CL119" i="1" s="1"/>
  <c r="CM119" i="1" s="1"/>
  <c r="CN119" i="1" s="1"/>
  <c r="CF116" i="1"/>
  <c r="CG116" i="1" s="1"/>
  <c r="CH116" i="1" s="1"/>
  <c r="CI116" i="1" s="1"/>
  <c r="CJ116" i="1" s="1"/>
  <c r="CK116" i="1" s="1"/>
  <c r="CL116" i="1" s="1"/>
  <c r="CM116" i="1" s="1"/>
  <c r="CN116" i="1" s="1"/>
  <c r="CF115" i="1"/>
  <c r="CG115" i="1" s="1"/>
  <c r="CH115" i="1" s="1"/>
  <c r="CI115" i="1" s="1"/>
  <c r="CJ115" i="1" s="1"/>
  <c r="CK115" i="1" s="1"/>
  <c r="CL115" i="1" s="1"/>
  <c r="CM115" i="1" s="1"/>
  <c r="CN115" i="1" s="1"/>
  <c r="CF114" i="1"/>
  <c r="CG114" i="1" s="1"/>
  <c r="CH114" i="1" s="1"/>
  <c r="CI114" i="1" s="1"/>
  <c r="CJ114" i="1" s="1"/>
  <c r="CK114" i="1" s="1"/>
  <c r="CL114" i="1" s="1"/>
  <c r="CM114" i="1" s="1"/>
  <c r="CN114" i="1" s="1"/>
  <c r="BV119" i="1"/>
  <c r="BW119" i="1" s="1"/>
  <c r="BX119" i="1" s="1"/>
  <c r="BY119" i="1" s="1"/>
  <c r="BZ119" i="1" s="1"/>
  <c r="CA119" i="1" s="1"/>
  <c r="CB119" i="1" s="1"/>
  <c r="CC119" i="1" s="1"/>
  <c r="CD119" i="1" s="1"/>
  <c r="BV118" i="1"/>
  <c r="BW118" i="1" s="1"/>
  <c r="BX118" i="1" s="1"/>
  <c r="BY118" i="1" s="1"/>
  <c r="BZ118" i="1" s="1"/>
  <c r="CA118" i="1" s="1"/>
  <c r="CB118" i="1" s="1"/>
  <c r="CC118" i="1" s="1"/>
  <c r="CD118" i="1" s="1"/>
  <c r="BV117" i="1"/>
  <c r="BW117" i="1" s="1"/>
  <c r="BX117" i="1" s="1"/>
  <c r="BY117" i="1" s="1"/>
  <c r="BZ117" i="1" s="1"/>
  <c r="CA117" i="1" s="1"/>
  <c r="CB117" i="1" s="1"/>
  <c r="CC117" i="1" s="1"/>
  <c r="CD117" i="1" s="1"/>
  <c r="BV116" i="1"/>
  <c r="BW116" i="1" s="1"/>
  <c r="BX116" i="1" s="1"/>
  <c r="BY116" i="1" s="1"/>
  <c r="BZ116" i="1" s="1"/>
  <c r="CA116" i="1" s="1"/>
  <c r="CB116" i="1" s="1"/>
  <c r="CC116" i="1" s="1"/>
  <c r="CD116" i="1" s="1"/>
  <c r="BV115" i="1"/>
  <c r="BW115" i="1" s="1"/>
  <c r="BX115" i="1" s="1"/>
  <c r="BY115" i="1" s="1"/>
  <c r="BZ115" i="1" s="1"/>
  <c r="CA115" i="1" s="1"/>
  <c r="CB115" i="1" s="1"/>
  <c r="CC115" i="1" s="1"/>
  <c r="CD115" i="1" s="1"/>
  <c r="BV114" i="1"/>
  <c r="BW114" i="1" s="1"/>
  <c r="BX114" i="1" s="1"/>
  <c r="BY114" i="1" s="1"/>
  <c r="BZ114" i="1" s="1"/>
  <c r="CA114" i="1" s="1"/>
  <c r="CB114" i="1" s="1"/>
  <c r="CC114" i="1" s="1"/>
  <c r="CD114" i="1" s="1"/>
  <c r="BL119" i="1"/>
  <c r="BM119" i="1" s="1"/>
  <c r="BN119" i="1" s="1"/>
  <c r="BO119" i="1" s="1"/>
  <c r="BP119" i="1" s="1"/>
  <c r="BQ119" i="1" s="1"/>
  <c r="BR119" i="1" s="1"/>
  <c r="BS119" i="1" s="1"/>
  <c r="BT119" i="1" s="1"/>
  <c r="BL118" i="1"/>
  <c r="BM118" i="1" s="1"/>
  <c r="BN118" i="1" s="1"/>
  <c r="BO118" i="1" s="1"/>
  <c r="BP118" i="1" s="1"/>
  <c r="BQ118" i="1" s="1"/>
  <c r="BR118" i="1" s="1"/>
  <c r="BS118" i="1" s="1"/>
  <c r="BT118" i="1" s="1"/>
  <c r="BL117" i="1"/>
  <c r="BM117" i="1" s="1"/>
  <c r="BN117" i="1" s="1"/>
  <c r="BO117" i="1" s="1"/>
  <c r="BP117" i="1" s="1"/>
  <c r="BQ117" i="1" s="1"/>
  <c r="BR117" i="1" s="1"/>
  <c r="BS117" i="1" s="1"/>
  <c r="BT117" i="1" s="1"/>
  <c r="BL116" i="1"/>
  <c r="BM116" i="1" s="1"/>
  <c r="BN116" i="1" s="1"/>
  <c r="BO116" i="1" s="1"/>
  <c r="BP116" i="1" s="1"/>
  <c r="BQ116" i="1" s="1"/>
  <c r="BR116" i="1" s="1"/>
  <c r="BS116" i="1" s="1"/>
  <c r="BT116" i="1" s="1"/>
  <c r="BL115" i="1"/>
  <c r="BM115" i="1" s="1"/>
  <c r="BN115" i="1" s="1"/>
  <c r="BO115" i="1" s="1"/>
  <c r="BP115" i="1" s="1"/>
  <c r="BQ115" i="1" s="1"/>
  <c r="BR115" i="1" s="1"/>
  <c r="BS115" i="1" s="1"/>
  <c r="BT115" i="1" s="1"/>
  <c r="BL114" i="1"/>
  <c r="BM114" i="1" s="1"/>
  <c r="BN114" i="1" s="1"/>
  <c r="BO114" i="1" s="1"/>
  <c r="BP114" i="1" s="1"/>
  <c r="BQ114" i="1" s="1"/>
  <c r="BR114" i="1" s="1"/>
  <c r="BS114" i="1" s="1"/>
  <c r="BT114" i="1" s="1"/>
  <c r="BB119" i="1"/>
  <c r="BC119" i="1" s="1"/>
  <c r="BD119" i="1" s="1"/>
  <c r="BE119" i="1" s="1"/>
  <c r="BF119" i="1" s="1"/>
  <c r="BG119" i="1" s="1"/>
  <c r="BH119" i="1" s="1"/>
  <c r="BI119" i="1" s="1"/>
  <c r="BJ119" i="1" s="1"/>
  <c r="BB118" i="1"/>
  <c r="BC118" i="1" s="1"/>
  <c r="BD118" i="1" s="1"/>
  <c r="BE118" i="1" s="1"/>
  <c r="BF118" i="1" s="1"/>
  <c r="BG118" i="1" s="1"/>
  <c r="BH118" i="1" s="1"/>
  <c r="BI118" i="1" s="1"/>
  <c r="BJ118" i="1" s="1"/>
  <c r="BB117" i="1"/>
  <c r="BC117" i="1" s="1"/>
  <c r="BD117" i="1" s="1"/>
  <c r="BE117" i="1" s="1"/>
  <c r="BF117" i="1" s="1"/>
  <c r="BG117" i="1" s="1"/>
  <c r="BH117" i="1" s="1"/>
  <c r="BI117" i="1" s="1"/>
  <c r="BJ117" i="1" s="1"/>
  <c r="BB116" i="1"/>
  <c r="BC116" i="1" s="1"/>
  <c r="BD116" i="1" s="1"/>
  <c r="BE116" i="1" s="1"/>
  <c r="BF116" i="1" s="1"/>
  <c r="BG116" i="1" s="1"/>
  <c r="BH116" i="1" s="1"/>
  <c r="BI116" i="1" s="1"/>
  <c r="BJ116" i="1" s="1"/>
  <c r="BB115" i="1"/>
  <c r="BC115" i="1" s="1"/>
  <c r="BD115" i="1" s="1"/>
  <c r="BE115" i="1" s="1"/>
  <c r="BF115" i="1" s="1"/>
  <c r="BG115" i="1" s="1"/>
  <c r="BH115" i="1" s="1"/>
  <c r="BI115" i="1" s="1"/>
  <c r="BJ115" i="1" s="1"/>
  <c r="BB114" i="1"/>
  <c r="BC114" i="1" s="1"/>
  <c r="BD114" i="1" s="1"/>
  <c r="BE114" i="1" s="1"/>
  <c r="BF114" i="1" s="1"/>
  <c r="BG114" i="1" s="1"/>
  <c r="BH114" i="1" s="1"/>
  <c r="BI114" i="1" s="1"/>
  <c r="BJ114" i="1" s="1"/>
  <c r="AR119" i="1"/>
  <c r="AS119" i="1" s="1"/>
  <c r="AT119" i="1" s="1"/>
  <c r="AU119" i="1" s="1"/>
  <c r="AV119" i="1" s="1"/>
  <c r="AW119" i="1" s="1"/>
  <c r="AX119" i="1" s="1"/>
  <c r="AY119" i="1" s="1"/>
  <c r="AZ119" i="1" s="1"/>
  <c r="AR118" i="1"/>
  <c r="AS118" i="1" s="1"/>
  <c r="AT118" i="1" s="1"/>
  <c r="AU118" i="1" s="1"/>
  <c r="AV118" i="1" s="1"/>
  <c r="AW118" i="1" s="1"/>
  <c r="AX118" i="1" s="1"/>
  <c r="AY118" i="1" s="1"/>
  <c r="AZ118" i="1" s="1"/>
  <c r="AR117" i="1"/>
  <c r="AS117" i="1" s="1"/>
  <c r="AT117" i="1" s="1"/>
  <c r="AU117" i="1" s="1"/>
  <c r="AV117" i="1" s="1"/>
  <c r="AW117" i="1" s="1"/>
  <c r="AX117" i="1" s="1"/>
  <c r="AY117" i="1" s="1"/>
  <c r="AZ117" i="1" s="1"/>
  <c r="AR116" i="1"/>
  <c r="AS116" i="1" s="1"/>
  <c r="AT116" i="1" s="1"/>
  <c r="AU116" i="1" s="1"/>
  <c r="AV116" i="1" s="1"/>
  <c r="AW116" i="1" s="1"/>
  <c r="AX116" i="1" s="1"/>
  <c r="AY116" i="1" s="1"/>
  <c r="AZ116" i="1" s="1"/>
  <c r="AR115" i="1"/>
  <c r="AS115" i="1" s="1"/>
  <c r="AT115" i="1" s="1"/>
  <c r="AU115" i="1" s="1"/>
  <c r="AV115" i="1" s="1"/>
  <c r="AW115" i="1" s="1"/>
  <c r="AX115" i="1" s="1"/>
  <c r="AY115" i="1" s="1"/>
  <c r="AZ115" i="1" s="1"/>
  <c r="AR114" i="1"/>
  <c r="AS114" i="1" s="1"/>
  <c r="AT114" i="1" s="1"/>
  <c r="AU114" i="1" s="1"/>
  <c r="AV114" i="1" s="1"/>
  <c r="AW114" i="1" s="1"/>
  <c r="AX114" i="1" s="1"/>
  <c r="AY114" i="1" s="1"/>
  <c r="AZ114" i="1" s="1"/>
  <c r="AH119" i="1"/>
  <c r="AI119" i="1" s="1"/>
  <c r="AJ119" i="1" s="1"/>
  <c r="AK119" i="1" s="1"/>
  <c r="AL119" i="1" s="1"/>
  <c r="AM119" i="1" s="1"/>
  <c r="AN119" i="1" s="1"/>
  <c r="AO119" i="1" s="1"/>
  <c r="AP119" i="1" s="1"/>
  <c r="AH118" i="1"/>
  <c r="AI118" i="1" s="1"/>
  <c r="AJ118" i="1" s="1"/>
  <c r="AK118" i="1" s="1"/>
  <c r="AL118" i="1" s="1"/>
  <c r="AM118" i="1" s="1"/>
  <c r="AN118" i="1" s="1"/>
  <c r="AO118" i="1" s="1"/>
  <c r="AP118" i="1" s="1"/>
  <c r="AH117" i="1"/>
  <c r="AI117" i="1" s="1"/>
  <c r="AJ117" i="1" s="1"/>
  <c r="AK117" i="1" s="1"/>
  <c r="AL117" i="1" s="1"/>
  <c r="AM117" i="1" s="1"/>
  <c r="AN117" i="1" s="1"/>
  <c r="AO117" i="1" s="1"/>
  <c r="AP117" i="1" s="1"/>
  <c r="AH116" i="1"/>
  <c r="AI116" i="1" s="1"/>
  <c r="AJ116" i="1" s="1"/>
  <c r="AK116" i="1" s="1"/>
  <c r="AL116" i="1" s="1"/>
  <c r="AM116" i="1" s="1"/>
  <c r="AN116" i="1" s="1"/>
  <c r="AO116" i="1" s="1"/>
  <c r="AP116" i="1" s="1"/>
  <c r="AH115" i="1"/>
  <c r="AI115" i="1" s="1"/>
  <c r="AJ115" i="1" s="1"/>
  <c r="AK115" i="1" s="1"/>
  <c r="AL115" i="1" s="1"/>
  <c r="AM115" i="1" s="1"/>
  <c r="AN115" i="1" s="1"/>
  <c r="AO115" i="1" s="1"/>
  <c r="AP115" i="1" s="1"/>
  <c r="AH114" i="1"/>
  <c r="AI114" i="1" s="1"/>
  <c r="AJ114" i="1" s="1"/>
  <c r="AK114" i="1" s="1"/>
  <c r="AL114" i="1" s="1"/>
  <c r="AM114" i="1" s="1"/>
  <c r="AN114" i="1" s="1"/>
  <c r="AO114" i="1" s="1"/>
  <c r="AP114" i="1" s="1"/>
  <c r="X119" i="1"/>
  <c r="Y119" i="1" s="1"/>
  <c r="Z119" i="1" s="1"/>
  <c r="AA119" i="1" s="1"/>
  <c r="AB119" i="1" s="1"/>
  <c r="AC119" i="1" s="1"/>
  <c r="AD119" i="1" s="1"/>
  <c r="AE119" i="1" s="1"/>
  <c r="AF119" i="1" s="1"/>
  <c r="X118" i="1"/>
  <c r="Y118" i="1" s="1"/>
  <c r="Z118" i="1" s="1"/>
  <c r="AA118" i="1" s="1"/>
  <c r="AB118" i="1" s="1"/>
  <c r="AC118" i="1" s="1"/>
  <c r="AD118" i="1" s="1"/>
  <c r="AE118" i="1" s="1"/>
  <c r="AF118" i="1" s="1"/>
  <c r="X117" i="1"/>
  <c r="Y117" i="1" s="1"/>
  <c r="Z117" i="1" s="1"/>
  <c r="AA117" i="1" s="1"/>
  <c r="AB117" i="1" s="1"/>
  <c r="AC117" i="1" s="1"/>
  <c r="AD117" i="1" s="1"/>
  <c r="AE117" i="1" s="1"/>
  <c r="AF117" i="1" s="1"/>
  <c r="X116" i="1"/>
  <c r="Y116" i="1" s="1"/>
  <c r="Z116" i="1" s="1"/>
  <c r="AA116" i="1" s="1"/>
  <c r="AB116" i="1" s="1"/>
  <c r="AC116" i="1" s="1"/>
  <c r="AD116" i="1" s="1"/>
  <c r="AE116" i="1" s="1"/>
  <c r="AF116" i="1" s="1"/>
  <c r="X115" i="1"/>
  <c r="Y115" i="1" s="1"/>
  <c r="Z115" i="1" s="1"/>
  <c r="AA115" i="1" s="1"/>
  <c r="AB115" i="1" s="1"/>
  <c r="AC115" i="1" s="1"/>
  <c r="AD115" i="1" s="1"/>
  <c r="AE115" i="1" s="1"/>
  <c r="AF115" i="1" s="1"/>
  <c r="X114" i="1"/>
  <c r="Y114" i="1" s="1"/>
  <c r="Z114" i="1" s="1"/>
  <c r="AA114" i="1" s="1"/>
  <c r="AB114" i="1" s="1"/>
  <c r="AC114" i="1" s="1"/>
  <c r="AD114" i="1" s="1"/>
  <c r="AE114" i="1" s="1"/>
  <c r="AF114" i="1" s="1"/>
  <c r="N119" i="1"/>
  <c r="O119" i="1" s="1"/>
  <c r="P119" i="1" s="1"/>
  <c r="Q119" i="1" s="1"/>
  <c r="R119" i="1" s="1"/>
  <c r="S119" i="1" s="1"/>
  <c r="T119" i="1" s="1"/>
  <c r="U119" i="1" s="1"/>
  <c r="V119" i="1" s="1"/>
  <c r="N118" i="1"/>
  <c r="O118" i="1" s="1"/>
  <c r="P118" i="1" s="1"/>
  <c r="Q118" i="1" s="1"/>
  <c r="R118" i="1" s="1"/>
  <c r="S118" i="1" s="1"/>
  <c r="T118" i="1" s="1"/>
  <c r="U118" i="1" s="1"/>
  <c r="V118" i="1" s="1"/>
  <c r="N117" i="1"/>
  <c r="O117" i="1" s="1"/>
  <c r="P117" i="1" s="1"/>
  <c r="Q117" i="1" s="1"/>
  <c r="R117" i="1" s="1"/>
  <c r="S117" i="1" s="1"/>
  <c r="T117" i="1" s="1"/>
  <c r="U117" i="1" s="1"/>
  <c r="V117" i="1" s="1"/>
  <c r="N116" i="1"/>
  <c r="O116" i="1" s="1"/>
  <c r="P116" i="1" s="1"/>
  <c r="Q116" i="1" s="1"/>
  <c r="R116" i="1" s="1"/>
  <c r="S116" i="1" s="1"/>
  <c r="T116" i="1" s="1"/>
  <c r="U116" i="1" s="1"/>
  <c r="V116" i="1" s="1"/>
  <c r="N115" i="1"/>
  <c r="O115" i="1" s="1"/>
  <c r="P115" i="1" s="1"/>
  <c r="Q115" i="1" s="1"/>
  <c r="R115" i="1" s="1"/>
  <c r="S115" i="1" s="1"/>
  <c r="T115" i="1" s="1"/>
  <c r="U115" i="1" s="1"/>
  <c r="V115" i="1" s="1"/>
  <c r="N114" i="1"/>
  <c r="O114" i="1" s="1"/>
  <c r="P114" i="1" s="1"/>
  <c r="Q114" i="1" s="1"/>
  <c r="R114" i="1" s="1"/>
  <c r="S114" i="1" s="1"/>
  <c r="T114" i="1" s="1"/>
  <c r="U114" i="1" s="1"/>
  <c r="V114" i="1" s="1"/>
  <c r="D119" i="1"/>
  <c r="E119" i="1" s="1"/>
  <c r="F119" i="1" s="1"/>
  <c r="G119" i="1" s="1"/>
  <c r="H119" i="1" s="1"/>
  <c r="I119" i="1" s="1"/>
  <c r="J119" i="1" s="1"/>
  <c r="K119" i="1" s="1"/>
  <c r="L119" i="1" s="1"/>
  <c r="D118" i="1"/>
  <c r="E118" i="1" s="1"/>
  <c r="F118" i="1" s="1"/>
  <c r="G118" i="1" s="1"/>
  <c r="H118" i="1" s="1"/>
  <c r="I118" i="1" s="1"/>
  <c r="J118" i="1" s="1"/>
  <c r="K118" i="1" s="1"/>
  <c r="L118" i="1" s="1"/>
  <c r="D117" i="1"/>
  <c r="E117" i="1" s="1"/>
  <c r="F117" i="1" s="1"/>
  <c r="G117" i="1" s="1"/>
  <c r="H117" i="1" s="1"/>
  <c r="I117" i="1" s="1"/>
  <c r="J117" i="1" s="1"/>
  <c r="K117" i="1" s="1"/>
  <c r="L117" i="1" s="1"/>
  <c r="D116" i="1"/>
  <c r="E116" i="1" s="1"/>
  <c r="F116" i="1" s="1"/>
  <c r="G116" i="1" s="1"/>
  <c r="H116" i="1" s="1"/>
  <c r="I116" i="1" s="1"/>
  <c r="J116" i="1" s="1"/>
  <c r="K116" i="1" s="1"/>
  <c r="L116" i="1" s="1"/>
  <c r="D115" i="1"/>
  <c r="E115" i="1" s="1"/>
  <c r="F115" i="1" s="1"/>
  <c r="G115" i="1" s="1"/>
  <c r="H115" i="1" s="1"/>
  <c r="I115" i="1" s="1"/>
  <c r="J115" i="1" s="1"/>
  <c r="K115" i="1" s="1"/>
  <c r="L115" i="1" s="1"/>
  <c r="D114" i="1"/>
  <c r="E114" i="1" s="1"/>
  <c r="F114" i="1" s="1"/>
  <c r="G114" i="1" s="1"/>
  <c r="H114" i="1" s="1"/>
  <c r="I114" i="1" s="1"/>
  <c r="J114" i="1" s="1"/>
  <c r="K114" i="1" s="1"/>
  <c r="L114" i="1" s="1"/>
  <c r="U4" i="18" l="1"/>
  <c r="T30" i="18"/>
  <c r="T43" i="18"/>
  <c r="T17" i="18"/>
  <c r="U4" i="24"/>
  <c r="T46" i="24"/>
  <c r="T67" i="24"/>
  <c r="T25" i="24"/>
  <c r="F191" i="1"/>
  <c r="E216" i="1"/>
  <c r="F190" i="1"/>
  <c r="Y216" i="1"/>
  <c r="Y13" i="19"/>
  <c r="D14" i="19"/>
  <c r="AD216" i="1"/>
  <c r="AD13" i="19"/>
  <c r="E83" i="24"/>
  <c r="E14" i="19" s="1"/>
  <c r="T216" i="1"/>
  <c r="T13" i="19"/>
  <c r="E51" i="18"/>
  <c r="F188" i="1"/>
  <c r="F186" i="1"/>
  <c r="J216" i="1"/>
  <c r="J13" i="19"/>
  <c r="F187" i="1"/>
  <c r="F192" i="1"/>
  <c r="O216" i="1"/>
  <c r="O13" i="19"/>
  <c r="AQ166" i="1"/>
  <c r="E95" i="1"/>
  <c r="F89" i="1"/>
  <c r="F90" i="1"/>
  <c r="F91" i="1"/>
  <c r="F88" i="1"/>
  <c r="O21" i="1"/>
  <c r="V4" i="24" l="1"/>
  <c r="U46" i="24"/>
  <c r="U25" i="24"/>
  <c r="U67" i="24"/>
  <c r="V4" i="18"/>
  <c r="U30" i="18"/>
  <c r="U17" i="18"/>
  <c r="U43" i="18"/>
  <c r="G188" i="1"/>
  <c r="E12" i="19"/>
  <c r="F51" i="18"/>
  <c r="F12" i="19" s="1"/>
  <c r="P216" i="1"/>
  <c r="Q13" i="19" s="1"/>
  <c r="P13" i="19"/>
  <c r="G192" i="1"/>
  <c r="G187" i="1"/>
  <c r="K216" i="1"/>
  <c r="L13" i="19" s="1"/>
  <c r="K13" i="19"/>
  <c r="G186" i="1"/>
  <c r="AE216" i="1"/>
  <c r="AF13" i="19" s="1"/>
  <c r="AE13" i="19"/>
  <c r="G190" i="1"/>
  <c r="G191" i="1"/>
  <c r="Z216" i="1"/>
  <c r="AA13" i="19" s="1"/>
  <c r="Z13" i="19"/>
  <c r="E13" i="19"/>
  <c r="F83" i="24"/>
  <c r="F14" i="19" s="1"/>
  <c r="U216" i="1"/>
  <c r="V13" i="19" s="1"/>
  <c r="U13" i="19"/>
  <c r="F216" i="1"/>
  <c r="F13" i="19"/>
  <c r="C25" i="1"/>
  <c r="W4" i="18" l="1"/>
  <c r="V43" i="18"/>
  <c r="V17" i="18"/>
  <c r="V30" i="18"/>
  <c r="W4" i="24"/>
  <c r="V67" i="24"/>
  <c r="V25" i="24"/>
  <c r="V46" i="24"/>
  <c r="G83" i="24"/>
  <c r="G14" i="19" s="1"/>
  <c r="H191" i="1"/>
  <c r="H186" i="1"/>
  <c r="G51" i="18"/>
  <c r="H192" i="1"/>
  <c r="H187" i="1"/>
  <c r="H188" i="1"/>
  <c r="G13" i="19"/>
  <c r="C13" i="19" s="1"/>
  <c r="AQ216" i="1"/>
  <c r="C26" i="1"/>
  <c r="H190" i="1"/>
  <c r="D13" i="17"/>
  <c r="D21" i="10"/>
  <c r="D16" i="3"/>
  <c r="E4" i="4"/>
  <c r="F16" i="3"/>
  <c r="D97" i="1"/>
  <c r="F95" i="1"/>
  <c r="F7" i="9"/>
  <c r="F5" i="9"/>
  <c r="G5" i="9" s="1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G38" i="18"/>
  <c r="AC38" i="18"/>
  <c r="Y38" i="18"/>
  <c r="U38" i="18"/>
  <c r="Q38" i="18"/>
  <c r="M38" i="18"/>
  <c r="I38" i="18"/>
  <c r="E38" i="18"/>
  <c r="C24" i="18"/>
  <c r="C18" i="18"/>
  <c r="C5" i="18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AG17" i="17"/>
  <c r="AF17" i="17"/>
  <c r="AE17" i="17"/>
  <c r="AD17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AG8" i="17"/>
  <c r="AF8" i="17"/>
  <c r="AE8" i="17"/>
  <c r="AD8" i="17"/>
  <c r="AC8" i="17"/>
  <c r="AB8" i="17"/>
  <c r="AA8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16" i="17"/>
  <c r="C15" i="17"/>
  <c r="C14" i="17"/>
  <c r="C7" i="17"/>
  <c r="C6" i="17"/>
  <c r="C5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3" i="10"/>
  <c r="C22" i="10"/>
  <c r="D16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C6" i="10"/>
  <c r="C5" i="10"/>
  <c r="T4" i="10"/>
  <c r="T21" i="10" s="1"/>
  <c r="U4" i="10"/>
  <c r="U21" i="10" s="1"/>
  <c r="V4" i="10"/>
  <c r="V21" i="10" s="1"/>
  <c r="W4" i="10"/>
  <c r="W21" i="10" s="1"/>
  <c r="X4" i="10"/>
  <c r="X21" i="10" s="1"/>
  <c r="Y4" i="10"/>
  <c r="Y21" i="10" s="1"/>
  <c r="Z4" i="10"/>
  <c r="Z21" i="10" s="1"/>
  <c r="AA4" i="10"/>
  <c r="AA21" i="10" s="1"/>
  <c r="AB4" i="10"/>
  <c r="AB21" i="10" s="1"/>
  <c r="AC4" i="10"/>
  <c r="AC21" i="10" s="1"/>
  <c r="AD4" i="10"/>
  <c r="AD21" i="10" s="1"/>
  <c r="AE4" i="10"/>
  <c r="AE21" i="10" s="1"/>
  <c r="AF4" i="10"/>
  <c r="AF21" i="10" s="1"/>
  <c r="AG4" i="10"/>
  <c r="AG21" i="10" s="1"/>
  <c r="G4" i="10"/>
  <c r="G21" i="10" s="1"/>
  <c r="H4" i="10"/>
  <c r="H21" i="10" s="1"/>
  <c r="I4" i="10"/>
  <c r="I21" i="10" s="1"/>
  <c r="J4" i="10"/>
  <c r="J21" i="10" s="1"/>
  <c r="K4" i="10"/>
  <c r="K21" i="10" s="1"/>
  <c r="L4" i="10"/>
  <c r="L21" i="10" s="1"/>
  <c r="M4" i="10"/>
  <c r="M21" i="10" s="1"/>
  <c r="N4" i="10"/>
  <c r="N21" i="10" s="1"/>
  <c r="O4" i="10"/>
  <c r="O21" i="10" s="1"/>
  <c r="P4" i="10"/>
  <c r="P21" i="10" s="1"/>
  <c r="Q4" i="10"/>
  <c r="Q21" i="10" s="1"/>
  <c r="R4" i="10"/>
  <c r="R21" i="10" s="1"/>
  <c r="S4" i="10"/>
  <c r="S21" i="10" s="1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AG21" i="4"/>
  <c r="AG23" i="4" s="1"/>
  <c r="AF21" i="4"/>
  <c r="AF23" i="4" s="1"/>
  <c r="AE21" i="4"/>
  <c r="AD21" i="4"/>
  <c r="AC21" i="4"/>
  <c r="AB21" i="4"/>
  <c r="AB23" i="4" s="1"/>
  <c r="AA21" i="4"/>
  <c r="AA23" i="4" s="1"/>
  <c r="Z21" i="4"/>
  <c r="Y21" i="4"/>
  <c r="Y23" i="4" s="1"/>
  <c r="X21" i="4"/>
  <c r="X23" i="4" s="1"/>
  <c r="W21" i="4"/>
  <c r="W23" i="4" s="1"/>
  <c r="V21" i="4"/>
  <c r="U21" i="4"/>
  <c r="T21" i="4"/>
  <c r="T23" i="4" s="1"/>
  <c r="S21" i="4"/>
  <c r="R21" i="4"/>
  <c r="Q21" i="4"/>
  <c r="Q23" i="4" s="1"/>
  <c r="P21" i="4"/>
  <c r="P23" i="4" s="1"/>
  <c r="O21" i="4"/>
  <c r="N21" i="4"/>
  <c r="M21" i="4"/>
  <c r="L21" i="4"/>
  <c r="L23" i="4" s="1"/>
  <c r="K21" i="4"/>
  <c r="K23" i="4" s="1"/>
  <c r="J21" i="4"/>
  <c r="I21" i="4"/>
  <c r="I23" i="4" s="1"/>
  <c r="H21" i="4"/>
  <c r="H23" i="4" s="1"/>
  <c r="G21" i="4"/>
  <c r="G23" i="4" s="1"/>
  <c r="F21" i="4"/>
  <c r="E21" i="4"/>
  <c r="E23" i="4" s="1"/>
  <c r="D21" i="4"/>
  <c r="AG15" i="4"/>
  <c r="AF15" i="4"/>
  <c r="AF49" i="6" s="1"/>
  <c r="AF50" i="6" s="1"/>
  <c r="AE15" i="4"/>
  <c r="AE49" i="6" s="1"/>
  <c r="AE50" i="6" s="1"/>
  <c r="AD15" i="4"/>
  <c r="AD49" i="6" s="1"/>
  <c r="AD50" i="6" s="1"/>
  <c r="AC15" i="4"/>
  <c r="AC49" i="6" s="1"/>
  <c r="AC50" i="6" s="1"/>
  <c r="AB15" i="4"/>
  <c r="AB49" i="6" s="1"/>
  <c r="AB50" i="6" s="1"/>
  <c r="AA15" i="4"/>
  <c r="AA49" i="6" s="1"/>
  <c r="AA50" i="6" s="1"/>
  <c r="Z15" i="4"/>
  <c r="Z49" i="6" s="1"/>
  <c r="Z50" i="6" s="1"/>
  <c r="Y15" i="4"/>
  <c r="Y49" i="6" s="1"/>
  <c r="Y50" i="6" s="1"/>
  <c r="X15" i="4"/>
  <c r="X49" i="6" s="1"/>
  <c r="X50" i="6" s="1"/>
  <c r="W15" i="4"/>
  <c r="W49" i="6" s="1"/>
  <c r="W50" i="6" s="1"/>
  <c r="V15" i="4"/>
  <c r="V49" i="6" s="1"/>
  <c r="V50" i="6" s="1"/>
  <c r="U15" i="4"/>
  <c r="U49" i="6" s="1"/>
  <c r="U50" i="6" s="1"/>
  <c r="T15" i="4"/>
  <c r="T49" i="6" s="1"/>
  <c r="T50" i="6" s="1"/>
  <c r="S15" i="4"/>
  <c r="S49" i="6" s="1"/>
  <c r="S50" i="6" s="1"/>
  <c r="R15" i="4"/>
  <c r="R49" i="6" s="1"/>
  <c r="R50" i="6" s="1"/>
  <c r="Q15" i="4"/>
  <c r="Q49" i="6" s="1"/>
  <c r="Q50" i="6" s="1"/>
  <c r="P15" i="4"/>
  <c r="P49" i="6" s="1"/>
  <c r="P50" i="6" s="1"/>
  <c r="O15" i="4"/>
  <c r="O49" i="6" s="1"/>
  <c r="O50" i="6" s="1"/>
  <c r="N15" i="4"/>
  <c r="N49" i="6" s="1"/>
  <c r="N50" i="6" s="1"/>
  <c r="M15" i="4"/>
  <c r="M49" i="6" s="1"/>
  <c r="M50" i="6" s="1"/>
  <c r="L15" i="4"/>
  <c r="L49" i="6" s="1"/>
  <c r="L50" i="6" s="1"/>
  <c r="K15" i="4"/>
  <c r="K49" i="6" s="1"/>
  <c r="K50" i="6" s="1"/>
  <c r="J15" i="4"/>
  <c r="J49" i="6" s="1"/>
  <c r="J50" i="6" s="1"/>
  <c r="I15" i="4"/>
  <c r="I49" i="6" s="1"/>
  <c r="I50" i="6" s="1"/>
  <c r="H15" i="4"/>
  <c r="H49" i="6" s="1"/>
  <c r="G15" i="4"/>
  <c r="G49" i="6" s="1"/>
  <c r="F15" i="4"/>
  <c r="F49" i="6" s="1"/>
  <c r="E15" i="4"/>
  <c r="E49" i="6" s="1"/>
  <c r="D15" i="4"/>
  <c r="D49" i="6" s="1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14" i="4"/>
  <c r="C13" i="4"/>
  <c r="C6" i="4"/>
  <c r="C5" i="4"/>
  <c r="J39" i="2"/>
  <c r="J52" i="2" s="1"/>
  <c r="I39" i="2"/>
  <c r="I52" i="2" s="1"/>
  <c r="G39" i="2"/>
  <c r="G52" i="2" s="1"/>
  <c r="G5" i="19" s="1"/>
  <c r="F39" i="2"/>
  <c r="E39" i="2"/>
  <c r="E52" i="2" s="1"/>
  <c r="E5" i="19" s="1"/>
  <c r="D39" i="2"/>
  <c r="D52" i="2" s="1"/>
  <c r="D5" i="19" s="1"/>
  <c r="C51" i="2"/>
  <c r="C50" i="2"/>
  <c r="C49" i="2"/>
  <c r="C48" i="2"/>
  <c r="C47" i="2"/>
  <c r="C44" i="2"/>
  <c r="C43" i="2"/>
  <c r="C41" i="2"/>
  <c r="C40" i="2"/>
  <c r="C38" i="2"/>
  <c r="C37" i="2"/>
  <c r="C36" i="2"/>
  <c r="J8" i="2"/>
  <c r="J21" i="2" s="1"/>
  <c r="I8" i="2"/>
  <c r="I21" i="2" s="1"/>
  <c r="G8" i="2"/>
  <c r="F8" i="2"/>
  <c r="E8" i="2"/>
  <c r="E21" i="2" s="1"/>
  <c r="E22" i="7" s="1"/>
  <c r="D21" i="2"/>
  <c r="C22" i="2"/>
  <c r="C20" i="2"/>
  <c r="C19" i="2"/>
  <c r="C18" i="2"/>
  <c r="C17" i="2"/>
  <c r="C11" i="2"/>
  <c r="M11" i="2" s="1"/>
  <c r="C14" i="2"/>
  <c r="M14" i="2" s="1"/>
  <c r="C13" i="2"/>
  <c r="M13" i="2" s="1"/>
  <c r="C12" i="2"/>
  <c r="M12" i="2" s="1"/>
  <c r="C10" i="2"/>
  <c r="M10" i="2" s="1"/>
  <c r="C9" i="2"/>
  <c r="C7" i="2"/>
  <c r="C6" i="2"/>
  <c r="H4" i="9" s="1"/>
  <c r="I4" i="9" s="1"/>
  <c r="C5" i="2"/>
  <c r="AG33" i="3"/>
  <c r="AF33" i="3"/>
  <c r="AF45" i="3" s="1"/>
  <c r="AE33" i="3"/>
  <c r="AE45" i="3" s="1"/>
  <c r="AD33" i="3"/>
  <c r="AD45" i="3" s="1"/>
  <c r="AC33" i="3"/>
  <c r="AB33" i="3"/>
  <c r="AB45" i="3" s="1"/>
  <c r="AA33" i="3"/>
  <c r="AA45" i="3" s="1"/>
  <c r="Z33" i="3"/>
  <c r="Z45" i="3" s="1"/>
  <c r="Y33" i="3"/>
  <c r="Y45" i="3" s="1"/>
  <c r="X33" i="3"/>
  <c r="X45" i="3" s="1"/>
  <c r="W33" i="3"/>
  <c r="W45" i="3" s="1"/>
  <c r="V33" i="3"/>
  <c r="V45" i="3" s="1"/>
  <c r="U33" i="3"/>
  <c r="U45" i="3" s="1"/>
  <c r="T33" i="3"/>
  <c r="T45" i="3" s="1"/>
  <c r="S33" i="3"/>
  <c r="S45" i="3" s="1"/>
  <c r="R33" i="3"/>
  <c r="R45" i="3" s="1"/>
  <c r="Q33" i="3"/>
  <c r="P33" i="3"/>
  <c r="P45" i="3" s="1"/>
  <c r="O33" i="3"/>
  <c r="O45" i="3" s="1"/>
  <c r="N33" i="3"/>
  <c r="N45" i="3" s="1"/>
  <c r="M33" i="3"/>
  <c r="L33" i="3"/>
  <c r="L45" i="3" s="1"/>
  <c r="K33" i="3"/>
  <c r="K45" i="3" s="1"/>
  <c r="J33" i="3"/>
  <c r="J45" i="3" s="1"/>
  <c r="I33" i="3"/>
  <c r="I45" i="3" s="1"/>
  <c r="H33" i="3"/>
  <c r="H45" i="3" s="1"/>
  <c r="G33" i="3"/>
  <c r="G45" i="3" s="1"/>
  <c r="F33" i="3"/>
  <c r="F45" i="3" s="1"/>
  <c r="E33" i="3"/>
  <c r="E45" i="3" s="1"/>
  <c r="D33" i="3"/>
  <c r="D45" i="3" s="1"/>
  <c r="AG32" i="3"/>
  <c r="AG44" i="3" s="1"/>
  <c r="AF32" i="3"/>
  <c r="AE32" i="3"/>
  <c r="AD32" i="3"/>
  <c r="AD44" i="3" s="1"/>
  <c r="AC32" i="3"/>
  <c r="AC44" i="3" s="1"/>
  <c r="AB32" i="3"/>
  <c r="AA32" i="3"/>
  <c r="Z32" i="3"/>
  <c r="Z44" i="3" s="1"/>
  <c r="Y32" i="3"/>
  <c r="X32" i="3"/>
  <c r="W32" i="3"/>
  <c r="V32" i="3"/>
  <c r="V44" i="3" s="1"/>
  <c r="U32" i="3"/>
  <c r="T32" i="3"/>
  <c r="S32" i="3"/>
  <c r="R32" i="3"/>
  <c r="R44" i="3" s="1"/>
  <c r="Q32" i="3"/>
  <c r="Q44" i="3" s="1"/>
  <c r="P32" i="3"/>
  <c r="O32" i="3"/>
  <c r="N32" i="3"/>
  <c r="N44" i="3" s="1"/>
  <c r="M32" i="3"/>
  <c r="M44" i="3" s="1"/>
  <c r="L32" i="3"/>
  <c r="K32" i="3"/>
  <c r="J32" i="3"/>
  <c r="J44" i="3" s="1"/>
  <c r="I32" i="3"/>
  <c r="H32" i="3"/>
  <c r="G32" i="3"/>
  <c r="F32" i="3"/>
  <c r="F44" i="3" s="1"/>
  <c r="E32" i="3"/>
  <c r="D32" i="3"/>
  <c r="AG30" i="3"/>
  <c r="AG42" i="3" s="1"/>
  <c r="AF30" i="3"/>
  <c r="AF42" i="3" s="1"/>
  <c r="AE30" i="3"/>
  <c r="AE42" i="3" s="1"/>
  <c r="AD30" i="3"/>
  <c r="AD42" i="3" s="1"/>
  <c r="AC30" i="3"/>
  <c r="AC42" i="3" s="1"/>
  <c r="AB30" i="3"/>
  <c r="AB42" i="3" s="1"/>
  <c r="AA30" i="3"/>
  <c r="AA42" i="3" s="1"/>
  <c r="Z30" i="3"/>
  <c r="Z42" i="3" s="1"/>
  <c r="Y30" i="3"/>
  <c r="Y42" i="3" s="1"/>
  <c r="X30" i="3"/>
  <c r="X42" i="3" s="1"/>
  <c r="W30" i="3"/>
  <c r="W42" i="3" s="1"/>
  <c r="V30" i="3"/>
  <c r="V42" i="3" s="1"/>
  <c r="U30" i="3"/>
  <c r="U42" i="3" s="1"/>
  <c r="T30" i="3"/>
  <c r="T42" i="3" s="1"/>
  <c r="S30" i="3"/>
  <c r="S42" i="3" s="1"/>
  <c r="R30" i="3"/>
  <c r="R42" i="3" s="1"/>
  <c r="Q30" i="3"/>
  <c r="Q42" i="3" s="1"/>
  <c r="P30" i="3"/>
  <c r="P42" i="3" s="1"/>
  <c r="O30" i="3"/>
  <c r="O42" i="3" s="1"/>
  <c r="N30" i="3"/>
  <c r="N42" i="3" s="1"/>
  <c r="M30" i="3"/>
  <c r="M42" i="3" s="1"/>
  <c r="L30" i="3"/>
  <c r="L42" i="3" s="1"/>
  <c r="K30" i="3"/>
  <c r="K42" i="3" s="1"/>
  <c r="J30" i="3"/>
  <c r="J42" i="3" s="1"/>
  <c r="I30" i="3"/>
  <c r="I42" i="3" s="1"/>
  <c r="H30" i="3"/>
  <c r="H42" i="3" s="1"/>
  <c r="G30" i="3"/>
  <c r="G42" i="3" s="1"/>
  <c r="F30" i="3"/>
  <c r="F42" i="3" s="1"/>
  <c r="E30" i="3"/>
  <c r="E42" i="3" s="1"/>
  <c r="D30" i="3"/>
  <c r="AG29" i="3"/>
  <c r="AG41" i="3" s="1"/>
  <c r="AF29" i="3"/>
  <c r="AE29" i="3"/>
  <c r="AE41" i="3" s="1"/>
  <c r="AD29" i="3"/>
  <c r="AD41" i="3" s="1"/>
  <c r="AC29" i="3"/>
  <c r="AC41" i="3" s="1"/>
  <c r="AB29" i="3"/>
  <c r="AA29" i="3"/>
  <c r="AA41" i="3" s="1"/>
  <c r="Z29" i="3"/>
  <c r="Z41" i="3" s="1"/>
  <c r="Y29" i="3"/>
  <c r="X29" i="3"/>
  <c r="W29" i="3"/>
  <c r="W41" i="3" s="1"/>
  <c r="V29" i="3"/>
  <c r="V41" i="3" s="1"/>
  <c r="U29" i="3"/>
  <c r="T29" i="3"/>
  <c r="S29" i="3"/>
  <c r="S41" i="3" s="1"/>
  <c r="R29" i="3"/>
  <c r="R41" i="3" s="1"/>
  <c r="Q29" i="3"/>
  <c r="P29" i="3"/>
  <c r="O29" i="3"/>
  <c r="O41" i="3" s="1"/>
  <c r="N29" i="3"/>
  <c r="N41" i="3" s="1"/>
  <c r="M29" i="3"/>
  <c r="M41" i="3" s="1"/>
  <c r="L29" i="3"/>
  <c r="K29" i="3"/>
  <c r="K41" i="3" s="1"/>
  <c r="J29" i="3"/>
  <c r="J41" i="3" s="1"/>
  <c r="I29" i="3"/>
  <c r="H29" i="3"/>
  <c r="G29" i="3"/>
  <c r="G41" i="3" s="1"/>
  <c r="F29" i="3"/>
  <c r="F41" i="3" s="1"/>
  <c r="E29" i="3"/>
  <c r="D29" i="3"/>
  <c r="D41" i="3" s="1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9" i="3"/>
  <c r="C8" i="3"/>
  <c r="C6" i="3"/>
  <c r="C5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21" i="3"/>
  <c r="C20" i="3"/>
  <c r="C18" i="3"/>
  <c r="C17" i="3"/>
  <c r="G4" i="4"/>
  <c r="H4" i="4"/>
  <c r="I4" i="4"/>
  <c r="I20" i="4" s="1"/>
  <c r="J4" i="4"/>
  <c r="K4" i="4"/>
  <c r="L4" i="4"/>
  <c r="M4" i="4"/>
  <c r="N4" i="4"/>
  <c r="O4" i="4"/>
  <c r="P4" i="4"/>
  <c r="Q4" i="4"/>
  <c r="Q20" i="4" s="1"/>
  <c r="R4" i="4"/>
  <c r="S4" i="4"/>
  <c r="S20" i="4" s="1"/>
  <c r="T4" i="4"/>
  <c r="U4" i="4"/>
  <c r="V4" i="4"/>
  <c r="W4" i="4"/>
  <c r="X4" i="4"/>
  <c r="Y4" i="4"/>
  <c r="Y20" i="4" s="1"/>
  <c r="Z4" i="4"/>
  <c r="AA4" i="4"/>
  <c r="AB4" i="4"/>
  <c r="AC4" i="4"/>
  <c r="AD4" i="4"/>
  <c r="AE4" i="4"/>
  <c r="AF4" i="4"/>
  <c r="AG4" i="4"/>
  <c r="AG20" i="4" s="1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E4" i="3"/>
  <c r="AF4" i="3"/>
  <c r="AG4" i="3"/>
  <c r="Z4" i="3"/>
  <c r="AA4" i="3"/>
  <c r="AB4" i="3"/>
  <c r="AC4" i="3"/>
  <c r="AD4" i="3"/>
  <c r="R4" i="3"/>
  <c r="S4" i="3"/>
  <c r="T4" i="3"/>
  <c r="U4" i="3"/>
  <c r="V4" i="3"/>
  <c r="W4" i="3"/>
  <c r="X4" i="3"/>
  <c r="Y4" i="3"/>
  <c r="H4" i="3"/>
  <c r="I4" i="3"/>
  <c r="J4" i="3"/>
  <c r="K4" i="3"/>
  <c r="L4" i="3"/>
  <c r="M4" i="3"/>
  <c r="N4" i="3"/>
  <c r="O4" i="3"/>
  <c r="P4" i="3"/>
  <c r="Q4" i="3"/>
  <c r="E4" i="19"/>
  <c r="E4" i="17"/>
  <c r="F6" i="9"/>
  <c r="F8" i="9"/>
  <c r="F9" i="9"/>
  <c r="F10" i="9"/>
  <c r="F11" i="9"/>
  <c r="G4" i="3"/>
  <c r="F4" i="2"/>
  <c r="F35" i="2" s="1"/>
  <c r="F4" i="4"/>
  <c r="J35" i="2"/>
  <c r="F4" i="17"/>
  <c r="F4" i="3"/>
  <c r="F4" i="19"/>
  <c r="E4" i="3"/>
  <c r="G16" i="3"/>
  <c r="G4" i="2"/>
  <c r="G35" i="2" s="1"/>
  <c r="D35" i="2"/>
  <c r="E35" i="2"/>
  <c r="E4" i="6"/>
  <c r="G4" i="6"/>
  <c r="K4" i="6"/>
  <c r="O4" i="6"/>
  <c r="S4" i="6"/>
  <c r="W4" i="6"/>
  <c r="AA4" i="6"/>
  <c r="AE4" i="6"/>
  <c r="AE17" i="6" s="1"/>
  <c r="H4" i="6"/>
  <c r="L4" i="6"/>
  <c r="P4" i="6"/>
  <c r="T4" i="6"/>
  <c r="X4" i="6"/>
  <c r="AB4" i="6"/>
  <c r="AF4" i="6"/>
  <c r="I4" i="6"/>
  <c r="M4" i="6"/>
  <c r="Q4" i="6"/>
  <c r="U4" i="6"/>
  <c r="Y4" i="6"/>
  <c r="AC4" i="6"/>
  <c r="AG4" i="6"/>
  <c r="J4" i="6"/>
  <c r="N4" i="6"/>
  <c r="R4" i="6"/>
  <c r="V4" i="6"/>
  <c r="Z4" i="6"/>
  <c r="AD4" i="6"/>
  <c r="F4" i="6"/>
  <c r="D17" i="6"/>
  <c r="F4" i="10"/>
  <c r="F21" i="10" s="1"/>
  <c r="E4" i="10"/>
  <c r="E21" i="10" s="1"/>
  <c r="D12" i="4"/>
  <c r="AG43" i="3" l="1"/>
  <c r="AG49" i="6"/>
  <c r="AG50" i="6" s="1"/>
  <c r="H5" i="9"/>
  <c r="M9" i="2"/>
  <c r="M18" i="2" s="1"/>
  <c r="M20" i="2" s="1"/>
  <c r="C27" i="4" s="1"/>
  <c r="AI13" i="19"/>
  <c r="Z26" i="17"/>
  <c r="Z11" i="19" s="1"/>
  <c r="AF26" i="17"/>
  <c r="AF11" i="19" s="1"/>
  <c r="T26" i="17"/>
  <c r="T11" i="19" s="1"/>
  <c r="V26" i="17"/>
  <c r="V11" i="19" s="1"/>
  <c r="K26" i="17"/>
  <c r="K11" i="19" s="1"/>
  <c r="AA26" i="17"/>
  <c r="AA11" i="19" s="1"/>
  <c r="P26" i="17"/>
  <c r="P11" i="19" s="1"/>
  <c r="R26" i="17"/>
  <c r="R11" i="19" s="1"/>
  <c r="AG26" i="17"/>
  <c r="AG11" i="19" s="1"/>
  <c r="L26" i="17"/>
  <c r="L11" i="19" s="1"/>
  <c r="AD26" i="17"/>
  <c r="AD11" i="19" s="1"/>
  <c r="AB26" i="17"/>
  <c r="AB11" i="19" s="1"/>
  <c r="O26" i="17"/>
  <c r="O11" i="19" s="1"/>
  <c r="G26" i="17"/>
  <c r="G11" i="19" s="1"/>
  <c r="W26" i="17"/>
  <c r="W11" i="19" s="1"/>
  <c r="C8" i="17"/>
  <c r="C30" i="19" s="1"/>
  <c r="D26" i="17"/>
  <c r="D11" i="19" s="1"/>
  <c r="AE26" i="17"/>
  <c r="AE11" i="19" s="1"/>
  <c r="J26" i="17"/>
  <c r="J11" i="19" s="1"/>
  <c r="X26" i="17"/>
  <c r="X11" i="19" s="1"/>
  <c r="C23" i="17"/>
  <c r="G21" i="2"/>
  <c r="G22" i="7" s="1"/>
  <c r="I26" i="17"/>
  <c r="I11" i="19" s="1"/>
  <c r="Y26" i="17"/>
  <c r="Y11" i="19" s="1"/>
  <c r="I24" i="2"/>
  <c r="I26" i="2" s="1"/>
  <c r="I30" i="2" s="1"/>
  <c r="O23" i="4"/>
  <c r="AE23" i="4"/>
  <c r="J24" i="2"/>
  <c r="J26" i="2" s="1"/>
  <c r="J30" i="2" s="1"/>
  <c r="P21" i="6"/>
  <c r="P7" i="6"/>
  <c r="P33" i="6" s="1"/>
  <c r="P34" i="6" s="1"/>
  <c r="AF7" i="6"/>
  <c r="AF33" i="6" s="1"/>
  <c r="AF34" i="6" s="1"/>
  <c r="AF21" i="6"/>
  <c r="AB21" i="6"/>
  <c r="AB7" i="6"/>
  <c r="AB33" i="6" s="1"/>
  <c r="AB34" i="6" s="1"/>
  <c r="Q7" i="6"/>
  <c r="Q33" i="6" s="1"/>
  <c r="Q34" i="6" s="1"/>
  <c r="Q21" i="6"/>
  <c r="AG7" i="6"/>
  <c r="AG33" i="6" s="1"/>
  <c r="AG34" i="6" s="1"/>
  <c r="AG21" i="6"/>
  <c r="K7" i="6"/>
  <c r="K33" i="6" s="1"/>
  <c r="K34" i="6" s="1"/>
  <c r="K21" i="6"/>
  <c r="M26" i="17"/>
  <c r="M11" i="19" s="1"/>
  <c r="F26" i="17"/>
  <c r="F11" i="19" s="1"/>
  <c r="S23" i="4"/>
  <c r="M43" i="3"/>
  <c r="C21" i="4"/>
  <c r="T7" i="6"/>
  <c r="T33" i="6" s="1"/>
  <c r="T34" i="6" s="1"/>
  <c r="T21" i="6"/>
  <c r="C22" i="4"/>
  <c r="E7" i="6"/>
  <c r="E33" i="6" s="1"/>
  <c r="E21" i="6"/>
  <c r="U23" i="4"/>
  <c r="AC23" i="4"/>
  <c r="G21" i="6"/>
  <c r="G7" i="6"/>
  <c r="G33" i="6" s="1"/>
  <c r="W7" i="6"/>
  <c r="W33" i="6" s="1"/>
  <c r="W34" i="6" s="1"/>
  <c r="W21" i="6"/>
  <c r="L7" i="6"/>
  <c r="L33" i="6" s="1"/>
  <c r="L34" i="6" s="1"/>
  <c r="L21" i="6"/>
  <c r="M23" i="4"/>
  <c r="C15" i="4"/>
  <c r="X7" i="6"/>
  <c r="X33" i="6" s="1"/>
  <c r="X34" i="6" s="1"/>
  <c r="X21" i="6"/>
  <c r="S26" i="17"/>
  <c r="S11" i="19" s="1"/>
  <c r="AA7" i="6"/>
  <c r="AA33" i="6" s="1"/>
  <c r="AA34" i="6" s="1"/>
  <c r="AA21" i="6"/>
  <c r="I7" i="6"/>
  <c r="I33" i="6" s="1"/>
  <c r="I34" i="6" s="1"/>
  <c r="I21" i="6"/>
  <c r="Y7" i="6"/>
  <c r="Y33" i="6" s="1"/>
  <c r="Y34" i="6" s="1"/>
  <c r="Y21" i="6"/>
  <c r="C17" i="17"/>
  <c r="D30" i="19" s="1"/>
  <c r="U26" i="17"/>
  <c r="U11" i="19" s="1"/>
  <c r="F43" i="3"/>
  <c r="C32" i="23"/>
  <c r="E23" i="3"/>
  <c r="AC43" i="3"/>
  <c r="Q23" i="3"/>
  <c r="D11" i="3"/>
  <c r="D53" i="3" s="1"/>
  <c r="J43" i="3"/>
  <c r="N43" i="3"/>
  <c r="R43" i="3"/>
  <c r="V43" i="3"/>
  <c r="Z43" i="3"/>
  <c r="AD43" i="3"/>
  <c r="F46" i="3"/>
  <c r="J46" i="3"/>
  <c r="N46" i="3"/>
  <c r="R46" i="3"/>
  <c r="V46" i="3"/>
  <c r="Z46" i="3"/>
  <c r="AD46" i="3"/>
  <c r="N23" i="3"/>
  <c r="V23" i="3"/>
  <c r="E11" i="3"/>
  <c r="E53" i="3" s="1"/>
  <c r="O43" i="3"/>
  <c r="W43" i="3"/>
  <c r="AE43" i="3"/>
  <c r="H31" i="3"/>
  <c r="H41" i="3"/>
  <c r="H43" i="3" s="1"/>
  <c r="L31" i="3"/>
  <c r="L41" i="3"/>
  <c r="L43" i="3" s="1"/>
  <c r="P31" i="3"/>
  <c r="P41" i="3"/>
  <c r="P43" i="3" s="1"/>
  <c r="T31" i="3"/>
  <c r="T41" i="3"/>
  <c r="T43" i="3" s="1"/>
  <c r="X31" i="3"/>
  <c r="X41" i="3"/>
  <c r="X43" i="3" s="1"/>
  <c r="AB31" i="3"/>
  <c r="AB41" i="3"/>
  <c r="AB43" i="3" s="1"/>
  <c r="AF31" i="3"/>
  <c r="AF41" i="3"/>
  <c r="AF43" i="3" s="1"/>
  <c r="C30" i="3"/>
  <c r="D42" i="3"/>
  <c r="C42" i="3" s="1"/>
  <c r="C32" i="3"/>
  <c r="D44" i="3"/>
  <c r="H34" i="3"/>
  <c r="H44" i="3"/>
  <c r="H46" i="3" s="1"/>
  <c r="L34" i="3"/>
  <c r="L44" i="3"/>
  <c r="L46" i="3" s="1"/>
  <c r="P34" i="3"/>
  <c r="P44" i="3"/>
  <c r="P46" i="3" s="1"/>
  <c r="T34" i="3"/>
  <c r="T44" i="3"/>
  <c r="T46" i="3" s="1"/>
  <c r="X34" i="3"/>
  <c r="X44" i="3"/>
  <c r="X46" i="3" s="1"/>
  <c r="AB34" i="3"/>
  <c r="AB44" i="3"/>
  <c r="AB46" i="3" s="1"/>
  <c r="AF34" i="3"/>
  <c r="AF44" i="3"/>
  <c r="AF46" i="3" s="1"/>
  <c r="E31" i="3"/>
  <c r="E41" i="3"/>
  <c r="E43" i="3" s="1"/>
  <c r="I31" i="3"/>
  <c r="I41" i="3"/>
  <c r="I43" i="3" s="1"/>
  <c r="Q31" i="3"/>
  <c r="Q41" i="3"/>
  <c r="Q43" i="3" s="1"/>
  <c r="U31" i="3"/>
  <c r="U41" i="3"/>
  <c r="U43" i="3" s="1"/>
  <c r="Y31" i="3"/>
  <c r="Y41" i="3"/>
  <c r="Y43" i="3" s="1"/>
  <c r="K31" i="3"/>
  <c r="K43" i="3"/>
  <c r="S31" i="3"/>
  <c r="S43" i="3"/>
  <c r="AA31" i="3"/>
  <c r="AA43" i="3"/>
  <c r="E34" i="3"/>
  <c r="E44" i="3"/>
  <c r="E46" i="3" s="1"/>
  <c r="I34" i="3"/>
  <c r="I44" i="3"/>
  <c r="I46" i="3" s="1"/>
  <c r="U34" i="3"/>
  <c r="U44" i="3"/>
  <c r="U46" i="3" s="1"/>
  <c r="Y34" i="3"/>
  <c r="Y44" i="3"/>
  <c r="Y46" i="3" s="1"/>
  <c r="H23" i="3"/>
  <c r="X23" i="3"/>
  <c r="F23" i="3"/>
  <c r="H11" i="3"/>
  <c r="H53" i="3" s="1"/>
  <c r="L11" i="3"/>
  <c r="L53" i="3" s="1"/>
  <c r="P11" i="3"/>
  <c r="P53" i="3" s="1"/>
  <c r="T11" i="3"/>
  <c r="T53" i="3" s="1"/>
  <c r="X11" i="3"/>
  <c r="X53" i="3" s="1"/>
  <c r="AB11" i="3"/>
  <c r="AB53" i="3" s="1"/>
  <c r="AF11" i="3"/>
  <c r="AF53" i="3" s="1"/>
  <c r="M31" i="3"/>
  <c r="I23" i="3"/>
  <c r="U23" i="3"/>
  <c r="Y23" i="3"/>
  <c r="G11" i="3"/>
  <c r="G53" i="3" s="1"/>
  <c r="K11" i="3"/>
  <c r="K53" i="3" s="1"/>
  <c r="O11" i="3"/>
  <c r="O53" i="3" s="1"/>
  <c r="S11" i="3"/>
  <c r="S53" i="3" s="1"/>
  <c r="W11" i="3"/>
  <c r="W53" i="3" s="1"/>
  <c r="AA11" i="3"/>
  <c r="AA53" i="3" s="1"/>
  <c r="AE11" i="3"/>
  <c r="AE53" i="3" s="1"/>
  <c r="G43" i="3"/>
  <c r="AC31" i="3"/>
  <c r="G34" i="3"/>
  <c r="G44" i="3"/>
  <c r="G46" i="3" s="1"/>
  <c r="K34" i="3"/>
  <c r="K44" i="3"/>
  <c r="K46" i="3" s="1"/>
  <c r="O34" i="3"/>
  <c r="O44" i="3"/>
  <c r="O46" i="3" s="1"/>
  <c r="S34" i="3"/>
  <c r="S44" i="3"/>
  <c r="S46" i="3" s="1"/>
  <c r="W34" i="3"/>
  <c r="W44" i="3"/>
  <c r="W46" i="3" s="1"/>
  <c r="AA34" i="3"/>
  <c r="AA44" i="3"/>
  <c r="AA46" i="3" s="1"/>
  <c r="AE34" i="3"/>
  <c r="AE44" i="3"/>
  <c r="AE46" i="3" s="1"/>
  <c r="M34" i="3"/>
  <c r="M45" i="3"/>
  <c r="M46" i="3" s="1"/>
  <c r="Q34" i="3"/>
  <c r="Q45" i="3"/>
  <c r="Q46" i="3" s="1"/>
  <c r="AC34" i="3"/>
  <c r="AC45" i="3"/>
  <c r="AC46" i="3" s="1"/>
  <c r="AG34" i="3"/>
  <c r="AG45" i="3"/>
  <c r="AG46" i="3" s="1"/>
  <c r="Y12" i="4"/>
  <c r="I12" i="4"/>
  <c r="S12" i="4"/>
  <c r="AG12" i="4"/>
  <c r="AG17" i="6"/>
  <c r="AG47" i="6"/>
  <c r="AG31" i="6"/>
  <c r="AB17" i="6"/>
  <c r="AB47" i="6"/>
  <c r="AB31" i="6"/>
  <c r="AA17" i="6"/>
  <c r="AA31" i="6"/>
  <c r="AA47" i="6"/>
  <c r="J28" i="3"/>
  <c r="J40" i="3"/>
  <c r="X40" i="3"/>
  <c r="X28" i="3"/>
  <c r="AG40" i="3"/>
  <c r="AG28" i="3"/>
  <c r="X12" i="4"/>
  <c r="X20" i="4"/>
  <c r="AE22" i="17"/>
  <c r="AE13" i="17"/>
  <c r="S13" i="17"/>
  <c r="S22" i="17"/>
  <c r="O13" i="17"/>
  <c r="O22" i="17"/>
  <c r="F17" i="6"/>
  <c r="F47" i="6"/>
  <c r="F31" i="6"/>
  <c r="R17" i="6"/>
  <c r="R47" i="6"/>
  <c r="R31" i="6"/>
  <c r="AC17" i="6"/>
  <c r="AC47" i="6"/>
  <c r="AC31" i="6"/>
  <c r="M17" i="6"/>
  <c r="M47" i="6"/>
  <c r="M31" i="6"/>
  <c r="X17" i="6"/>
  <c r="X47" i="6"/>
  <c r="X31" i="6"/>
  <c r="H17" i="6"/>
  <c r="H47" i="6"/>
  <c r="H31" i="6"/>
  <c r="W17" i="6"/>
  <c r="W31" i="6"/>
  <c r="W47" i="6"/>
  <c r="G17" i="6"/>
  <c r="G31" i="6"/>
  <c r="G47" i="6"/>
  <c r="E40" i="3"/>
  <c r="E28" i="3"/>
  <c r="G40" i="3"/>
  <c r="G28" i="3"/>
  <c r="Q40" i="3"/>
  <c r="Q28" i="3"/>
  <c r="M40" i="3"/>
  <c r="M28" i="3"/>
  <c r="I40" i="3"/>
  <c r="I28" i="3"/>
  <c r="W40" i="3"/>
  <c r="W28" i="3"/>
  <c r="S40" i="3"/>
  <c r="S28" i="3"/>
  <c r="AB40" i="3"/>
  <c r="AB28" i="3"/>
  <c r="AF40" i="3"/>
  <c r="AF28" i="3"/>
  <c r="AD12" i="4"/>
  <c r="AD20" i="4"/>
  <c r="Z12" i="4"/>
  <c r="Z20" i="4"/>
  <c r="W12" i="4"/>
  <c r="W20" i="4"/>
  <c r="P12" i="4"/>
  <c r="P20" i="4"/>
  <c r="L12" i="4"/>
  <c r="L20" i="4"/>
  <c r="AD13" i="17"/>
  <c r="AD22" i="17"/>
  <c r="Z13" i="17"/>
  <c r="Z22" i="17"/>
  <c r="V13" i="17"/>
  <c r="V22" i="17"/>
  <c r="R13" i="17"/>
  <c r="R22" i="17"/>
  <c r="N13" i="17"/>
  <c r="N22" i="17"/>
  <c r="J13" i="17"/>
  <c r="J22" i="17"/>
  <c r="V17" i="6"/>
  <c r="V47" i="6"/>
  <c r="V31" i="6"/>
  <c r="K17" i="6"/>
  <c r="K31" i="6"/>
  <c r="K47" i="6"/>
  <c r="T40" i="3"/>
  <c r="T28" i="3"/>
  <c r="AA12" i="4"/>
  <c r="AA20" i="4"/>
  <c r="M12" i="4"/>
  <c r="M20" i="4"/>
  <c r="AA13" i="17"/>
  <c r="AA22" i="17"/>
  <c r="G13" i="17"/>
  <c r="G22" i="17"/>
  <c r="AD17" i="6"/>
  <c r="AD47" i="6"/>
  <c r="AD31" i="6"/>
  <c r="N17" i="6"/>
  <c r="N47" i="6"/>
  <c r="N31" i="6"/>
  <c r="Y17" i="6"/>
  <c r="Y47" i="6"/>
  <c r="Y31" i="6"/>
  <c r="I17" i="6"/>
  <c r="I47" i="6"/>
  <c r="I31" i="6"/>
  <c r="T17" i="6"/>
  <c r="T47" i="6"/>
  <c r="T31" i="6"/>
  <c r="S17" i="6"/>
  <c r="S31" i="6"/>
  <c r="S47" i="6"/>
  <c r="E17" i="6"/>
  <c r="E47" i="6"/>
  <c r="E31" i="6"/>
  <c r="F12" i="4"/>
  <c r="F20" i="4"/>
  <c r="P40" i="3"/>
  <c r="P28" i="3"/>
  <c r="L40" i="3"/>
  <c r="L28" i="3"/>
  <c r="H40" i="3"/>
  <c r="H28" i="3"/>
  <c r="V28" i="3"/>
  <c r="V40" i="3"/>
  <c r="R28" i="3"/>
  <c r="R40" i="3"/>
  <c r="AA40" i="3"/>
  <c r="AA28" i="3"/>
  <c r="AE40" i="3"/>
  <c r="AE28" i="3"/>
  <c r="AC12" i="4"/>
  <c r="AC20" i="4"/>
  <c r="V12" i="4"/>
  <c r="V20" i="4"/>
  <c r="R12" i="4"/>
  <c r="R20" i="4"/>
  <c r="O12" i="4"/>
  <c r="O20" i="4"/>
  <c r="K12" i="4"/>
  <c r="K20" i="4"/>
  <c r="H12" i="4"/>
  <c r="H20" i="4"/>
  <c r="AG22" i="17"/>
  <c r="AG13" i="17"/>
  <c r="AC22" i="17"/>
  <c r="AC13" i="17"/>
  <c r="Y22" i="17"/>
  <c r="Y13" i="17"/>
  <c r="U22" i="17"/>
  <c r="U13" i="17"/>
  <c r="Q22" i="17"/>
  <c r="Q13" i="17"/>
  <c r="M22" i="17"/>
  <c r="M13" i="17"/>
  <c r="I22" i="17"/>
  <c r="I13" i="17"/>
  <c r="E12" i="4"/>
  <c r="E20" i="4"/>
  <c r="Q17" i="6"/>
  <c r="Q47" i="6"/>
  <c r="Q31" i="6"/>
  <c r="L17" i="6"/>
  <c r="L47" i="6"/>
  <c r="L31" i="6"/>
  <c r="F13" i="17"/>
  <c r="F22" i="17"/>
  <c r="N28" i="3"/>
  <c r="N40" i="3"/>
  <c r="AC40" i="3"/>
  <c r="AC28" i="3"/>
  <c r="AE12" i="4"/>
  <c r="AE20" i="4"/>
  <c r="T12" i="4"/>
  <c r="T20" i="4"/>
  <c r="W13" i="17"/>
  <c r="W22" i="17"/>
  <c r="K13" i="17"/>
  <c r="K22" i="17"/>
  <c r="Z17" i="6"/>
  <c r="Z47" i="6"/>
  <c r="Z31" i="6"/>
  <c r="J17" i="6"/>
  <c r="J47" i="6"/>
  <c r="J31" i="6"/>
  <c r="U17" i="6"/>
  <c r="U47" i="6"/>
  <c r="U31" i="6"/>
  <c r="AF17" i="6"/>
  <c r="AF47" i="6"/>
  <c r="AF31" i="6"/>
  <c r="P17" i="6"/>
  <c r="P47" i="6"/>
  <c r="P31" i="6"/>
  <c r="AE31" i="6"/>
  <c r="AE47" i="6"/>
  <c r="O17" i="6"/>
  <c r="O31" i="6"/>
  <c r="O47" i="6"/>
  <c r="F28" i="3"/>
  <c r="F40" i="3"/>
  <c r="E22" i="17"/>
  <c r="E13" i="17"/>
  <c r="O40" i="3"/>
  <c r="O28" i="3"/>
  <c r="K40" i="3"/>
  <c r="K28" i="3"/>
  <c r="Y40" i="3"/>
  <c r="Y28" i="3"/>
  <c r="U40" i="3"/>
  <c r="U28" i="3"/>
  <c r="AD28" i="3"/>
  <c r="AD40" i="3"/>
  <c r="Z28" i="3"/>
  <c r="Z40" i="3"/>
  <c r="AF12" i="4"/>
  <c r="AF20" i="4"/>
  <c r="AB12" i="4"/>
  <c r="AB20" i="4"/>
  <c r="U12" i="4"/>
  <c r="U20" i="4"/>
  <c r="Q12" i="4"/>
  <c r="N12" i="4"/>
  <c r="N20" i="4"/>
  <c r="J12" i="4"/>
  <c r="J20" i="4"/>
  <c r="G12" i="4"/>
  <c r="G20" i="4"/>
  <c r="AF22" i="17"/>
  <c r="AF13" i="17"/>
  <c r="AB22" i="17"/>
  <c r="AB13" i="17"/>
  <c r="X22" i="17"/>
  <c r="X13" i="17"/>
  <c r="T22" i="17"/>
  <c r="T13" i="17"/>
  <c r="P22" i="17"/>
  <c r="P13" i="17"/>
  <c r="L22" i="17"/>
  <c r="L13" i="17"/>
  <c r="H22" i="17"/>
  <c r="H13" i="17"/>
  <c r="X4" i="24"/>
  <c r="W67" i="24"/>
  <c r="W25" i="24"/>
  <c r="W46" i="24"/>
  <c r="X4" i="18"/>
  <c r="W43" i="18"/>
  <c r="W17" i="18"/>
  <c r="W30" i="18"/>
  <c r="E5" i="6"/>
  <c r="E24" i="2"/>
  <c r="D5" i="6"/>
  <c r="D24" i="2"/>
  <c r="D22" i="7"/>
  <c r="C49" i="6"/>
  <c r="H50" i="6"/>
  <c r="C7" i="4"/>
  <c r="H21" i="6"/>
  <c r="H7" i="6"/>
  <c r="I186" i="1"/>
  <c r="I191" i="1"/>
  <c r="I192" i="1"/>
  <c r="I190" i="1"/>
  <c r="I187" i="1"/>
  <c r="G12" i="19"/>
  <c r="C27" i="1"/>
  <c r="C28" i="1" s="1"/>
  <c r="C29" i="1" s="1"/>
  <c r="C30" i="1" s="1"/>
  <c r="C31" i="1" s="1"/>
  <c r="C32" i="1" s="1"/>
  <c r="C33" i="1" s="1"/>
  <c r="C34" i="1" s="1"/>
  <c r="C35" i="1" s="1"/>
  <c r="C36" i="1" s="1"/>
  <c r="I188" i="1"/>
  <c r="H83" i="24"/>
  <c r="H51" i="18"/>
  <c r="H12" i="19" s="1"/>
  <c r="E26" i="10"/>
  <c r="E31" i="10" s="1"/>
  <c r="E27" i="10"/>
  <c r="E32" i="10" s="1"/>
  <c r="E25" i="10"/>
  <c r="E30" i="10" s="1"/>
  <c r="I26" i="10"/>
  <c r="I31" i="10" s="1"/>
  <c r="I27" i="10"/>
  <c r="I32" i="10" s="1"/>
  <c r="I25" i="10"/>
  <c r="I30" i="10" s="1"/>
  <c r="M26" i="10"/>
  <c r="M31" i="10" s="1"/>
  <c r="M27" i="10"/>
  <c r="M32" i="10" s="1"/>
  <c r="M25" i="10"/>
  <c r="M30" i="10" s="1"/>
  <c r="Q26" i="10"/>
  <c r="Q31" i="10" s="1"/>
  <c r="Q27" i="10"/>
  <c r="Q32" i="10" s="1"/>
  <c r="Q25" i="10"/>
  <c r="Q30" i="10" s="1"/>
  <c r="U26" i="10"/>
  <c r="U31" i="10" s="1"/>
  <c r="U27" i="10"/>
  <c r="U32" i="10" s="1"/>
  <c r="U25" i="10"/>
  <c r="U30" i="10" s="1"/>
  <c r="Y26" i="10"/>
  <c r="Y31" i="10" s="1"/>
  <c r="Y27" i="10"/>
  <c r="Y32" i="10" s="1"/>
  <c r="Y25" i="10"/>
  <c r="Y30" i="10" s="1"/>
  <c r="AC26" i="10"/>
  <c r="AC31" i="10" s="1"/>
  <c r="AC27" i="10"/>
  <c r="AC32" i="10" s="1"/>
  <c r="AC25" i="10"/>
  <c r="AC30" i="10" s="1"/>
  <c r="AG26" i="10"/>
  <c r="AG31" i="10" s="1"/>
  <c r="AG27" i="10"/>
  <c r="AG32" i="10" s="1"/>
  <c r="AG25" i="10"/>
  <c r="AG30" i="10" s="1"/>
  <c r="F26" i="10"/>
  <c r="F31" i="10" s="1"/>
  <c r="F27" i="10"/>
  <c r="F32" i="10" s="1"/>
  <c r="F25" i="10"/>
  <c r="F30" i="10" s="1"/>
  <c r="J26" i="10"/>
  <c r="J31" i="10" s="1"/>
  <c r="J25" i="10"/>
  <c r="J30" i="10" s="1"/>
  <c r="J27" i="10"/>
  <c r="J32" i="10" s="1"/>
  <c r="N26" i="10"/>
  <c r="N31" i="10" s="1"/>
  <c r="N25" i="10"/>
  <c r="N30" i="10" s="1"/>
  <c r="N27" i="10"/>
  <c r="N32" i="10" s="1"/>
  <c r="R26" i="10"/>
  <c r="R31" i="10" s="1"/>
  <c r="R25" i="10"/>
  <c r="R30" i="10" s="1"/>
  <c r="R27" i="10"/>
  <c r="R32" i="10" s="1"/>
  <c r="V26" i="10"/>
  <c r="V31" i="10" s="1"/>
  <c r="V27" i="10"/>
  <c r="V32" i="10" s="1"/>
  <c r="V25" i="10"/>
  <c r="V30" i="10" s="1"/>
  <c r="Z26" i="10"/>
  <c r="Z31" i="10" s="1"/>
  <c r="Z25" i="10"/>
  <c r="Z30" i="10" s="1"/>
  <c r="Z27" i="10"/>
  <c r="Z32" i="10" s="1"/>
  <c r="AD26" i="10"/>
  <c r="AD31" i="10" s="1"/>
  <c r="AD25" i="10"/>
  <c r="AD30" i="10" s="1"/>
  <c r="AD27" i="10"/>
  <c r="AD32" i="10" s="1"/>
  <c r="G27" i="10"/>
  <c r="G32" i="10" s="1"/>
  <c r="G25" i="10"/>
  <c r="G30" i="10" s="1"/>
  <c r="G26" i="10"/>
  <c r="G31" i="10" s="1"/>
  <c r="K27" i="10"/>
  <c r="K32" i="10" s="1"/>
  <c r="K25" i="10"/>
  <c r="K30" i="10" s="1"/>
  <c r="K26" i="10"/>
  <c r="K31" i="10" s="1"/>
  <c r="O27" i="10"/>
  <c r="O32" i="10" s="1"/>
  <c r="O25" i="10"/>
  <c r="O30" i="10" s="1"/>
  <c r="O26" i="10"/>
  <c r="O31" i="10" s="1"/>
  <c r="S27" i="10"/>
  <c r="S32" i="10" s="1"/>
  <c r="S25" i="10"/>
  <c r="S30" i="10" s="1"/>
  <c r="S26" i="10"/>
  <c r="S31" i="10" s="1"/>
  <c r="W27" i="10"/>
  <c r="W32" i="10" s="1"/>
  <c r="W25" i="10"/>
  <c r="W30" i="10" s="1"/>
  <c r="W26" i="10"/>
  <c r="W31" i="10" s="1"/>
  <c r="AA27" i="10"/>
  <c r="AA32" i="10" s="1"/>
  <c r="AA25" i="10"/>
  <c r="AA30" i="10" s="1"/>
  <c r="AA26" i="10"/>
  <c r="AA31" i="10" s="1"/>
  <c r="AE27" i="10"/>
  <c r="AE32" i="10" s="1"/>
  <c r="AE25" i="10"/>
  <c r="AE30" i="10" s="1"/>
  <c r="AE26" i="10"/>
  <c r="AE31" i="10" s="1"/>
  <c r="D26" i="10"/>
  <c r="D31" i="10" s="1"/>
  <c r="D25" i="10"/>
  <c r="D30" i="10" s="1"/>
  <c r="D27" i="10"/>
  <c r="D32" i="10" s="1"/>
  <c r="H27" i="10"/>
  <c r="H32" i="10" s="1"/>
  <c r="H25" i="10"/>
  <c r="H30" i="10" s="1"/>
  <c r="H26" i="10"/>
  <c r="H31" i="10" s="1"/>
  <c r="L27" i="10"/>
  <c r="L32" i="10" s="1"/>
  <c r="L25" i="10"/>
  <c r="L30" i="10" s="1"/>
  <c r="L26" i="10"/>
  <c r="L31" i="10" s="1"/>
  <c r="P27" i="10"/>
  <c r="P32" i="10" s="1"/>
  <c r="P25" i="10"/>
  <c r="P30" i="10" s="1"/>
  <c r="P26" i="10"/>
  <c r="P31" i="10" s="1"/>
  <c r="T27" i="10"/>
  <c r="T32" i="10" s="1"/>
  <c r="T25" i="10"/>
  <c r="T30" i="10" s="1"/>
  <c r="T26" i="10"/>
  <c r="T31" i="10" s="1"/>
  <c r="X27" i="10"/>
  <c r="X32" i="10" s="1"/>
  <c r="X25" i="10"/>
  <c r="X30" i="10" s="1"/>
  <c r="X26" i="10"/>
  <c r="X31" i="10" s="1"/>
  <c r="AB27" i="10"/>
  <c r="AB32" i="10" s="1"/>
  <c r="AB25" i="10"/>
  <c r="AB30" i="10" s="1"/>
  <c r="AB26" i="10"/>
  <c r="AB31" i="10" s="1"/>
  <c r="AF27" i="10"/>
  <c r="AF32" i="10" s="1"/>
  <c r="AF25" i="10"/>
  <c r="AF30" i="10" s="1"/>
  <c r="AF26" i="10"/>
  <c r="AF31" i="10" s="1"/>
  <c r="C12" i="18"/>
  <c r="D38" i="18"/>
  <c r="H38" i="18"/>
  <c r="L38" i="18"/>
  <c r="P38" i="18"/>
  <c r="T38" i="18"/>
  <c r="X38" i="18"/>
  <c r="AB38" i="18"/>
  <c r="AF38" i="18"/>
  <c r="C25" i="18"/>
  <c r="G38" i="18"/>
  <c r="K38" i="18"/>
  <c r="O38" i="18"/>
  <c r="S38" i="18"/>
  <c r="W38" i="18"/>
  <c r="AA38" i="18"/>
  <c r="AE38" i="18"/>
  <c r="G10" i="10"/>
  <c r="G15" i="10" s="1"/>
  <c r="G8" i="10"/>
  <c r="G13" i="10" s="1"/>
  <c r="G9" i="10"/>
  <c r="G14" i="10" s="1"/>
  <c r="K10" i="10"/>
  <c r="K15" i="10" s="1"/>
  <c r="K8" i="10"/>
  <c r="K13" i="10" s="1"/>
  <c r="K9" i="10"/>
  <c r="K14" i="10" s="1"/>
  <c r="O10" i="10"/>
  <c r="O15" i="10" s="1"/>
  <c r="O8" i="10"/>
  <c r="O13" i="10" s="1"/>
  <c r="O9" i="10"/>
  <c r="O14" i="10" s="1"/>
  <c r="S10" i="10"/>
  <c r="S15" i="10" s="1"/>
  <c r="S8" i="10"/>
  <c r="S13" i="10" s="1"/>
  <c r="S9" i="10"/>
  <c r="S14" i="10" s="1"/>
  <c r="W10" i="10"/>
  <c r="W15" i="10" s="1"/>
  <c r="W8" i="10"/>
  <c r="W13" i="10" s="1"/>
  <c r="W9" i="10"/>
  <c r="W14" i="10" s="1"/>
  <c r="AA10" i="10"/>
  <c r="AA15" i="10" s="1"/>
  <c r="AA8" i="10"/>
  <c r="AA13" i="10" s="1"/>
  <c r="AA9" i="10"/>
  <c r="AA14" i="10" s="1"/>
  <c r="AE10" i="10"/>
  <c r="AE15" i="10" s="1"/>
  <c r="AE8" i="10"/>
  <c r="AE13" i="10" s="1"/>
  <c r="AE9" i="10"/>
  <c r="AE14" i="10" s="1"/>
  <c r="H10" i="10"/>
  <c r="H15" i="10" s="1"/>
  <c r="H8" i="10"/>
  <c r="H13" i="10" s="1"/>
  <c r="H9" i="10"/>
  <c r="H14" i="10" s="1"/>
  <c r="L10" i="10"/>
  <c r="L15" i="10" s="1"/>
  <c r="L8" i="10"/>
  <c r="L13" i="10" s="1"/>
  <c r="L9" i="10"/>
  <c r="L14" i="10" s="1"/>
  <c r="P10" i="10"/>
  <c r="P15" i="10" s="1"/>
  <c r="P8" i="10"/>
  <c r="P13" i="10" s="1"/>
  <c r="P9" i="10"/>
  <c r="P14" i="10" s="1"/>
  <c r="T10" i="10"/>
  <c r="T15" i="10" s="1"/>
  <c r="T8" i="10"/>
  <c r="T13" i="10" s="1"/>
  <c r="T9" i="10"/>
  <c r="T14" i="10" s="1"/>
  <c r="X10" i="10"/>
  <c r="X15" i="10" s="1"/>
  <c r="X8" i="10"/>
  <c r="X13" i="10" s="1"/>
  <c r="X9" i="10"/>
  <c r="X14" i="10" s="1"/>
  <c r="AB10" i="10"/>
  <c r="AB15" i="10" s="1"/>
  <c r="AB8" i="10"/>
  <c r="AB13" i="10" s="1"/>
  <c r="AB9" i="10"/>
  <c r="AB14" i="10" s="1"/>
  <c r="AF10" i="10"/>
  <c r="AF15" i="10" s="1"/>
  <c r="AF8" i="10"/>
  <c r="AF13" i="10" s="1"/>
  <c r="AF9" i="10"/>
  <c r="AF14" i="10" s="1"/>
  <c r="E9" i="10"/>
  <c r="E14" i="10" s="1"/>
  <c r="E10" i="10"/>
  <c r="E15" i="10" s="1"/>
  <c r="E8" i="10"/>
  <c r="E13" i="10" s="1"/>
  <c r="I9" i="10"/>
  <c r="I14" i="10" s="1"/>
  <c r="I10" i="10"/>
  <c r="I15" i="10" s="1"/>
  <c r="I8" i="10"/>
  <c r="I13" i="10" s="1"/>
  <c r="M9" i="10"/>
  <c r="M14" i="10" s="1"/>
  <c r="M10" i="10"/>
  <c r="M15" i="10" s="1"/>
  <c r="M8" i="10"/>
  <c r="M13" i="10" s="1"/>
  <c r="Q9" i="10"/>
  <c r="Q14" i="10" s="1"/>
  <c r="Q10" i="10"/>
  <c r="Q15" i="10" s="1"/>
  <c r="Q8" i="10"/>
  <c r="Q13" i="10" s="1"/>
  <c r="U9" i="10"/>
  <c r="U14" i="10" s="1"/>
  <c r="U10" i="10"/>
  <c r="U15" i="10" s="1"/>
  <c r="U8" i="10"/>
  <c r="U13" i="10" s="1"/>
  <c r="Y9" i="10"/>
  <c r="Y14" i="10" s="1"/>
  <c r="Y10" i="10"/>
  <c r="Y15" i="10" s="1"/>
  <c r="Y8" i="10"/>
  <c r="Y13" i="10" s="1"/>
  <c r="AC9" i="10"/>
  <c r="AC14" i="10" s="1"/>
  <c r="AC10" i="10"/>
  <c r="AC15" i="10" s="1"/>
  <c r="AC8" i="10"/>
  <c r="AC13" i="10" s="1"/>
  <c r="AG9" i="10"/>
  <c r="AG14" i="10" s="1"/>
  <c r="AG10" i="10"/>
  <c r="AG15" i="10" s="1"/>
  <c r="AG8" i="10"/>
  <c r="AG13" i="10" s="1"/>
  <c r="C24" i="10"/>
  <c r="F9" i="10"/>
  <c r="F14" i="10" s="1"/>
  <c r="F10" i="10"/>
  <c r="F15" i="10" s="1"/>
  <c r="F8" i="10"/>
  <c r="F13" i="10" s="1"/>
  <c r="J9" i="10"/>
  <c r="J14" i="10" s="1"/>
  <c r="J10" i="10"/>
  <c r="J15" i="10" s="1"/>
  <c r="J8" i="10"/>
  <c r="J13" i="10" s="1"/>
  <c r="N9" i="10"/>
  <c r="N14" i="10" s="1"/>
  <c r="N10" i="10"/>
  <c r="N15" i="10" s="1"/>
  <c r="N8" i="10"/>
  <c r="N13" i="10" s="1"/>
  <c r="R9" i="10"/>
  <c r="R14" i="10" s="1"/>
  <c r="R10" i="10"/>
  <c r="R15" i="10" s="1"/>
  <c r="R8" i="10"/>
  <c r="R13" i="10" s="1"/>
  <c r="V9" i="10"/>
  <c r="V14" i="10" s="1"/>
  <c r="V8" i="10"/>
  <c r="V13" i="10" s="1"/>
  <c r="V10" i="10"/>
  <c r="V15" i="10" s="1"/>
  <c r="Z9" i="10"/>
  <c r="Z14" i="10" s="1"/>
  <c r="Z10" i="10"/>
  <c r="Z15" i="10" s="1"/>
  <c r="Z8" i="10"/>
  <c r="Z13" i="10" s="1"/>
  <c r="AD9" i="10"/>
  <c r="AD14" i="10" s="1"/>
  <c r="AD8" i="10"/>
  <c r="AD13" i="10" s="1"/>
  <c r="AD10" i="10"/>
  <c r="AD15" i="10" s="1"/>
  <c r="G95" i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E97" i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G7" i="9"/>
  <c r="H7" i="9" s="1"/>
  <c r="I7" i="9" s="1"/>
  <c r="I5" i="9"/>
  <c r="D34" i="3"/>
  <c r="J23" i="3"/>
  <c r="R23" i="3"/>
  <c r="Z23" i="3"/>
  <c r="L23" i="3"/>
  <c r="G23" i="3"/>
  <c r="K23" i="3"/>
  <c r="O23" i="3"/>
  <c r="S23" i="3"/>
  <c r="W23" i="3"/>
  <c r="AA23" i="3"/>
  <c r="AE23" i="3"/>
  <c r="M23" i="3"/>
  <c r="AC23" i="3"/>
  <c r="AG23" i="3"/>
  <c r="I11" i="3"/>
  <c r="I53" i="3" s="1"/>
  <c r="M11" i="3"/>
  <c r="M53" i="3" s="1"/>
  <c r="Q11" i="3"/>
  <c r="Q53" i="3" s="1"/>
  <c r="U11" i="3"/>
  <c r="U53" i="3" s="1"/>
  <c r="Y11" i="3"/>
  <c r="Y53" i="3" s="1"/>
  <c r="AC11" i="3"/>
  <c r="AC53" i="3" s="1"/>
  <c r="AG11" i="3"/>
  <c r="AG53" i="3" s="1"/>
  <c r="C66" i="3" s="1"/>
  <c r="AG31" i="3"/>
  <c r="G31" i="3"/>
  <c r="O31" i="3"/>
  <c r="W31" i="3"/>
  <c r="F34" i="3"/>
  <c r="J34" i="3"/>
  <c r="N34" i="3"/>
  <c r="R34" i="3"/>
  <c r="V34" i="3"/>
  <c r="Z34" i="3"/>
  <c r="AD34" i="3"/>
  <c r="C33" i="3"/>
  <c r="C19" i="3"/>
  <c r="AD23" i="3"/>
  <c r="C22" i="3"/>
  <c r="P23" i="3"/>
  <c r="T23" i="3"/>
  <c r="AB23" i="3"/>
  <c r="AF23" i="3"/>
  <c r="F11" i="3"/>
  <c r="F53" i="3" s="1"/>
  <c r="J11" i="3"/>
  <c r="J53" i="3" s="1"/>
  <c r="N11" i="3"/>
  <c r="N53" i="3" s="1"/>
  <c r="R11" i="3"/>
  <c r="R53" i="3" s="1"/>
  <c r="V11" i="3"/>
  <c r="V53" i="3" s="1"/>
  <c r="Z11" i="3"/>
  <c r="Z53" i="3" s="1"/>
  <c r="AD11" i="3"/>
  <c r="AD53" i="3" s="1"/>
  <c r="F31" i="3"/>
  <c r="J31" i="3"/>
  <c r="N31" i="3"/>
  <c r="R31" i="3"/>
  <c r="V31" i="3"/>
  <c r="Z31" i="3"/>
  <c r="AD31" i="3"/>
  <c r="G11" i="9"/>
  <c r="H11" i="9" s="1"/>
  <c r="I11" i="9" s="1"/>
  <c r="G6" i="9"/>
  <c r="H6" i="9" s="1"/>
  <c r="I6" i="9" s="1"/>
  <c r="G10" i="9"/>
  <c r="H10" i="9" s="1"/>
  <c r="I10" i="9" s="1"/>
  <c r="G8" i="9"/>
  <c r="H8" i="9" s="1"/>
  <c r="I8" i="9" s="1"/>
  <c r="G9" i="9"/>
  <c r="H9" i="9" s="1"/>
  <c r="C7" i="3"/>
  <c r="D31" i="3"/>
  <c r="C29" i="3"/>
  <c r="AE31" i="3"/>
  <c r="C25" i="17"/>
  <c r="E26" i="17"/>
  <c r="E11" i="19" s="1"/>
  <c r="F52" i="2"/>
  <c r="F5" i="19" s="1"/>
  <c r="C39" i="2"/>
  <c r="D23" i="4"/>
  <c r="D23" i="3"/>
  <c r="C10" i="3"/>
  <c r="F21" i="2"/>
  <c r="F22" i="7" s="1"/>
  <c r="C8" i="2"/>
  <c r="F23" i="4"/>
  <c r="J23" i="4"/>
  <c r="N23" i="4"/>
  <c r="R23" i="4"/>
  <c r="V23" i="4"/>
  <c r="Z23" i="4"/>
  <c r="AD23" i="4"/>
  <c r="C7" i="10"/>
  <c r="H26" i="17"/>
  <c r="H11" i="19" s="1"/>
  <c r="F38" i="18"/>
  <c r="J38" i="18"/>
  <c r="N38" i="18"/>
  <c r="R38" i="18"/>
  <c r="V38" i="18"/>
  <c r="Z38" i="18"/>
  <c r="AD38" i="18"/>
  <c r="Q26" i="17"/>
  <c r="Q11" i="19" s="1"/>
  <c r="C24" i="17"/>
  <c r="N26" i="17"/>
  <c r="N11" i="19" s="1"/>
  <c r="AC26" i="17"/>
  <c r="AC11" i="19" s="1"/>
  <c r="C31" i="18"/>
  <c r="AG47" i="3" l="1"/>
  <c r="AG6" i="19" s="1"/>
  <c r="C26" i="4"/>
  <c r="C80" i="18"/>
  <c r="C127" i="16"/>
  <c r="C129" i="24"/>
  <c r="C58" i="23"/>
  <c r="C145" i="21"/>
  <c r="C88" i="10"/>
  <c r="C146" i="21"/>
  <c r="C89" i="10"/>
  <c r="C128" i="16"/>
  <c r="C81" i="18"/>
  <c r="C59" i="23"/>
  <c r="C130" i="24"/>
  <c r="C61" i="3"/>
  <c r="C29" i="17"/>
  <c r="C30" i="17"/>
  <c r="C28" i="4"/>
  <c r="E30" i="19"/>
  <c r="C53" i="3"/>
  <c r="C25" i="19" s="1"/>
  <c r="D52" i="6"/>
  <c r="D56" i="3"/>
  <c r="E52" i="6"/>
  <c r="E56" i="3"/>
  <c r="G52" i="6"/>
  <c r="G56" i="3"/>
  <c r="F52" i="6"/>
  <c r="F56" i="3"/>
  <c r="D24" i="19"/>
  <c r="E24" i="19" s="1"/>
  <c r="AI5" i="19"/>
  <c r="C22" i="7"/>
  <c r="AI11" i="19"/>
  <c r="AF52" i="6"/>
  <c r="AF54" i="6" s="1"/>
  <c r="AF55" i="6" s="1"/>
  <c r="AF56" i="3"/>
  <c r="L52" i="6"/>
  <c r="L54" i="6" s="1"/>
  <c r="L55" i="6" s="1"/>
  <c r="L56" i="3"/>
  <c r="AB52" i="6"/>
  <c r="AB54" i="6" s="1"/>
  <c r="AB55" i="6" s="1"/>
  <c r="AB56" i="3"/>
  <c r="Y52" i="6"/>
  <c r="Y54" i="6" s="1"/>
  <c r="Y55" i="6" s="1"/>
  <c r="Y56" i="3"/>
  <c r="X52" i="6"/>
  <c r="X54" i="6" s="1"/>
  <c r="X55" i="6" s="1"/>
  <c r="X56" i="3"/>
  <c r="J52" i="6"/>
  <c r="J54" i="6" s="1"/>
  <c r="J55" i="6" s="1"/>
  <c r="J56" i="3"/>
  <c r="U52" i="6"/>
  <c r="U54" i="6" s="1"/>
  <c r="U55" i="6" s="1"/>
  <c r="U56" i="3"/>
  <c r="M52" i="6"/>
  <c r="M54" i="6" s="1"/>
  <c r="M55" i="6" s="1"/>
  <c r="M56" i="3"/>
  <c r="I52" i="6"/>
  <c r="I54" i="6" s="1"/>
  <c r="I55" i="6" s="1"/>
  <c r="I56" i="3"/>
  <c r="V52" i="6"/>
  <c r="V54" i="6" s="1"/>
  <c r="V55" i="6" s="1"/>
  <c r="V56" i="3"/>
  <c r="N52" i="6"/>
  <c r="N54" i="6" s="1"/>
  <c r="N55" i="6" s="1"/>
  <c r="N56" i="3"/>
  <c r="AA52" i="6"/>
  <c r="AA54" i="6" s="1"/>
  <c r="AA55" i="6" s="1"/>
  <c r="AA56" i="3"/>
  <c r="AG52" i="6"/>
  <c r="AG54" i="6" s="1"/>
  <c r="AG55" i="6" s="1"/>
  <c r="AG56" i="3"/>
  <c r="C67" i="3" s="1"/>
  <c r="W52" i="6"/>
  <c r="W54" i="6" s="1"/>
  <c r="W55" i="6" s="1"/>
  <c r="W56" i="3"/>
  <c r="AC52" i="6"/>
  <c r="AC54" i="6" s="1"/>
  <c r="AC55" i="6" s="1"/>
  <c r="AC56" i="3"/>
  <c r="AD52" i="6"/>
  <c r="AD54" i="6" s="1"/>
  <c r="AD55" i="6" s="1"/>
  <c r="AD56" i="3"/>
  <c r="S52" i="6"/>
  <c r="S54" i="6" s="1"/>
  <c r="S55" i="6" s="1"/>
  <c r="S56" i="3"/>
  <c r="Q52" i="6"/>
  <c r="Q54" i="6" s="1"/>
  <c r="Q55" i="6" s="1"/>
  <c r="Q56" i="3"/>
  <c r="T52" i="6"/>
  <c r="T54" i="6" s="1"/>
  <c r="T55" i="6" s="1"/>
  <c r="T56" i="3"/>
  <c r="P52" i="6"/>
  <c r="P54" i="6" s="1"/>
  <c r="P55" i="6" s="1"/>
  <c r="P56" i="3"/>
  <c r="O52" i="6"/>
  <c r="O54" i="6" s="1"/>
  <c r="O55" i="6" s="1"/>
  <c r="O56" i="3"/>
  <c r="R52" i="6"/>
  <c r="R54" i="6" s="1"/>
  <c r="R55" i="6" s="1"/>
  <c r="R56" i="3"/>
  <c r="K52" i="6"/>
  <c r="K54" i="6" s="1"/>
  <c r="K55" i="6" s="1"/>
  <c r="K56" i="3"/>
  <c r="Z52" i="6"/>
  <c r="Z54" i="6" s="1"/>
  <c r="Z55" i="6" s="1"/>
  <c r="Z56" i="3"/>
  <c r="AE52" i="6"/>
  <c r="AE54" i="6" s="1"/>
  <c r="AE55" i="6" s="1"/>
  <c r="AE56" i="3"/>
  <c r="H52" i="6"/>
  <c r="H54" i="6" s="1"/>
  <c r="H55" i="6" s="1"/>
  <c r="H56" i="3"/>
  <c r="M47" i="3"/>
  <c r="M6" i="19" s="1"/>
  <c r="J47" i="3"/>
  <c r="J6" i="19" s="1"/>
  <c r="O47" i="3"/>
  <c r="O6" i="19" s="1"/>
  <c r="W47" i="3"/>
  <c r="W6" i="19" s="1"/>
  <c r="N47" i="3"/>
  <c r="N6" i="19" s="1"/>
  <c r="AC35" i="3"/>
  <c r="AC19" i="6" s="1"/>
  <c r="U35" i="3"/>
  <c r="U19" i="6" s="1"/>
  <c r="L35" i="3"/>
  <c r="L6" i="6" s="1"/>
  <c r="L9" i="6" s="1"/>
  <c r="AA35" i="3"/>
  <c r="AA19" i="6" s="1"/>
  <c r="AA23" i="6" s="1"/>
  <c r="K35" i="3"/>
  <c r="K6" i="6" s="1"/>
  <c r="K9" i="6" s="1"/>
  <c r="AB35" i="3"/>
  <c r="AB19" i="6" s="1"/>
  <c r="AB23" i="6" s="1"/>
  <c r="X47" i="3"/>
  <c r="X6" i="19" s="1"/>
  <c r="M35" i="3"/>
  <c r="M6" i="6" s="1"/>
  <c r="AD47" i="3"/>
  <c r="AD6" i="19" s="1"/>
  <c r="C11" i="19"/>
  <c r="V7" i="6"/>
  <c r="V33" i="6" s="1"/>
  <c r="V34" i="6" s="1"/>
  <c r="V21" i="6"/>
  <c r="G47" i="3"/>
  <c r="G6" i="19" s="1"/>
  <c r="AD7" i="6"/>
  <c r="AD33" i="6" s="1"/>
  <c r="AD34" i="6" s="1"/>
  <c r="AD21" i="6"/>
  <c r="AC47" i="3"/>
  <c r="AC6" i="19" s="1"/>
  <c r="M7" i="6"/>
  <c r="M33" i="6" s="1"/>
  <c r="M34" i="6" s="1"/>
  <c r="M21" i="6"/>
  <c r="S21" i="6"/>
  <c r="S7" i="6"/>
  <c r="S33" i="6" s="1"/>
  <c r="S34" i="6" s="1"/>
  <c r="F7" i="6"/>
  <c r="F33" i="6" s="1"/>
  <c r="F21" i="6"/>
  <c r="AE7" i="6"/>
  <c r="AE33" i="6" s="1"/>
  <c r="AE34" i="6" s="1"/>
  <c r="AE21" i="6"/>
  <c r="O7" i="6"/>
  <c r="O33" i="6" s="1"/>
  <c r="O34" i="6" s="1"/>
  <c r="O21" i="6"/>
  <c r="R7" i="6"/>
  <c r="R33" i="6" s="1"/>
  <c r="R34" i="6" s="1"/>
  <c r="R21" i="6"/>
  <c r="N7" i="6"/>
  <c r="N33" i="6" s="1"/>
  <c r="N34" i="6" s="1"/>
  <c r="N21" i="6"/>
  <c r="F5" i="6"/>
  <c r="F24" i="2"/>
  <c r="AD35" i="3"/>
  <c r="AD19" i="6" s="1"/>
  <c r="AD23" i="6" s="1"/>
  <c r="T35" i="3"/>
  <c r="T6" i="6" s="1"/>
  <c r="T9" i="6" s="1"/>
  <c r="Q47" i="3"/>
  <c r="Q6" i="19" s="1"/>
  <c r="J21" i="6"/>
  <c r="J7" i="6"/>
  <c r="J33" i="6" s="1"/>
  <c r="J34" i="6" s="1"/>
  <c r="D7" i="6"/>
  <c r="D21" i="6"/>
  <c r="Z21" i="6"/>
  <c r="Z7" i="6"/>
  <c r="Z33" i="6" s="1"/>
  <c r="Z34" i="6" s="1"/>
  <c r="F47" i="3"/>
  <c r="F6" i="19" s="1"/>
  <c r="AC7" i="6"/>
  <c r="AC33" i="6" s="1"/>
  <c r="AC34" i="6" s="1"/>
  <c r="AC21" i="6"/>
  <c r="G5" i="6"/>
  <c r="G24" i="2"/>
  <c r="U7" i="6"/>
  <c r="U33" i="6" s="1"/>
  <c r="U34" i="6" s="1"/>
  <c r="U21" i="6"/>
  <c r="Z47" i="3"/>
  <c r="Z6" i="19" s="1"/>
  <c r="E47" i="3"/>
  <c r="E6" i="19" s="1"/>
  <c r="Y47" i="3"/>
  <c r="Y6" i="19" s="1"/>
  <c r="AA47" i="3"/>
  <c r="AA6" i="19" s="1"/>
  <c r="K47" i="3"/>
  <c r="K6" i="19" s="1"/>
  <c r="U47" i="3"/>
  <c r="U6" i="19" s="1"/>
  <c r="H47" i="3"/>
  <c r="H6" i="19" s="1"/>
  <c r="AB47" i="3"/>
  <c r="AB6" i="19" s="1"/>
  <c r="T47" i="3"/>
  <c r="T6" i="19" s="1"/>
  <c r="L47" i="3"/>
  <c r="L6" i="19" s="1"/>
  <c r="AE47" i="3"/>
  <c r="AE6" i="19" s="1"/>
  <c r="R47" i="3"/>
  <c r="R6" i="19" s="1"/>
  <c r="I47" i="3"/>
  <c r="I6" i="19" s="1"/>
  <c r="AG35" i="3"/>
  <c r="AG19" i="6" s="1"/>
  <c r="Z35" i="3"/>
  <c r="Z19" i="6" s="1"/>
  <c r="J35" i="3"/>
  <c r="J6" i="6" s="1"/>
  <c r="S47" i="3"/>
  <c r="S6" i="19" s="1"/>
  <c r="AF47" i="3"/>
  <c r="AF6" i="19" s="1"/>
  <c r="P47" i="3"/>
  <c r="P6" i="19" s="1"/>
  <c r="S35" i="3"/>
  <c r="S19" i="6" s="1"/>
  <c r="S23" i="6" s="1"/>
  <c r="V47" i="3"/>
  <c r="V6" i="19" s="1"/>
  <c r="D43" i="3"/>
  <c r="I35" i="3"/>
  <c r="I19" i="6" s="1"/>
  <c r="I23" i="6" s="1"/>
  <c r="O35" i="3"/>
  <c r="O19" i="6" s="1"/>
  <c r="W35" i="3"/>
  <c r="W6" i="6" s="1"/>
  <c r="W9" i="6" s="1"/>
  <c r="AE35" i="3"/>
  <c r="AE19" i="6" s="1"/>
  <c r="G35" i="3"/>
  <c r="G6" i="6" s="1"/>
  <c r="Y35" i="3"/>
  <c r="Y19" i="6" s="1"/>
  <c r="Y23" i="6" s="1"/>
  <c r="Q35" i="3"/>
  <c r="Q6" i="6" s="1"/>
  <c r="Q9" i="6" s="1"/>
  <c r="E35" i="3"/>
  <c r="E19" i="6" s="1"/>
  <c r="AF35" i="3"/>
  <c r="AF19" i="6" s="1"/>
  <c r="AF23" i="6" s="1"/>
  <c r="X35" i="3"/>
  <c r="X19" i="6" s="1"/>
  <c r="X23" i="6" s="1"/>
  <c r="P35" i="3"/>
  <c r="P6" i="6" s="1"/>
  <c r="P9" i="6" s="1"/>
  <c r="H35" i="3"/>
  <c r="H19" i="6" s="1"/>
  <c r="C41" i="3"/>
  <c r="C34" i="3"/>
  <c r="C44" i="3"/>
  <c r="D46" i="3"/>
  <c r="C46" i="3" s="1"/>
  <c r="C45" i="3"/>
  <c r="F33" i="10"/>
  <c r="Y4" i="18"/>
  <c r="X30" i="18"/>
  <c r="X43" i="18"/>
  <c r="X17" i="18"/>
  <c r="Y4" i="24"/>
  <c r="X46" i="24"/>
  <c r="X67" i="24"/>
  <c r="X25" i="24"/>
  <c r="E51" i="6"/>
  <c r="E54" i="6" s="1"/>
  <c r="E35" i="6"/>
  <c r="H33" i="6"/>
  <c r="H34" i="6" s="1"/>
  <c r="D48" i="6"/>
  <c r="D32" i="6"/>
  <c r="D51" i="6"/>
  <c r="D35" i="6"/>
  <c r="J190" i="1"/>
  <c r="J192" i="1"/>
  <c r="J191" i="1"/>
  <c r="I83" i="24"/>
  <c r="I14" i="19" s="1"/>
  <c r="J186" i="1"/>
  <c r="J188" i="1"/>
  <c r="J187" i="1"/>
  <c r="H14" i="19"/>
  <c r="I51" i="18"/>
  <c r="I12" i="19" s="1"/>
  <c r="C52" i="2"/>
  <c r="E33" i="10"/>
  <c r="C25" i="10"/>
  <c r="C26" i="10"/>
  <c r="C27" i="10"/>
  <c r="C38" i="18"/>
  <c r="C10" i="10"/>
  <c r="C9" i="10"/>
  <c r="C8" i="10"/>
  <c r="AQ97" i="1"/>
  <c r="AQ96" i="1"/>
  <c r="H13" i="9"/>
  <c r="I9" i="9"/>
  <c r="I13" i="9" s="1"/>
  <c r="C11" i="3"/>
  <c r="V35" i="3"/>
  <c r="C23" i="3"/>
  <c r="N35" i="3"/>
  <c r="F35" i="3"/>
  <c r="R35" i="3"/>
  <c r="D26" i="2"/>
  <c r="D35" i="3"/>
  <c r="C31" i="3"/>
  <c r="C23" i="4"/>
  <c r="C5" i="7" s="1"/>
  <c r="C26" i="17"/>
  <c r="C21" i="2"/>
  <c r="C3" i="7" s="1"/>
  <c r="AI5" i="6" l="1"/>
  <c r="AI7" i="6"/>
  <c r="C31" i="17"/>
  <c r="C68" i="3"/>
  <c r="C18" i="9" s="1"/>
  <c r="C62" i="3"/>
  <c r="C63" i="3" s="1"/>
  <c r="C90" i="10"/>
  <c r="C147" i="21"/>
  <c r="C60" i="23"/>
  <c r="C131" i="24"/>
  <c r="C129" i="16"/>
  <c r="C82" i="18"/>
  <c r="U23" i="6"/>
  <c r="AG8" i="6"/>
  <c r="J9" i="6"/>
  <c r="M9" i="6"/>
  <c r="AE23" i="6"/>
  <c r="Z23" i="6"/>
  <c r="G9" i="6"/>
  <c r="AC23" i="6"/>
  <c r="O23" i="6"/>
  <c r="D28" i="2"/>
  <c r="C56" i="3"/>
  <c r="D25" i="19" s="1"/>
  <c r="E25" i="19" s="1"/>
  <c r="C52" i="6"/>
  <c r="C5" i="6"/>
  <c r="E26" i="2"/>
  <c r="E28" i="2" s="1"/>
  <c r="E29" i="2" s="1"/>
  <c r="C21" i="6"/>
  <c r="D33" i="6"/>
  <c r="C33" i="6" s="1"/>
  <c r="C7" i="6"/>
  <c r="D5" i="7" s="1"/>
  <c r="C24" i="2"/>
  <c r="AB6" i="6"/>
  <c r="AB9" i="6" s="1"/>
  <c r="M19" i="6"/>
  <c r="M23" i="6" s="1"/>
  <c r="K19" i="6"/>
  <c r="K23" i="6" s="1"/>
  <c r="AA6" i="6"/>
  <c r="AA9" i="6" s="1"/>
  <c r="AC6" i="6"/>
  <c r="AC9" i="6" s="1"/>
  <c r="U6" i="6"/>
  <c r="U9" i="6" s="1"/>
  <c r="L19" i="6"/>
  <c r="L23" i="6" s="1"/>
  <c r="T19" i="6"/>
  <c r="T23" i="6" s="1"/>
  <c r="Z6" i="6"/>
  <c r="Z9" i="6" s="1"/>
  <c r="J19" i="6"/>
  <c r="J23" i="6" s="1"/>
  <c r="X6" i="6"/>
  <c r="X9" i="6" s="1"/>
  <c r="Q19" i="6"/>
  <c r="Q23" i="6" s="1"/>
  <c r="Y16" i="10"/>
  <c r="N16" i="10"/>
  <c r="P19" i="6"/>
  <c r="P23" i="6" s="1"/>
  <c r="F35" i="6"/>
  <c r="F51" i="6"/>
  <c r="F54" i="6" s="1"/>
  <c r="G35" i="6"/>
  <c r="G51" i="6"/>
  <c r="G54" i="6" s="1"/>
  <c r="W19" i="6"/>
  <c r="W23" i="6" s="1"/>
  <c r="AD6" i="6"/>
  <c r="AD9" i="6" s="1"/>
  <c r="AG6" i="6"/>
  <c r="AG36" i="6" s="1"/>
  <c r="AG38" i="6" s="1"/>
  <c r="AG39" i="6" s="1"/>
  <c r="V33" i="10"/>
  <c r="Q16" i="10"/>
  <c r="G33" i="10"/>
  <c r="O16" i="10"/>
  <c r="AF16" i="10"/>
  <c r="L16" i="10"/>
  <c r="R33" i="10"/>
  <c r="R16" i="10"/>
  <c r="I16" i="10"/>
  <c r="G16" i="10"/>
  <c r="O6" i="6"/>
  <c r="O9" i="6" s="1"/>
  <c r="Y6" i="6"/>
  <c r="Y9" i="6" s="1"/>
  <c r="S6" i="6"/>
  <c r="S9" i="6" s="1"/>
  <c r="G19" i="6"/>
  <c r="AF6" i="6"/>
  <c r="AF9" i="6" s="1"/>
  <c r="I6" i="6"/>
  <c r="I9" i="6" s="1"/>
  <c r="D47" i="3"/>
  <c r="C43" i="3"/>
  <c r="AE6" i="6"/>
  <c r="AE9" i="6" s="1"/>
  <c r="H6" i="6"/>
  <c r="H9" i="6" s="1"/>
  <c r="E6" i="6"/>
  <c r="E9" i="6" s="1"/>
  <c r="M36" i="6"/>
  <c r="M38" i="6" s="1"/>
  <c r="M39" i="6" s="1"/>
  <c r="R19" i="6"/>
  <c r="R23" i="6" s="1"/>
  <c r="R6" i="6"/>
  <c r="R9" i="6" s="1"/>
  <c r="V19" i="6"/>
  <c r="V23" i="6" s="1"/>
  <c r="V6" i="6"/>
  <c r="V9" i="6" s="1"/>
  <c r="P36" i="6"/>
  <c r="P38" i="6" s="1"/>
  <c r="P39" i="6" s="1"/>
  <c r="Q36" i="6"/>
  <c r="Q38" i="6" s="1"/>
  <c r="Q39" i="6" s="1"/>
  <c r="W36" i="6"/>
  <c r="W38" i="6" s="1"/>
  <c r="W39" i="6" s="1"/>
  <c r="L36" i="6"/>
  <c r="L38" i="6" s="1"/>
  <c r="L39" i="6" s="1"/>
  <c r="C35" i="3"/>
  <c r="C6" i="7" s="1"/>
  <c r="D19" i="6"/>
  <c r="D6" i="6"/>
  <c r="F19" i="6"/>
  <c r="F6" i="6"/>
  <c r="F9" i="6" s="1"/>
  <c r="J36" i="6"/>
  <c r="J38" i="6" s="1"/>
  <c r="J39" i="6" s="1"/>
  <c r="K36" i="6"/>
  <c r="K38" i="6" s="1"/>
  <c r="K39" i="6" s="1"/>
  <c r="N19" i="6"/>
  <c r="N23" i="6" s="1"/>
  <c r="N6" i="6"/>
  <c r="N9" i="6" s="1"/>
  <c r="T36" i="6"/>
  <c r="T38" i="6" s="1"/>
  <c r="T39" i="6" s="1"/>
  <c r="AG33" i="10"/>
  <c r="S16" i="10"/>
  <c r="U33" i="10"/>
  <c r="S33" i="10"/>
  <c r="X16" i="10"/>
  <c r="AC16" i="10"/>
  <c r="X33" i="10"/>
  <c r="AA33" i="10"/>
  <c r="AD16" i="10"/>
  <c r="W16" i="10"/>
  <c r="V16" i="10"/>
  <c r="AA16" i="10"/>
  <c r="T16" i="10"/>
  <c r="F16" i="10"/>
  <c r="F37" i="10" s="1"/>
  <c r="F7" i="19" s="1"/>
  <c r="F16" i="19" s="1"/>
  <c r="Z16" i="10"/>
  <c r="H33" i="10"/>
  <c r="P16" i="10"/>
  <c r="AG16" i="10"/>
  <c r="M33" i="10"/>
  <c r="P33" i="10"/>
  <c r="C15" i="10"/>
  <c r="C32" i="10"/>
  <c r="N33" i="10"/>
  <c r="K33" i="10"/>
  <c r="Q33" i="10"/>
  <c r="AD33" i="10"/>
  <c r="W33" i="10"/>
  <c r="T33" i="10"/>
  <c r="K16" i="10"/>
  <c r="J16" i="10"/>
  <c r="Z33" i="10"/>
  <c r="AB16" i="10"/>
  <c r="Y33" i="10"/>
  <c r="Z4" i="24"/>
  <c r="Y46" i="24"/>
  <c r="Y25" i="24"/>
  <c r="Y67" i="24"/>
  <c r="Z4" i="18"/>
  <c r="Y30" i="18"/>
  <c r="Y17" i="18"/>
  <c r="Y43" i="18"/>
  <c r="D54" i="6"/>
  <c r="D50" i="6"/>
  <c r="G36" i="6"/>
  <c r="AE16" i="10"/>
  <c r="U16" i="10"/>
  <c r="L33" i="10"/>
  <c r="J33" i="10"/>
  <c r="H16" i="10"/>
  <c r="O33" i="10"/>
  <c r="AF33" i="10"/>
  <c r="M16" i="10"/>
  <c r="AB33" i="10"/>
  <c r="C14" i="10"/>
  <c r="J83" i="24"/>
  <c r="J14" i="19" s="1"/>
  <c r="AE33" i="10"/>
  <c r="AC33" i="10"/>
  <c r="I33" i="10"/>
  <c r="C31" i="10"/>
  <c r="K187" i="1"/>
  <c r="J51" i="18"/>
  <c r="J12" i="19" s="1"/>
  <c r="K191" i="1"/>
  <c r="K192" i="1"/>
  <c r="K188" i="1"/>
  <c r="K186" i="1"/>
  <c r="K190" i="1"/>
  <c r="C5" i="19"/>
  <c r="C30" i="10"/>
  <c r="D33" i="10"/>
  <c r="E16" i="10"/>
  <c r="C13" i="10"/>
  <c r="C4" i="7" l="1"/>
  <c r="AI8" i="6"/>
  <c r="D9" i="6"/>
  <c r="AI6" i="6"/>
  <c r="C8" i="6"/>
  <c r="D4" i="7" s="1"/>
  <c r="C19" i="9"/>
  <c r="AG15" i="19" s="1"/>
  <c r="AG22" i="6"/>
  <c r="AG23" i="6" s="1"/>
  <c r="AG9" i="6"/>
  <c r="D3" i="7"/>
  <c r="D29" i="2"/>
  <c r="D30" i="2"/>
  <c r="C58" i="3"/>
  <c r="C35" i="6"/>
  <c r="G26" i="2"/>
  <c r="G28" i="2" s="1"/>
  <c r="G29" i="2" s="1"/>
  <c r="C25" i="2"/>
  <c r="F26" i="2"/>
  <c r="F28" i="2" s="1"/>
  <c r="E30" i="2"/>
  <c r="D34" i="6"/>
  <c r="S36" i="6"/>
  <c r="S38" i="6" s="1"/>
  <c r="S39" i="6" s="1"/>
  <c r="C19" i="6"/>
  <c r="C6" i="6"/>
  <c r="C51" i="6"/>
  <c r="AA37" i="10"/>
  <c r="AA7" i="19" s="1"/>
  <c r="Y37" i="10"/>
  <c r="Y7" i="19" s="1"/>
  <c r="AB36" i="6"/>
  <c r="AB38" i="6" s="1"/>
  <c r="AB39" i="6" s="1"/>
  <c r="X36" i="6"/>
  <c r="X38" i="6" s="1"/>
  <c r="X39" i="6" s="1"/>
  <c r="U36" i="6"/>
  <c r="U38" i="6" s="1"/>
  <c r="U39" i="6" s="1"/>
  <c r="AC36" i="6"/>
  <c r="AC38" i="6" s="1"/>
  <c r="AC39" i="6" s="1"/>
  <c r="AA36" i="6"/>
  <c r="AA38" i="6" s="1"/>
  <c r="AA39" i="6" s="1"/>
  <c r="Z36" i="6"/>
  <c r="Z38" i="6" s="1"/>
  <c r="Z39" i="6" s="1"/>
  <c r="AE36" i="6"/>
  <c r="AE38" i="6" s="1"/>
  <c r="AE39" i="6" s="1"/>
  <c r="C54" i="6"/>
  <c r="V37" i="10"/>
  <c r="V7" i="19" s="1"/>
  <c r="I37" i="10"/>
  <c r="I7" i="19" s="1"/>
  <c r="I16" i="19" s="1"/>
  <c r="N37" i="10"/>
  <c r="N7" i="19" s="1"/>
  <c r="I36" i="6"/>
  <c r="I38" i="6" s="1"/>
  <c r="I39" i="6" s="1"/>
  <c r="AD36" i="6"/>
  <c r="AD38" i="6" s="1"/>
  <c r="AD39" i="6" s="1"/>
  <c r="Y36" i="6"/>
  <c r="Y38" i="6" s="1"/>
  <c r="Y39" i="6" s="1"/>
  <c r="AF36" i="6"/>
  <c r="AF38" i="6" s="1"/>
  <c r="AF39" i="6" s="1"/>
  <c r="O36" i="6"/>
  <c r="O38" i="6" s="1"/>
  <c r="O39" i="6" s="1"/>
  <c r="O37" i="10"/>
  <c r="O7" i="19" s="1"/>
  <c r="G37" i="10"/>
  <c r="G7" i="19" s="1"/>
  <c r="G16" i="19" s="1"/>
  <c r="AF37" i="10"/>
  <c r="AF7" i="19" s="1"/>
  <c r="L37" i="10"/>
  <c r="L7" i="19" s="1"/>
  <c r="K37" i="10"/>
  <c r="K7" i="19" s="1"/>
  <c r="Q37" i="10"/>
  <c r="Q7" i="19" s="1"/>
  <c r="R37" i="10"/>
  <c r="R7" i="19" s="1"/>
  <c r="T37" i="10"/>
  <c r="T7" i="19" s="1"/>
  <c r="AB37" i="10"/>
  <c r="AB7" i="19" s="1"/>
  <c r="X37" i="10"/>
  <c r="X7" i="19" s="1"/>
  <c r="AD37" i="10"/>
  <c r="AD7" i="19" s="1"/>
  <c r="AG37" i="10"/>
  <c r="AG7" i="19" s="1"/>
  <c r="Z37" i="10"/>
  <c r="Z7" i="19" s="1"/>
  <c r="S37" i="10"/>
  <c r="S7" i="19" s="1"/>
  <c r="D6" i="19"/>
  <c r="C47" i="3"/>
  <c r="E36" i="6"/>
  <c r="E38" i="6" s="1"/>
  <c r="H36" i="6"/>
  <c r="H38" i="6" s="1"/>
  <c r="H39" i="6" s="1"/>
  <c r="F36" i="6"/>
  <c r="F38" i="6" s="1"/>
  <c r="V36" i="6"/>
  <c r="V38" i="6" s="1"/>
  <c r="V39" i="6" s="1"/>
  <c r="N36" i="6"/>
  <c r="N38" i="6" s="1"/>
  <c r="N39" i="6" s="1"/>
  <c r="D36" i="6"/>
  <c r="D38" i="6" s="1"/>
  <c r="R36" i="6"/>
  <c r="R38" i="6" s="1"/>
  <c r="R39" i="6" s="1"/>
  <c r="U37" i="10"/>
  <c r="U7" i="19" s="1"/>
  <c r="W37" i="10"/>
  <c r="W7" i="19" s="1"/>
  <c r="AC37" i="10"/>
  <c r="AC7" i="19" s="1"/>
  <c r="H37" i="10"/>
  <c r="H7" i="19" s="1"/>
  <c r="H16" i="19" s="1"/>
  <c r="P37" i="10"/>
  <c r="P7" i="19" s="1"/>
  <c r="J37" i="10"/>
  <c r="J7" i="19" s="1"/>
  <c r="J16" i="19" s="1"/>
  <c r="AA4" i="18"/>
  <c r="Z43" i="18"/>
  <c r="Z17" i="18"/>
  <c r="Z30" i="18"/>
  <c r="AA4" i="24"/>
  <c r="Z67" i="24"/>
  <c r="Z25" i="24"/>
  <c r="Z46" i="24"/>
  <c r="M37" i="10"/>
  <c r="M7" i="19" s="1"/>
  <c r="AE37" i="10"/>
  <c r="AE7" i="19" s="1"/>
  <c r="D55" i="6"/>
  <c r="D56" i="6" s="1"/>
  <c r="G38" i="6"/>
  <c r="L188" i="1"/>
  <c r="L187" i="1"/>
  <c r="K51" i="18"/>
  <c r="K83" i="24"/>
  <c r="K14" i="19" s="1"/>
  <c r="L186" i="1"/>
  <c r="L192" i="1"/>
  <c r="L190" i="1"/>
  <c r="L191" i="1"/>
  <c r="C16" i="10"/>
  <c r="E37" i="10"/>
  <c r="E7" i="19" s="1"/>
  <c r="E16" i="19" s="1"/>
  <c r="C33" i="10"/>
  <c r="D37" i="10"/>
  <c r="C11" i="6" l="1"/>
  <c r="C22" i="6"/>
  <c r="AI15" i="19"/>
  <c r="D34" i="19"/>
  <c r="E34" i="19" s="1"/>
  <c r="C15" i="19"/>
  <c r="C28" i="2"/>
  <c r="C13" i="7" s="1"/>
  <c r="AI6" i="19"/>
  <c r="F29" i="2"/>
  <c r="C29" i="2" s="1"/>
  <c r="G30" i="2"/>
  <c r="F30" i="2"/>
  <c r="C26" i="2"/>
  <c r="E48" i="6"/>
  <c r="E50" i="6" s="1"/>
  <c r="E55" i="6" s="1"/>
  <c r="E56" i="6" s="1"/>
  <c r="E32" i="6"/>
  <c r="E34" i="6" s="1"/>
  <c r="E39" i="6" s="1"/>
  <c r="D39" i="6"/>
  <c r="D40" i="6" s="1"/>
  <c r="D42" i="6" s="1"/>
  <c r="C9" i="6"/>
  <c r="C6" i="19"/>
  <c r="D6" i="7"/>
  <c r="D7" i="7" s="1"/>
  <c r="D8" i="7" s="1"/>
  <c r="D9" i="7" s="1"/>
  <c r="D24" i="7" s="1"/>
  <c r="D25" i="7" s="1"/>
  <c r="C12" i="6"/>
  <c r="C36" i="6"/>
  <c r="AB4" i="24"/>
  <c r="AA67" i="24"/>
  <c r="AA25" i="24"/>
  <c r="AA46" i="24"/>
  <c r="AB4" i="18"/>
  <c r="AA43" i="18"/>
  <c r="AA17" i="18"/>
  <c r="AA30" i="18"/>
  <c r="D58" i="6"/>
  <c r="C38" i="6"/>
  <c r="M190" i="1"/>
  <c r="M192" i="1"/>
  <c r="M187" i="1"/>
  <c r="L83" i="24"/>
  <c r="L14" i="19" s="1"/>
  <c r="L51" i="18"/>
  <c r="L12" i="19" s="1"/>
  <c r="K12" i="19"/>
  <c r="K16" i="19" s="1"/>
  <c r="M191" i="1"/>
  <c r="M186" i="1"/>
  <c r="M188" i="1"/>
  <c r="C37" i="10"/>
  <c r="D7" i="19"/>
  <c r="D16" i="19" s="1"/>
  <c r="L16" i="19" l="1"/>
  <c r="AI7" i="19"/>
  <c r="C30" i="2"/>
  <c r="G48" i="6"/>
  <c r="G50" i="6" s="1"/>
  <c r="G55" i="6" s="1"/>
  <c r="G32" i="6"/>
  <c r="G34" i="6" s="1"/>
  <c r="G39" i="6" s="1"/>
  <c r="F32" i="6"/>
  <c r="F48" i="6"/>
  <c r="E40" i="6"/>
  <c r="E42" i="6" s="1"/>
  <c r="AC4" i="24"/>
  <c r="AB46" i="24"/>
  <c r="AB67" i="24"/>
  <c r="AB25" i="24"/>
  <c r="AC4" i="18"/>
  <c r="AB30" i="18"/>
  <c r="AB43" i="18"/>
  <c r="AB17" i="18"/>
  <c r="H24" i="7"/>
  <c r="H25" i="7" s="1"/>
  <c r="H18" i="6" s="1"/>
  <c r="H23" i="6" s="1"/>
  <c r="G24" i="7"/>
  <c r="G25" i="7" s="1"/>
  <c r="G18" i="6" s="1"/>
  <c r="G23" i="6" s="1"/>
  <c r="F24" i="7"/>
  <c r="F25" i="7" s="1"/>
  <c r="F18" i="6" s="1"/>
  <c r="F23" i="6" s="1"/>
  <c r="E24" i="7"/>
  <c r="E25" i="7" s="1"/>
  <c r="E18" i="6" s="1"/>
  <c r="E23" i="6" s="1"/>
  <c r="C14" i="7"/>
  <c r="C16" i="7" s="1"/>
  <c r="E58" i="6"/>
  <c r="M51" i="18"/>
  <c r="M12" i="19" s="1"/>
  <c r="N191" i="1"/>
  <c r="M83" i="24"/>
  <c r="M14" i="19" s="1"/>
  <c r="N190" i="1"/>
  <c r="N186" i="1"/>
  <c r="N187" i="1"/>
  <c r="N192" i="1"/>
  <c r="N188" i="1"/>
  <c r="C7" i="19"/>
  <c r="M16" i="19" l="1"/>
  <c r="C48" i="6"/>
  <c r="F50" i="6"/>
  <c r="F34" i="6"/>
  <c r="C32" i="6"/>
  <c r="AD4" i="18"/>
  <c r="AC30" i="18"/>
  <c r="AC43" i="18"/>
  <c r="AC17" i="18"/>
  <c r="AD4" i="24"/>
  <c r="AC46" i="24"/>
  <c r="AC67" i="24"/>
  <c r="AC25" i="24"/>
  <c r="C24" i="7"/>
  <c r="D18" i="6"/>
  <c r="C25" i="7"/>
  <c r="O192" i="1"/>
  <c r="O187" i="1"/>
  <c r="O186" i="1"/>
  <c r="O190" i="1"/>
  <c r="O191" i="1"/>
  <c r="N83" i="24"/>
  <c r="N14" i="19" s="1"/>
  <c r="O188" i="1"/>
  <c r="N51" i="18"/>
  <c r="N12" i="19" s="1"/>
  <c r="N16" i="19" l="1"/>
  <c r="D23" i="6"/>
  <c r="C23" i="6" s="1"/>
  <c r="C34" i="6"/>
  <c r="F39" i="6"/>
  <c r="F55" i="6"/>
  <c r="C50" i="6"/>
  <c r="C18" i="6"/>
  <c r="C25" i="6" s="1"/>
  <c r="AE4" i="24"/>
  <c r="AD67" i="24"/>
  <c r="AD25" i="24"/>
  <c r="AD46" i="24"/>
  <c r="AE4" i="18"/>
  <c r="AD43" i="18"/>
  <c r="AD17" i="18"/>
  <c r="AD30" i="18"/>
  <c r="O51" i="18"/>
  <c r="O12" i="19" s="1"/>
  <c r="O83" i="24"/>
  <c r="O14" i="19" s="1"/>
  <c r="P191" i="1"/>
  <c r="P186" i="1"/>
  <c r="P187" i="1"/>
  <c r="P188" i="1"/>
  <c r="P190" i="1"/>
  <c r="P192" i="1"/>
  <c r="O16" i="19" l="1"/>
  <c r="C55" i="6"/>
  <c r="F56" i="6"/>
  <c r="F40" i="6"/>
  <c r="C39" i="6"/>
  <c r="AF4" i="18"/>
  <c r="AE43" i="18"/>
  <c r="AE17" i="18"/>
  <c r="AE30" i="18"/>
  <c r="AF4" i="24"/>
  <c r="AE67" i="24"/>
  <c r="AE25" i="24"/>
  <c r="AE46" i="24"/>
  <c r="C26" i="6"/>
  <c r="P51" i="18"/>
  <c r="P12" i="19" s="1"/>
  <c r="Q190" i="1"/>
  <c r="Q191" i="1"/>
  <c r="P83" i="24"/>
  <c r="P14" i="19" s="1"/>
  <c r="Q186" i="1"/>
  <c r="Q192" i="1"/>
  <c r="Q188" i="1"/>
  <c r="Q187" i="1"/>
  <c r="P16" i="19" l="1"/>
  <c r="G56" i="6"/>
  <c r="F58" i="6"/>
  <c r="F42" i="6"/>
  <c r="G40" i="6"/>
  <c r="AG4" i="18"/>
  <c r="AF30" i="18"/>
  <c r="AF43" i="18"/>
  <c r="AF17" i="18"/>
  <c r="AG4" i="24"/>
  <c r="AF46" i="24"/>
  <c r="AF67" i="24"/>
  <c r="AF25" i="24"/>
  <c r="R192" i="1"/>
  <c r="R191" i="1"/>
  <c r="Q83" i="24"/>
  <c r="Q14" i="19" s="1"/>
  <c r="Q51" i="18"/>
  <c r="Q12" i="19" s="1"/>
  <c r="R187" i="1"/>
  <c r="R188" i="1"/>
  <c r="R186" i="1"/>
  <c r="R190" i="1"/>
  <c r="Q16" i="19" l="1"/>
  <c r="H40" i="6"/>
  <c r="G42" i="6"/>
  <c r="G58" i="6"/>
  <c r="H56" i="6"/>
  <c r="AG46" i="24"/>
  <c r="AG25" i="24"/>
  <c r="AG67" i="24"/>
  <c r="AG30" i="18"/>
  <c r="AG17" i="18"/>
  <c r="AG43" i="18"/>
  <c r="S190" i="1"/>
  <c r="S188" i="1"/>
  <c r="R51" i="18"/>
  <c r="R12" i="19" s="1"/>
  <c r="R83" i="24"/>
  <c r="R14" i="19" s="1"/>
  <c r="S186" i="1"/>
  <c r="S187" i="1"/>
  <c r="S191" i="1"/>
  <c r="S192" i="1"/>
  <c r="R16" i="19" l="1"/>
  <c r="I56" i="6"/>
  <c r="H58" i="6"/>
  <c r="I40" i="6"/>
  <c r="H42" i="6"/>
  <c r="S51" i="18"/>
  <c r="S12" i="19" s="1"/>
  <c r="S83" i="24"/>
  <c r="S14" i="19" s="1"/>
  <c r="T192" i="1"/>
  <c r="T188" i="1"/>
  <c r="T190" i="1"/>
  <c r="T191" i="1"/>
  <c r="T187" i="1"/>
  <c r="T186" i="1"/>
  <c r="S16" i="19" l="1"/>
  <c r="J40" i="6"/>
  <c r="I42" i="6"/>
  <c r="J56" i="6"/>
  <c r="I58" i="6"/>
  <c r="U187" i="1"/>
  <c r="U188" i="1"/>
  <c r="T51" i="18"/>
  <c r="T12" i="19" s="1"/>
  <c r="U192" i="1"/>
  <c r="U186" i="1"/>
  <c r="U191" i="1"/>
  <c r="U190" i="1"/>
  <c r="T83" i="24"/>
  <c r="T14" i="19" s="1"/>
  <c r="T16" i="19" l="1"/>
  <c r="J58" i="6"/>
  <c r="K56" i="6"/>
  <c r="J42" i="6"/>
  <c r="K40" i="6"/>
  <c r="V191" i="1"/>
  <c r="V192" i="1"/>
  <c r="U51" i="18"/>
  <c r="U12" i="19" s="1"/>
  <c r="U83" i="24"/>
  <c r="U14" i="19" s="1"/>
  <c r="V188" i="1"/>
  <c r="V187" i="1"/>
  <c r="V190" i="1"/>
  <c r="V186" i="1"/>
  <c r="U16" i="19" l="1"/>
  <c r="L40" i="6"/>
  <c r="K42" i="6"/>
  <c r="K58" i="6"/>
  <c r="L56" i="6"/>
  <c r="V51" i="18"/>
  <c r="V12" i="19" s="1"/>
  <c r="W192" i="1"/>
  <c r="W186" i="1"/>
  <c r="W188" i="1"/>
  <c r="V83" i="24"/>
  <c r="V14" i="19" s="1"/>
  <c r="W191" i="1"/>
  <c r="W190" i="1"/>
  <c r="W187" i="1"/>
  <c r="V16" i="19" l="1"/>
  <c r="L58" i="6"/>
  <c r="M56" i="6"/>
  <c r="L42" i="6"/>
  <c r="M40" i="6"/>
  <c r="W51" i="18"/>
  <c r="W12" i="19" s="1"/>
  <c r="X187" i="1"/>
  <c r="X190" i="1"/>
  <c r="X191" i="1"/>
  <c r="W83" i="24"/>
  <c r="W14" i="19" s="1"/>
  <c r="X186" i="1"/>
  <c r="X188" i="1"/>
  <c r="X192" i="1"/>
  <c r="W16" i="19" l="1"/>
  <c r="N40" i="6"/>
  <c r="M42" i="6"/>
  <c r="N56" i="6"/>
  <c r="M58" i="6"/>
  <c r="X83" i="24"/>
  <c r="X14" i="19" s="1"/>
  <c r="Y188" i="1"/>
  <c r="Y190" i="1"/>
  <c r="X51" i="18"/>
  <c r="X12" i="19" s="1"/>
  <c r="Y192" i="1"/>
  <c r="Y186" i="1"/>
  <c r="Y191" i="1"/>
  <c r="Y187" i="1"/>
  <c r="X16" i="19" l="1"/>
  <c r="N58" i="6"/>
  <c r="O56" i="6"/>
  <c r="O40" i="6"/>
  <c r="N42" i="6"/>
  <c r="Z187" i="1"/>
  <c r="Y51" i="18"/>
  <c r="Y12" i="19" s="1"/>
  <c r="Z186" i="1"/>
  <c r="Y83" i="24"/>
  <c r="Y14" i="19" s="1"/>
  <c r="Z190" i="1"/>
  <c r="Z188" i="1"/>
  <c r="Z191" i="1"/>
  <c r="Z192" i="1"/>
  <c r="Y16" i="19" l="1"/>
  <c r="P40" i="6"/>
  <c r="O42" i="6"/>
  <c r="O58" i="6"/>
  <c r="P56" i="6"/>
  <c r="AA188" i="1"/>
  <c r="Z51" i="18"/>
  <c r="Z12" i="19" s="1"/>
  <c r="AA186" i="1"/>
  <c r="AA191" i="1"/>
  <c r="Z83" i="24"/>
  <c r="Z14" i="19" s="1"/>
  <c r="AA187" i="1"/>
  <c r="AA192" i="1"/>
  <c r="AA190" i="1"/>
  <c r="Z16" i="19" l="1"/>
  <c r="Q56" i="6"/>
  <c r="P58" i="6"/>
  <c r="P42" i="6"/>
  <c r="Q40" i="6"/>
  <c r="AB190" i="1"/>
  <c r="AB191" i="1"/>
  <c r="AB186" i="1"/>
  <c r="AB192" i="1"/>
  <c r="AB187" i="1"/>
  <c r="AA83" i="24"/>
  <c r="AA14" i="19" s="1"/>
  <c r="AA51" i="18"/>
  <c r="AA12" i="19" s="1"/>
  <c r="AB188" i="1"/>
  <c r="AA16" i="19" l="1"/>
  <c r="R40" i="6"/>
  <c r="Q42" i="6"/>
  <c r="R56" i="6"/>
  <c r="Q58" i="6"/>
  <c r="AB83" i="24"/>
  <c r="AB14" i="19" s="1"/>
  <c r="AC186" i="1"/>
  <c r="AC191" i="1"/>
  <c r="AC190" i="1"/>
  <c r="AC187" i="1"/>
  <c r="AC188" i="1"/>
  <c r="AC192" i="1"/>
  <c r="AB51" i="18"/>
  <c r="AB12" i="19" s="1"/>
  <c r="AB16" i="19" l="1"/>
  <c r="R58" i="6"/>
  <c r="S56" i="6"/>
  <c r="S40" i="6"/>
  <c r="R42" i="6"/>
  <c r="AD192" i="1"/>
  <c r="AD191" i="1"/>
  <c r="AC83" i="24"/>
  <c r="AC14" i="19" s="1"/>
  <c r="AC51" i="18"/>
  <c r="AC12" i="19" s="1"/>
  <c r="AD188" i="1"/>
  <c r="AD190" i="1"/>
  <c r="AD186" i="1"/>
  <c r="AD187" i="1"/>
  <c r="AC16" i="19" l="1"/>
  <c r="T40" i="6"/>
  <c r="S42" i="6"/>
  <c r="S58" i="6"/>
  <c r="T56" i="6"/>
  <c r="AE187" i="1"/>
  <c r="AE190" i="1"/>
  <c r="AE188" i="1"/>
  <c r="AD51" i="18"/>
  <c r="AD12" i="19" s="1"/>
  <c r="AD83" i="24"/>
  <c r="AD14" i="19" s="1"/>
  <c r="AE191" i="1"/>
  <c r="AE186" i="1"/>
  <c r="AE192" i="1"/>
  <c r="AD16" i="19" l="1"/>
  <c r="U56" i="6"/>
  <c r="T58" i="6"/>
  <c r="U40" i="6"/>
  <c r="T42" i="6"/>
  <c r="AE83" i="24"/>
  <c r="AE14" i="19" s="1"/>
  <c r="AF192" i="1"/>
  <c r="AF191" i="1"/>
  <c r="AF190" i="1"/>
  <c r="AF187" i="1"/>
  <c r="AE51" i="18"/>
  <c r="AE12" i="19" s="1"/>
  <c r="AF186" i="1"/>
  <c r="AF188" i="1"/>
  <c r="AE16" i="19" l="1"/>
  <c r="V40" i="6"/>
  <c r="U42" i="6"/>
  <c r="U58" i="6"/>
  <c r="V56" i="6"/>
  <c r="AQ231" i="1"/>
  <c r="C79" i="24"/>
  <c r="AG188" i="1"/>
  <c r="AH188" i="1" s="1"/>
  <c r="AI188" i="1" s="1"/>
  <c r="AJ188" i="1" s="1"/>
  <c r="AK188" i="1" s="1"/>
  <c r="AL188" i="1" s="1"/>
  <c r="AM188" i="1" s="1"/>
  <c r="AN188" i="1" s="1"/>
  <c r="AO188" i="1" s="1"/>
  <c r="AP188" i="1" s="1"/>
  <c r="AQ188" i="1" s="1"/>
  <c r="C46" i="18"/>
  <c r="AQ229" i="1"/>
  <c r="C77" i="24"/>
  <c r="AG190" i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C48" i="18"/>
  <c r="AQ222" i="1"/>
  <c r="C70" i="24"/>
  <c r="AQ220" i="1"/>
  <c r="AG192" i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C50" i="18"/>
  <c r="AQ224" i="1"/>
  <c r="C72" i="24"/>
  <c r="AQ189" i="1"/>
  <c r="C47" i="18"/>
  <c r="AQ226" i="1"/>
  <c r="C74" i="24"/>
  <c r="AQ225" i="1"/>
  <c r="C73" i="24"/>
  <c r="AQ232" i="1"/>
  <c r="C80" i="24"/>
  <c r="AF51" i="18"/>
  <c r="AF12" i="19" s="1"/>
  <c r="AG187" i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C45" i="18"/>
  <c r="AQ234" i="1"/>
  <c r="C82" i="24"/>
  <c r="AG191" i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C49" i="18"/>
  <c r="AQ221" i="1"/>
  <c r="C69" i="24"/>
  <c r="AQ233" i="1"/>
  <c r="C81" i="24"/>
  <c r="AQ228" i="1"/>
  <c r="C76" i="24"/>
  <c r="AG186" i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Q227" i="1"/>
  <c r="C75" i="24"/>
  <c r="AF83" i="24"/>
  <c r="AF14" i="19" s="1"/>
  <c r="AQ230" i="1"/>
  <c r="C78" i="24"/>
  <c r="AQ223" i="1"/>
  <c r="C71" i="24"/>
  <c r="AF16" i="19" l="1"/>
  <c r="V58" i="6"/>
  <c r="W56" i="6"/>
  <c r="W40" i="6"/>
  <c r="V42" i="6"/>
  <c r="AG51" i="18"/>
  <c r="C44" i="18"/>
  <c r="AG83" i="24"/>
  <c r="C68" i="24"/>
  <c r="X40" i="6" l="1"/>
  <c r="W42" i="6"/>
  <c r="W58" i="6"/>
  <c r="X56" i="6"/>
  <c r="AG12" i="19"/>
  <c r="C51" i="18"/>
  <c r="AG14" i="19"/>
  <c r="AI14" i="19" s="1"/>
  <c r="C83" i="24"/>
  <c r="AI12" i="19" l="1"/>
  <c r="AG16" i="19"/>
  <c r="Y56" i="6"/>
  <c r="X58" i="6"/>
  <c r="Y40" i="6"/>
  <c r="X42" i="6"/>
  <c r="C14" i="19"/>
  <c r="C12" i="19"/>
  <c r="C18" i="19" l="1"/>
  <c r="C19" i="19"/>
  <c r="AI16" i="19"/>
  <c r="Y42" i="6"/>
  <c r="Z40" i="6"/>
  <c r="Z56" i="6"/>
  <c r="Y58" i="6"/>
  <c r="C20" i="19"/>
  <c r="C16" i="19"/>
  <c r="Z58" i="6" l="1"/>
  <c r="AA56" i="6"/>
  <c r="AA40" i="6"/>
  <c r="Z42" i="6"/>
  <c r="AA42" i="6" l="1"/>
  <c r="AB40" i="6"/>
  <c r="AA58" i="6"/>
  <c r="AB56" i="6"/>
  <c r="AC56" i="6" l="1"/>
  <c r="AB58" i="6"/>
  <c r="AC40" i="6"/>
  <c r="AB42" i="6"/>
  <c r="AC42" i="6" l="1"/>
  <c r="AD40" i="6"/>
  <c r="AC58" i="6"/>
  <c r="AD56" i="6"/>
  <c r="AE56" i="6" l="1"/>
  <c r="AD58" i="6"/>
  <c r="AD42" i="6"/>
  <c r="AE40" i="6"/>
  <c r="AF40" i="6" l="1"/>
  <c r="AE42" i="6"/>
  <c r="AE58" i="6"/>
  <c r="AF56" i="6"/>
  <c r="AF58" i="6" l="1"/>
  <c r="AG56" i="6"/>
  <c r="AG58" i="6" s="1"/>
  <c r="AG40" i="6"/>
  <c r="AG42" i="6" s="1"/>
  <c r="AF42" i="6"/>
</calcChain>
</file>

<file path=xl/sharedStrings.xml><?xml version="1.0" encoding="utf-8"?>
<sst xmlns="http://schemas.openxmlformats.org/spreadsheetml/2006/main" count="1218" uniqueCount="499">
  <si>
    <t>EUR</t>
  </si>
  <si>
    <t>B/C</t>
  </si>
  <si>
    <t>Pozn.:</t>
  </si>
  <si>
    <t xml:space="preserve">Diskontná sadzba (finančná) </t>
  </si>
  <si>
    <t>Diskontná sadzba (ekonomická)</t>
  </si>
  <si>
    <t>Cenová úroveň</t>
  </si>
  <si>
    <t>Mena</t>
  </si>
  <si>
    <t>Fiškálne konverzné faktory</t>
  </si>
  <si>
    <t>stále ceny</t>
  </si>
  <si>
    <t>Celkom</t>
  </si>
  <si>
    <t>Rok</t>
  </si>
  <si>
    <t>Celkové príjmy</t>
  </si>
  <si>
    <t>Prevádzkové náklady</t>
  </si>
  <si>
    <t>Príjmy</t>
  </si>
  <si>
    <t>Investičné náklady</t>
  </si>
  <si>
    <t>5.1 Výpočet finančnej medzery</t>
  </si>
  <si>
    <t>Zostatková hodnota</t>
  </si>
  <si>
    <t>Pomer spolufinancovania</t>
  </si>
  <si>
    <t>5.2 Príspevok Spoločenstva (EÚ)</t>
  </si>
  <si>
    <t>Príspevok Spoločenstva (EÚ)</t>
  </si>
  <si>
    <t>Finančná čistá súčasná hodnota investície (FRR_C)</t>
  </si>
  <si>
    <t>Finančné vnútorné výnosové percento investície  (FIRR_C)</t>
  </si>
  <si>
    <t>Finančná čistá súčasná hodnota kapitálu (FNPV_K)</t>
  </si>
  <si>
    <t>Finančné vnútorné výnosové percento kapitálu (FIRR_K)</t>
  </si>
  <si>
    <t>6.1 Finančná čistá súčasná hodnota investície  (FRR_C)</t>
  </si>
  <si>
    <t>6.2 Finančná čistá súčasná hodnota kapitálu  (FNPV_K)</t>
  </si>
  <si>
    <t>Celkové výdavky</t>
  </si>
  <si>
    <t>Kumulovaný čistý peňažný tok</t>
  </si>
  <si>
    <t>Úspora času</t>
  </si>
  <si>
    <t>Jazdný čas BEZ PROJEKTU</t>
  </si>
  <si>
    <t>Jazdný čas S PROJEKTOM</t>
  </si>
  <si>
    <t>Mosty</t>
  </si>
  <si>
    <t>Tunely</t>
  </si>
  <si>
    <t>Životnosť v rokoch</t>
  </si>
  <si>
    <t>Nediskontované</t>
  </si>
  <si>
    <t>Diskontované</t>
  </si>
  <si>
    <t>Pozemky</t>
  </si>
  <si>
    <t>Životnosť (vrátane výmeny)</t>
  </si>
  <si>
    <t>Nevyhnutnosť výmeny</t>
  </si>
  <si>
    <t>nekonečná</t>
  </si>
  <si>
    <t>Zostávajúca životnosť v %*</t>
  </si>
  <si>
    <t>Budovy</t>
  </si>
  <si>
    <t>Infraštrukturálny prvok</t>
  </si>
  <si>
    <t xml:space="preserve">Zostatková hodnota na základe finančných peňažných tokoch </t>
  </si>
  <si>
    <t>BEZ PROJEKTU</t>
  </si>
  <si>
    <t>Výmeny</t>
  </si>
  <si>
    <t>S PROJEKTOM</t>
  </si>
  <si>
    <t xml:space="preserve">Celkom </t>
  </si>
  <si>
    <t>Celkom (diskontované)</t>
  </si>
  <si>
    <t>Ostatné</t>
  </si>
  <si>
    <t>Rast HDP (%)</t>
  </si>
  <si>
    <t>Dozor</t>
  </si>
  <si>
    <t>Príprava staveniska</t>
  </si>
  <si>
    <t>Stavebné náklady</t>
  </si>
  <si>
    <t>1.2 Investičné náklady (EUR) - ekonomické</t>
  </si>
  <si>
    <t>Peňažné toky</t>
  </si>
  <si>
    <t>Čisté peňažné toky</t>
  </si>
  <si>
    <t>Ekonomická čistá súčasná hodnota investície (ENPV)</t>
  </si>
  <si>
    <t>Ekonomická vnútorná miera návratnosti (EIRR)</t>
  </si>
  <si>
    <t>Inkrementálne (PRÍRASTKOVÉ)</t>
  </si>
  <si>
    <t>Zostatková hodnota na základe socio-ekonomických peňažných tokoch</t>
  </si>
  <si>
    <t>Plánovacie/projektové poplatky</t>
  </si>
  <si>
    <t>Rezerva na nepredvídané výdavky</t>
  </si>
  <si>
    <t>Celkové investičné náklady</t>
  </si>
  <si>
    <t>Všeobecné parametre</t>
  </si>
  <si>
    <t>Celkové peňažné toky</t>
  </si>
  <si>
    <t>.......</t>
  </si>
  <si>
    <t>........</t>
  </si>
  <si>
    <t>Stavebné práce</t>
  </si>
  <si>
    <t>Cesty</t>
  </si>
  <si>
    <t>Vyvolané investície</t>
  </si>
  <si>
    <t>Iné služby (Technická pomoc, Publicita, Externé riadenie)</t>
  </si>
  <si>
    <t>DPH</t>
  </si>
  <si>
    <t>*DPH sa neaplikuje pri niektorých položkách (pozemky)</t>
  </si>
  <si>
    <t>Celkové prevádzkové výdavky na údržbu cesty</t>
  </si>
  <si>
    <t>3.1 Prevádzkové výdavky</t>
  </si>
  <si>
    <t>Celkové prevádzkové výdavky</t>
  </si>
  <si>
    <t>Celkové iné špecifické prevádzkové výdavky</t>
  </si>
  <si>
    <t>Výdavky na elektronický výber mýta</t>
  </si>
  <si>
    <t>Príjmy z mýta</t>
  </si>
  <si>
    <t>Iné príjmy</t>
  </si>
  <si>
    <t>Iné špecifické výdavky</t>
  </si>
  <si>
    <t>3.2 Prevádzkové výdavky</t>
  </si>
  <si>
    <t>3.3  Prevádzkové výdavky</t>
  </si>
  <si>
    <t>Prevádzkové výdavky</t>
  </si>
  <si>
    <t>Investičné výdavky</t>
  </si>
  <si>
    <t>Úspora celkom</t>
  </si>
  <si>
    <t>Smrteľné zranenie</t>
  </si>
  <si>
    <t>Ťažké zranenie</t>
  </si>
  <si>
    <t>Ľahké zranenie</t>
  </si>
  <si>
    <t>Úspora</t>
  </si>
  <si>
    <t>Obdobie prevádzky v rámci referenčného obdobia</t>
  </si>
  <si>
    <t>Rok začiatku výstavby</t>
  </si>
  <si>
    <t>Rok ukončenia výstavby</t>
  </si>
  <si>
    <t>Personálne výdavky</t>
  </si>
  <si>
    <t>Materiál a ostané zdroje</t>
  </si>
  <si>
    <t>Auto</t>
  </si>
  <si>
    <t>Rozdelenie cestovania podľa účelu cesty</t>
  </si>
  <si>
    <t>Dochádzanie 
do práce</t>
  </si>
  <si>
    <t>Iné (súkromné)</t>
  </si>
  <si>
    <t>Mestská hromadná doprava</t>
  </si>
  <si>
    <t>Inflácia</t>
  </si>
  <si>
    <t>CPI - ročná % zmena</t>
  </si>
  <si>
    <t>Index pre úpravu cenovej úrovne</t>
  </si>
  <si>
    <t>Príručka CBA, Tabuľka 20</t>
  </si>
  <si>
    <t>Príručka CBA, Tabuľka 18</t>
  </si>
  <si>
    <t>Príručka CBA, Tabuľka 25</t>
  </si>
  <si>
    <t>Príručka CBA, Tabuľka 23</t>
  </si>
  <si>
    <t>Autobusy</t>
  </si>
  <si>
    <t>Príručka CBA, Tabuľka 26</t>
  </si>
  <si>
    <t>Typ pozemnej komunikácie</t>
  </si>
  <si>
    <t>* v prípade, že niektoré infraštrukturálne prvky budú musieť byť vymenené, zostatková hodnota by mala byť vypočítaná z posledných vynaložených investičných výdavkov.</t>
  </si>
  <si>
    <t>2.1 Zostatková hodnota na základe životnosti infraštruktrálnych prvkov (alebo tzv. účtovné odpisy)</t>
  </si>
  <si>
    <t>finančná</t>
  </si>
  <si>
    <t>ekonomická</t>
  </si>
  <si>
    <t>2.2 Zostatková hodnota ako čistá súčasná hodnota peňažných tokov zostávajúcej životnosti po uplynutí referenčného obdobia</t>
  </si>
  <si>
    <t>pozn.: výpočet môže vyžadovať pomocný hárok resp. sa výpočet môže uviesť nižšie v tomto hárku</t>
  </si>
  <si>
    <t>Príručka CBA, Tabuľka 32</t>
  </si>
  <si>
    <t xml:space="preserve"> - Základné číslovanie hárkov je potrebné dodržať, avšak pre výpočet hodnôt je možné prídávať pomocné hárky (napr. pre výpočet ocenenia času sa pridá hárok 07-A Ocenenie času a pod.)</t>
  </si>
  <si>
    <t>Príručka CBA, Tabuľka 19</t>
  </si>
  <si>
    <t>2021-2020</t>
  </si>
  <si>
    <t>2021-2019</t>
  </si>
  <si>
    <t>2021-2018</t>
  </si>
  <si>
    <t>2021-2017</t>
  </si>
  <si>
    <t>2021-2016</t>
  </si>
  <si>
    <t>2021-2015</t>
  </si>
  <si>
    <t>2021-2014</t>
  </si>
  <si>
    <t>2021-2013</t>
  </si>
  <si>
    <t>2021-2012</t>
  </si>
  <si>
    <t>2021-2011</t>
  </si>
  <si>
    <t>2021-2010</t>
  </si>
  <si>
    <t>2021-2009</t>
  </si>
  <si>
    <t>Očakávaný rast HDP (%)</t>
  </si>
  <si>
    <t>nový tunel</t>
  </si>
  <si>
    <t>existujúca cesta s potrebou rekonštrukcie (asfaltový povrch)</t>
  </si>
  <si>
    <t>existujúca cesta s potrebou rekonštrukcie (betónový povrch)</t>
  </si>
  <si>
    <t>existujúci most (stavebný stav 5 a horšie)</t>
  </si>
  <si>
    <t>pôvodná cesta s potrebou rekonštrukcie odľahčená (asfaltový povrch)</t>
  </si>
  <si>
    <t>pôvodná cesta s potrebou rekonštrukcie odľahčená (betónový povrch)</t>
  </si>
  <si>
    <t>existujúci most (stavebný stav 5 a horšie) odľahčený</t>
  </si>
  <si>
    <t>nová cesta alebo existujúca cesta v dobrom stave (asfaltový povrch)</t>
  </si>
  <si>
    <t>nová cesta alebo existujúca cesta v dobrom stave (betónový povrch)</t>
  </si>
  <si>
    <t>nový most alebo existujúci most v dobrom stave</t>
  </si>
  <si>
    <t>Stavebný objekt</t>
  </si>
  <si>
    <t>EUR/m²/rok</t>
  </si>
  <si>
    <t>Priemerné ročné jednotkové prevádzkové výdavky (bežné+periodické) pre všetky cesty v CÚ 2021</t>
  </si>
  <si>
    <t>Príručka CBA, Tabuľka 5</t>
  </si>
  <si>
    <t>! JC sa aplikujú pre každý rok prevádzky projektu v rámci referenčného obdobia</t>
  </si>
  <si>
    <t>Jednotková cena za mýtnu transakciu v EUR</t>
  </si>
  <si>
    <t>Príručka CBA, časť 4.2.4.1</t>
  </si>
  <si>
    <t xml:space="preserve">Kategória vymedzeného úseku </t>
  </si>
  <si>
    <t>Kategória vozidla</t>
  </si>
  <si>
    <t>Úseky diaľnic a rýchlostných ciest</t>
  </si>
  <si>
    <t>Nákladné vozidlá 3,5 t - do 12 t</t>
  </si>
  <si>
    <t>Nákladné vozidlá 12 t a viac</t>
  </si>
  <si>
    <t xml:space="preserve">Úseky ciest I. triedy, ktoré sú súbežné s diaľnicami a s rýchlostnými cestami </t>
  </si>
  <si>
    <t>Úseky ciest I. triedy, ktoré nie sú súbežné s diaľnicami a s rýchlostnými cestami</t>
  </si>
  <si>
    <t>Sadzba (EUR/km)</t>
  </si>
  <si>
    <t>Pohonné hmoty - Nafta</t>
  </si>
  <si>
    <t>Príručka CBA, časť 5.2.1</t>
  </si>
  <si>
    <t>Pohonné hmoty - Benzín</t>
  </si>
  <si>
    <t>Agregovaný fiškálny konverzný faktor</t>
  </si>
  <si>
    <t>! Pri použití konverzných faktorov je potrebné rozdeliť investičné a prevádzkové výdavky podľa výrobných faktorov</t>
  </si>
  <si>
    <t>(personálne výdavky XY%, pohonné hmoty - nafta XY%, pohonné hmoty - benzín XY%, materiál a ostatné zdroje XY%, SPOLU 100%)</t>
  </si>
  <si>
    <t>! Agregovaný konverzný faktor je možné aplikovať priamo na stanovené investičné a prevádzkové výdavky</t>
  </si>
  <si>
    <t>Priemerná obsadenosť cestných vozidiel v osobnej doprave</t>
  </si>
  <si>
    <t>Autobus (nie MHD)</t>
  </si>
  <si>
    <t>kontrola</t>
  </si>
  <si>
    <t>Osobné autá (vrátane motocyklov)</t>
  </si>
  <si>
    <t>Vlaky</t>
  </si>
  <si>
    <t>Dochádzanie do práce</t>
  </si>
  <si>
    <t>Súkromné cesty</t>
  </si>
  <si>
    <t>Hodnota času tovaru</t>
  </si>
  <si>
    <t>Tovar s nízkou hodnotou (menej ako 6 000 EUR/tona)</t>
  </si>
  <si>
    <t>Bežný tovar (hodnota viac ako 6 000 EUR/tona)</t>
  </si>
  <si>
    <t>EUR/tona/hod</t>
  </si>
  <si>
    <t>Hodnota času cestovania v EUR</t>
  </si>
  <si>
    <t>Príručka CBA, Tabuľka 24</t>
  </si>
  <si>
    <t xml:space="preserve">Tovar s nízkou hodnotou </t>
  </si>
  <si>
    <t xml:space="preserve">Bežný tovar </t>
  </si>
  <si>
    <t>Podiel komodity na preprave</t>
  </si>
  <si>
    <t>Typ komodity</t>
  </si>
  <si>
    <t>Priemerné množstvo tovaru na jedno SNV/ŤNV (v tonách)</t>
  </si>
  <si>
    <t>Hodnota času tovaru na jedno SNV/ŤNV (v EUR)</t>
  </si>
  <si>
    <t>Rýchlosti</t>
  </si>
  <si>
    <t>Osobné vozidlá (benzín)</t>
  </si>
  <si>
    <t>Osobné vozidlá (nafta)</t>
  </si>
  <si>
    <t>Ľahké nákladné vozidlá</t>
  </si>
  <si>
    <t>Stredne ťažké nákladné vozidlá</t>
  </si>
  <si>
    <t>Ťažké nákladné vozidlá</t>
  </si>
  <si>
    <t>Benzín</t>
  </si>
  <si>
    <t>Nafta</t>
  </si>
  <si>
    <t>Skladba osobných áut podľa PHM</t>
  </si>
  <si>
    <t>!Neupravuje sa o rast HDP</t>
  </si>
  <si>
    <t>!Táto sadzba sa použije pre každý rok referenčného obdobia rovnako</t>
  </si>
  <si>
    <t>!Tieto sadzby sa použijú pre každý rok referenčného obdobia rovnako</t>
  </si>
  <si>
    <t>Priemerná spotreba pohonných hmôt v závislosti od kategórie vozidla a rýchlosti v litroch/km</t>
  </si>
  <si>
    <t>Dodatočná spotreba pohonných hmôt v závislosti od kategórie vozidla a rýchlostného obmedzenia v litroch</t>
  </si>
  <si>
    <t>Rýchlostné obmedzenie</t>
  </si>
  <si>
    <t>Príručka CBA, tabuľka 27</t>
  </si>
  <si>
    <t>JC pohonných hmôt pre použitie v ekonomickej analýze</t>
  </si>
  <si>
    <t>v EUR</t>
  </si>
  <si>
    <t>!JC sa neeskalujú a neupravujú o rast HDP</t>
  </si>
  <si>
    <t>Príručka CBA, časť 5.2.2.4</t>
  </si>
  <si>
    <t>EUR/km</t>
  </si>
  <si>
    <t>EUR/hod.</t>
  </si>
  <si>
    <t>Priemerné náklady na prevádzku cestných vozidiel</t>
  </si>
  <si>
    <t>Príručka CBA, Tabuľka 28</t>
  </si>
  <si>
    <t>! Do 3,5t</t>
  </si>
  <si>
    <t>! Nad 3,5t do 12t</t>
  </si>
  <si>
    <t>! Nad 12t</t>
  </si>
  <si>
    <t>Relatívna miera bezpečnosti navrhovanej pozemnej komunikácie podľa typu a podľa kategórie zranenia na 100 miliónov vozidlových km</t>
  </si>
  <si>
    <t>1+1, obchvaty miest a obcí v extraviláne
(2-pruh, prevažujú mimoúrovňové a okružné križovatky, max. 90 km/h)</t>
  </si>
  <si>
    <t>1+2 resp. 2+1, cesty v extraviláne
(3-pruh alebo prídavný pruh pre pomalé vozidlá, max. 90 km/h)</t>
  </si>
  <si>
    <t>2+2, cesty v extraviláne smerovo nerozdelené
(4-pruh, úrovňové stykové križovatky, max 100 km/h)</t>
  </si>
  <si>
    <t>2+2, cesty v extraviláne smerovo rozdelené
(4-pruh, mimoúrovňové križovatky, max 100 km/h)</t>
  </si>
  <si>
    <t>1+1 rýchlostné cesty/diaľnice v polovičnom profile
(2-pruh, 80-100 km/h)</t>
  </si>
  <si>
    <t>2+2 rýchlostné cesty v plnom profile
(4-pruh, max. 130 km/h)</t>
  </si>
  <si>
    <t>2+2 diaľnice v plnom profile
(4-pruh, max. 130 km/h)</t>
  </si>
  <si>
    <t>Príručka CBA, tabuľka 31</t>
  </si>
  <si>
    <t>!Hodnoty už sú upravené o korekčné faktory pre neohlásené dopravné nehody</t>
  </si>
  <si>
    <t>Jednotkové náklady plynúce z dopravných nehôd, podľa kategórie zranenia v EUR</t>
  </si>
  <si>
    <t>Údaje o hustote jednotlivých palív</t>
  </si>
  <si>
    <t>Zemný plyn</t>
  </si>
  <si>
    <t>kg/liter</t>
  </si>
  <si>
    <t>Hodnota</t>
  </si>
  <si>
    <t>Jednotka</t>
  </si>
  <si>
    <t>kg/m3</t>
  </si>
  <si>
    <t>Príručka CBA, časť 5.2.2.6</t>
  </si>
  <si>
    <t>NMVOC</t>
  </si>
  <si>
    <r>
      <t>PM</t>
    </r>
    <r>
      <rPr>
        <vertAlign val="subscript"/>
        <sz val="8"/>
        <rFont val="Arial"/>
        <family val="2"/>
        <charset val="238"/>
      </rPr>
      <t>2,5</t>
    </r>
  </si>
  <si>
    <r>
      <t>NO</t>
    </r>
    <r>
      <rPr>
        <vertAlign val="subscript"/>
        <sz val="8"/>
        <rFont val="Arial"/>
        <family val="2"/>
        <charset val="238"/>
      </rPr>
      <t>X</t>
    </r>
  </si>
  <si>
    <r>
      <t>SO</t>
    </r>
    <r>
      <rPr>
        <vertAlign val="subscript"/>
        <sz val="8"/>
        <rFont val="Arial"/>
        <family val="2"/>
        <charset val="238"/>
      </rPr>
      <t>2</t>
    </r>
  </si>
  <si>
    <r>
      <t>NH</t>
    </r>
    <r>
      <rPr>
        <vertAlign val="subscript"/>
        <sz val="8"/>
        <rFont val="Arial"/>
        <family val="2"/>
        <charset val="238"/>
      </rPr>
      <t>3</t>
    </r>
  </si>
  <si>
    <t>Ľahké nákladné vozidlá (nafta)</t>
  </si>
  <si>
    <t>Stredne ťažké nákladné vozidlá (nafta)</t>
  </si>
  <si>
    <t>Ťažké nákladné vozidlá (nafta)</t>
  </si>
  <si>
    <t>Autobusy (nafta)</t>
  </si>
  <si>
    <t>Príručka CBA, tabuľka 35</t>
  </si>
  <si>
    <t>Náklady znečisťujúcich látok z dopravy (EUR/kg) podľa typu látky a územia</t>
  </si>
  <si>
    <r>
      <t>PM</t>
    </r>
    <r>
      <rPr>
        <vertAlign val="subscript"/>
        <sz val="8"/>
        <rFont val="Arial"/>
        <family val="2"/>
        <charset val="238"/>
      </rPr>
      <t>2,5</t>
    </r>
    <r>
      <rPr>
        <sz val="8"/>
        <rFont val="Arial"/>
        <family val="2"/>
      </rPr>
      <t xml:space="preserve"> - Extravilán, intravilány obcí a miest</t>
    </r>
  </si>
  <si>
    <r>
      <t>PM</t>
    </r>
    <r>
      <rPr>
        <vertAlign val="subscript"/>
        <sz val="8"/>
        <rFont val="Arial"/>
        <family val="2"/>
        <charset val="238"/>
      </rPr>
      <t>2,5</t>
    </r>
    <r>
      <rPr>
        <sz val="8"/>
        <rFont val="Arial"/>
        <family val="2"/>
      </rPr>
      <t xml:space="preserve"> - Centrum miest</t>
    </r>
  </si>
  <si>
    <t>NMVOC - Všetky územia</t>
  </si>
  <si>
    <r>
      <t>NH</t>
    </r>
    <r>
      <rPr>
        <vertAlign val="subscript"/>
        <sz val="8"/>
        <rFont val="Arial"/>
        <family val="2"/>
        <charset val="238"/>
      </rPr>
      <t>3</t>
    </r>
    <r>
      <rPr>
        <sz val="8"/>
        <rFont val="Arial"/>
        <family val="2"/>
      </rPr>
      <t xml:space="preserve"> - Všetky územia</t>
    </r>
  </si>
  <si>
    <r>
      <t>SO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</rPr>
      <t xml:space="preserve"> - Všetky územia</t>
    </r>
  </si>
  <si>
    <r>
      <t>NO</t>
    </r>
    <r>
      <rPr>
        <vertAlign val="subscript"/>
        <sz val="8"/>
        <rFont val="Arial"/>
        <family val="2"/>
        <charset val="238"/>
      </rPr>
      <t>X</t>
    </r>
    <r>
      <rPr>
        <sz val="8"/>
        <rFont val="Arial"/>
        <family val="2"/>
      </rPr>
      <t xml:space="preserve"> - Centrum miest</t>
    </r>
  </si>
  <si>
    <r>
      <t>NO</t>
    </r>
    <r>
      <rPr>
        <vertAlign val="subscript"/>
        <sz val="8"/>
        <rFont val="Arial"/>
        <family val="2"/>
        <charset val="238"/>
      </rPr>
      <t>X</t>
    </r>
    <r>
      <rPr>
        <sz val="8"/>
        <rFont val="Arial"/>
        <family val="2"/>
      </rPr>
      <t xml:space="preserve"> - Extravilán, intravilány obcí a miest</t>
    </r>
  </si>
  <si>
    <t>Služobné cesty</t>
  </si>
  <si>
    <t>Príručka CBA, tabuľka 37</t>
  </si>
  <si>
    <t>Emisné faktory znečisťujúcich látok pre cestné vozidlá (g/kg)</t>
  </si>
  <si>
    <t>Emisné faktory skleníkových plynov pre cestné vozidlá (g/kg)</t>
  </si>
  <si>
    <r>
      <t>CO</t>
    </r>
    <r>
      <rPr>
        <vertAlign val="subscript"/>
        <sz val="8"/>
        <rFont val="Arial"/>
        <family val="2"/>
        <charset val="238"/>
      </rPr>
      <t>2</t>
    </r>
  </si>
  <si>
    <r>
      <t>CH</t>
    </r>
    <r>
      <rPr>
        <vertAlign val="subscript"/>
        <sz val="8"/>
        <rFont val="Arial"/>
        <family val="2"/>
        <charset val="238"/>
      </rPr>
      <t>4</t>
    </r>
  </si>
  <si>
    <r>
      <t>N</t>
    </r>
    <r>
      <rPr>
        <vertAlign val="subscript"/>
        <sz val="8"/>
        <rFont val="Arial"/>
        <family val="2"/>
        <charset val="238"/>
      </rPr>
      <t>2</t>
    </r>
    <r>
      <rPr>
        <sz val="8"/>
        <rFont val="Arial"/>
        <family val="2"/>
        <charset val="238"/>
      </rPr>
      <t>O</t>
    </r>
  </si>
  <si>
    <t>Príručka CBA, tabuľka 38</t>
  </si>
  <si>
    <r>
      <t>CO</t>
    </r>
    <r>
      <rPr>
        <vertAlign val="subscript"/>
        <sz val="8"/>
        <color rgb="FF000000"/>
        <rFont val="Arial"/>
        <family val="2"/>
        <charset val="238"/>
      </rPr>
      <t>2</t>
    </r>
    <r>
      <rPr>
        <sz val="8"/>
        <color rgb="FF000000"/>
        <rFont val="Arial"/>
        <family val="2"/>
      </rPr>
      <t>e</t>
    </r>
  </si>
  <si>
    <t>Príručka CBA, časť 5.2.2.7</t>
  </si>
  <si>
    <r>
      <t>Konverzné faktory pre CO</t>
    </r>
    <r>
      <rPr>
        <b/>
        <vertAlign val="subscript"/>
        <sz val="8"/>
        <rFont val="Arial"/>
        <family val="2"/>
        <charset val="238"/>
      </rPr>
      <t>2</t>
    </r>
    <r>
      <rPr>
        <b/>
        <sz val="8"/>
        <rFont val="Arial"/>
        <family val="2"/>
      </rPr>
      <t>e</t>
    </r>
  </si>
  <si>
    <t>Jednotková cena tony CO2e</t>
  </si>
  <si>
    <r>
      <t>CO</t>
    </r>
    <r>
      <rPr>
        <vertAlign val="subscript"/>
        <sz val="8"/>
        <color rgb="FF000000"/>
        <rFont val="Arial"/>
        <family val="2"/>
        <charset val="238"/>
      </rPr>
      <t>2</t>
    </r>
    <r>
      <rPr>
        <sz val="8"/>
        <color rgb="FF000000"/>
        <rFont val="Arial"/>
        <family val="2"/>
      </rPr>
      <t>e (pre rok 2020 = 86 EUR/t)</t>
    </r>
  </si>
  <si>
    <t>Príručka CBA, tabuľka 41</t>
  </si>
  <si>
    <t>Jednotkové náklady hluku (v EUR na vozidlový kilometer) podľa kategórie vozidla a územia</t>
  </si>
  <si>
    <t>Osobné vozidlá - centrum mesta</t>
  </si>
  <si>
    <t>Ľahké nákladné vozidlá - centrum mesta</t>
  </si>
  <si>
    <t>Stredne ťažké nákladné vozidlá - centrum mesta</t>
  </si>
  <si>
    <t>Ťažké nákladné vozidlá- centrum mesta</t>
  </si>
  <si>
    <t>Autobusy- centrum mesta</t>
  </si>
  <si>
    <t>Osobné vozidlá - intravilán mesta</t>
  </si>
  <si>
    <t>Ľahké nákladné vozidlá - intravilán mesta</t>
  </si>
  <si>
    <t>Stredne ťažké nákladné vozidlá - intravilán mesta</t>
  </si>
  <si>
    <t>Ťažké nákladné vozidlá - intravilán mesta</t>
  </si>
  <si>
    <t>Autobusy - intravilán mesta</t>
  </si>
  <si>
    <t>Osobné vozidlá - intravilán obce</t>
  </si>
  <si>
    <t>Ľahké nákladné vozidlá - intravilán obce</t>
  </si>
  <si>
    <t>Stredne ťažké nákladné vozidlá - intravilán obce</t>
  </si>
  <si>
    <t>Ťažké nákladné vozidlá - intravilán obce</t>
  </si>
  <si>
    <t>Autobusy - intravilán obce</t>
  </si>
  <si>
    <t>Príručka CBA, tabuľka 42</t>
  </si>
  <si>
    <t>Nákup pozemkov</t>
  </si>
  <si>
    <t>Nadobudnutie pozemkov potrebných pre realizáciu projektu, ako aj nájmy či vecné bremená;</t>
  </si>
  <si>
    <t>Výdavky súvisiace s inštaláciou, prevádzkou a odstránením zariadenia staveniska, vytyčovanie, dočasné prístupové komunikácie, dočasné dopravné značky a signalizácia, vypratanie staveniska, demolačné práce;</t>
  </si>
  <si>
    <t>Stavebné výdavky - Mosty</t>
  </si>
  <si>
    <t>Stavebné výdavky - Tunely</t>
  </si>
  <si>
    <t>Stavebné výdavky - Cesty</t>
  </si>
  <si>
    <t>Výdavky na projektovú dokumentáciu, všetky súvisiace štúdie;</t>
  </si>
  <si>
    <t>Stavebné objekty ciest vrátane kanalizácie, odlučovače ropných látok, vrátane vozovky v tuneli;</t>
  </si>
  <si>
    <t>Stavebné výdavky - Podporné múry, spevňovanie svahu</t>
  </si>
  <si>
    <t>Podporné múry a spevňovanie svahu</t>
  </si>
  <si>
    <t>Stavebné objekty podporných, zárubných múrov, vrátane sanácie a spevňovanie svahu;</t>
  </si>
  <si>
    <t>Stavebné výdavky - Protihlukové opatrenia</t>
  </si>
  <si>
    <t>Protihlukové opatrenia</t>
  </si>
  <si>
    <t>Informačný systém - stavebná časť</t>
  </si>
  <si>
    <t>Infomačný systém - technologická časť</t>
  </si>
  <si>
    <t>Objekty protihlukových stien a ďalších opatrení ochrany životého prostredia vrátane oplotenie diaľnice;</t>
  </si>
  <si>
    <t>Stavebné objekty mostov, mimoúrovňových križovatiek, podchody;</t>
  </si>
  <si>
    <t xml:space="preserve">Stavebné objekty tunela bez budov a bez vozovky; </t>
  </si>
  <si>
    <t>Stavebné výdavky - Budovy</t>
  </si>
  <si>
    <t>Stavebné objekty budov (napr. portálové budovy, budovy stredísk správy a údržby diaľnic/ rýchlostných ciest);</t>
  </si>
  <si>
    <t>Objekt stavebnej čast informačného systému diaľnice/rýchlostnej cesty;</t>
  </si>
  <si>
    <t>Objekt technologickej časti informačného systému diaľnice/rýchlostnej cesty;</t>
  </si>
  <si>
    <t>Stavebný výdavky - Stavebná časť informačného systému</t>
  </si>
  <si>
    <t>Stavebný výdavky - Sechnologická časť informačného systému</t>
  </si>
  <si>
    <t>Stavebné výdavky - Ostatné</t>
  </si>
  <si>
    <t>Objetky spätnej rekultivácie, vegetačných úprav a pod; objekty, ktoré nie je možné zaradiť do predchádzajúcich položiek</t>
  </si>
  <si>
    <t>Stavebné výdavky - Vyvolané investície</t>
  </si>
  <si>
    <t>Stavebný dozor, prípadne iný dozor (technický, geologický);</t>
  </si>
  <si>
    <t>Archeologický prieskum, publicita, monitoringy, mesačné správy, fotodokumentácia, video, záručný servis a pod;</t>
  </si>
  <si>
    <t>Iné služby</t>
  </si>
  <si>
    <t>Rezerva na nepredvídateľné výdavky</t>
  </si>
  <si>
    <t>Valorizácia</t>
  </si>
  <si>
    <t>Položka sa stanovuje a uplatňuje v súlade s pravidlami oprávnenosti príslušného programu;</t>
  </si>
  <si>
    <t>Uplatňuje sa iba v prípade cenových úprav stanovených v zmluve o dielo na stavebné práce;</t>
  </si>
  <si>
    <t>→</t>
  </si>
  <si>
    <t>výdavky na výmenu/obnovu</t>
  </si>
  <si>
    <t>! Konverzný faktor pre pozemky je 1,0</t>
  </si>
  <si>
    <r>
      <t xml:space="preserve">Použitý konverzný faktor: </t>
    </r>
    <r>
      <rPr>
        <b/>
        <sz val="8"/>
        <rFont val="Arial"/>
        <family val="2"/>
        <charset val="238"/>
      </rPr>
      <t>agregovaný</t>
    </r>
  </si>
  <si>
    <t>(spracovateľ môže stanoviť odlišné konverzné faktory na základe rôznej miery zastúpenia výrobných faktorov na investícií)</t>
  </si>
  <si>
    <t>1.1 Investičné výdavky (EUR) - finančné</t>
  </si>
  <si>
    <t>Celkové investičné výdavky vrátane DPH</t>
  </si>
  <si>
    <t>Oprávnené investičné výdavky</t>
  </si>
  <si>
    <t>Neoprávnené investičné výdavky</t>
  </si>
  <si>
    <t>Kategória investičných výdavkov*  **</t>
  </si>
  <si>
    <t>**</t>
  </si>
  <si>
    <t>Prevádzkové príjmy</t>
  </si>
  <si>
    <t>Oprávnené výdavky</t>
  </si>
  <si>
    <t>Suma v rozhodnutí (NFP)</t>
  </si>
  <si>
    <t>Časový horizont (referenčné obdobie)</t>
  </si>
  <si>
    <t>Začiatočný rok referenčného obdobia</t>
  </si>
  <si>
    <t>Rok uvedenia do prevádzky</t>
  </si>
  <si>
    <t>Posledný rok referenčného obdobia</t>
  </si>
  <si>
    <t>3.4 Prevádzkové náklady (ekonomické)</t>
  </si>
  <si>
    <t>Celkové prevádzkové náklady na údržbu cesty</t>
  </si>
  <si>
    <t>Náklady na elektronický výber mýta</t>
  </si>
  <si>
    <t>Iné špecifické náklady</t>
  </si>
  <si>
    <t>Celkové iné špecifické prevádzkové náklady</t>
  </si>
  <si>
    <t>Celkové prevádzkové náklady</t>
  </si>
  <si>
    <t>(diskontované)</t>
  </si>
  <si>
    <t>Vlastné financovanie investície</t>
  </si>
  <si>
    <t>Splátky úverov (vrátane úrokov)</t>
  </si>
  <si>
    <t>6.3 Finančná udržateľnosť (prírastková)</t>
  </si>
  <si>
    <t>z toho: Príspevok z fondov EÚ</t>
  </si>
  <si>
    <t>z toho: Verejné zdroje SR</t>
  </si>
  <si>
    <t>! Bez DPH, bez rezervy, bez cenových úprav (valorizácia)</t>
  </si>
  <si>
    <t>Cenové úpravy (valorizácia)</t>
  </si>
  <si>
    <t>Celkové investičné výdavky vrátane rezervy a valorizácie</t>
  </si>
  <si>
    <t>Celkové investičné výdavky</t>
  </si>
  <si>
    <t>* bez zahrnutia DPH, rezervy a cenových úprav (valorizácia)</t>
  </si>
  <si>
    <t>Oprávnené investičné výdavky bez DPH, rezervy a valorizácie</t>
  </si>
  <si>
    <t>5.3 Štruktúra financovania*</t>
  </si>
  <si>
    <t>z toho: Úver**</t>
  </si>
  <si>
    <t>**predpoklad nevyužitia úverových zdrojov, ak naopak, potrebné doplniť čerpanie úveru po rokoch</t>
  </si>
  <si>
    <t>Celkové finančné zdroje</t>
  </si>
  <si>
    <t>Splátky úverov (vrátane úrokov)*</t>
  </si>
  <si>
    <t>Prevádzková dotácia</t>
  </si>
  <si>
    <t>Upravený kumulovaný čistý peňažný tok</t>
  </si>
  <si>
    <t>Prevádzkové výdavky (iba s projektom)</t>
  </si>
  <si>
    <t>Prevádzkové príjmy (iba s projektom)</t>
  </si>
  <si>
    <t>6.4 Finančná udržateľnosť (absolútna pre projektový scenár)</t>
  </si>
  <si>
    <t>7.1 Jazdný čas osobných áut (hodiny)</t>
  </si>
  <si>
    <t>7.2 Jazdný čas autobusov (hodiny)</t>
  </si>
  <si>
    <t>Úspora času, z toho:</t>
  </si>
  <si>
    <t>Úspora času v peňažnom vyjadrení (v EUR)</t>
  </si>
  <si>
    <t>Časová zložka vodičov autobsov a vodičov nákladnej dopravy je zohľadnená v prevádzkových nákladoch vozidiel</t>
  </si>
  <si>
    <t>Služobná cesta</t>
  </si>
  <si>
    <t>Osobné automobily (benzín)</t>
  </si>
  <si>
    <t>Osobné automobily (nafta)</t>
  </si>
  <si>
    <t>4.1 Príjmy</t>
  </si>
  <si>
    <t>4.2 Príjmy</t>
  </si>
  <si>
    <t>4.3 Príjmy</t>
  </si>
  <si>
    <t>PRÍRASTKOVÉ</t>
  </si>
  <si>
    <t>Celkom benzín</t>
  </si>
  <si>
    <t>Celkom nafta</t>
  </si>
  <si>
    <t>10.1 Jazdný čas vozidiel (hodiny)</t>
  </si>
  <si>
    <t>10.2 Jazdný čas vozidiel (hodiny)</t>
  </si>
  <si>
    <t>10.4 Úspora časovej zložky nákladov na prevádzku v peňažnom vyjadrení (v EUR)</t>
  </si>
  <si>
    <t>10.5 Jazdná vzdialenosť (kilometre)</t>
  </si>
  <si>
    <t>10.6 Jazdná vzdialenosť (kilometre)</t>
  </si>
  <si>
    <t>10.7 Jazdná vzdialenosť (kilometre)</t>
  </si>
  <si>
    <t>10.8 Úspora km zložky nákladov na prevádzku v peňažnom vyjadrení (v EUR)</t>
  </si>
  <si>
    <t>10.9 Úspora ostatných prevádzkových nákladov vozidiel celkom v peňažnom vyjadrení (v EUR)</t>
  </si>
  <si>
    <t>9.1 Spotreba pohonných hmôt (litre)</t>
  </si>
  <si>
    <t>9.2 Spotreba pohonných hmôt (litre)</t>
  </si>
  <si>
    <t>9.3 Spotreba pohonných hmôt (litre)</t>
  </si>
  <si>
    <t>9.4 Úspora spotreby v peňažnom vyjadrení (v EUR)</t>
  </si>
  <si>
    <t>9.5 Dodatočná spotreba pohonných hmôt (litre)</t>
  </si>
  <si>
    <t>9.6 Dodatočná spotreba pohonných hmôt (litre)</t>
  </si>
  <si>
    <t>9.7 Dodatočná spotreba pohonných hmôt (litre)</t>
  </si>
  <si>
    <t>9.8 Úspora dodatočnej spotreby v peňažnom vyjadrení (v EUR)</t>
  </si>
  <si>
    <t>9.9 Úspora PHM celkom v peňažnom vyjadrení (v EUR)</t>
  </si>
  <si>
    <t>9.10 Úspora PHM celkom (kilogramy)</t>
  </si>
  <si>
    <t>8.1 Jazdný čas stredne ťažkých nákladných vozidiel (hodiny)</t>
  </si>
  <si>
    <t>8.2 Jazdný čas ťažkých nákladných vozidiel (hodiny)</t>
  </si>
  <si>
    <t>11.1 Náklady z dopravných nehôd (v EUR)</t>
  </si>
  <si>
    <t>11.3 Náklady z dopravných nehôd (v EUR)</t>
  </si>
  <si>
    <t>11.2 Náklady z dopravných nehôd (v EUR)</t>
  </si>
  <si>
    <t>SO2</t>
  </si>
  <si>
    <t>NH3</t>
  </si>
  <si>
    <t>PM2,5 centrum mesta</t>
  </si>
  <si>
    <t>NOx centrum mesta</t>
  </si>
  <si>
    <t>PM2,5 extravilány, intravilány obcí a miest</t>
  </si>
  <si>
    <t>NOx extravilány, intravilány obcí a miest</t>
  </si>
  <si>
    <t>12.1 Množstvo emitovaných znečisťujúcich látok (kilogramy)</t>
  </si>
  <si>
    <t>12.2 Množstvo emitovaných znečisťujúcich látok (kilogramy)</t>
  </si>
  <si>
    <t>12.3 Množstvo emitovaných znečisťujúcich látok (kilogramy)</t>
  </si>
  <si>
    <t>12.4 Úspora emitovaných znečisťujúcich látok v peňažnom vyjadrení (EUR)</t>
  </si>
  <si>
    <t>13.1 Množstvo emitovaných skleníkových plynov (kilogramy)</t>
  </si>
  <si>
    <t>CO2</t>
  </si>
  <si>
    <t>CH4</t>
  </si>
  <si>
    <t>N2O</t>
  </si>
  <si>
    <t>13.2 Množstvo emitovaných skleníkových plynov (kilogramy)</t>
  </si>
  <si>
    <t>13.3 Množstvo emitovaných skleníkových plynov (kilogramy)</t>
  </si>
  <si>
    <t>13.4 Úspora emitovaných skleníkových plynov v peňažnom vyjadrení (EUR)</t>
  </si>
  <si>
    <t>Prepočet úspory na CO2e</t>
  </si>
  <si>
    <t>14.1 Jazdná vzdialenosť (kilometre)</t>
  </si>
  <si>
    <t>Osobné vozidlá (centrum mesta)</t>
  </si>
  <si>
    <t>Osobné vozidlá (intravilán mesta)</t>
  </si>
  <si>
    <t>Ľahké nákladné vozidlá (centrum mesta)</t>
  </si>
  <si>
    <t>Ľahké nákladné vozidlá (intravilán mesta)</t>
  </si>
  <si>
    <t>Stredne ťažké nákladné vozidlá (centrum mesta)</t>
  </si>
  <si>
    <t>Stredne ťažké nákladné vozidlá (intravilán mesta)</t>
  </si>
  <si>
    <t>Osobné vozidlá (intravilán obce)</t>
  </si>
  <si>
    <t>Ľahké nákladné vozidlá (intravilán obce)</t>
  </si>
  <si>
    <t>Stredne ťažké nákladné vozidlá (intravilán obce)</t>
  </si>
  <si>
    <t>Ťažké nákladné vozidlá (centrum mesta)</t>
  </si>
  <si>
    <t>Ťažké nákladné vozidlá (intravilán mesta)</t>
  </si>
  <si>
    <t>Autobusy (centrum mesta)</t>
  </si>
  <si>
    <t>Autobusy (intravilán mesta)</t>
  </si>
  <si>
    <t>14.2 Jazdná vzdialenosť (kilometre)</t>
  </si>
  <si>
    <t>Autobusy (intravilán obce)</t>
  </si>
  <si>
    <t>Ťažké nákladné vozidlá (intravilán obce)</t>
  </si>
  <si>
    <t>14.3 Jazdná vzdialenosť (kilometre)</t>
  </si>
  <si>
    <t>14.4 Úspora nákladov z hluku peňažnom vyjadrení (EUR)</t>
  </si>
  <si>
    <t>15.1 Spoločenská čistá súčasná hodnota investície</t>
  </si>
  <si>
    <t>Čas cestujúcich</t>
  </si>
  <si>
    <t>Čas tovaru</t>
  </si>
  <si>
    <t>Spotreba pohonných látok</t>
  </si>
  <si>
    <t>Ostatné prevádzkové náklady vozidiel</t>
  </si>
  <si>
    <t>Bezpečnosť</t>
  </si>
  <si>
    <t>Znečisťujúce látky</t>
  </si>
  <si>
    <t>Skleníkové plyny</t>
  </si>
  <si>
    <t>Hluk</t>
  </si>
  <si>
    <t>Úspora času všetkých cestujúcich v peňažnom vyjadrení (v EUR)</t>
  </si>
  <si>
    <t>Výjazd z intravilánu</t>
  </si>
  <si>
    <t>Okružná križovatka mimo obce</t>
  </si>
  <si>
    <t>Križovatka so zastavením v obci</t>
  </si>
  <si>
    <t>Križovatka so zastavením mimo obce</t>
  </si>
  <si>
    <t>Pripojenie na D/RC</t>
  </si>
  <si>
    <t>Okružná križovatka v obci</t>
  </si>
  <si>
    <t>3-pruh</t>
  </si>
  <si>
    <t>1+1obch</t>
  </si>
  <si>
    <t>1+1D/RC</t>
  </si>
  <si>
    <t>RC</t>
  </si>
  <si>
    <t>D</t>
  </si>
  <si>
    <t>2+2rozd</t>
  </si>
  <si>
    <t>2+2neroz</t>
  </si>
  <si>
    <r>
      <rPr>
        <sz val="8"/>
        <color rgb="FFFF0000"/>
        <rFont val="Calibri"/>
        <family val="2"/>
        <charset val="238"/>
        <scheme val="minor"/>
      </rPr>
      <t>→</t>
    </r>
    <r>
      <rPr>
        <sz val="8"/>
        <color rgb="FFFF0000"/>
        <rFont val="Arial"/>
        <family val="2"/>
        <charset val="238"/>
      </rPr>
      <t xml:space="preserve"> podľa čl. 18 Delegovaného nariadenia 480/2014 sa Zostatková hodnota investície zahrnie do výpočtu diskontovaných čistých príjmov operácie iba vtedy, ak príjmy prevyšujú výdavky</t>
    </r>
  </si>
  <si>
    <t>Čistý príjem (DNR)</t>
  </si>
  <si>
    <t>Investičné výdavky (DIC)</t>
  </si>
  <si>
    <t>Investičné výdavky - Čistý príjem (Max EE)</t>
  </si>
  <si>
    <t>Finančná medzera (FG)</t>
  </si>
  <si>
    <t>*doplniť splátky úveru (istina+úroky) ak relevantné</t>
  </si>
  <si>
    <t>pre účely Žiadosti o poskytnutie NFP</t>
  </si>
  <si>
    <r>
      <rPr>
        <sz val="8"/>
        <color rgb="FFFF0000"/>
        <rFont val="Calibri"/>
        <family val="2"/>
        <charset val="238"/>
        <scheme val="minor"/>
      </rPr>
      <t>→</t>
    </r>
    <r>
      <rPr>
        <sz val="8"/>
        <color rgb="FFFF0000"/>
        <rFont val="Arial"/>
        <family val="2"/>
        <charset val="238"/>
      </rPr>
      <t xml:space="preserve"> v prípadoch úspory inkrementálnej úspory prevádzkových výdavkov (záporná hodnota) je možné bunku vynulovať za predpokladu, že úspora je kompenzovaná znížením prevádzkovej dotácie</t>
    </r>
  </si>
  <si>
    <t>Emisné faktory (gCO2/kWh) spotreby elektrickej energie</t>
  </si>
  <si>
    <t>Sieť vysokého napätia (VN)</t>
  </si>
  <si>
    <t>Sieť stredného napätia (SN)</t>
  </si>
  <si>
    <t>Sieť nízkeho napätia (NN)</t>
  </si>
  <si>
    <t>Príručka CBA, tabuľka 40</t>
  </si>
  <si>
    <t>Všetky objekty, ktoré budú odovzdané iným budúcim správcom (okrem všetkých ciest), napr. úpravy vodných tokov, preložky inžinierskych sietí a pod);</t>
  </si>
  <si>
    <t xml:space="preserve"> - Pre účely kvantifikácie citlivosti a rizika sa pridajú ďalšie hárky s príslušným označením</t>
  </si>
  <si>
    <t xml:space="preserve">Od roku </t>
  </si>
  <si>
    <t>je projekt v prevádzke, až od tohto roku je potrebné zohľadniť rozdielne vstupy pre scenár BEZ PROJEKTU a scenár S PROJEKTOM</t>
  </si>
  <si>
    <t xml:space="preserve"> - Bunky, do ktorých je požadované vloženie vstupných dát od spracovateľa CBA sú zvýraznené modrou farbou </t>
  </si>
  <si>
    <t>(v prípade etapizácie projektu je možné zohľadniť čiastočné rozdielne vstupy aj skôr, napr. po dokončení I. etapy)</t>
  </si>
  <si>
    <r>
      <t xml:space="preserve"> - Zároveň je požadované vyplnenie vstupných hárkov (</t>
    </r>
    <r>
      <rPr>
        <b/>
        <sz val="8"/>
        <color rgb="FF3399FF"/>
        <rFont val="Arial"/>
        <family val="2"/>
        <charset val="238"/>
      </rPr>
      <t>úseky, intenzity, rýchlosti</t>
    </r>
    <r>
      <rPr>
        <sz val="8"/>
        <rFont val="Arial"/>
        <family val="2"/>
        <charset val="238"/>
      </rPr>
      <t>), ktoré slúžia ako základ výpočtov CBA modelu</t>
    </r>
  </si>
  <si>
    <t>nediskontované</t>
  </si>
  <si>
    <t>Celkom (EUR)</t>
  </si>
  <si>
    <t>9.1 Spotreba pohonných hmôt (EUR)</t>
  </si>
  <si>
    <t>10.1 Jazdný čas vozidiel (EUR)</t>
  </si>
  <si>
    <t>10.2 Jazdný čas vozidiel (EUR)</t>
  </si>
  <si>
    <t>10.5 Jazdná vzdialenosť (EUR)</t>
  </si>
  <si>
    <t>12.1 Množstvo emitovaných znečisťujúcich látok (EUR)</t>
  </si>
  <si>
    <t>12.2 Množstvo emitovaných znečisťujúcich látok (EUR)</t>
  </si>
  <si>
    <t>13.1 Množstvo emitovaných skleníkových plynov (EUR)</t>
  </si>
  <si>
    <t>14.1 Jazdná vzdialenosť (EUR)</t>
  </si>
  <si>
    <t>14.2 Jazdná vzdialenosť (EUR)</t>
  </si>
  <si>
    <t>kontrola (BP-SP)</t>
  </si>
  <si>
    <t>7.1 Jazdný čas osobných áut (EUR)</t>
  </si>
  <si>
    <t>7.2 Jazdný čas autobusov (EUR)</t>
  </si>
  <si>
    <t>BP</t>
  </si>
  <si>
    <t>SP</t>
  </si>
  <si>
    <t>Rozdíl</t>
  </si>
  <si>
    <t>Životnost</t>
  </si>
  <si>
    <t>živ. Investice</t>
  </si>
  <si>
    <t>Životnost investice po skončení hodnotícího období</t>
  </si>
  <si>
    <t>Délka provozní fáze hodnotícího období</t>
  </si>
  <si>
    <t>ZH</t>
  </si>
  <si>
    <t>Zůstatková hodnota (EA)</t>
  </si>
  <si>
    <t>Zůstatková hodnota (FA)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</si>
</sst>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_ ;[Red]\-#,##0\ "/>
    <numFmt numFmtId="165" formatCode="0.0"/>
    <numFmt numFmtId="166" formatCode="#,##0.0"/>
    <numFmt numFmtId="167" formatCode="0.0%"/>
    <numFmt numFmtId="168" formatCode="#,##0.00_ ;[Red]\-#,##0.00\ "/>
    <numFmt numFmtId="169" formatCode="0.000"/>
    <numFmt numFmtId="170" formatCode="0.0000"/>
    <numFmt numFmtId="171" formatCode="#,##0.0000"/>
    <numFmt numFmtId="172" formatCode="0.0000000"/>
  </numFmts>
  <fonts count="36" x14ac:knownFonts="1">
    <font>
      <sz val="10"/>
      <name val="Arial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i/>
      <sz val="8"/>
      <name val="Arial"/>
      <family val="2"/>
      <charset val="238"/>
    </font>
    <font>
      <b/>
      <sz val="8"/>
      <name val="Arial"/>
      <family val="2"/>
      <charset val="238"/>
    </font>
    <font>
      <b/>
      <sz val="8"/>
      <name val="Arial"/>
      <family val="2"/>
    </font>
    <font>
      <i/>
      <sz val="8"/>
      <name val="Calibri"/>
      <family val="2"/>
      <charset val="238"/>
    </font>
    <font>
      <sz val="8"/>
      <name val="Calibri"/>
      <family val="2"/>
      <charset val="238"/>
    </font>
    <font>
      <sz val="8"/>
      <color indexed="8"/>
      <name val="Arial"/>
      <family val="2"/>
      <charset val="238"/>
    </font>
    <font>
      <sz val="8"/>
      <name val="Arial"/>
      <family val="2"/>
    </font>
    <font>
      <sz val="8"/>
      <color rgb="FF000000"/>
      <name val="Arial"/>
      <family val="2"/>
      <charset val="238"/>
    </font>
    <font>
      <i/>
      <sz val="8"/>
      <color rgb="FF000000"/>
      <name val="Calibri"/>
      <family val="2"/>
      <charset val="238"/>
    </font>
    <font>
      <sz val="8"/>
      <color rgb="FF000000"/>
      <name val="Arial"/>
      <family val="2"/>
    </font>
    <font>
      <sz val="10"/>
      <name val="Arial"/>
      <family val="2"/>
    </font>
    <font>
      <sz val="8"/>
      <color theme="0"/>
      <name val="Arial"/>
      <family val="2"/>
      <charset val="238"/>
    </font>
    <font>
      <sz val="8"/>
      <color theme="0" tint="-0.249977111117893"/>
      <name val="Arial"/>
      <family val="2"/>
      <charset val="238"/>
    </font>
    <font>
      <vertAlign val="subscript"/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b/>
      <vertAlign val="subscript"/>
      <sz val="8"/>
      <name val="Arial"/>
      <family val="2"/>
      <charset val="238"/>
    </font>
    <font>
      <vertAlign val="subscript"/>
      <sz val="8"/>
      <color rgb="FF00000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8"/>
      <color rgb="FF00000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color theme="3"/>
      <name val="Arial"/>
      <family val="2"/>
      <charset val="238"/>
    </font>
    <font>
      <sz val="8"/>
      <color rgb="FFFF0000"/>
      <name val="Arial"/>
      <family val="2"/>
      <charset val="238"/>
    </font>
    <font>
      <sz val="8"/>
      <color rgb="FFFF0000"/>
      <name val="Calibri"/>
      <family val="2"/>
      <charset val="238"/>
      <scheme val="minor"/>
    </font>
    <font>
      <b/>
      <sz val="8"/>
      <color rgb="FF00000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8"/>
      <color rgb="FF3399FF"/>
      <name val="Arial"/>
      <family val="2"/>
      <charset val="238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7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5" fillId="0" borderId="0"/>
    <xf numFmtId="9" fontId="3" fillId="0" borderId="0" applyFont="0" applyFill="0" applyBorder="0" applyAlignment="0" applyProtection="0"/>
    <xf numFmtId="0" fontId="2" fillId="0" borderId="0"/>
    <xf numFmtId="0" fontId="16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/>
    <xf numFmtId="43" fontId="33" fillId="0" borderId="0" applyFont="0" applyFill="0" applyBorder="0" applyAlignment="0" applyProtection="0"/>
    <xf numFmtId="0" fontId="34" fillId="0" borderId="0"/>
    <xf numFmtId="0" fontId="3" fillId="0" borderId="0"/>
  </cellStyleXfs>
  <cellXfs count="327">
    <xf numFmtId="0" fontId="0" fillId="0" borderId="0" xfId="0"/>
    <xf numFmtId="0" fontId="6" fillId="0" borderId="0" xfId="0" applyFont="1"/>
    <xf numFmtId="0" fontId="4" fillId="0" borderId="0" xfId="0" applyFont="1" applyFill="1"/>
    <xf numFmtId="0" fontId="4" fillId="0" borderId="0" xfId="0" applyFont="1"/>
    <xf numFmtId="0" fontId="4" fillId="0" borderId="1" xfId="0" applyFont="1" applyBorder="1"/>
    <xf numFmtId="0" fontId="7" fillId="0" borderId="1" xfId="0" applyFont="1" applyBorder="1"/>
    <xf numFmtId="0" fontId="6" fillId="0" borderId="1" xfId="0" applyFont="1" applyBorder="1"/>
    <xf numFmtId="0" fontId="7" fillId="3" borderId="1" xfId="0" applyFont="1" applyFill="1" applyBorder="1"/>
    <xf numFmtId="0" fontId="6" fillId="3" borderId="1" xfId="0" applyFont="1" applyFill="1" applyBorder="1"/>
    <xf numFmtId="3" fontId="4" fillId="0" borderId="1" xfId="0" applyNumberFormat="1" applyFont="1" applyBorder="1"/>
    <xf numFmtId="3" fontId="4" fillId="2" borderId="1" xfId="0" applyNumberFormat="1" applyFont="1" applyFill="1" applyBorder="1"/>
    <xf numFmtId="3" fontId="4" fillId="0" borderId="1" xfId="0" applyNumberFormat="1" applyFont="1" applyFill="1" applyBorder="1"/>
    <xf numFmtId="0" fontId="7" fillId="0" borderId="1" xfId="0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3" fontId="7" fillId="0" borderId="1" xfId="0" applyNumberFormat="1" applyFont="1" applyBorder="1"/>
    <xf numFmtId="3" fontId="4" fillId="0" borderId="0" xfId="0" applyNumberFormat="1" applyFont="1"/>
    <xf numFmtId="0" fontId="4" fillId="0" borderId="1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3" fontId="7" fillId="0" borderId="1" xfId="0" applyNumberFormat="1" applyFont="1" applyFill="1" applyBorder="1"/>
    <xf numFmtId="0" fontId="7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Border="1"/>
    <xf numFmtId="0" fontId="4" fillId="0" borderId="0" xfId="0" applyFont="1" applyBorder="1"/>
    <xf numFmtId="0" fontId="4" fillId="3" borderId="1" xfId="0" applyFont="1" applyFill="1" applyBorder="1"/>
    <xf numFmtId="0" fontId="7" fillId="0" borderId="2" xfId="0" applyFont="1" applyFill="1" applyBorder="1"/>
    <xf numFmtId="3" fontId="7" fillId="0" borderId="2" xfId="0" applyNumberFormat="1" applyFont="1" applyBorder="1"/>
    <xf numFmtId="0" fontId="7" fillId="0" borderId="3" xfId="0" applyFont="1" applyBorder="1"/>
    <xf numFmtId="3" fontId="7" fillId="0" borderId="3" xfId="0" applyNumberFormat="1" applyFont="1" applyBorder="1"/>
    <xf numFmtId="9" fontId="4" fillId="0" borderId="1" xfId="2" applyFont="1" applyFill="1" applyBorder="1"/>
    <xf numFmtId="0" fontId="7" fillId="0" borderId="0" xfId="0" applyFont="1" applyFill="1"/>
    <xf numFmtId="0" fontId="6" fillId="0" borderId="1" xfId="0" applyFont="1" applyFill="1" applyBorder="1"/>
    <xf numFmtId="3" fontId="4" fillId="0" borderId="0" xfId="0" applyNumberFormat="1" applyFont="1" applyFill="1"/>
    <xf numFmtId="164" fontId="4" fillId="0" borderId="0" xfId="0" applyNumberFormat="1" applyFont="1"/>
    <xf numFmtId="0" fontId="4" fillId="0" borderId="4" xfId="0" applyFont="1" applyBorder="1"/>
    <xf numFmtId="164" fontId="4" fillId="0" borderId="0" xfId="0" applyNumberFormat="1" applyFont="1" applyBorder="1"/>
    <xf numFmtId="0" fontId="4" fillId="0" borderId="2" xfId="0" applyFont="1" applyBorder="1"/>
    <xf numFmtId="3" fontId="4" fillId="0" borderId="2" xfId="0" applyNumberFormat="1" applyFont="1" applyFill="1" applyBorder="1"/>
    <xf numFmtId="3" fontId="4" fillId="2" borderId="2" xfId="0" applyNumberFormat="1" applyFont="1" applyFill="1" applyBorder="1"/>
    <xf numFmtId="0" fontId="7" fillId="4" borderId="1" xfId="0" applyFont="1" applyFill="1" applyBorder="1"/>
    <xf numFmtId="3" fontId="7" fillId="4" borderId="1" xfId="0" applyNumberFormat="1" applyFont="1" applyFill="1" applyBorder="1"/>
    <xf numFmtId="3" fontId="4" fillId="5" borderId="1" xfId="0" applyNumberFormat="1" applyFont="1" applyFill="1" applyBorder="1"/>
    <xf numFmtId="0" fontId="4" fillId="0" borderId="3" xfId="0" applyFont="1" applyBorder="1"/>
    <xf numFmtId="0" fontId="4" fillId="0" borderId="0" xfId="1" applyFont="1"/>
    <xf numFmtId="0" fontId="4" fillId="0" borderId="1" xfId="1" applyFont="1" applyBorder="1"/>
    <xf numFmtId="0" fontId="7" fillId="0" borderId="1" xfId="1" applyFont="1" applyBorder="1"/>
    <xf numFmtId="0" fontId="6" fillId="0" borderId="1" xfId="1" applyFont="1" applyBorder="1"/>
    <xf numFmtId="0" fontId="7" fillId="3" borderId="1" xfId="1" applyFont="1" applyFill="1" applyBorder="1"/>
    <xf numFmtId="0" fontId="4" fillId="3" borderId="1" xfId="1" applyFont="1" applyFill="1" applyBorder="1"/>
    <xf numFmtId="0" fontId="6" fillId="3" borderId="1" xfId="1" applyFont="1" applyFill="1" applyBorder="1"/>
    <xf numFmtId="0" fontId="7" fillId="0" borderId="0" xfId="1" applyFont="1"/>
    <xf numFmtId="164" fontId="4" fillId="0" borderId="1" xfId="1" applyNumberFormat="1" applyFont="1" applyBorder="1"/>
    <xf numFmtId="2" fontId="7" fillId="3" borderId="1" xfId="1" applyNumberFormat="1" applyFont="1" applyFill="1" applyBorder="1" applyAlignment="1">
      <alignment horizontal="center" wrapText="1"/>
    </xf>
    <xf numFmtId="0" fontId="4" fillId="0" borderId="4" xfId="1" applyFont="1" applyBorder="1"/>
    <xf numFmtId="3" fontId="7" fillId="0" borderId="0" xfId="0" applyNumberFormat="1" applyFont="1" applyBorder="1"/>
    <xf numFmtId="3" fontId="4" fillId="0" borderId="0" xfId="0" applyNumberFormat="1" applyFont="1" applyBorder="1"/>
    <xf numFmtId="0" fontId="6" fillId="0" borderId="0" xfId="0" applyFont="1" applyBorder="1" applyAlignment="1">
      <alignment vertical="center"/>
    </xf>
    <xf numFmtId="0" fontId="4" fillId="2" borderId="1" xfId="0" applyFont="1" applyFill="1" applyBorder="1"/>
    <xf numFmtId="9" fontId="4" fillId="0" borderId="3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0" fillId="0" borderId="0" xfId="0" applyFont="1"/>
    <xf numFmtId="0" fontId="1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left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3" fontId="7" fillId="6" borderId="6" xfId="0" applyNumberFormat="1" applyFont="1" applyFill="1" applyBorder="1"/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9" fontId="4" fillId="0" borderId="4" xfId="2" applyFont="1" applyBorder="1" applyAlignment="1">
      <alignment horizontal="center"/>
    </xf>
    <xf numFmtId="0" fontId="7" fillId="3" borderId="8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3" fontId="4" fillId="6" borderId="8" xfId="0" applyNumberFormat="1" applyFont="1" applyFill="1" applyBorder="1"/>
    <xf numFmtId="3" fontId="4" fillId="7" borderId="9" xfId="0" applyNumberFormat="1" applyFont="1" applyFill="1" applyBorder="1"/>
    <xf numFmtId="3" fontId="7" fillId="7" borderId="6" xfId="0" applyNumberFormat="1" applyFont="1" applyFill="1" applyBorder="1"/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7" borderId="1" xfId="1" applyFont="1" applyFill="1" applyBorder="1"/>
    <xf numFmtId="164" fontId="7" fillId="7" borderId="1" xfId="1" applyNumberFormat="1" applyFont="1" applyFill="1" applyBorder="1"/>
    <xf numFmtId="0" fontId="4" fillId="8" borderId="10" xfId="0" applyFont="1" applyFill="1" applyBorder="1"/>
    <xf numFmtId="0" fontId="4" fillId="8" borderId="12" xfId="0" applyFont="1" applyFill="1" applyBorder="1"/>
    <xf numFmtId="0" fontId="4" fillId="8" borderId="11" xfId="0" applyFont="1" applyFill="1" applyBorder="1"/>
    <xf numFmtId="0" fontId="4" fillId="8" borderId="13" xfId="0" applyFont="1" applyFill="1" applyBorder="1"/>
    <xf numFmtId="0" fontId="4" fillId="8" borderId="0" xfId="0" applyFont="1" applyFill="1" applyBorder="1"/>
    <xf numFmtId="0" fontId="4" fillId="8" borderId="14" xfId="0" applyFont="1" applyFill="1" applyBorder="1"/>
    <xf numFmtId="0" fontId="4" fillId="8" borderId="15" xfId="0" applyFont="1" applyFill="1" applyBorder="1"/>
    <xf numFmtId="0" fontId="4" fillId="8" borderId="16" xfId="0" applyFont="1" applyFill="1" applyBorder="1"/>
    <xf numFmtId="0" fontId="4" fillId="8" borderId="17" xfId="0" applyFont="1" applyFill="1" applyBorder="1"/>
    <xf numFmtId="0" fontId="4" fillId="0" borderId="3" xfId="0" applyFont="1" applyFill="1" applyBorder="1" applyAlignment="1">
      <alignment horizontal="left" vertical="center"/>
    </xf>
    <xf numFmtId="4" fontId="4" fillId="0" borderId="3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/>
    <xf numFmtId="167" fontId="13" fillId="0" borderId="1" xfId="0" applyNumberFormat="1" applyFont="1" applyBorder="1" applyAlignment="1">
      <alignment horizontal="center" vertical="center"/>
    </xf>
    <xf numFmtId="167" fontId="13" fillId="0" borderId="1" xfId="0" applyNumberFormat="1" applyFont="1" applyBorder="1" applyAlignment="1">
      <alignment horizontal="center" vertical="center" wrapText="1"/>
    </xf>
    <xf numFmtId="170" fontId="13" fillId="0" borderId="1" xfId="0" applyNumberFormat="1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7" fillId="9" borderId="1" xfId="0" applyFont="1" applyFill="1" applyBorder="1"/>
    <xf numFmtId="0" fontId="17" fillId="0" borderId="0" xfId="0" applyFont="1"/>
    <xf numFmtId="167" fontId="17" fillId="0" borderId="0" xfId="0" applyNumberFormat="1" applyFont="1"/>
    <xf numFmtId="167" fontId="4" fillId="0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67" fontId="18" fillId="0" borderId="0" xfId="0" applyNumberFormat="1" applyFont="1"/>
    <xf numFmtId="0" fontId="8" fillId="9" borderId="1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/>
    </xf>
    <xf numFmtId="0" fontId="4" fillId="9" borderId="1" xfId="0" applyFont="1" applyFill="1" applyBorder="1"/>
    <xf numFmtId="0" fontId="7" fillId="9" borderId="19" xfId="0" applyNumberFormat="1" applyFont="1" applyFill="1" applyBorder="1" applyAlignment="1">
      <alignment horizontal="center" vertical="center"/>
    </xf>
    <xf numFmtId="0" fontId="7" fillId="9" borderId="20" xfId="0" applyNumberFormat="1" applyFont="1" applyFill="1" applyBorder="1" applyAlignment="1">
      <alignment horizontal="center" vertical="center"/>
    </xf>
    <xf numFmtId="0" fontId="7" fillId="9" borderId="4" xfId="0" applyNumberFormat="1" applyFont="1" applyFill="1" applyBorder="1" applyAlignment="1">
      <alignment horizontal="center" vertical="center"/>
    </xf>
    <xf numFmtId="169" fontId="4" fillId="7" borderId="1" xfId="0" applyNumberFormat="1" applyFont="1" applyFill="1" applyBorder="1" applyAlignment="1">
      <alignment horizontal="center"/>
    </xf>
    <xf numFmtId="169" fontId="4" fillId="0" borderId="1" xfId="0" applyNumberFormat="1" applyFont="1" applyBorder="1" applyAlignment="1">
      <alignment horizont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9" fontId="8" fillId="9" borderId="1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>
      <alignment horizontal="center" vertical="center"/>
    </xf>
    <xf numFmtId="169" fontId="4" fillId="0" borderId="3" xfId="0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7" fontId="11" fillId="0" borderId="1" xfId="2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12" fillId="0" borderId="3" xfId="0" applyFont="1" applyBorder="1"/>
    <xf numFmtId="0" fontId="7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 wrapText="1"/>
    </xf>
    <xf numFmtId="169" fontId="12" fillId="0" borderId="3" xfId="0" applyNumberFormat="1" applyFont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169" fontId="15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center" wrapText="1"/>
    </xf>
    <xf numFmtId="169" fontId="15" fillId="0" borderId="0" xfId="0" applyNumberFormat="1" applyFont="1" applyBorder="1" applyAlignment="1">
      <alignment horizontal="center" vertical="center"/>
    </xf>
    <xf numFmtId="169" fontId="4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166" fontId="12" fillId="0" borderId="1" xfId="0" applyNumberFormat="1" applyFont="1" applyFill="1" applyBorder="1" applyAlignment="1">
      <alignment horizontal="center"/>
    </xf>
    <xf numFmtId="166" fontId="12" fillId="7" borderId="1" xfId="0" applyNumberFormat="1" applyFont="1" applyFill="1" applyBorder="1" applyAlignment="1">
      <alignment horizontal="center"/>
    </xf>
    <xf numFmtId="171" fontId="12" fillId="0" borderId="1" xfId="0" applyNumberFormat="1" applyFont="1" applyBorder="1" applyAlignment="1">
      <alignment horizontal="center"/>
    </xf>
    <xf numFmtId="3" fontId="17" fillId="0" borderId="0" xfId="0" applyNumberFormat="1" applyFont="1"/>
    <xf numFmtId="171" fontId="17" fillId="0" borderId="0" xfId="0" applyNumberFormat="1" applyFont="1"/>
    <xf numFmtId="166" fontId="17" fillId="0" borderId="0" xfId="0" applyNumberFormat="1" applyFont="1"/>
    <xf numFmtId="4" fontId="17" fillId="0" borderId="0" xfId="0" applyNumberFormat="1" applyFont="1"/>
    <xf numFmtId="0" fontId="7" fillId="0" borderId="0" xfId="0" applyFont="1" applyFill="1" applyBorder="1"/>
    <xf numFmtId="3" fontId="7" fillId="0" borderId="0" xfId="0" applyNumberFormat="1" applyFont="1" applyFill="1" applyBorder="1"/>
    <xf numFmtId="0" fontId="6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4" fillId="0" borderId="0" xfId="0" applyFont="1" applyAlignment="1">
      <alignment horizontal="justify" vertical="center"/>
    </xf>
    <xf numFmtId="0" fontId="23" fillId="0" borderId="0" xfId="0" applyFont="1"/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/>
    <xf numFmtId="3" fontId="6" fillId="2" borderId="1" xfId="0" applyNumberFormat="1" applyFont="1" applyFill="1" applyBorder="1"/>
    <xf numFmtId="3" fontId="6" fillId="0" borderId="1" xfId="0" applyNumberFormat="1" applyFont="1" applyFill="1" applyBorder="1"/>
    <xf numFmtId="0" fontId="25" fillId="0" borderId="0" xfId="0" applyFont="1"/>
    <xf numFmtId="0" fontId="26" fillId="0" borderId="1" xfId="0" applyFont="1" applyFill="1" applyBorder="1"/>
    <xf numFmtId="3" fontId="26" fillId="0" borderId="1" xfId="0" applyNumberFormat="1" applyFont="1" applyBorder="1"/>
    <xf numFmtId="3" fontId="26" fillId="2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 vertical="center" wrapText="1"/>
    </xf>
    <xf numFmtId="3" fontId="4" fillId="0" borderId="3" xfId="0" applyNumberFormat="1" applyFont="1" applyFill="1" applyBorder="1"/>
    <xf numFmtId="3" fontId="4" fillId="4" borderId="1" xfId="0" applyNumberFormat="1" applyFont="1" applyFill="1" applyBorder="1"/>
    <xf numFmtId="3" fontId="4" fillId="4" borderId="2" xfId="0" applyNumberFormat="1" applyFont="1" applyFill="1" applyBorder="1"/>
    <xf numFmtId="3" fontId="4" fillId="4" borderId="3" xfId="0" applyNumberFormat="1" applyFont="1" applyFill="1" applyBorder="1"/>
    <xf numFmtId="3" fontId="4" fillId="0" borderId="4" xfId="0" applyNumberFormat="1" applyFont="1" applyFill="1" applyBorder="1"/>
    <xf numFmtId="0" fontId="6" fillId="0" borderId="0" xfId="0" applyFont="1" applyFill="1"/>
    <xf numFmtId="3" fontId="26" fillId="0" borderId="1" xfId="0" applyNumberFormat="1" applyFont="1" applyFill="1" applyBorder="1"/>
    <xf numFmtId="3" fontId="4" fillId="7" borderId="1" xfId="0" applyNumberFormat="1" applyFont="1" applyFill="1" applyBorder="1"/>
    <xf numFmtId="164" fontId="4" fillId="7" borderId="1" xfId="0" applyNumberFormat="1" applyFont="1" applyFill="1" applyBorder="1"/>
    <xf numFmtId="9" fontId="4" fillId="7" borderId="1" xfId="0" applyNumberFormat="1" applyFont="1" applyFill="1" applyBorder="1"/>
    <xf numFmtId="0" fontId="7" fillId="4" borderId="5" xfId="0" applyFont="1" applyFill="1" applyBorder="1"/>
    <xf numFmtId="3" fontId="7" fillId="4" borderId="5" xfId="0" applyNumberFormat="1" applyFont="1" applyFill="1" applyBorder="1"/>
    <xf numFmtId="0" fontId="4" fillId="5" borderId="1" xfId="0" applyFont="1" applyFill="1" applyBorder="1"/>
    <xf numFmtId="0" fontId="4" fillId="0" borderId="1" xfId="0" applyFont="1" applyBorder="1" applyAlignment="1"/>
    <xf numFmtId="0" fontId="4" fillId="0" borderId="0" xfId="0" applyFont="1" applyAlignment="1"/>
    <xf numFmtId="0" fontId="7" fillId="0" borderId="1" xfId="0" applyFont="1" applyBorder="1" applyAlignment="1"/>
    <xf numFmtId="0" fontId="7" fillId="3" borderId="1" xfId="0" applyFont="1" applyFill="1" applyBorder="1" applyAlignment="1"/>
    <xf numFmtId="0" fontId="4" fillId="3" borderId="1" xfId="0" applyFont="1" applyFill="1" applyBorder="1" applyAlignment="1"/>
    <xf numFmtId="3" fontId="4" fillId="0" borderId="1" xfId="0" applyNumberFormat="1" applyFont="1" applyBorder="1" applyAlignment="1"/>
    <xf numFmtId="0" fontId="4" fillId="0" borderId="2" xfId="0" applyFont="1" applyFill="1" applyBorder="1" applyAlignment="1"/>
    <xf numFmtId="0" fontId="4" fillId="0" borderId="3" xfId="0" applyFont="1" applyBorder="1" applyAlignment="1"/>
    <xf numFmtId="0" fontId="7" fillId="0" borderId="0" xfId="0" applyFont="1" applyAlignment="1"/>
    <xf numFmtId="3" fontId="4" fillId="0" borderId="0" xfId="0" applyNumberFormat="1" applyFont="1" applyAlignment="1"/>
    <xf numFmtId="0" fontId="7" fillId="7" borderId="1" xfId="0" applyFont="1" applyFill="1" applyBorder="1"/>
    <xf numFmtId="0" fontId="4" fillId="7" borderId="1" xfId="0" applyFont="1" applyFill="1" applyBorder="1"/>
    <xf numFmtId="3" fontId="7" fillId="7" borderId="4" xfId="0" applyNumberFormat="1" applyFont="1" applyFill="1" applyBorder="1" applyAlignment="1"/>
    <xf numFmtId="0" fontId="7" fillId="7" borderId="4" xfId="0" applyFont="1" applyFill="1" applyBorder="1" applyAlignment="1"/>
    <xf numFmtId="0" fontId="4" fillId="0" borderId="0" xfId="0" applyFont="1" applyBorder="1" applyAlignment="1"/>
    <xf numFmtId="3" fontId="4" fillId="0" borderId="0" xfId="0" applyNumberFormat="1" applyFont="1" applyBorder="1" applyAlignment="1"/>
    <xf numFmtId="3" fontId="4" fillId="0" borderId="0" xfId="0" applyNumberFormat="1" applyFont="1" applyFill="1" applyBorder="1" applyAlignment="1"/>
    <xf numFmtId="0" fontId="4" fillId="0" borderId="2" xfId="0" applyFont="1" applyBorder="1" applyAlignment="1"/>
    <xf numFmtId="164" fontId="4" fillId="0" borderId="1" xfId="0" applyNumberFormat="1" applyFont="1" applyBorder="1" applyAlignment="1"/>
    <xf numFmtId="164" fontId="7" fillId="7" borderId="1" xfId="0" applyNumberFormat="1" applyFont="1" applyFill="1" applyBorder="1" applyAlignment="1"/>
    <xf numFmtId="164" fontId="7" fillId="7" borderId="7" xfId="0" applyNumberFormat="1" applyFont="1" applyFill="1" applyBorder="1" applyAlignment="1"/>
    <xf numFmtId="164" fontId="4" fillId="0" borderId="1" xfId="0" applyNumberFormat="1" applyFont="1" applyFill="1" applyBorder="1" applyAlignment="1"/>
    <xf numFmtId="164" fontId="4" fillId="0" borderId="2" xfId="0" applyNumberFormat="1" applyFont="1" applyBorder="1" applyAlignment="1"/>
    <xf numFmtId="164" fontId="4" fillId="0" borderId="2" xfId="0" applyNumberFormat="1" applyFont="1" applyFill="1" applyBorder="1" applyAlignment="1"/>
    <xf numFmtId="164" fontId="4" fillId="0" borderId="18" xfId="0" applyNumberFormat="1" applyFont="1" applyBorder="1" applyAlignment="1"/>
    <xf numFmtId="164" fontId="4" fillId="0" borderId="3" xfId="0" applyNumberFormat="1" applyFont="1" applyFill="1" applyBorder="1" applyAlignment="1"/>
    <xf numFmtId="164" fontId="4" fillId="0" borderId="3" xfId="0" applyNumberFormat="1" applyFont="1" applyBorder="1" applyAlignment="1"/>
    <xf numFmtId="164" fontId="4" fillId="0" borderId="5" xfId="0" applyNumberFormat="1" applyFont="1" applyBorder="1" applyAlignment="1"/>
    <xf numFmtId="164" fontId="4" fillId="2" borderId="1" xfId="0" applyNumberFormat="1" applyFont="1" applyFill="1" applyBorder="1" applyAlignment="1"/>
    <xf numFmtId="3" fontId="7" fillId="9" borderId="4" xfId="0" applyNumberFormat="1" applyFont="1" applyFill="1" applyBorder="1" applyAlignment="1"/>
    <xf numFmtId="164" fontId="7" fillId="9" borderId="1" xfId="0" applyNumberFormat="1" applyFont="1" applyFill="1" applyBorder="1" applyAlignment="1"/>
    <xf numFmtId="164" fontId="7" fillId="9" borderId="7" xfId="0" applyNumberFormat="1" applyFont="1" applyFill="1" applyBorder="1" applyAlignment="1"/>
    <xf numFmtId="0" fontId="4" fillId="0" borderId="1" xfId="0" applyFont="1" applyFill="1" applyBorder="1" applyAlignment="1"/>
    <xf numFmtId="164" fontId="4" fillId="2" borderId="1" xfId="1" applyNumberFormat="1" applyFont="1" applyFill="1" applyBorder="1"/>
    <xf numFmtId="164" fontId="7" fillId="0" borderId="1" xfId="1" applyNumberFormat="1" applyFont="1" applyBorder="1"/>
    <xf numFmtId="0" fontId="7" fillId="9" borderId="4" xfId="1" applyFont="1" applyFill="1" applyBorder="1"/>
    <xf numFmtId="0" fontId="7" fillId="7" borderId="4" xfId="1" applyFont="1" applyFill="1" applyBorder="1"/>
    <xf numFmtId="164" fontId="4" fillId="0" borderId="1" xfId="1" applyNumberFormat="1" applyFont="1" applyFill="1" applyBorder="1"/>
    <xf numFmtId="164" fontId="4" fillId="0" borderId="5" xfId="1" applyNumberFormat="1" applyFont="1" applyBorder="1"/>
    <xf numFmtId="164" fontId="4" fillId="0" borderId="5" xfId="1" applyNumberFormat="1" applyFont="1" applyFill="1" applyBorder="1"/>
    <xf numFmtId="164" fontId="7" fillId="7" borderId="7" xfId="1" applyNumberFormat="1" applyFont="1" applyFill="1" applyBorder="1"/>
    <xf numFmtId="164" fontId="7" fillId="9" borderId="1" xfId="1" applyNumberFormat="1" applyFont="1" applyFill="1" applyBorder="1"/>
    <xf numFmtId="164" fontId="7" fillId="9" borderId="7" xfId="1" applyNumberFormat="1" applyFont="1" applyFill="1" applyBorder="1"/>
    <xf numFmtId="0" fontId="7" fillId="0" borderId="5" xfId="1" applyFont="1" applyBorder="1" applyAlignment="1">
      <alignment wrapText="1"/>
    </xf>
    <xf numFmtId="164" fontId="4" fillId="7" borderId="1" xfId="1" applyNumberFormat="1" applyFont="1" applyFill="1" applyBorder="1"/>
    <xf numFmtId="10" fontId="4" fillId="7" borderId="1" xfId="1" applyNumberFormat="1" applyFont="1" applyFill="1" applyBorder="1"/>
    <xf numFmtId="168" fontId="4" fillId="7" borderId="1" xfId="1" applyNumberFormat="1" applyFont="1" applyFill="1" applyBorder="1"/>
    <xf numFmtId="0" fontId="7" fillId="9" borderId="4" xfId="0" applyFont="1" applyFill="1" applyBorder="1" applyAlignment="1"/>
    <xf numFmtId="0" fontId="7" fillId="0" borderId="0" xfId="0" applyFont="1" applyAlignment="1">
      <alignment wrapText="1"/>
    </xf>
    <xf numFmtId="3" fontId="7" fillId="6" borderId="1" xfId="0" applyNumberFormat="1" applyFont="1" applyFill="1" applyBorder="1"/>
    <xf numFmtId="3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3" fontId="4" fillId="3" borderId="1" xfId="0" applyNumberFormat="1" applyFont="1" applyFill="1" applyBorder="1"/>
    <xf numFmtId="3" fontId="4" fillId="3" borderId="4" xfId="0" applyNumberFormat="1" applyFont="1" applyFill="1" applyBorder="1"/>
    <xf numFmtId="0" fontId="4" fillId="3" borderId="4" xfId="0" applyFont="1" applyFill="1" applyBorder="1"/>
    <xf numFmtId="10" fontId="4" fillId="7" borderId="1" xfId="2" applyNumberFormat="1" applyFont="1" applyFill="1" applyBorder="1"/>
    <xf numFmtId="0" fontId="27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/>
    </xf>
    <xf numFmtId="0" fontId="31" fillId="0" borderId="0" xfId="0" applyFont="1" applyAlignment="1">
      <alignment horizontal="right"/>
    </xf>
    <xf numFmtId="0" fontId="31" fillId="0" borderId="0" xfId="0" applyFont="1" applyAlignment="1">
      <alignment horizontal="center"/>
    </xf>
    <xf numFmtId="0" fontId="31" fillId="0" borderId="0" xfId="0" applyFont="1"/>
    <xf numFmtId="0" fontId="4" fillId="0" borderId="0" xfId="0" applyFont="1" applyFill="1" applyBorder="1"/>
    <xf numFmtId="0" fontId="27" fillId="0" borderId="0" xfId="1" applyFont="1"/>
    <xf numFmtId="0" fontId="31" fillId="9" borderId="4" xfId="1" applyFont="1" applyFill="1" applyBorder="1"/>
    <xf numFmtId="164" fontId="31" fillId="9" borderId="1" xfId="1" applyNumberFormat="1" applyFont="1" applyFill="1" applyBorder="1"/>
    <xf numFmtId="164" fontId="31" fillId="9" borderId="7" xfId="1" applyNumberFormat="1" applyFont="1" applyFill="1" applyBorder="1"/>
    <xf numFmtId="3" fontId="4" fillId="0" borderId="0" xfId="1" applyNumberFormat="1" applyFont="1"/>
    <xf numFmtId="0" fontId="4" fillId="0" borderId="0" xfId="1" applyFont="1" applyBorder="1"/>
    <xf numFmtId="164" fontId="4" fillId="0" borderId="0" xfId="1" applyNumberFormat="1" applyFont="1" applyBorder="1"/>
    <xf numFmtId="0" fontId="4" fillId="11" borderId="0" xfId="1" applyFont="1" applyFill="1"/>
    <xf numFmtId="164" fontId="4" fillId="11" borderId="0" xfId="1" applyNumberFormat="1" applyFont="1" applyFill="1"/>
    <xf numFmtId="164" fontId="4" fillId="0" borderId="0" xfId="1" applyNumberFormat="1" applyFont="1"/>
    <xf numFmtId="164" fontId="7" fillId="10" borderId="1" xfId="1" applyNumberFormat="1" applyFont="1" applyFill="1" applyBorder="1"/>
    <xf numFmtId="164" fontId="35" fillId="0" borderId="0" xfId="1" applyNumberFormat="1" applyFont="1"/>
    <xf numFmtId="164" fontId="31" fillId="10" borderId="1" xfId="1" applyNumberFormat="1" applyFont="1" applyFill="1" applyBorder="1"/>
    <xf numFmtId="164" fontId="7" fillId="10" borderId="1" xfId="0" applyNumberFormat="1" applyFont="1" applyFill="1" applyBorder="1" applyAlignment="1"/>
    <xf numFmtId="164" fontId="27" fillId="2" borderId="1" xfId="0" applyNumberFormat="1" applyFont="1" applyFill="1" applyBorder="1" applyAlignment="1"/>
    <xf numFmtId="164" fontId="7" fillId="0" borderId="0" xfId="0" applyNumberFormat="1" applyFont="1" applyAlignment="1"/>
    <xf numFmtId="0" fontId="25" fillId="0" borderId="0" xfId="0" applyFont="1" applyFill="1"/>
    <xf numFmtId="2" fontId="4" fillId="0" borderId="0" xfId="0" applyNumberFormat="1" applyFont="1" applyAlignment="1"/>
    <xf numFmtId="172" fontId="4" fillId="0" borderId="0" xfId="0" applyNumberFormat="1" applyFont="1" applyAlignment="1"/>
    <xf numFmtId="0" fontId="7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3" fontId="7" fillId="0" borderId="0" xfId="0" applyNumberFormat="1" applyFont="1"/>
    <xf numFmtId="3" fontId="4" fillId="11" borderId="0" xfId="0" applyNumberFormat="1" applyFont="1" applyFill="1"/>
    <xf numFmtId="0" fontId="8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/>
    <xf numFmtId="0" fontId="7" fillId="9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7" fillId="9" borderId="5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7" fillId="9" borderId="4" xfId="0" applyNumberFormat="1" applyFont="1" applyFill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8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29" fillId="9" borderId="4" xfId="0" applyFont="1" applyFill="1" applyBorder="1" applyAlignment="1">
      <alignment horizontal="left" vertical="center" wrapText="1"/>
    </xf>
    <xf numFmtId="0" fontId="30" fillId="9" borderId="21" xfId="0" applyFont="1" applyFill="1" applyBorder="1" applyAlignment="1">
      <alignment vertical="center"/>
    </xf>
    <xf numFmtId="0" fontId="30" fillId="9" borderId="7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5" xfId="0" applyFon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7" fillId="3" borderId="5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7" fillId="0" borderId="5" xfId="1" applyFont="1" applyBorder="1" applyAlignment="1">
      <alignment wrapText="1"/>
    </xf>
    <xf numFmtId="0" fontId="0" fillId="0" borderId="3" xfId="0" applyBorder="1" applyAlignment="1"/>
  </cellXfs>
  <cellStyles count="12">
    <cellStyle name="Čárka 2" xfId="9" xr:uid="{5FB45F43-743A-4544-AC2E-816A38C082DF}"/>
    <cellStyle name="Normal 10" xfId="4" xr:uid="{00000000-0005-0000-0000-000000000000}"/>
    <cellStyle name="Normálna 2" xfId="3" xr:uid="{00000000-0005-0000-0000-000002000000}"/>
    <cellStyle name="Normálna 2 2" xfId="7" xr:uid="{53DC11AF-6237-4BFC-8D2A-687EDED178C8}"/>
    <cellStyle name="normálne 2" xfId="1" xr:uid="{00000000-0005-0000-0000-000003000000}"/>
    <cellStyle name="normálne_PREHLAD_2005_UZEMIE1" xfId="10" xr:uid="{D5D4D0EB-A8C3-458B-A363-94685DCB9E3D}"/>
    <cellStyle name="Normální" xfId="0" builtinId="0"/>
    <cellStyle name="Normální 10 2" xfId="11" xr:uid="{5BADDAD7-16C5-47B7-97EF-27CF58EC6B76}"/>
    <cellStyle name="Normální 2" xfId="5" xr:uid="{3D136CFB-3C43-4048-8AB5-39AE08563171}"/>
    <cellStyle name="Normální 3" xfId="8" xr:uid="{BB44FD00-B72E-4776-A77C-7914E71B5CBE}"/>
    <cellStyle name="Procenta" xfId="2" builtinId="5"/>
    <cellStyle name="Procenta 2" xfId="6" xr:uid="{1E416209-FE9B-4364-AFB4-D06866F68217}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colors>
    <mruColors>
      <color rgb="FF3399FF"/>
      <color rgb="FFFFFFCC"/>
      <color rgb="FFFEDDDA"/>
      <color rgb="FFFC8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loha_CBA_D3%20privadzac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"/>
      <sheetName val="Úseky 0"/>
      <sheetName val="Úseky 1"/>
      <sheetName val="Intenzity 0"/>
      <sheetName val="Intenzity 0-A"/>
      <sheetName val="Intenzity 0 (2)"/>
      <sheetName val="Intenzity 1"/>
      <sheetName val="Intenzity 1-A"/>
      <sheetName val="Intenzity 1 (2)"/>
      <sheetName val="Rýchlosti 0"/>
      <sheetName val="Rýchlosti 0-A"/>
      <sheetName val="Rýchlosti 0 (2)"/>
      <sheetName val="Rýchlosti 1"/>
      <sheetName val="Rýchlosti 1-A"/>
      <sheetName val="Rýchlosti 1 (2)"/>
      <sheetName val="Výkony 0"/>
      <sheetName val="Výkony 1"/>
      <sheetName val="01 Investičné výdavky"/>
      <sheetName val="02 Zostatková hodnota"/>
      <sheetName val="03 Prevádzkové výdavky"/>
      <sheetName val="03-A Prevádzkové výdavky 0"/>
      <sheetName val="03-A Prevádzkové výdavky 1"/>
      <sheetName val="04 Prevádzkové príjmy"/>
      <sheetName val="04-A Prevádzkové príjmy 0"/>
      <sheetName val="04-A Prevádzkové príjmy 1"/>
      <sheetName val="05 Financovanie"/>
      <sheetName val="06 Finančná analýza"/>
      <sheetName val="07 Čas cestujúcich"/>
      <sheetName val="07-A Čas cestujúcich 0"/>
      <sheetName val="07-A Čas cestujúcich 1"/>
      <sheetName val="08 Čas tovaru"/>
      <sheetName val="09 Spotreba PHM"/>
      <sheetName val="09-A Spotreba PHM 0"/>
      <sheetName val="09-A Spotreba PHM 1"/>
      <sheetName val="10 Ostatné náklady"/>
      <sheetName val="10-A Ostatné náklady 0"/>
      <sheetName val="10-A Ostatné náklady 1"/>
      <sheetName val="11 Bezpečnosť"/>
      <sheetName val="11-A Bezpečnosť 0"/>
      <sheetName val="11-A Bezpečnosť 1"/>
      <sheetName val="11-A Nehodovosť"/>
      <sheetName val="12 Znečisťujúce látky"/>
      <sheetName val="12-A Znečisťujúce látky 0"/>
      <sheetName val="12-A Znečisťujúce látky 1"/>
      <sheetName val="13 Skleníkové plyny"/>
      <sheetName val="13-A Skleníkové plyny 0"/>
      <sheetName val="13-A Skleníkové plyny 1"/>
      <sheetName val="14 Hluk"/>
      <sheetName val="14-A Hluk 0"/>
      <sheetName val="14-A Hluk 1"/>
      <sheetName val="15 Ekonomická analýz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D5">
            <v>446372.6</v>
          </cell>
          <cell r="E5">
            <v>63515.42</v>
          </cell>
          <cell r="F5">
            <v>63515.42</v>
          </cell>
        </row>
        <row r="6">
          <cell r="D6">
            <v>189312.41</v>
          </cell>
        </row>
        <row r="7">
          <cell r="E7">
            <v>146955</v>
          </cell>
        </row>
        <row r="9">
          <cell r="E9">
            <v>2372777.9879880003</v>
          </cell>
          <cell r="F9">
            <v>4605980.8002119996</v>
          </cell>
        </row>
        <row r="10">
          <cell r="E10">
            <v>0</v>
          </cell>
          <cell r="F10">
            <v>0</v>
          </cell>
        </row>
        <row r="11">
          <cell r="E11">
            <v>0</v>
          </cell>
          <cell r="F11">
            <v>0</v>
          </cell>
        </row>
        <row r="12">
          <cell r="E12">
            <v>1345968.222202</v>
          </cell>
          <cell r="F12">
            <v>2612761.8430979997</v>
          </cell>
        </row>
        <row r="13">
          <cell r="E13">
            <v>56984.402866000004</v>
          </cell>
          <cell r="F13">
            <v>110616.78203399999</v>
          </cell>
        </row>
        <row r="14">
          <cell r="E14">
            <v>123412.30716000001</v>
          </cell>
          <cell r="F14">
            <v>239565.06683999998</v>
          </cell>
        </row>
        <row r="15">
          <cell r="E15">
            <v>0</v>
          </cell>
          <cell r="F15">
            <v>0</v>
          </cell>
        </row>
        <row r="16">
          <cell r="E16">
            <v>47920.834097999999</v>
          </cell>
          <cell r="F16">
            <v>93022.795601999998</v>
          </cell>
        </row>
        <row r="17">
          <cell r="E17">
            <v>118290.07183320001</v>
          </cell>
          <cell r="F17">
            <v>229621.90414679999</v>
          </cell>
        </row>
        <row r="18">
          <cell r="E18">
            <v>452886.56638600002</v>
          </cell>
          <cell r="F18">
            <v>879132.746514</v>
          </cell>
        </row>
        <row r="19">
          <cell r="E19">
            <v>135547.21177518001</v>
          </cell>
          <cell r="F19">
            <v>263121.05815181998</v>
          </cell>
        </row>
        <row r="20">
          <cell r="E20">
            <v>31835.624600000003</v>
          </cell>
          <cell r="F20">
            <v>61798.565399999999</v>
          </cell>
        </row>
        <row r="22">
          <cell r="E22">
            <v>682828.10354499996</v>
          </cell>
          <cell r="F22">
            <v>682828.10354499996</v>
          </cell>
        </row>
        <row r="23">
          <cell r="E23">
            <v>510755.41880000004</v>
          </cell>
          <cell r="F23">
            <v>991466.40119999996</v>
          </cell>
        </row>
        <row r="25">
          <cell r="D25">
            <v>89274.52</v>
          </cell>
          <cell r="E25">
            <v>1217935.4342506758</v>
          </cell>
          <cell r="F25">
            <v>2166686.2973487247</v>
          </cell>
          <cell r="G25">
            <v>0</v>
          </cell>
        </row>
      </sheetData>
      <sheetData sheetId="18" refreshError="1"/>
      <sheetData sheetId="19">
        <row r="5">
          <cell r="D5">
            <v>8050122.6909999987</v>
          </cell>
          <cell r="E5">
            <v>8050122.6909999987</v>
          </cell>
          <cell r="F5">
            <v>8050122.6909999987</v>
          </cell>
          <cell r="G5">
            <v>8050122.6909999987</v>
          </cell>
          <cell r="H5">
            <v>8050122.6909999987</v>
          </cell>
          <cell r="I5">
            <v>8050122.6909999987</v>
          </cell>
          <cell r="J5">
            <v>8050122.6909999987</v>
          </cell>
          <cell r="K5">
            <v>8050122.6909999987</v>
          </cell>
          <cell r="L5">
            <v>8050122.6909999987</v>
          </cell>
          <cell r="M5">
            <v>8050122.6909999987</v>
          </cell>
          <cell r="N5">
            <v>8050122.6909999987</v>
          </cell>
          <cell r="O5">
            <v>8050122.6909999987</v>
          </cell>
          <cell r="P5">
            <v>8050122.6909999987</v>
          </cell>
          <cell r="Q5">
            <v>8050122.6909999987</v>
          </cell>
          <cell r="R5">
            <v>8050122.6909999987</v>
          </cell>
          <cell r="S5">
            <v>8050122.6909999987</v>
          </cell>
          <cell r="T5">
            <v>8050122.6909999987</v>
          </cell>
          <cell r="U5">
            <v>8050122.6909999987</v>
          </cell>
          <cell r="V5">
            <v>8050122.6909999987</v>
          </cell>
          <cell r="W5">
            <v>8050122.6909999987</v>
          </cell>
          <cell r="X5">
            <v>8050122.6909999987</v>
          </cell>
          <cell r="Y5">
            <v>8050122.6909999987</v>
          </cell>
          <cell r="Z5">
            <v>8050122.6909999987</v>
          </cell>
          <cell r="AA5">
            <v>8050122.6909999987</v>
          </cell>
          <cell r="AB5">
            <v>8050122.6909999987</v>
          </cell>
          <cell r="AC5">
            <v>8050122.6909999987</v>
          </cell>
          <cell r="AD5">
            <v>8050122.6909999987</v>
          </cell>
          <cell r="AE5">
            <v>8050122.6909999987</v>
          </cell>
          <cell r="AF5">
            <v>8050122.6909999987</v>
          </cell>
          <cell r="AG5">
            <v>8050122.6909999987</v>
          </cell>
        </row>
        <row r="8">
          <cell r="D8">
            <v>2801648.3119999999</v>
          </cell>
          <cell r="E8">
            <v>2858413.4039999992</v>
          </cell>
          <cell r="F8">
            <v>2915178.4959999998</v>
          </cell>
          <cell r="G8">
            <v>3028708.68</v>
          </cell>
          <cell r="H8">
            <v>3028708.68</v>
          </cell>
          <cell r="I8">
            <v>3067713.7479999987</v>
          </cell>
          <cell r="J8">
            <v>3106718.8159999992</v>
          </cell>
          <cell r="K8">
            <v>3145723.8840000001</v>
          </cell>
          <cell r="L8">
            <v>3184728.952</v>
          </cell>
          <cell r="M8">
            <v>3223734.0199999996</v>
          </cell>
          <cell r="N8">
            <v>3262739.0880000005</v>
          </cell>
          <cell r="O8">
            <v>3301744.1559999995</v>
          </cell>
          <cell r="P8">
            <v>3340749.2240000004</v>
          </cell>
          <cell r="Q8">
            <v>3379754.2919999994</v>
          </cell>
          <cell r="R8">
            <v>3418759.3600000008</v>
          </cell>
          <cell r="S8">
            <v>3454139.101999999</v>
          </cell>
          <cell r="T8">
            <v>3489518.844</v>
          </cell>
          <cell r="U8">
            <v>3524898.5859999997</v>
          </cell>
          <cell r="V8">
            <v>3560278.3279999993</v>
          </cell>
          <cell r="W8">
            <v>3595658.07</v>
          </cell>
          <cell r="X8">
            <v>3631037.811999999</v>
          </cell>
          <cell r="Y8">
            <v>3666417.5539999995</v>
          </cell>
          <cell r="Z8">
            <v>3701797.2960000001</v>
          </cell>
          <cell r="AA8">
            <v>3737177.0379999997</v>
          </cell>
          <cell r="AB8">
            <v>3772556.78</v>
          </cell>
          <cell r="AC8">
            <v>3807936.5220000003</v>
          </cell>
          <cell r="AD8">
            <v>3843316.264</v>
          </cell>
          <cell r="AE8">
            <v>3878696.0059999996</v>
          </cell>
          <cell r="AF8">
            <v>3914075.7479999997</v>
          </cell>
          <cell r="AG8">
            <v>3949455.4899999988</v>
          </cell>
        </row>
        <row r="17">
          <cell r="D17">
            <v>8050122.6909999987</v>
          </cell>
          <cell r="E17">
            <v>8050122.6909999987</v>
          </cell>
          <cell r="F17">
            <v>8050122.6909999987</v>
          </cell>
          <cell r="G17">
            <v>8131156.5909999982</v>
          </cell>
          <cell r="H17">
            <v>8131156.5909999982</v>
          </cell>
          <cell r="I17">
            <v>8131156.5909999982</v>
          </cell>
          <cell r="J17">
            <v>8131156.5909999982</v>
          </cell>
          <cell r="K17">
            <v>8131156.5909999982</v>
          </cell>
          <cell r="L17">
            <v>8131156.5909999982</v>
          </cell>
          <cell r="M17">
            <v>8131156.5909999982</v>
          </cell>
          <cell r="N17">
            <v>8131156.5909999982</v>
          </cell>
          <cell r="O17">
            <v>8131156.5909999982</v>
          </cell>
          <cell r="P17">
            <v>8131156.5909999982</v>
          </cell>
          <cell r="Q17">
            <v>8131156.5909999982</v>
          </cell>
          <cell r="R17">
            <v>8131156.5909999982</v>
          </cell>
          <cell r="S17">
            <v>8131156.5909999982</v>
          </cell>
          <cell r="T17">
            <v>8131156.5909999982</v>
          </cell>
          <cell r="U17">
            <v>8131156.5909999982</v>
          </cell>
          <cell r="V17">
            <v>8131156.5909999982</v>
          </cell>
          <cell r="W17">
            <v>8131156.5909999982</v>
          </cell>
          <cell r="X17">
            <v>8131156.5909999982</v>
          </cell>
          <cell r="Y17">
            <v>8131156.5909999982</v>
          </cell>
          <cell r="Z17">
            <v>8131156.5909999982</v>
          </cell>
          <cell r="AA17">
            <v>8131156.5909999982</v>
          </cell>
          <cell r="AB17">
            <v>8131156.5909999982</v>
          </cell>
          <cell r="AC17">
            <v>8131156.5909999982</v>
          </cell>
          <cell r="AD17">
            <v>8131156.5909999982</v>
          </cell>
          <cell r="AE17">
            <v>8131156.5909999982</v>
          </cell>
          <cell r="AF17">
            <v>8131156.5909999982</v>
          </cell>
          <cell r="AG17">
            <v>8131156.5909999982</v>
          </cell>
        </row>
        <row r="18">
          <cell r="V18">
            <v>140943.62969999999</v>
          </cell>
        </row>
        <row r="20">
          <cell r="D20">
            <v>2801648.3119999999</v>
          </cell>
          <cell r="E20">
            <v>2858413.4039999992</v>
          </cell>
          <cell r="F20">
            <v>2915178.4959999998</v>
          </cell>
          <cell r="G20">
            <v>3010559.42</v>
          </cell>
          <cell r="H20">
            <v>3010559.42</v>
          </cell>
          <cell r="I20">
            <v>3050184.5500000003</v>
          </cell>
          <cell r="J20">
            <v>3089809.6799999997</v>
          </cell>
          <cell r="K20">
            <v>3129434.8099999996</v>
          </cell>
          <cell r="L20">
            <v>3169059.9399999995</v>
          </cell>
          <cell r="M20">
            <v>3208685.0699999994</v>
          </cell>
          <cell r="N20">
            <v>3248310.2</v>
          </cell>
          <cell r="O20">
            <v>3287935.3299999996</v>
          </cell>
          <cell r="P20">
            <v>3327560.4599999995</v>
          </cell>
          <cell r="Q20">
            <v>3367185.5899999989</v>
          </cell>
          <cell r="R20">
            <v>3406810.7199999997</v>
          </cell>
          <cell r="S20">
            <v>3442303.6120000002</v>
          </cell>
          <cell r="T20">
            <v>3477796.5039999993</v>
          </cell>
          <cell r="U20">
            <v>3513289.3960000002</v>
          </cell>
          <cell r="V20">
            <v>3548782.2879999997</v>
          </cell>
          <cell r="W20">
            <v>3584275.1799999992</v>
          </cell>
          <cell r="X20">
            <v>3619768.0719999992</v>
          </cell>
          <cell r="Y20">
            <v>3655260.9639999992</v>
          </cell>
          <cell r="Z20">
            <v>3690753.8559999992</v>
          </cell>
          <cell r="AA20">
            <v>3726246.7479999992</v>
          </cell>
          <cell r="AB20">
            <v>3761739.6399999997</v>
          </cell>
          <cell r="AC20">
            <v>3797232.5319999997</v>
          </cell>
          <cell r="AD20">
            <v>3832725.4240000001</v>
          </cell>
          <cell r="AE20">
            <v>3868218.3159999996</v>
          </cell>
          <cell r="AF20">
            <v>3903711.2080000001</v>
          </cell>
          <cell r="AG20">
            <v>3939204.0999999996</v>
          </cell>
        </row>
      </sheetData>
      <sheetData sheetId="20" refreshError="1"/>
      <sheetData sheetId="21" refreshError="1"/>
      <sheetData sheetId="22">
        <row r="5">
          <cell r="D5">
            <v>6725337.5035109986</v>
          </cell>
          <cell r="E5">
            <v>6858398.2795720045</v>
          </cell>
          <cell r="F5">
            <v>6991459.0556329973</v>
          </cell>
          <cell r="G5">
            <v>7257553.5498669995</v>
          </cell>
          <cell r="H5">
            <v>7257580.6077549998</v>
          </cell>
          <cell r="I5">
            <v>7351915.0581765007</v>
          </cell>
          <cell r="J5">
            <v>7446249.5085979989</v>
          </cell>
          <cell r="K5">
            <v>7540583.959019498</v>
          </cell>
          <cell r="L5">
            <v>7634918.4094410017</v>
          </cell>
          <cell r="M5">
            <v>7729252.8598625008</v>
          </cell>
          <cell r="N5">
            <v>7823587.310283999</v>
          </cell>
          <cell r="O5">
            <v>7917921.7607055008</v>
          </cell>
          <cell r="P5">
            <v>8012256.2111270018</v>
          </cell>
          <cell r="Q5">
            <v>8106590.6615485018</v>
          </cell>
          <cell r="R5">
            <v>8200925.11197</v>
          </cell>
          <cell r="S5">
            <v>8284308.8330120025</v>
          </cell>
          <cell r="T5">
            <v>8367692.5540540013</v>
          </cell>
          <cell r="U5">
            <v>8451076.2750959955</v>
          </cell>
          <cell r="V5">
            <v>8534459.996137999</v>
          </cell>
          <cell r="W5">
            <v>8617843.717179995</v>
          </cell>
          <cell r="X5">
            <v>8701227.4382219967</v>
          </cell>
          <cell r="Y5">
            <v>8784611.159264002</v>
          </cell>
          <cell r="Z5">
            <v>8867994.8803060018</v>
          </cell>
          <cell r="AA5">
            <v>8951378.6013479996</v>
          </cell>
          <cell r="AB5">
            <v>9034762.3223900013</v>
          </cell>
          <cell r="AC5">
            <v>9118146.0434320029</v>
          </cell>
          <cell r="AD5">
            <v>9201529.7644740008</v>
          </cell>
          <cell r="AE5">
            <v>9284913.4855159987</v>
          </cell>
          <cell r="AF5">
            <v>9368297.2065580003</v>
          </cell>
          <cell r="AG5">
            <v>9451680.9275999982</v>
          </cell>
        </row>
        <row r="13">
          <cell r="D13">
            <v>6725337.5035109986</v>
          </cell>
          <cell r="E13">
            <v>6858398.2795720045</v>
          </cell>
          <cell r="F13">
            <v>6991459.0556329973</v>
          </cell>
          <cell r="G13">
            <v>7246756.3049220014</v>
          </cell>
          <cell r="H13">
            <v>7246815.0564900013</v>
          </cell>
          <cell r="I13">
            <v>7342262.8357149987</v>
          </cell>
          <cell r="J13">
            <v>7437710.6149400007</v>
          </cell>
          <cell r="K13">
            <v>7533158.3941649981</v>
          </cell>
          <cell r="L13">
            <v>7628606.1733899992</v>
          </cell>
          <cell r="M13">
            <v>7724053.9526150022</v>
          </cell>
          <cell r="N13">
            <v>7819501.7318399958</v>
          </cell>
          <cell r="O13">
            <v>7914949.5110649988</v>
          </cell>
          <cell r="P13">
            <v>8010397.2902899962</v>
          </cell>
          <cell r="Q13">
            <v>8105845.0695149973</v>
          </cell>
          <cell r="R13">
            <v>8201292.8487400012</v>
          </cell>
          <cell r="S13">
            <v>8285079.3911550026</v>
          </cell>
          <cell r="T13">
            <v>8368865.9335700003</v>
          </cell>
          <cell r="U13">
            <v>8452652.475984998</v>
          </cell>
          <cell r="V13">
            <v>8536439.0183999985</v>
          </cell>
          <cell r="W13">
            <v>8620225.5608149953</v>
          </cell>
          <cell r="X13">
            <v>8704012.1032299977</v>
          </cell>
          <cell r="Y13">
            <v>8787798.645645</v>
          </cell>
          <cell r="Z13">
            <v>8871585.1880600024</v>
          </cell>
          <cell r="AA13">
            <v>8955371.7304749973</v>
          </cell>
          <cell r="AB13">
            <v>9039158.2728899997</v>
          </cell>
          <cell r="AC13">
            <v>9122944.8153050002</v>
          </cell>
          <cell r="AD13">
            <v>9206731.3577200025</v>
          </cell>
          <cell r="AE13">
            <v>9290517.9001349974</v>
          </cell>
          <cell r="AF13">
            <v>9374304.4425499979</v>
          </cell>
          <cell r="AG13">
            <v>9458090.9849649984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>
        <row r="5">
          <cell r="D5">
            <v>4111570.0037898384</v>
          </cell>
          <cell r="E5">
            <v>4080040.6549529559</v>
          </cell>
          <cell r="F5">
            <v>4049912.8888832862</v>
          </cell>
          <cell r="G5">
            <v>3993582.4608878554</v>
          </cell>
          <cell r="H5">
            <v>3993582.4608878554</v>
          </cell>
          <cell r="I5">
            <v>4006766.4042971246</v>
          </cell>
          <cell r="J5">
            <v>4020038.0849409699</v>
          </cell>
          <cell r="K5">
            <v>4033398.6290193587</v>
          </cell>
          <cell r="L5">
            <v>4046849.1843496324</v>
          </cell>
          <cell r="M5">
            <v>4060390.9209191892</v>
          </cell>
          <cell r="N5">
            <v>4074025.0314556831</v>
          </cell>
          <cell r="O5">
            <v>4087752.7320155259</v>
          </cell>
          <cell r="P5">
            <v>4101575.2625912759</v>
          </cell>
          <cell r="Q5">
            <v>4115493.8877387051</v>
          </cell>
          <cell r="R5">
            <v>4129509.8972242917</v>
          </cell>
          <cell r="S5">
            <v>4140463.1654842477</v>
          </cell>
          <cell r="T5">
            <v>4151474.3748244541</v>
          </cell>
          <cell r="U5">
            <v>4162544.0756487665</v>
          </cell>
          <cell r="V5">
            <v>4173672.8258187361</v>
          </cell>
          <cell r="W5">
            <v>4184861.190785245</v>
          </cell>
          <cell r="X5">
            <v>4196109.7437231038</v>
          </cell>
          <cell r="Y5">
            <v>4207419.0656685149</v>
          </cell>
          <cell r="Z5">
            <v>4218789.7456595907</v>
          </cell>
          <cell r="AA5">
            <v>4230222.3808799721</v>
          </cell>
          <cell r="AB5">
            <v>4241717.5768055804</v>
          </cell>
          <cell r="AC5">
            <v>4253275.9473546818</v>
          </cell>
          <cell r="AD5">
            <v>4264898.1150412476</v>
          </cell>
          <cell r="AE5">
            <v>4276584.7111318028</v>
          </cell>
          <cell r="AF5">
            <v>4288336.3758057281</v>
          </cell>
          <cell r="AG5">
            <v>4300153.7583192596</v>
          </cell>
        </row>
        <row r="6">
          <cell r="D6">
            <v>4111570.0037898384</v>
          </cell>
          <cell r="E6">
            <v>4080040.6549529559</v>
          </cell>
          <cell r="F6">
            <v>4049912.8888832862</v>
          </cell>
          <cell r="G6">
            <v>3930799.2716074479</v>
          </cell>
          <cell r="H6">
            <v>3930799.2716074479</v>
          </cell>
          <cell r="I6">
            <v>3941737.0864951257</v>
          </cell>
          <cell r="J6">
            <v>3952725.5278832344</v>
          </cell>
          <cell r="K6">
            <v>3963765.0399508425</v>
          </cell>
          <cell r="L6">
            <v>3974856.0726448232</v>
          </cell>
          <cell r="M6">
            <v>3985999.0817798926</v>
          </cell>
          <cell r="N6">
            <v>3997194.5291407323</v>
          </cell>
          <cell r="O6">
            <v>4008442.8825864061</v>
          </cell>
          <cell r="P6">
            <v>4019744.6161570596</v>
          </cell>
          <cell r="Q6">
            <v>4031100.2101828977</v>
          </cell>
          <cell r="R6">
            <v>4042510.1513956338</v>
          </cell>
          <cell r="S6">
            <v>4052572.4131230484</v>
          </cell>
          <cell r="T6">
            <v>4062690.0956250792</v>
          </cell>
          <cell r="U6">
            <v>4072863.849436529</v>
          </cell>
          <cell r="V6">
            <v>4083094.336636452</v>
          </cell>
          <cell r="W6">
            <v>4093382.2311193217</v>
          </cell>
          <cell r="X6">
            <v>4103728.2188740834</v>
          </cell>
          <cell r="Y6">
            <v>4114132.99827134</v>
          </cell>
          <cell r="Z6">
            <v>4124597.2803589073</v>
          </cell>
          <cell r="AA6">
            <v>4135121.7891661148</v>
          </cell>
          <cell r="AB6">
            <v>4145707.2620170643</v>
          </cell>
          <cell r="AC6">
            <v>4156354.4498532182</v>
          </cell>
          <cell r="AD6">
            <v>4167064.1175656402</v>
          </cell>
          <cell r="AE6">
            <v>4177837.0443372061</v>
          </cell>
          <cell r="AF6">
            <v>4188674.0239951485</v>
          </cell>
          <cell r="AG6">
            <v>4199575.8653743248</v>
          </cell>
        </row>
        <row r="22">
          <cell r="D22">
            <v>149760.90577387647</v>
          </cell>
          <cell r="E22">
            <v>152415.75394650796</v>
          </cell>
          <cell r="F22">
            <v>155099.91324907859</v>
          </cell>
          <cell r="G22">
            <v>160555.52269608041</v>
          </cell>
          <cell r="H22">
            <v>160555.52269608041</v>
          </cell>
          <cell r="I22">
            <v>163196.09663198917</v>
          </cell>
          <cell r="J22">
            <v>165849.6012300874</v>
          </cell>
          <cell r="K22">
            <v>168516.18204974974</v>
          </cell>
          <cell r="L22">
            <v>171195.98721866601</v>
          </cell>
          <cell r="M22">
            <v>173889.16749553478</v>
          </cell>
          <cell r="N22">
            <v>176595.87633470431</v>
          </cell>
          <cell r="O22">
            <v>179316.26995283272</v>
          </cell>
          <cell r="P22">
            <v>182050.50739764358</v>
          </cell>
          <cell r="Q22">
            <v>184798.7506188587</v>
          </cell>
          <cell r="R22">
            <v>187561.16454138645</v>
          </cell>
          <cell r="S22">
            <v>189870.68376161344</v>
          </cell>
          <cell r="T22">
            <v>192189.60664004963</v>
          </cell>
          <cell r="U22">
            <v>194518.01369424141</v>
          </cell>
          <cell r="V22">
            <v>196855.98645527672</v>
          </cell>
          <cell r="W22">
            <v>199203.60748479827</v>
          </cell>
          <cell r="X22">
            <v>201560.96039237428</v>
          </cell>
          <cell r="Y22">
            <v>203928.12985323457</v>
          </cell>
          <cell r="Z22">
            <v>206305.20162638338</v>
          </cell>
          <cell r="AA22">
            <v>208692.2625730971</v>
          </cell>
          <cell r="AB22">
            <v>211089.40067581669</v>
          </cell>
          <cell r="AC22">
            <v>213496.70505744577</v>
          </cell>
          <cell r="AD22">
            <v>215914.2660010641</v>
          </cell>
          <cell r="AE22">
            <v>218342.17497006722</v>
          </cell>
          <cell r="AF22">
            <v>220780.52462874402</v>
          </cell>
          <cell r="AG22">
            <v>223229.40886330209</v>
          </cell>
        </row>
        <row r="23">
          <cell r="D23">
            <v>149760.90577387647</v>
          </cell>
          <cell r="E23">
            <v>152415.75394650796</v>
          </cell>
          <cell r="F23">
            <v>155099.91324907859</v>
          </cell>
          <cell r="G23">
            <v>158026.86451618068</v>
          </cell>
          <cell r="H23">
            <v>158026.86451618068</v>
          </cell>
          <cell r="I23">
            <v>160569.21533515159</v>
          </cell>
          <cell r="J23">
            <v>163121.78462708803</v>
          </cell>
          <cell r="K23">
            <v>165684.65171810452</v>
          </cell>
          <cell r="L23">
            <v>168257.89686170503</v>
          </cell>
          <cell r="M23">
            <v>170841.60125365655</v>
          </cell>
          <cell r="N23">
            <v>173435.84704716995</v>
          </cell>
          <cell r="O23">
            <v>176040.71736839259</v>
          </cell>
          <cell r="P23">
            <v>178656.29633222264</v>
          </cell>
          <cell r="Q23">
            <v>181282.66905845309</v>
          </cell>
          <cell r="R23">
            <v>183919.92168825277</v>
          </cell>
          <cell r="S23">
            <v>186202.37166598838</v>
          </cell>
          <cell r="T23">
            <v>188493.91752523233</v>
          </cell>
          <cell r="U23">
            <v>190794.64349646334</v>
          </cell>
          <cell r="V23">
            <v>193104.63511574766</v>
          </cell>
          <cell r="W23">
            <v>195423.97925349235</v>
          </cell>
          <cell r="X23">
            <v>197752.76414400761</v>
          </cell>
          <cell r="Y23">
            <v>200091.07941590648</v>
          </cell>
          <cell r="Z23">
            <v>202439.01612336934</v>
          </cell>
          <cell r="AA23">
            <v>204796.66677830461</v>
          </cell>
          <cell r="AB23">
            <v>207164.12538343525</v>
          </cell>
          <cell r="AC23">
            <v>209541.48746634315</v>
          </cell>
          <cell r="AD23">
            <v>211928.85011450414</v>
          </cell>
          <cell r="AE23">
            <v>214326.31201135181</v>
          </cell>
          <cell r="AF23">
            <v>216733.97347340029</v>
          </cell>
          <cell r="AG23">
            <v>219151.9364884684</v>
          </cell>
        </row>
      </sheetData>
      <sheetData sheetId="28" refreshError="1"/>
      <sheetData sheetId="29" refreshError="1"/>
      <sheetData sheetId="30" refreshError="1"/>
      <sheetData sheetId="31">
        <row r="5">
          <cell r="D5">
            <v>8246255.3774702987</v>
          </cell>
          <cell r="E5">
            <v>8177886.1347442474</v>
          </cell>
          <cell r="F5">
            <v>8110412.2682129228</v>
          </cell>
          <cell r="G5">
            <v>7972940.3648898741</v>
          </cell>
          <cell r="H5">
            <v>7983453.5862528756</v>
          </cell>
          <cell r="I5">
            <v>7991894.3027912239</v>
          </cell>
          <cell r="J5">
            <v>8013348.1838699263</v>
          </cell>
          <cell r="K5">
            <v>8022464.4382709991</v>
          </cell>
          <cell r="L5">
            <v>8030926.9198998762</v>
          </cell>
          <cell r="M5">
            <v>8039389.4015287468</v>
          </cell>
          <cell r="N5">
            <v>8078294.0907564694</v>
          </cell>
          <cell r="O5">
            <v>8086793.9352416992</v>
          </cell>
          <cell r="P5">
            <v>8095948.7374314731</v>
          </cell>
          <cell r="Q5">
            <v>8117612.9171583764</v>
          </cell>
          <cell r="R5">
            <v>8126134.5267341249</v>
          </cell>
          <cell r="S5">
            <v>8132927.0032797381</v>
          </cell>
          <cell r="T5">
            <v>8139719.4798253477</v>
          </cell>
          <cell r="U5">
            <v>8160973.165902975</v>
          </cell>
          <cell r="V5">
            <v>8167784.8722719243</v>
          </cell>
          <cell r="W5">
            <v>8174596.5786408754</v>
          </cell>
          <cell r="X5">
            <v>8196947.9033947475</v>
          </cell>
          <cell r="Y5">
            <v>8203772.3580301916</v>
          </cell>
          <cell r="Z5">
            <v>8225154.1713143261</v>
          </cell>
          <cell r="AA5">
            <v>8231997.8557731006</v>
          </cell>
          <cell r="AB5">
            <v>8238841.5402318742</v>
          </cell>
          <cell r="AC5">
            <v>8245685.2246906497</v>
          </cell>
          <cell r="AD5">
            <v>8252528.9091494251</v>
          </cell>
          <cell r="AE5">
            <v>8275458.3709329376</v>
          </cell>
          <cell r="AF5">
            <v>8282323.2682709992</v>
          </cell>
          <cell r="AG5">
            <v>8289188.1656090608</v>
          </cell>
        </row>
        <row r="6">
          <cell r="D6">
            <v>2307043.8834150997</v>
          </cell>
          <cell r="E6">
            <v>2288139.6274522501</v>
          </cell>
          <cell r="F6">
            <v>2269533.8302209759</v>
          </cell>
          <cell r="G6">
            <v>2231480.8456716239</v>
          </cell>
          <cell r="H6">
            <v>2234985.2527926243</v>
          </cell>
          <cell r="I6">
            <v>2237351.6840033238</v>
          </cell>
          <cell r="J6">
            <v>2244055.8367274757</v>
          </cell>
          <cell r="K6">
            <v>2246647.4472257514</v>
          </cell>
          <cell r="L6">
            <v>2249021.1334666256</v>
          </cell>
          <cell r="M6">
            <v>2251394.8197075003</v>
          </cell>
          <cell r="N6">
            <v>2263915.9084813236</v>
          </cell>
          <cell r="O6">
            <v>2266302.0490076495</v>
          </cell>
          <cell r="P6">
            <v>2268906.5087688258</v>
          </cell>
          <cell r="Q6">
            <v>2275680.7610423751</v>
          </cell>
          <cell r="R6">
            <v>2278074.1565988748</v>
          </cell>
          <cell r="S6">
            <v>2279982.6954911626</v>
          </cell>
          <cell r="T6">
            <v>2281891.2343834508</v>
          </cell>
          <cell r="U6">
            <v>2288620.1764530758</v>
          </cell>
          <cell r="V6">
            <v>2290535.1252864753</v>
          </cell>
          <cell r="W6">
            <v>2292450.0741198761</v>
          </cell>
          <cell r="X6">
            <v>2299544.8957482502</v>
          </cell>
          <cell r="Y6">
            <v>2301464.0940038133</v>
          </cell>
          <cell r="Z6">
            <v>2308235.7451422755</v>
          </cell>
          <cell r="AA6">
            <v>2310161.3533389512</v>
          </cell>
          <cell r="AB6">
            <v>2312086.961535627</v>
          </cell>
          <cell r="AC6">
            <v>2314012.5697323014</v>
          </cell>
          <cell r="AD6">
            <v>2315938.1779289758</v>
          </cell>
          <cell r="AE6">
            <v>2323225.711900563</v>
          </cell>
          <cell r="AF6">
            <v>2325158.3910570014</v>
          </cell>
          <cell r="AG6">
            <v>2327091.0702134385</v>
          </cell>
        </row>
        <row r="7">
          <cell r="D7">
            <v>1389145.3982555992</v>
          </cell>
          <cell r="E7">
            <v>1377382.1607137001</v>
          </cell>
          <cell r="F7">
            <v>1365721.9843163001</v>
          </cell>
          <cell r="G7">
            <v>1342108.9681339995</v>
          </cell>
          <cell r="H7">
            <v>1343330.5649164999</v>
          </cell>
          <cell r="I7">
            <v>1344727.8907446</v>
          </cell>
          <cell r="J7">
            <v>1347636.7628947</v>
          </cell>
          <cell r="K7">
            <v>1349112.5536378501</v>
          </cell>
          <cell r="L7">
            <v>1350512.4188767991</v>
          </cell>
          <cell r="M7">
            <v>1351912.2841157501</v>
          </cell>
          <cell r="N7">
            <v>1356847.8090312991</v>
          </cell>
          <cell r="O7">
            <v>1358252.0079298497</v>
          </cell>
          <cell r="P7">
            <v>1359732.2729086999</v>
          </cell>
          <cell r="Q7">
            <v>1362665.6534290996</v>
          </cell>
          <cell r="R7">
            <v>1364072.3917384997</v>
          </cell>
          <cell r="S7">
            <v>1365229.1689521</v>
          </cell>
          <cell r="T7">
            <v>1366385.9461656993</v>
          </cell>
          <cell r="U7">
            <v>1369222.4705488989</v>
          </cell>
          <cell r="V7">
            <v>1370381.4807156995</v>
          </cell>
          <cell r="W7">
            <v>1371540.4908825001</v>
          </cell>
          <cell r="X7">
            <v>1374504.5478060001</v>
          </cell>
          <cell r="Y7">
            <v>1375665.0762194993</v>
          </cell>
          <cell r="Z7">
            <v>1378516.5165686</v>
          </cell>
          <cell r="AA7">
            <v>1379679.2779353</v>
          </cell>
          <cell r="AB7">
            <v>1380842.0393020001</v>
          </cell>
          <cell r="AC7">
            <v>1382004.8006687001</v>
          </cell>
          <cell r="AD7">
            <v>1383167.5620354</v>
          </cell>
          <cell r="AE7">
            <v>1386198.7301547502</v>
          </cell>
          <cell r="AF7">
            <v>1387363.9513914997</v>
          </cell>
          <cell r="AG7">
            <v>1388529.1726282495</v>
          </cell>
        </row>
        <row r="8">
          <cell r="D8">
            <v>2317514.1226554993</v>
          </cell>
          <cell r="E8">
            <v>2363082.5564666009</v>
          </cell>
          <cell r="F8">
            <v>2407679.2147376011</v>
          </cell>
          <cell r="G8">
            <v>2498259.2059770022</v>
          </cell>
          <cell r="H8">
            <v>2500152.8660905017</v>
          </cell>
          <cell r="I8">
            <v>2533135.6303327512</v>
          </cell>
          <cell r="J8">
            <v>2568539.1412094003</v>
          </cell>
          <cell r="K8">
            <v>2600532.2041118504</v>
          </cell>
          <cell r="L8">
            <v>2633533.0415772991</v>
          </cell>
          <cell r="M8">
            <v>2666533.8790427502</v>
          </cell>
          <cell r="N8">
            <v>2707860.5498769009</v>
          </cell>
          <cell r="O8">
            <v>2740957.4468305507</v>
          </cell>
          <cell r="P8">
            <v>2772968.8092196994</v>
          </cell>
          <cell r="Q8">
            <v>2808690.7253716504</v>
          </cell>
          <cell r="R8">
            <v>2841805.6955484995</v>
          </cell>
          <cell r="S8">
            <v>2871907.4448749996</v>
          </cell>
          <cell r="T8">
            <v>2902009.1942015006</v>
          </cell>
          <cell r="U8">
            <v>2934146.4352027993</v>
          </cell>
          <cell r="V8">
            <v>2964269.392649902</v>
          </cell>
          <cell r="W8">
            <v>2994392.3500969983</v>
          </cell>
          <cell r="X8">
            <v>3028115.2743661008</v>
          </cell>
          <cell r="Y8">
            <v>3058272.7285654508</v>
          </cell>
          <cell r="Z8">
            <v>3090571.7150426009</v>
          </cell>
          <cell r="AA8">
            <v>3120750.3773625493</v>
          </cell>
          <cell r="AB8">
            <v>3150929.039682501</v>
          </cell>
          <cell r="AC8">
            <v>3181107.7020024508</v>
          </cell>
          <cell r="AD8">
            <v>3211286.3643224002</v>
          </cell>
          <cell r="AE8">
            <v>3244454.0453975499</v>
          </cell>
          <cell r="AF8">
            <v>3274660.861466899</v>
          </cell>
          <cell r="AG8">
            <v>3304867.6775362492</v>
          </cell>
        </row>
        <row r="9">
          <cell r="D9">
            <v>22192657.317214213</v>
          </cell>
          <cell r="E9">
            <v>22625503.397297114</v>
          </cell>
          <cell r="F9">
            <v>23051911.011152484</v>
          </cell>
          <cell r="G9">
            <v>23913978.037301008</v>
          </cell>
          <cell r="H9">
            <v>23926573.751965508</v>
          </cell>
          <cell r="I9">
            <v>24242961.000030398</v>
          </cell>
          <cell r="J9">
            <v>24575449.241062786</v>
          </cell>
          <cell r="K9">
            <v>24885252.435923245</v>
          </cell>
          <cell r="L9">
            <v>25201761.063420512</v>
          </cell>
          <cell r="M9">
            <v>25518269.690917745</v>
          </cell>
          <cell r="N9">
            <v>25890171.153370894</v>
          </cell>
          <cell r="O9">
            <v>26207319.822789297</v>
          </cell>
          <cell r="P9">
            <v>26517245.468269501</v>
          </cell>
          <cell r="Q9">
            <v>26851862.37798325</v>
          </cell>
          <cell r="R9">
            <v>27169132.426833991</v>
          </cell>
          <cell r="S9">
            <v>27457287.73708595</v>
          </cell>
          <cell r="T9">
            <v>27745443.047337905</v>
          </cell>
          <cell r="U9">
            <v>28047142.923162796</v>
          </cell>
          <cell r="V9">
            <v>28335438.718961891</v>
          </cell>
          <cell r="W9">
            <v>28623734.514760993</v>
          </cell>
          <cell r="X9">
            <v>28935987.868959591</v>
          </cell>
          <cell r="Y9">
            <v>29224514.497657198</v>
          </cell>
          <cell r="Z9">
            <v>29527288.119663488</v>
          </cell>
          <cell r="AA9">
            <v>29815955.233908251</v>
          </cell>
          <cell r="AB9">
            <v>30104622.348153006</v>
          </cell>
          <cell r="AC9">
            <v>30393289.462397739</v>
          </cell>
          <cell r="AD9">
            <v>30681956.576642502</v>
          </cell>
          <cell r="AE9">
            <v>30990505.738334801</v>
          </cell>
          <cell r="AF9">
            <v>31279359.569968399</v>
          </cell>
          <cell r="AG9">
            <v>31568213.401602015</v>
          </cell>
        </row>
        <row r="10">
          <cell r="D10">
            <v>117330.56765729998</v>
          </cell>
          <cell r="E10">
            <v>119324.38230350001</v>
          </cell>
          <cell r="F10">
            <v>121274.18728639999</v>
          </cell>
          <cell r="G10">
            <v>125229.8287015</v>
          </cell>
          <cell r="H10">
            <v>125339.26625</v>
          </cell>
          <cell r="I10">
            <v>127103.11968705001</v>
          </cell>
          <cell r="J10">
            <v>129006.5348672</v>
          </cell>
          <cell r="K10">
            <v>130713.71992629999</v>
          </cell>
          <cell r="L10">
            <v>132478.69470540006</v>
          </cell>
          <cell r="M10">
            <v>134243.66948450007</v>
          </cell>
          <cell r="N10">
            <v>136487.8048245</v>
          </cell>
          <cell r="O10">
            <v>138258.45535725</v>
          </cell>
          <cell r="P10">
            <v>139966.57525800003</v>
          </cell>
          <cell r="Q10">
            <v>141889.37784020003</v>
          </cell>
          <cell r="R10">
            <v>143661.14971499995</v>
          </cell>
          <cell r="S10">
            <v>145152.46334239995</v>
          </cell>
          <cell r="T10">
            <v>146643.7769698</v>
          </cell>
          <cell r="U10">
            <v>148252.64300820002</v>
          </cell>
          <cell r="V10">
            <v>149745.00316360002</v>
          </cell>
          <cell r="W10">
            <v>151237.36331899991</v>
          </cell>
          <cell r="X10">
            <v>152922.032718</v>
          </cell>
          <cell r="Y10">
            <v>154415.95660275003</v>
          </cell>
          <cell r="Z10">
            <v>156032.6655385</v>
          </cell>
          <cell r="AA10">
            <v>157527.63595125001</v>
          </cell>
          <cell r="AB10">
            <v>159022.60636400001</v>
          </cell>
          <cell r="AC10">
            <v>160517.57677675004</v>
          </cell>
          <cell r="AD10">
            <v>162012.54718950007</v>
          </cell>
          <cell r="AE10">
            <v>163677.86021875002</v>
          </cell>
          <cell r="AF10">
            <v>165174.23891100005</v>
          </cell>
          <cell r="AG10">
            <v>166670.61760325005</v>
          </cell>
        </row>
        <row r="16">
          <cell r="D16">
            <v>8246255.3774702987</v>
          </cell>
          <cell r="E16">
            <v>8177886.1347442474</v>
          </cell>
          <cell r="F16">
            <v>8110412.2682129228</v>
          </cell>
          <cell r="G16">
            <v>7929984.9407167472</v>
          </cell>
          <cell r="H16">
            <v>7929984.9407167472</v>
          </cell>
          <cell r="I16">
            <v>7954440.4375857748</v>
          </cell>
          <cell r="J16">
            <v>7962927.0951009765</v>
          </cell>
          <cell r="K16">
            <v>7973600.8235185491</v>
          </cell>
          <cell r="L16">
            <v>7983215.5577808805</v>
          </cell>
          <cell r="M16">
            <v>7991435.1834933702</v>
          </cell>
          <cell r="N16">
            <v>8011398.4286547704</v>
          </cell>
          <cell r="O16">
            <v>8018332.0450036488</v>
          </cell>
          <cell r="P16">
            <v>8029399.9510284718</v>
          </cell>
          <cell r="Q16">
            <v>8036766.6058940236</v>
          </cell>
          <cell r="R16">
            <v>8049227.9239413748</v>
          </cell>
          <cell r="S16">
            <v>8074553.7170594241</v>
          </cell>
          <cell r="T16">
            <v>8086537.9666893743</v>
          </cell>
          <cell r="U16">
            <v>8093484.5527274245</v>
          </cell>
          <cell r="V16">
            <v>8098506.9586988259</v>
          </cell>
          <cell r="W16">
            <v>8112699.5514046894</v>
          </cell>
          <cell r="X16">
            <v>8119395.2610264011</v>
          </cell>
          <cell r="Y16">
            <v>8131668.0495949518</v>
          </cell>
          <cell r="Z16">
            <v>8138248.4482679237</v>
          </cell>
          <cell r="AA16">
            <v>8157303.0201951768</v>
          </cell>
          <cell r="AB16">
            <v>8163898.0738608735</v>
          </cell>
          <cell r="AC16">
            <v>8176303.858936687</v>
          </cell>
          <cell r="AD16">
            <v>8182905.0667241272</v>
          </cell>
          <cell r="AE16">
            <v>8205335.3213419151</v>
          </cell>
          <cell r="AF16">
            <v>8213565.4807217252</v>
          </cell>
          <cell r="AG16">
            <v>8224716.3460927503</v>
          </cell>
        </row>
        <row r="17">
          <cell r="D17">
            <v>2307043.8834150997</v>
          </cell>
          <cell r="E17">
            <v>2288139.6274522501</v>
          </cell>
          <cell r="F17">
            <v>2269533.8302209759</v>
          </cell>
          <cell r="G17">
            <v>2217034.0068347487</v>
          </cell>
          <cell r="H17">
            <v>2217034.0068347487</v>
          </cell>
          <cell r="I17">
            <v>2224745.3204419245</v>
          </cell>
          <cell r="J17">
            <v>2227133.6875978257</v>
          </cell>
          <cell r="K17">
            <v>2230251.0783878495</v>
          </cell>
          <cell r="L17">
            <v>2233015.4711261252</v>
          </cell>
          <cell r="M17">
            <v>2235314.8276811261</v>
          </cell>
          <cell r="N17">
            <v>2241528.724052425</v>
          </cell>
          <cell r="O17">
            <v>2243399.4108195505</v>
          </cell>
          <cell r="P17">
            <v>2246648.1941453246</v>
          </cell>
          <cell r="Q17">
            <v>2248663.2270846735</v>
          </cell>
          <cell r="R17">
            <v>2252376.4810846257</v>
          </cell>
          <cell r="S17">
            <v>2260468.6684852252</v>
          </cell>
          <cell r="T17">
            <v>2264113.6747231251</v>
          </cell>
          <cell r="U17">
            <v>2266079.4597637253</v>
          </cell>
          <cell r="V17">
            <v>2267403.8514487757</v>
          </cell>
          <cell r="W17">
            <v>2271784.9720453136</v>
          </cell>
          <cell r="X17">
            <v>2273667.1316137994</v>
          </cell>
          <cell r="Y17">
            <v>2277408.3174979007</v>
          </cell>
          <cell r="Z17">
            <v>2279252.0400834754</v>
          </cell>
          <cell r="AA17">
            <v>2285253.8204204761</v>
          </cell>
          <cell r="AB17">
            <v>2287102.4280036259</v>
          </cell>
          <cell r="AC17">
            <v>2290887.9460568135</v>
          </cell>
          <cell r="AD17">
            <v>2292738.6050138762</v>
          </cell>
          <cell r="AE17">
            <v>2299865.6129143885</v>
          </cell>
          <cell r="AF17">
            <v>2302259.2557355766</v>
          </cell>
          <cell r="AG17">
            <v>2305626.4672205006</v>
          </cell>
        </row>
        <row r="18">
          <cell r="D18">
            <v>1389145.3982555992</v>
          </cell>
          <cell r="E18">
            <v>1377382.1607137001</v>
          </cell>
          <cell r="F18">
            <v>1365721.9843163001</v>
          </cell>
          <cell r="G18">
            <v>1337307.6734904989</v>
          </cell>
          <cell r="H18">
            <v>1337307.6734904989</v>
          </cell>
          <cell r="I18">
            <v>1340554.8438027997</v>
          </cell>
          <cell r="J18">
            <v>1341947.1196953002</v>
          </cell>
          <cell r="K18">
            <v>1343593.5099309993</v>
          </cell>
          <cell r="L18">
            <v>1345116.8734856991</v>
          </cell>
          <cell r="M18">
            <v>1346478.1210639996</v>
          </cell>
          <cell r="N18">
            <v>1349203.5421846996</v>
          </cell>
          <cell r="O18">
            <v>1350415.4231599497</v>
          </cell>
          <cell r="P18">
            <v>1352107.6338713996</v>
          </cell>
          <cell r="Q18">
            <v>1353369.8024515498</v>
          </cell>
          <cell r="R18">
            <v>1355223.5252614997</v>
          </cell>
          <cell r="S18">
            <v>1358526.9218418498</v>
          </cell>
          <cell r="T18">
            <v>1360281.2615465983</v>
          </cell>
          <cell r="U18">
            <v>1361450.2229565987</v>
          </cell>
          <cell r="V18">
            <v>1362395.6936109995</v>
          </cell>
          <cell r="W18">
            <v>1364406.3728339996</v>
          </cell>
          <cell r="X18">
            <v>1365546.1891399994</v>
          </cell>
          <cell r="Y18">
            <v>1367333.9999652491</v>
          </cell>
          <cell r="Z18">
            <v>1368460.4272864992</v>
          </cell>
          <cell r="AA18">
            <v>1371035.9997887991</v>
          </cell>
          <cell r="AB18">
            <v>1372164.1416720001</v>
          </cell>
          <cell r="AC18">
            <v>1373967.3702140497</v>
          </cell>
          <cell r="AD18">
            <v>1375096.2098640997</v>
          </cell>
          <cell r="AE18">
            <v>1378064.2278186993</v>
          </cell>
          <cell r="AF18">
            <v>1379382.3692546997</v>
          </cell>
          <cell r="AG18">
            <v>1381039.9267347485</v>
          </cell>
        </row>
        <row r="19">
          <cell r="D19">
            <v>2317514.1226554993</v>
          </cell>
          <cell r="E19">
            <v>2363082.5564666009</v>
          </cell>
          <cell r="F19">
            <v>2407679.2147376011</v>
          </cell>
          <cell r="G19">
            <v>2476163.1786755016</v>
          </cell>
          <cell r="H19">
            <v>2476163.1786755016</v>
          </cell>
          <cell r="I19">
            <v>2511431.6548091518</v>
          </cell>
          <cell r="J19">
            <v>2544304.6613541008</v>
          </cell>
          <cell r="K19">
            <v>2577354.3173614983</v>
          </cell>
          <cell r="L19">
            <v>2610532.5099512008</v>
          </cell>
          <cell r="M19">
            <v>2643355.1457990003</v>
          </cell>
          <cell r="N19">
            <v>2678343.3744253013</v>
          </cell>
          <cell r="O19">
            <v>2710066.3520664508</v>
          </cell>
          <cell r="P19">
            <v>2743389.7988187992</v>
          </cell>
          <cell r="Q19">
            <v>2776231.2028279006</v>
          </cell>
          <cell r="R19">
            <v>2810365.4850169998</v>
          </cell>
          <cell r="S19">
            <v>2844063.7284861505</v>
          </cell>
          <cell r="T19">
            <v>2875242.7688193019</v>
          </cell>
          <cell r="U19">
            <v>2904570.9488914995</v>
          </cell>
          <cell r="V19">
            <v>2933042.704833501</v>
          </cell>
          <cell r="W19">
            <v>2964408.4015092487</v>
          </cell>
          <cell r="X19">
            <v>2994208.6140172021</v>
          </cell>
          <cell r="Y19">
            <v>3024596.7703611008</v>
          </cell>
          <cell r="Z19">
            <v>3054391.0811074018</v>
          </cell>
          <cell r="AA19">
            <v>3088120.2771532503</v>
          </cell>
          <cell r="AB19">
            <v>3117952.6849315022</v>
          </cell>
          <cell r="AC19">
            <v>3148655.0608073496</v>
          </cell>
          <cell r="AD19">
            <v>3178495.8361522011</v>
          </cell>
          <cell r="AE19">
            <v>3213494.4795096512</v>
          </cell>
          <cell r="AF19">
            <v>3242602.5953623005</v>
          </cell>
          <cell r="AG19">
            <v>3273937.9893110017</v>
          </cell>
        </row>
        <row r="20">
          <cell r="D20">
            <v>22192657.317214213</v>
          </cell>
          <cell r="E20">
            <v>22625503.397297114</v>
          </cell>
          <cell r="F20">
            <v>23051911.011152484</v>
          </cell>
          <cell r="G20">
            <v>23734770.813151512</v>
          </cell>
          <cell r="H20">
            <v>23734770.813151512</v>
          </cell>
          <cell r="I20">
            <v>24064931.745341245</v>
          </cell>
          <cell r="J20">
            <v>24379150.853719696</v>
          </cell>
          <cell r="K20">
            <v>24694545.413522027</v>
          </cell>
          <cell r="L20">
            <v>25010794.727915395</v>
          </cell>
          <cell r="M20">
            <v>25324678.010564994</v>
          </cell>
          <cell r="N20">
            <v>25652972.377930794</v>
          </cell>
          <cell r="O20">
            <v>25959539.139132809</v>
          </cell>
          <cell r="P20">
            <v>26276753.878485993</v>
          </cell>
          <cell r="Q20">
            <v>26590761.691893987</v>
          </cell>
          <cell r="R20">
            <v>26913372.248665497</v>
          </cell>
          <cell r="S20">
            <v>27225254.140783656</v>
          </cell>
          <cell r="T20">
            <v>27520371.993855305</v>
          </cell>
          <cell r="U20">
            <v>27803178.236556888</v>
          </cell>
          <cell r="V20">
            <v>28080285.13639579</v>
          </cell>
          <cell r="W20">
            <v>28376648.850690763</v>
          </cell>
          <cell r="X20">
            <v>28662594.3702631</v>
          </cell>
          <cell r="Y20">
            <v>28952448.455229547</v>
          </cell>
          <cell r="Z20">
            <v>29238354.57521271</v>
          </cell>
          <cell r="AA20">
            <v>29550440.147313606</v>
          </cell>
          <cell r="AB20">
            <v>29836599.753427509</v>
          </cell>
          <cell r="AC20">
            <v>30128539.614395943</v>
          </cell>
          <cell r="AD20">
            <v>30414754.434669401</v>
          </cell>
          <cell r="AE20">
            <v>30735291.271491099</v>
          </cell>
          <cell r="AF20">
            <v>31016632.077451997</v>
          </cell>
          <cell r="AG20">
            <v>31312785.82431801</v>
          </cell>
        </row>
        <row r="21">
          <cell r="D21">
            <v>117330.56765729998</v>
          </cell>
          <cell r="E21">
            <v>119324.38230350001</v>
          </cell>
          <cell r="F21">
            <v>121274.18728639999</v>
          </cell>
          <cell r="G21">
            <v>124190.60730800002</v>
          </cell>
          <cell r="H21">
            <v>124190.60730800002</v>
          </cell>
          <cell r="I21">
            <v>126076.63210330003</v>
          </cell>
          <cell r="J21">
            <v>127832.68100449997</v>
          </cell>
          <cell r="K21">
            <v>129598.86975535001</v>
          </cell>
          <cell r="L21">
            <v>131372.52813630001</v>
          </cell>
          <cell r="M21">
            <v>133125.67070675004</v>
          </cell>
          <cell r="N21">
            <v>134998.62119840001</v>
          </cell>
          <cell r="O21">
            <v>136688.47495885004</v>
          </cell>
          <cell r="P21">
            <v>138470.55530600005</v>
          </cell>
          <cell r="Q21">
            <v>140224.75830000004</v>
          </cell>
          <cell r="R21">
            <v>142026.81337799999</v>
          </cell>
          <cell r="S21">
            <v>143753.91902019994</v>
          </cell>
          <cell r="T21">
            <v>145331.58884439996</v>
          </cell>
          <cell r="U21">
            <v>146829.91496495</v>
          </cell>
          <cell r="V21">
            <v>148251.4547069</v>
          </cell>
          <cell r="W21">
            <v>149839.85246874997</v>
          </cell>
          <cell r="X21">
            <v>151332.43581800006</v>
          </cell>
          <cell r="Y21">
            <v>152863.86987674999</v>
          </cell>
          <cell r="Z21">
            <v>154361.46241300009</v>
          </cell>
          <cell r="AA21">
            <v>156085.75978900003</v>
          </cell>
          <cell r="AB21">
            <v>157585.577785</v>
          </cell>
          <cell r="AC21">
            <v>159140.82449120004</v>
          </cell>
          <cell r="AD21">
            <v>160641.11701639998</v>
          </cell>
          <cell r="AE21">
            <v>162438.57837594993</v>
          </cell>
          <cell r="AF21">
            <v>163896.31684690001</v>
          </cell>
          <cell r="AG21">
            <v>165481.70627874997</v>
          </cell>
        </row>
        <row r="46">
          <cell r="D46">
            <v>1718463.4350000008</v>
          </cell>
          <cell r="E46">
            <v>1693238.7412500002</v>
          </cell>
          <cell r="F46">
            <v>1668014.0474999999</v>
          </cell>
          <cell r="G46">
            <v>1617564.66</v>
          </cell>
          <cell r="H46">
            <v>1617564.66</v>
          </cell>
          <cell r="I46">
            <v>1619336.4247499998</v>
          </cell>
          <cell r="J46">
            <v>1621108.1895000003</v>
          </cell>
          <cell r="K46">
            <v>1622879.9542500002</v>
          </cell>
          <cell r="L46">
            <v>1624651.7190000007</v>
          </cell>
          <cell r="M46">
            <v>1626423.4837500004</v>
          </cell>
          <cell r="N46">
            <v>1628195.2485000009</v>
          </cell>
          <cell r="O46">
            <v>1629967.0132500005</v>
          </cell>
          <cell r="P46">
            <v>1631738.7779999999</v>
          </cell>
          <cell r="Q46">
            <v>1633510.5427500005</v>
          </cell>
          <cell r="R46">
            <v>1635282.3074999999</v>
          </cell>
          <cell r="S46">
            <v>1636713.3219374998</v>
          </cell>
          <cell r="T46">
            <v>1638144.3363750009</v>
          </cell>
          <cell r="U46">
            <v>1639575.3508124999</v>
          </cell>
          <cell r="V46">
            <v>1641006.3652500005</v>
          </cell>
          <cell r="W46">
            <v>1642437.3796875009</v>
          </cell>
          <cell r="X46">
            <v>1643868.3941250008</v>
          </cell>
          <cell r="Y46">
            <v>1645299.4085625</v>
          </cell>
          <cell r="Z46">
            <v>1646730.4230000004</v>
          </cell>
          <cell r="AA46">
            <v>1648161.4374375003</v>
          </cell>
          <cell r="AB46">
            <v>1649592.451875</v>
          </cell>
          <cell r="AC46">
            <v>1651023.4663124999</v>
          </cell>
          <cell r="AD46">
            <v>1652454.4807500006</v>
          </cell>
          <cell r="AE46">
            <v>1653885.4951875</v>
          </cell>
          <cell r="AF46">
            <v>1655316.5096249999</v>
          </cell>
          <cell r="AG46">
            <v>1656747.5240625001</v>
          </cell>
        </row>
        <row r="47">
          <cell r="D47">
            <v>514790.43374999985</v>
          </cell>
          <cell r="E47">
            <v>507253.18375000003</v>
          </cell>
          <cell r="F47">
            <v>499715.93374999991</v>
          </cell>
          <cell r="G47">
            <v>484641.43374999991</v>
          </cell>
          <cell r="H47">
            <v>484641.43374999991</v>
          </cell>
          <cell r="I47">
            <v>485172.13462500001</v>
          </cell>
          <cell r="J47">
            <v>485702.83549999993</v>
          </cell>
          <cell r="K47">
            <v>486233.53637500008</v>
          </cell>
          <cell r="L47">
            <v>486764.23725000012</v>
          </cell>
          <cell r="M47">
            <v>487294.93812500004</v>
          </cell>
          <cell r="N47">
            <v>487825.63900000002</v>
          </cell>
          <cell r="O47">
            <v>488356.33987500006</v>
          </cell>
          <cell r="P47">
            <v>488887.04074999993</v>
          </cell>
          <cell r="Q47">
            <v>489417.7416250002</v>
          </cell>
          <cell r="R47">
            <v>489948.44249999995</v>
          </cell>
          <cell r="S47">
            <v>490377.00268749997</v>
          </cell>
          <cell r="T47">
            <v>490805.56287499989</v>
          </cell>
          <cell r="U47">
            <v>491234.12306250009</v>
          </cell>
          <cell r="V47">
            <v>491662.68325</v>
          </cell>
          <cell r="W47">
            <v>492091.24343750026</v>
          </cell>
          <cell r="X47">
            <v>492519.80362499977</v>
          </cell>
          <cell r="Y47">
            <v>492948.36381249997</v>
          </cell>
          <cell r="Z47">
            <v>493376.92400000006</v>
          </cell>
          <cell r="AA47">
            <v>493805.48418750003</v>
          </cell>
          <cell r="AB47">
            <v>494234.04437499994</v>
          </cell>
          <cell r="AC47">
            <v>494662.60456250014</v>
          </cell>
          <cell r="AD47">
            <v>495091.16475000011</v>
          </cell>
          <cell r="AE47">
            <v>495519.72493749979</v>
          </cell>
          <cell r="AF47">
            <v>495948.28512499994</v>
          </cell>
          <cell r="AG47">
            <v>496376.84531250002</v>
          </cell>
        </row>
        <row r="48">
          <cell r="D48">
            <v>244329.57649999997</v>
          </cell>
          <cell r="E48">
            <v>240728.88799999998</v>
          </cell>
          <cell r="F48">
            <v>237128.19949999999</v>
          </cell>
          <cell r="G48">
            <v>229926.82250000004</v>
          </cell>
          <cell r="H48">
            <v>229926.82250000004</v>
          </cell>
          <cell r="I48">
            <v>230178.41700000002</v>
          </cell>
          <cell r="J48">
            <v>230430.01150000002</v>
          </cell>
          <cell r="K48">
            <v>230681.60599999997</v>
          </cell>
          <cell r="L48">
            <v>230933.20049999995</v>
          </cell>
          <cell r="M48">
            <v>231184.79500000001</v>
          </cell>
          <cell r="N48">
            <v>231436.38949999996</v>
          </cell>
          <cell r="O48">
            <v>231687.98399999997</v>
          </cell>
          <cell r="P48">
            <v>231939.5785</v>
          </cell>
          <cell r="Q48">
            <v>232191.17300000001</v>
          </cell>
          <cell r="R48">
            <v>232442.76749999999</v>
          </cell>
          <cell r="S48">
            <v>232642.93350000007</v>
          </cell>
          <cell r="T48">
            <v>232843.09949999998</v>
          </cell>
          <cell r="U48">
            <v>233043.26549999989</v>
          </cell>
          <cell r="V48">
            <v>233243.43149999995</v>
          </cell>
          <cell r="W48">
            <v>233443.59749999997</v>
          </cell>
          <cell r="X48">
            <v>233643.76349999997</v>
          </cell>
          <cell r="Y48">
            <v>233843.92949999997</v>
          </cell>
          <cell r="Z48">
            <v>234044.0955</v>
          </cell>
          <cell r="AA48">
            <v>234244.26150000002</v>
          </cell>
          <cell r="AB48">
            <v>234444.42749999996</v>
          </cell>
          <cell r="AC48">
            <v>234644.59349999993</v>
          </cell>
          <cell r="AD48">
            <v>234844.75950000001</v>
          </cell>
          <cell r="AE48">
            <v>235044.92550000001</v>
          </cell>
          <cell r="AF48">
            <v>235245.09150000004</v>
          </cell>
          <cell r="AG48">
            <v>235445.25750000004</v>
          </cell>
        </row>
        <row r="49">
          <cell r="D49">
            <v>303439.83000000013</v>
          </cell>
          <cell r="E49">
            <v>309534.78250000009</v>
          </cell>
          <cell r="F49">
            <v>315629.73500000004</v>
          </cell>
          <cell r="G49">
            <v>327819.64000000007</v>
          </cell>
          <cell r="H49">
            <v>327819.64000000007</v>
          </cell>
          <cell r="I49">
            <v>332019.34824999992</v>
          </cell>
          <cell r="J49">
            <v>336219.05650000001</v>
          </cell>
          <cell r="K49">
            <v>340418.76474999991</v>
          </cell>
          <cell r="L49">
            <v>344618.47300000006</v>
          </cell>
          <cell r="M49">
            <v>348818.18124999997</v>
          </cell>
          <cell r="N49">
            <v>353017.88949999987</v>
          </cell>
          <cell r="O49">
            <v>357217.59775000007</v>
          </cell>
          <cell r="P49">
            <v>361417.3060000001</v>
          </cell>
          <cell r="Q49">
            <v>365617.01424999995</v>
          </cell>
          <cell r="R49">
            <v>369816.72250000015</v>
          </cell>
          <cell r="S49">
            <v>373695.37675000011</v>
          </cell>
          <cell r="T49">
            <v>377574.0309999999</v>
          </cell>
          <cell r="U49">
            <v>381452.68524999992</v>
          </cell>
          <cell r="V49">
            <v>385331.3395</v>
          </cell>
          <cell r="W49">
            <v>389209.99374999997</v>
          </cell>
          <cell r="X49">
            <v>393088.64800000016</v>
          </cell>
          <cell r="Y49">
            <v>396967.30224999995</v>
          </cell>
          <cell r="Z49">
            <v>400845.95650000009</v>
          </cell>
          <cell r="AA49">
            <v>404724.61074999993</v>
          </cell>
          <cell r="AB49">
            <v>408603.2649999999</v>
          </cell>
          <cell r="AC49">
            <v>412481.91925000004</v>
          </cell>
          <cell r="AD49">
            <v>416360.57349999988</v>
          </cell>
          <cell r="AE49">
            <v>420239.22775000008</v>
          </cell>
          <cell r="AF49">
            <v>424117.88199999998</v>
          </cell>
          <cell r="AG49">
            <v>427996.53625000006</v>
          </cell>
        </row>
        <row r="50">
          <cell r="D50">
            <v>2810021.7404999994</v>
          </cell>
          <cell r="E50">
            <v>2865966.2759999996</v>
          </cell>
          <cell r="F50">
            <v>2921910.8114999998</v>
          </cell>
          <cell r="G50">
            <v>3033799.8825000008</v>
          </cell>
          <cell r="H50">
            <v>3033799.8825000008</v>
          </cell>
          <cell r="I50">
            <v>3072554.3415000001</v>
          </cell>
          <cell r="J50">
            <v>3111308.800499999</v>
          </cell>
          <cell r="K50">
            <v>3150063.2594999992</v>
          </cell>
          <cell r="L50">
            <v>3188817.7185000009</v>
          </cell>
          <cell r="M50">
            <v>3227572.1775000007</v>
          </cell>
          <cell r="N50">
            <v>3266326.6365</v>
          </cell>
          <cell r="O50">
            <v>3305081.0954999994</v>
          </cell>
          <cell r="P50">
            <v>3343835.5544999996</v>
          </cell>
          <cell r="Q50">
            <v>3382590.0134999999</v>
          </cell>
          <cell r="R50">
            <v>3421344.4725000015</v>
          </cell>
          <cell r="S50">
            <v>3457523.4367500003</v>
          </cell>
          <cell r="T50">
            <v>3493702.4009999991</v>
          </cell>
          <cell r="U50">
            <v>3529881.3652499993</v>
          </cell>
          <cell r="V50">
            <v>3566060.3295000005</v>
          </cell>
          <cell r="W50">
            <v>3602239.2937499988</v>
          </cell>
          <cell r="X50">
            <v>3638418.2580000008</v>
          </cell>
          <cell r="Y50">
            <v>3674597.2222499987</v>
          </cell>
          <cell r="Z50">
            <v>3710776.1864999998</v>
          </cell>
          <cell r="AA50">
            <v>3746955.1507499991</v>
          </cell>
          <cell r="AB50">
            <v>3783134.1150000007</v>
          </cell>
          <cell r="AC50">
            <v>3819313.07925</v>
          </cell>
          <cell r="AD50">
            <v>3855492.0435000001</v>
          </cell>
          <cell r="AE50">
            <v>3891671.0077499989</v>
          </cell>
          <cell r="AF50">
            <v>3927849.9720000001</v>
          </cell>
          <cell r="AG50">
            <v>3964028.9362500007</v>
          </cell>
        </row>
        <row r="51">
          <cell r="D51">
            <v>16332.618499999999</v>
          </cell>
          <cell r="E51">
            <v>16610.346999999998</v>
          </cell>
          <cell r="F51">
            <v>16888.075500000003</v>
          </cell>
          <cell r="G51">
            <v>17443.532500000008</v>
          </cell>
          <cell r="H51">
            <v>17443.532500000008</v>
          </cell>
          <cell r="I51">
            <v>17676.128750000003</v>
          </cell>
          <cell r="J51">
            <v>17908.724999999999</v>
          </cell>
          <cell r="K51">
            <v>18141.321250000001</v>
          </cell>
          <cell r="L51">
            <v>18373.9175</v>
          </cell>
          <cell r="M51">
            <v>18606.513749999998</v>
          </cell>
          <cell r="N51">
            <v>18839.11</v>
          </cell>
          <cell r="O51">
            <v>19071.706250000003</v>
          </cell>
          <cell r="P51">
            <v>19304.302499999998</v>
          </cell>
          <cell r="Q51">
            <v>19536.898750000004</v>
          </cell>
          <cell r="R51">
            <v>19769.494999999999</v>
          </cell>
          <cell r="S51">
            <v>19980.793500000003</v>
          </cell>
          <cell r="T51">
            <v>20192.092000000001</v>
          </cell>
          <cell r="U51">
            <v>20403.390499999998</v>
          </cell>
          <cell r="V51">
            <v>20614.689000000002</v>
          </cell>
          <cell r="W51">
            <v>20825.987499999999</v>
          </cell>
          <cell r="X51">
            <v>21037.286</v>
          </cell>
          <cell r="Y51">
            <v>21248.584500000001</v>
          </cell>
          <cell r="Z51">
            <v>21459.882999999994</v>
          </cell>
          <cell r="AA51">
            <v>21671.181499999999</v>
          </cell>
          <cell r="AB51">
            <v>21882.480000000003</v>
          </cell>
          <cell r="AC51">
            <v>22093.778499999993</v>
          </cell>
          <cell r="AD51">
            <v>22305.076999999997</v>
          </cell>
          <cell r="AE51">
            <v>22516.375500000002</v>
          </cell>
          <cell r="AF51">
            <v>22727.674000000003</v>
          </cell>
          <cell r="AG51">
            <v>22938.972499999996</v>
          </cell>
        </row>
        <row r="57">
          <cell r="D57">
            <v>1718463.4350000008</v>
          </cell>
          <cell r="E57">
            <v>1693238.7412500002</v>
          </cell>
          <cell r="F57">
            <v>1668014.0474999999</v>
          </cell>
          <cell r="G57">
            <v>1720616.6156249996</v>
          </cell>
          <cell r="H57">
            <v>1720616.6156249996</v>
          </cell>
          <cell r="I57">
            <v>1722686.3983125002</v>
          </cell>
          <cell r="J57">
            <v>1724756.1809999999</v>
          </cell>
          <cell r="K57">
            <v>1726825.9636874998</v>
          </cell>
          <cell r="L57">
            <v>1728895.7463750006</v>
          </cell>
          <cell r="M57">
            <v>1730965.5290624998</v>
          </cell>
          <cell r="N57">
            <v>1733035.3117500006</v>
          </cell>
          <cell r="O57">
            <v>1735105.0944375007</v>
          </cell>
          <cell r="P57">
            <v>1737174.8771250001</v>
          </cell>
          <cell r="Q57">
            <v>1739244.6598125</v>
          </cell>
          <cell r="R57">
            <v>1741314.4425000001</v>
          </cell>
          <cell r="S57">
            <v>1743016.3873124998</v>
          </cell>
          <cell r="T57">
            <v>1744718.3321250004</v>
          </cell>
          <cell r="U57">
            <v>1746420.2769374999</v>
          </cell>
          <cell r="V57">
            <v>1748122.2217500007</v>
          </cell>
          <cell r="W57">
            <v>1749824.1665625009</v>
          </cell>
          <cell r="X57">
            <v>1751526.1113750008</v>
          </cell>
          <cell r="Y57">
            <v>1753228.0561875</v>
          </cell>
          <cell r="Z57">
            <v>1754930.0010000002</v>
          </cell>
          <cell r="AA57">
            <v>1756631.9458125005</v>
          </cell>
          <cell r="AB57">
            <v>1758333.8906250007</v>
          </cell>
          <cell r="AC57">
            <v>1760035.8354374997</v>
          </cell>
          <cell r="AD57">
            <v>1761737.7802500001</v>
          </cell>
          <cell r="AE57">
            <v>1763439.7250625002</v>
          </cell>
          <cell r="AF57">
            <v>1765141.6698750001</v>
          </cell>
          <cell r="AG57">
            <v>1766843.6146874994</v>
          </cell>
        </row>
        <row r="58">
          <cell r="D58">
            <v>514790.43374999985</v>
          </cell>
          <cell r="E58">
            <v>507253.18375000003</v>
          </cell>
          <cell r="F58">
            <v>499715.93374999991</v>
          </cell>
          <cell r="G58">
            <v>515588.50624999992</v>
          </cell>
          <cell r="H58">
            <v>515588.50624999992</v>
          </cell>
          <cell r="I58">
            <v>516208.61843749991</v>
          </cell>
          <cell r="J58">
            <v>516828.73062499991</v>
          </cell>
          <cell r="K58">
            <v>517448.84281250008</v>
          </cell>
          <cell r="L58">
            <v>518068.95500000007</v>
          </cell>
          <cell r="M58">
            <v>518689.06718749995</v>
          </cell>
          <cell r="N58">
            <v>519309.17937500001</v>
          </cell>
          <cell r="O58">
            <v>519929.29156249983</v>
          </cell>
          <cell r="P58">
            <v>520549.40374999988</v>
          </cell>
          <cell r="Q58">
            <v>521169.51593749993</v>
          </cell>
          <cell r="R58">
            <v>521789.62812500005</v>
          </cell>
          <cell r="S58">
            <v>522299.46468749997</v>
          </cell>
          <cell r="T58">
            <v>522809.30124999984</v>
          </cell>
          <cell r="U58">
            <v>523319.13781250018</v>
          </cell>
          <cell r="V58">
            <v>523828.97437500011</v>
          </cell>
          <cell r="W58">
            <v>524338.81093750021</v>
          </cell>
          <cell r="X58">
            <v>524848.64749999985</v>
          </cell>
          <cell r="Y58">
            <v>525358.48406249983</v>
          </cell>
          <cell r="Z58">
            <v>525868.32062500005</v>
          </cell>
          <cell r="AA58">
            <v>526378.15718750004</v>
          </cell>
          <cell r="AB58">
            <v>526887.99374999979</v>
          </cell>
          <cell r="AC58">
            <v>527397.83031250013</v>
          </cell>
          <cell r="AD58">
            <v>527907.66687500023</v>
          </cell>
          <cell r="AE58">
            <v>528417.50343749975</v>
          </cell>
          <cell r="AF58">
            <v>528927.34</v>
          </cell>
          <cell r="AG58">
            <v>529437.17656250019</v>
          </cell>
        </row>
        <row r="59">
          <cell r="D59">
            <v>244329.57649999997</v>
          </cell>
          <cell r="E59">
            <v>240728.88799999998</v>
          </cell>
          <cell r="F59">
            <v>237128.19949999999</v>
          </cell>
          <cell r="G59">
            <v>244579.19999999995</v>
          </cell>
          <cell r="H59">
            <v>244579.19999999995</v>
          </cell>
          <cell r="I59">
            <v>244876.89400000003</v>
          </cell>
          <cell r="J59">
            <v>245174.58799999993</v>
          </cell>
          <cell r="K59">
            <v>245472.28199999992</v>
          </cell>
          <cell r="L59">
            <v>245769.97599999985</v>
          </cell>
          <cell r="M59">
            <v>246067.66999999998</v>
          </cell>
          <cell r="N59">
            <v>246365.36399999994</v>
          </cell>
          <cell r="O59">
            <v>246663.05799999987</v>
          </cell>
          <cell r="P59">
            <v>246960.75199999995</v>
          </cell>
          <cell r="Q59">
            <v>247258.44599999997</v>
          </cell>
          <cell r="R59">
            <v>247556.13999999996</v>
          </cell>
          <cell r="S59">
            <v>247789.13774999999</v>
          </cell>
          <cell r="T59">
            <v>248022.13549999997</v>
          </cell>
          <cell r="U59">
            <v>248255.1332499999</v>
          </cell>
          <cell r="V59">
            <v>248488.13099999996</v>
          </cell>
          <cell r="W59">
            <v>248721.12874999989</v>
          </cell>
          <cell r="X59">
            <v>248954.12649999998</v>
          </cell>
          <cell r="Y59">
            <v>249187.12424999994</v>
          </cell>
          <cell r="Z59">
            <v>249420.12199999997</v>
          </cell>
          <cell r="AA59">
            <v>249653.11974999995</v>
          </cell>
          <cell r="AB59">
            <v>249886.11749999999</v>
          </cell>
          <cell r="AC59">
            <v>250119.11524999992</v>
          </cell>
          <cell r="AD59">
            <v>250352.11299999998</v>
          </cell>
          <cell r="AE59">
            <v>250585.11074999999</v>
          </cell>
          <cell r="AF59">
            <v>250818.10849999997</v>
          </cell>
          <cell r="AG59">
            <v>251051.10625000001</v>
          </cell>
        </row>
        <row r="60">
          <cell r="D60">
            <v>303439.83000000013</v>
          </cell>
          <cell r="E60">
            <v>309534.78250000009</v>
          </cell>
          <cell r="F60">
            <v>315629.73500000004</v>
          </cell>
          <cell r="G60">
            <v>343255.67250000004</v>
          </cell>
          <cell r="H60">
            <v>343255.67250000004</v>
          </cell>
          <cell r="I60">
            <v>347798.79099999991</v>
          </cell>
          <cell r="J60">
            <v>352341.90950000007</v>
          </cell>
          <cell r="K60">
            <v>356885.02799999999</v>
          </cell>
          <cell r="L60">
            <v>361428.14649999997</v>
          </cell>
          <cell r="M60">
            <v>365971.26500000001</v>
          </cell>
          <cell r="N60">
            <v>370514.38350000005</v>
          </cell>
          <cell r="O60">
            <v>375057.50199999998</v>
          </cell>
          <cell r="P60">
            <v>379600.62050000008</v>
          </cell>
          <cell r="Q60">
            <v>384143.73899999994</v>
          </cell>
          <cell r="R60">
            <v>388686.8575000001</v>
          </cell>
          <cell r="S60">
            <v>392816.12075000023</v>
          </cell>
          <cell r="T60">
            <v>396945.38399999996</v>
          </cell>
          <cell r="U60">
            <v>401074.64725000004</v>
          </cell>
          <cell r="V60">
            <v>405203.91049999994</v>
          </cell>
          <cell r="W60">
            <v>409333.17375000019</v>
          </cell>
          <cell r="X60">
            <v>413462.43700000003</v>
          </cell>
          <cell r="Y60">
            <v>417591.70024999999</v>
          </cell>
          <cell r="Z60">
            <v>421720.96350000013</v>
          </cell>
          <cell r="AA60">
            <v>425850.22674999986</v>
          </cell>
          <cell r="AB60">
            <v>429979.49000000005</v>
          </cell>
          <cell r="AC60">
            <v>434108.75325000007</v>
          </cell>
          <cell r="AD60">
            <v>438238.01649999991</v>
          </cell>
          <cell r="AE60">
            <v>442367.27975000016</v>
          </cell>
          <cell r="AF60">
            <v>446496.54300000001</v>
          </cell>
          <cell r="AG60">
            <v>450625.80624999997</v>
          </cell>
        </row>
        <row r="61">
          <cell r="D61">
            <v>2810021.7404999994</v>
          </cell>
          <cell r="E61">
            <v>2865966.2759999996</v>
          </cell>
          <cell r="F61">
            <v>2921910.8114999998</v>
          </cell>
          <cell r="G61">
            <v>3179509.89</v>
          </cell>
          <cell r="H61">
            <v>3179509.89</v>
          </cell>
          <cell r="I61">
            <v>3221345.0767499995</v>
          </cell>
          <cell r="J61">
            <v>3263180.2634999994</v>
          </cell>
          <cell r="K61">
            <v>3305015.4502499998</v>
          </cell>
          <cell r="L61">
            <v>3346850.6369999996</v>
          </cell>
          <cell r="M61">
            <v>3388685.8237500004</v>
          </cell>
          <cell r="N61">
            <v>3430521.0105000003</v>
          </cell>
          <cell r="O61">
            <v>3472356.1972499997</v>
          </cell>
          <cell r="P61">
            <v>3514191.384000001</v>
          </cell>
          <cell r="Q61">
            <v>3556026.5707500014</v>
          </cell>
          <cell r="R61">
            <v>3597861.7575000008</v>
          </cell>
          <cell r="S61">
            <v>3636432.6397500006</v>
          </cell>
          <cell r="T61">
            <v>3675003.5219999994</v>
          </cell>
          <cell r="U61">
            <v>3713574.4042500006</v>
          </cell>
          <cell r="V61">
            <v>3752145.2864999999</v>
          </cell>
          <cell r="W61">
            <v>3790716.1687499993</v>
          </cell>
          <cell r="X61">
            <v>3829287.0509999995</v>
          </cell>
          <cell r="Y61">
            <v>3867857.9332499988</v>
          </cell>
          <cell r="Z61">
            <v>3906428.8154999996</v>
          </cell>
          <cell r="AA61">
            <v>3944999.6977499984</v>
          </cell>
          <cell r="AB61">
            <v>3983570.580000001</v>
          </cell>
          <cell r="AC61">
            <v>4022141.4622499999</v>
          </cell>
          <cell r="AD61">
            <v>4060712.3445000006</v>
          </cell>
          <cell r="AE61">
            <v>4099283.226749999</v>
          </cell>
          <cell r="AF61">
            <v>4137854.1089999988</v>
          </cell>
          <cell r="AG61">
            <v>4176424.99125</v>
          </cell>
        </row>
        <row r="62">
          <cell r="D62">
            <v>16332.618499999999</v>
          </cell>
          <cell r="E62">
            <v>16610.346999999998</v>
          </cell>
          <cell r="F62">
            <v>16888.075500000003</v>
          </cell>
          <cell r="G62">
            <v>18286.317499999994</v>
          </cell>
          <cell r="H62">
            <v>18286.317499999994</v>
          </cell>
          <cell r="I62">
            <v>18531.06825</v>
          </cell>
          <cell r="J62">
            <v>18775.819000000003</v>
          </cell>
          <cell r="K62">
            <v>19020.569750000006</v>
          </cell>
          <cell r="L62">
            <v>19265.320500000002</v>
          </cell>
          <cell r="M62">
            <v>19510.071250000012</v>
          </cell>
          <cell r="N62">
            <v>19754.822</v>
          </cell>
          <cell r="O62">
            <v>19999.572750000014</v>
          </cell>
          <cell r="P62">
            <v>20244.32350000001</v>
          </cell>
          <cell r="Q62">
            <v>20489.074249999998</v>
          </cell>
          <cell r="R62">
            <v>20733.825000000008</v>
          </cell>
          <cell r="S62">
            <v>20985.310000000009</v>
          </cell>
          <cell r="T62">
            <v>21236.795000000006</v>
          </cell>
          <cell r="U62">
            <v>21488.280000000013</v>
          </cell>
          <cell r="V62">
            <v>21739.765000000007</v>
          </cell>
          <cell r="W62">
            <v>21991.250000000004</v>
          </cell>
          <cell r="X62">
            <v>22242.735000000008</v>
          </cell>
          <cell r="Y62">
            <v>22494.220000000008</v>
          </cell>
          <cell r="Z62">
            <v>22745.705000000002</v>
          </cell>
          <cell r="AA62">
            <v>22997.190000000006</v>
          </cell>
          <cell r="AB62">
            <v>23248.675000000007</v>
          </cell>
          <cell r="AC62">
            <v>23500.160000000003</v>
          </cell>
          <cell r="AD62">
            <v>23751.645000000008</v>
          </cell>
          <cell r="AE62">
            <v>24003.130000000008</v>
          </cell>
          <cell r="AF62">
            <v>24254.615000000009</v>
          </cell>
          <cell r="AG62">
            <v>24506.100000000006</v>
          </cell>
        </row>
      </sheetData>
      <sheetData sheetId="32" refreshError="1"/>
      <sheetData sheetId="33" refreshError="1"/>
      <sheetData sheetId="34">
        <row r="5">
          <cell r="D5">
            <v>2202626.7877445566</v>
          </cell>
          <cell r="E5">
            <v>2185736.0651533674</v>
          </cell>
          <cell r="F5">
            <v>2169596.1904731896</v>
          </cell>
          <cell r="G5">
            <v>2139419.175475637</v>
          </cell>
          <cell r="H5">
            <v>2139419.175475637</v>
          </cell>
          <cell r="I5">
            <v>2146482.0023020315</v>
          </cell>
          <cell r="J5">
            <v>2153591.8312183772</v>
          </cell>
          <cell r="K5">
            <v>2160749.2655460835</v>
          </cell>
          <cell r="L5">
            <v>2167954.9201873029</v>
          </cell>
          <cell r="M5">
            <v>2175209.4219209929</v>
          </cell>
          <cell r="N5">
            <v>2182513.4097084012</v>
          </cell>
          <cell r="O5">
            <v>2189867.5350083169</v>
          </cell>
          <cell r="P5">
            <v>2197272.4621024681</v>
          </cell>
          <cell r="Q5">
            <v>2204728.8684314466</v>
          </cell>
          <cell r="R5">
            <v>2212237.4449415854</v>
          </cell>
          <cell r="S5">
            <v>2218105.2672237069</v>
          </cell>
          <cell r="T5">
            <v>2224004.1293702428</v>
          </cell>
          <cell r="U5">
            <v>2229934.326240412</v>
          </cell>
          <cell r="V5">
            <v>2235896.1566886082</v>
          </cell>
          <cell r="W5">
            <v>2241889.9236349529</v>
          </cell>
          <cell r="X5">
            <v>2247915.9341373765</v>
          </cell>
          <cell r="Y5">
            <v>2253974.4994652751</v>
          </cell>
          <cell r="Z5">
            <v>2260065.93517478</v>
          </cell>
          <cell r="AA5">
            <v>2266190.561185699</v>
          </cell>
          <cell r="AB5">
            <v>2272348.7018601326</v>
          </cell>
          <cell r="AC5">
            <v>2278540.6860828651</v>
          </cell>
          <cell r="AD5">
            <v>2284766.8473435277</v>
          </cell>
          <cell r="AE5">
            <v>2291027.5238206084</v>
          </cell>
          <cell r="AF5">
            <v>2297323.0584673546</v>
          </cell>
          <cell r="AG5">
            <v>2303653.7990996037</v>
          </cell>
        </row>
        <row r="6">
          <cell r="D6">
            <v>734208.92924818548</v>
          </cell>
          <cell r="E6">
            <v>728578.68838445586</v>
          </cell>
          <cell r="F6">
            <v>723198.7301577304</v>
          </cell>
          <cell r="G6">
            <v>713139.72515854624</v>
          </cell>
          <cell r="H6">
            <v>713139.72515854624</v>
          </cell>
          <cell r="I6">
            <v>715494.00076734403</v>
          </cell>
          <cell r="J6">
            <v>717863.94373945869</v>
          </cell>
          <cell r="K6">
            <v>720249.75518202805</v>
          </cell>
          <cell r="L6">
            <v>722651.6400624346</v>
          </cell>
          <cell r="M6">
            <v>725069.80730699771</v>
          </cell>
          <cell r="N6">
            <v>727504.46990280016</v>
          </cell>
          <cell r="O6">
            <v>729955.84500277217</v>
          </cell>
          <cell r="P6">
            <v>732424.15403415612</v>
          </cell>
          <cell r="Q6">
            <v>734909.62281048321</v>
          </cell>
          <cell r="R6">
            <v>737412.4816471946</v>
          </cell>
          <cell r="S6">
            <v>739368.42240790185</v>
          </cell>
          <cell r="T6">
            <v>741334.70979008079</v>
          </cell>
          <cell r="U6">
            <v>743311.4420801372</v>
          </cell>
          <cell r="V6">
            <v>745298.71889620286</v>
          </cell>
          <cell r="W6">
            <v>747296.64121165115</v>
          </cell>
          <cell r="X6">
            <v>749305.31137912546</v>
          </cell>
          <cell r="Y6">
            <v>751324.83315509115</v>
          </cell>
          <cell r="Z6">
            <v>753355.31172492704</v>
          </cell>
          <cell r="AA6">
            <v>755396.85372856667</v>
          </cell>
          <cell r="AB6">
            <v>757449.5672867113</v>
          </cell>
          <cell r="AC6">
            <v>759513.56202762201</v>
          </cell>
          <cell r="AD6">
            <v>761588.94911450893</v>
          </cell>
          <cell r="AE6">
            <v>763675.84127353632</v>
          </cell>
          <cell r="AF6">
            <v>765774.35282245115</v>
          </cell>
          <cell r="AG6">
            <v>767884.59969986766</v>
          </cell>
        </row>
        <row r="7">
          <cell r="D7">
            <v>255905.51263960762</v>
          </cell>
          <cell r="E7">
            <v>253938.01506514411</v>
          </cell>
          <cell r="F7">
            <v>252057.6884896766</v>
          </cell>
          <cell r="G7">
            <v>248541.15692624761</v>
          </cell>
          <cell r="H7">
            <v>248541.15692624761</v>
          </cell>
          <cell r="I7">
            <v>249358.25151448642</v>
          </cell>
          <cell r="J7">
            <v>250180.79514920301</v>
          </cell>
          <cell r="K7">
            <v>251008.85785346222</v>
          </cell>
          <cell r="L7">
            <v>251842.51099544557</v>
          </cell>
          <cell r="M7">
            <v>252681.82732285463</v>
          </cell>
          <cell r="N7">
            <v>253526.88099841049</v>
          </cell>
          <cell r="O7">
            <v>254377.74763648657</v>
          </cell>
          <cell r="P7">
            <v>255234.5043409229</v>
          </cell>
          <cell r="Q7">
            <v>256097.22974406209</v>
          </cell>
          <cell r="R7">
            <v>256966.00404705867</v>
          </cell>
          <cell r="S7">
            <v>257651.6180843343</v>
          </cell>
          <cell r="T7">
            <v>258340.85063004363</v>
          </cell>
          <cell r="U7">
            <v>259033.73601935984</v>
          </cell>
          <cell r="V7">
            <v>259730.30905229211</v>
          </cell>
          <cell r="W7">
            <v>260430.60500188763</v>
          </cell>
          <cell r="X7">
            <v>261134.65962261436</v>
          </cell>
          <cell r="Y7">
            <v>261842.50915892448</v>
          </cell>
          <cell r="Z7">
            <v>262554.19035400782</v>
          </cell>
          <cell r="AA7">
            <v>263269.74045873567</v>
          </cell>
          <cell r="AB7">
            <v>263989.19724080473</v>
          </cell>
          <cell r="AC7">
            <v>264712.59899408184</v>
          </cell>
          <cell r="AD7">
            <v>265439.98454815848</v>
          </cell>
          <cell r="AE7">
            <v>266171.39327811904</v>
          </cell>
          <cell r="AF7">
            <v>266906.86511452642</v>
          </cell>
          <cell r="AG7">
            <v>267646.44055363623</v>
          </cell>
        </row>
        <row r="8">
          <cell r="D8">
            <v>118044.60617535692</v>
          </cell>
          <cell r="E8">
            <v>120450.23343802849</v>
          </cell>
          <cell r="F8">
            <v>122878.94129164536</v>
          </cell>
          <cell r="G8">
            <v>127805.13138005813</v>
          </cell>
          <cell r="H8">
            <v>127805.13138005813</v>
          </cell>
          <cell r="I8">
            <v>129788.56168124714</v>
          </cell>
          <cell r="J8">
            <v>131781.80723170663</v>
          </cell>
          <cell r="K8">
            <v>133784.97797534734</v>
          </cell>
          <cell r="L8">
            <v>135798.1857904022</v>
          </cell>
          <cell r="M8">
            <v>137821.54453658679</v>
          </cell>
          <cell r="N8">
            <v>139855.1701037242</v>
          </cell>
          <cell r="O8">
            <v>141899.18046188937</v>
          </cell>
          <cell r="P8">
            <v>143953.69571312857</v>
          </cell>
          <cell r="Q8">
            <v>146018.8381448146</v>
          </cell>
          <cell r="R8">
            <v>148094.73228470111</v>
          </cell>
          <cell r="S8">
            <v>149953.15355479397</v>
          </cell>
          <cell r="T8">
            <v>151819.27764584197</v>
          </cell>
          <cell r="U8">
            <v>153693.17132174675</v>
          </cell>
          <cell r="V8">
            <v>155574.90219346801</v>
          </cell>
          <cell r="W8">
            <v>157464.53873331507</v>
          </cell>
          <cell r="X8">
            <v>159362.15028954161</v>
          </cell>
          <cell r="Y8">
            <v>161267.80710124693</v>
          </cell>
          <cell r="Z8">
            <v>163181.58031359682</v>
          </cell>
          <cell r="AA8">
            <v>165103.54199336653</v>
          </cell>
          <cell r="AB8">
            <v>167033.76514481872</v>
          </cell>
          <cell r="AC8">
            <v>168972.32372592209</v>
          </cell>
          <cell r="AD8">
            <v>170919.29266492187</v>
          </cell>
          <cell r="AE8">
            <v>172874.74787726847</v>
          </cell>
          <cell r="AF8">
            <v>174838.7662829156</v>
          </cell>
          <cell r="AG8">
            <v>176811.42582399774</v>
          </cell>
        </row>
        <row r="9">
          <cell r="D9">
            <v>785350.58967114601</v>
          </cell>
          <cell r="E9">
            <v>801335.25619163003</v>
          </cell>
          <cell r="F9">
            <v>817474.85498715809</v>
          </cell>
          <cell r="G9">
            <v>850214.55101555272</v>
          </cell>
          <cell r="H9">
            <v>850214.55101555272</v>
          </cell>
          <cell r="I9">
            <v>863429.81942850852</v>
          </cell>
          <cell r="J9">
            <v>876710.55006172322</v>
          </cell>
          <cell r="K9">
            <v>890057.47648781515</v>
          </cell>
          <cell r="L9">
            <v>903471.34519026545</v>
          </cell>
          <cell r="M9">
            <v>916952.91587827366</v>
          </cell>
          <cell r="N9">
            <v>930502.96181138209</v>
          </cell>
          <cell r="O9">
            <v>944122.27013424342</v>
          </cell>
          <cell r="P9">
            <v>957811.64222191391</v>
          </cell>
          <cell r="Q9">
            <v>971571.89403605973</v>
          </cell>
          <cell r="R9">
            <v>985403.85649251589</v>
          </cell>
          <cell r="S9">
            <v>997781.25674573181</v>
          </cell>
          <cell r="T9">
            <v>1010209.914746902</v>
          </cell>
          <cell r="U9">
            <v>1022690.2745855653</v>
          </cell>
          <cell r="V9">
            <v>1035222.7859834832</v>
          </cell>
          <cell r="W9">
            <v>1047807.9043896361</v>
          </cell>
          <cell r="X9">
            <v>1060446.0910772318</v>
          </cell>
          <cell r="Y9">
            <v>1073137.8132427605</v>
          </cell>
          <cell r="Z9">
            <v>1085883.5441071617</v>
          </cell>
          <cell r="AA9">
            <v>1098683.7630191378</v>
          </cell>
          <cell r="AB9">
            <v>1111538.9555606989</v>
          </cell>
          <cell r="AC9">
            <v>1124449.6136549637</v>
          </cell>
          <cell r="AD9">
            <v>1137416.2356762895</v>
          </cell>
          <cell r="AE9">
            <v>1150439.3265628133</v>
          </cell>
          <cell r="AF9">
            <v>1163519.397931413</v>
          </cell>
          <cell r="AG9">
            <v>1176656.9681952095</v>
          </cell>
        </row>
        <row r="10">
          <cell r="D10">
            <v>6807.3138988125584</v>
          </cell>
          <cell r="E10">
            <v>6927.9888157503565</v>
          </cell>
          <cell r="F10">
            <v>7049.9960567762937</v>
          </cell>
          <cell r="G10">
            <v>7297.9783043672869</v>
          </cell>
          <cell r="H10">
            <v>7297.9783043672869</v>
          </cell>
          <cell r="I10">
            <v>7418.0043923631383</v>
          </cell>
          <cell r="J10">
            <v>7538.6182377312389</v>
          </cell>
          <cell r="K10">
            <v>7659.8264568068025</v>
          </cell>
          <cell r="L10">
            <v>7781.6357826666308</v>
          </cell>
          <cell r="M10">
            <v>7904.0530679788508</v>
          </cell>
          <cell r="N10">
            <v>8027.085287941105</v>
          </cell>
          <cell r="O10">
            <v>8150.7395433105712</v>
          </cell>
          <cell r="P10">
            <v>8275.0230635292519</v>
          </cell>
          <cell r="Q10">
            <v>8399.9432099481182</v>
          </cell>
          <cell r="R10">
            <v>8525.5074791539355</v>
          </cell>
          <cell r="S10">
            <v>8630.4856255278828</v>
          </cell>
          <cell r="T10">
            <v>8735.8912109113535</v>
          </cell>
          <cell r="U10">
            <v>8841.7278951927983</v>
          </cell>
          <cell r="V10">
            <v>8947.999384330762</v>
          </cell>
          <cell r="W10">
            <v>9054.7094311271994</v>
          </cell>
          <cell r="X10">
            <v>9161.8618360170221</v>
          </cell>
          <cell r="Y10">
            <v>9269.4604478743058</v>
          </cell>
          <cell r="Z10">
            <v>9377.509164835612</v>
          </cell>
          <cell r="AA10">
            <v>9486.011935140783</v>
          </cell>
          <cell r="AB10">
            <v>9594.9727579916707</v>
          </cell>
          <cell r="AC10">
            <v>9704.3956844293571</v>
          </cell>
          <cell r="AD10">
            <v>9814.2848182301914</v>
          </cell>
          <cell r="AE10">
            <v>9924.6443168212445</v>
          </cell>
          <cell r="AF10">
            <v>10035.478392215635</v>
          </cell>
          <cell r="AG10">
            <v>10146.791311968278</v>
          </cell>
        </row>
        <row r="16">
          <cell r="D16">
            <v>2202626.7877445566</v>
          </cell>
          <cell r="E16">
            <v>2185736.0651533674</v>
          </cell>
          <cell r="F16">
            <v>2169596.1904731896</v>
          </cell>
          <cell r="G16">
            <v>2105785.3240754181</v>
          </cell>
          <cell r="H16">
            <v>2105785.3240754181</v>
          </cell>
          <cell r="I16">
            <v>2111644.8677652469</v>
          </cell>
          <cell r="J16">
            <v>2117531.5327945887</v>
          </cell>
          <cell r="K16">
            <v>2123445.5571165206</v>
          </cell>
          <cell r="L16">
            <v>2129387.1817740141</v>
          </cell>
          <cell r="M16">
            <v>2135356.6509535154</v>
          </cell>
          <cell r="N16">
            <v>2141354.212039677</v>
          </cell>
          <cell r="O16">
            <v>2147380.1156712887</v>
          </cell>
          <cell r="P16">
            <v>2153434.615798424</v>
          </cell>
          <cell r="Q16">
            <v>2159517.9697408359</v>
          </cell>
          <cell r="R16">
            <v>2165630.4382476597</v>
          </cell>
          <cell r="S16">
            <v>2171020.9356016349</v>
          </cell>
          <cell r="T16">
            <v>2176441.1226562918</v>
          </cell>
          <cell r="U16">
            <v>2181891.3479124261</v>
          </cell>
          <cell r="V16">
            <v>2187371.9660552423</v>
          </cell>
          <cell r="W16">
            <v>2192883.3380996366</v>
          </cell>
          <cell r="X16">
            <v>2198425.8315396863</v>
          </cell>
          <cell r="Y16">
            <v>2203999.8205025038</v>
          </cell>
          <cell r="Z16">
            <v>2209605.6859065569</v>
          </cell>
          <cell r="AA16">
            <v>2215243.8156247023</v>
          </cell>
          <cell r="AB16">
            <v>2220914.6046519978</v>
          </cell>
          <cell r="AC16">
            <v>2226618.4552785088</v>
          </cell>
          <cell r="AD16">
            <v>2232355.7772673061</v>
          </cell>
          <cell r="AE16">
            <v>2238126.9880377892</v>
          </cell>
          <cell r="AF16">
            <v>2243932.512854543</v>
          </cell>
          <cell r="AG16">
            <v>2249772.7850219607</v>
          </cell>
        </row>
        <row r="17">
          <cell r="D17">
            <v>734208.92924818548</v>
          </cell>
          <cell r="E17">
            <v>728578.68838445586</v>
          </cell>
          <cell r="F17">
            <v>723198.7301577304</v>
          </cell>
          <cell r="G17">
            <v>701928.4413584735</v>
          </cell>
          <cell r="H17">
            <v>701928.4413584735</v>
          </cell>
          <cell r="I17">
            <v>703881.62258841586</v>
          </cell>
          <cell r="J17">
            <v>705843.84426486318</v>
          </cell>
          <cell r="K17">
            <v>707815.18570550729</v>
          </cell>
          <cell r="L17">
            <v>709795.72725800471</v>
          </cell>
          <cell r="M17">
            <v>711785.55031783797</v>
          </cell>
          <cell r="N17">
            <v>713784.73734655848</v>
          </cell>
          <cell r="O17">
            <v>715793.37189042976</v>
          </cell>
          <cell r="P17">
            <v>717811.53859947424</v>
          </cell>
          <cell r="Q17">
            <v>719839.32324694586</v>
          </cell>
          <cell r="R17">
            <v>721876.81274922052</v>
          </cell>
          <cell r="S17">
            <v>723673.6452005452</v>
          </cell>
          <cell r="T17">
            <v>725480.37421876425</v>
          </cell>
          <cell r="U17">
            <v>727297.11597080878</v>
          </cell>
          <cell r="V17">
            <v>729123.98868508055</v>
          </cell>
          <cell r="W17">
            <v>730961.11269987898</v>
          </cell>
          <cell r="X17">
            <v>732808.61051322927</v>
          </cell>
          <cell r="Y17">
            <v>734666.60683416773</v>
          </cell>
          <cell r="Z17">
            <v>736535.22863551916</v>
          </cell>
          <cell r="AA17">
            <v>738414.60520823533</v>
          </cell>
          <cell r="AB17">
            <v>740304.86821733299</v>
          </cell>
          <cell r="AC17">
            <v>742206.15175950306</v>
          </cell>
          <cell r="AD17">
            <v>744118.59242243553</v>
          </cell>
          <cell r="AE17">
            <v>746042.32934592979</v>
          </cell>
          <cell r="AF17">
            <v>747977.50428484823</v>
          </cell>
          <cell r="AG17">
            <v>749924.26167398714</v>
          </cell>
        </row>
        <row r="18">
          <cell r="D18">
            <v>255905.51263960762</v>
          </cell>
          <cell r="E18">
            <v>253938.01506514411</v>
          </cell>
          <cell r="F18">
            <v>252057.6884896766</v>
          </cell>
          <cell r="G18">
            <v>244648.51913322069</v>
          </cell>
          <cell r="H18">
            <v>244648.51913322069</v>
          </cell>
          <cell r="I18">
            <v>245324.76613472047</v>
          </cell>
          <cell r="J18">
            <v>246004.14796071805</v>
          </cell>
          <cell r="K18">
            <v>246686.69214392302</v>
          </cell>
          <cell r="L18">
            <v>247372.42657486908</v>
          </cell>
          <cell r="M18">
            <v>248061.37950812187</v>
          </cell>
          <cell r="N18">
            <v>248753.57956862191</v>
          </cell>
          <cell r="O18">
            <v>249449.0557581652</v>
          </cell>
          <cell r="P18">
            <v>250147.83746202604</v>
          </cell>
          <cell r="Q18">
            <v>250849.95445572442</v>
          </cell>
          <cell r="R18">
            <v>251555.43691194386</v>
          </cell>
          <cell r="S18">
            <v>252185.76437255403</v>
          </cell>
          <cell r="T18">
            <v>252819.5588696301</v>
          </cell>
          <cell r="U18">
            <v>253456.86101266311</v>
          </cell>
          <cell r="V18">
            <v>254097.71213104177</v>
          </cell>
          <cell r="W18">
            <v>254742.1542909549</v>
          </cell>
          <cell r="X18">
            <v>255390.23031278548</v>
          </cell>
          <cell r="Y18">
            <v>256041.98378900898</v>
          </cell>
          <cell r="Z18">
            <v>256697.45910261711</v>
          </cell>
          <cell r="AA18">
            <v>257356.70144608279</v>
          </cell>
          <cell r="AB18">
            <v>258019.7568408864</v>
          </cell>
          <cell r="AC18">
            <v>258686.67215762107</v>
          </cell>
          <cell r="AD18">
            <v>259357.49513670072</v>
          </cell>
          <cell r="AE18">
            <v>260032.27440968942</v>
          </cell>
          <cell r="AF18">
            <v>260711.05952127368</v>
          </cell>
          <cell r="AG18">
            <v>261393.90095190451</v>
          </cell>
        </row>
        <row r="19">
          <cell r="D19">
            <v>118044.60617535692</v>
          </cell>
          <cell r="E19">
            <v>120450.23343802849</v>
          </cell>
          <cell r="F19">
            <v>122878.94129164536</v>
          </cell>
          <cell r="G19">
            <v>125634.09282110856</v>
          </cell>
          <cell r="H19">
            <v>125634.09282110856</v>
          </cell>
          <cell r="I19">
            <v>127544.94094886714</v>
          </cell>
          <cell r="J19">
            <v>129463.46961372072</v>
          </cell>
          <cell r="K19">
            <v>131389.73868164234</v>
          </cell>
          <cell r="L19">
            <v>133323.80871859498</v>
          </cell>
          <cell r="M19">
            <v>135265.74100174251</v>
          </cell>
          <cell r="N19">
            <v>137215.5975308904</v>
          </cell>
          <cell r="O19">
            <v>139173.44104016226</v>
          </cell>
          <cell r="P19">
            <v>141139.33500991861</v>
          </cell>
          <cell r="Q19">
            <v>143113.34367892184</v>
          </cell>
          <cell r="R19">
            <v>145095.53205675841</v>
          </cell>
          <cell r="S19">
            <v>146905.36717767903</v>
          </cell>
          <cell r="T19">
            <v>148722.47056590475</v>
          </cell>
          <cell r="U19">
            <v>150546.91052070862</v>
          </cell>
          <cell r="V19">
            <v>152378.75641055743</v>
          </cell>
          <cell r="W19">
            <v>154218.07869676928</v>
          </cell>
          <cell r="X19">
            <v>156064.94895783821</v>
          </cell>
          <cell r="Y19">
            <v>157919.4399144488</v>
          </cell>
          <cell r="Z19">
            <v>159781.62545520585</v>
          </cell>
          <cell r="AA19">
            <v>161651.5806630986</v>
          </cell>
          <cell r="AB19">
            <v>163529.38184273132</v>
          </cell>
          <cell r="AC19">
            <v>165415.10654834172</v>
          </cell>
          <cell r="AD19">
            <v>167308.83361263777</v>
          </cell>
          <cell r="AE19">
            <v>169210.64317647964</v>
          </cell>
          <cell r="AF19">
            <v>171120.6167194368</v>
          </cell>
          <cell r="AG19">
            <v>173038.8370912525</v>
          </cell>
        </row>
        <row r="20">
          <cell r="D20">
            <v>785350.58967114601</v>
          </cell>
          <cell r="E20">
            <v>801335.25619163003</v>
          </cell>
          <cell r="F20">
            <v>817474.85498715809</v>
          </cell>
          <cell r="G20">
            <v>835995.35365376028</v>
          </cell>
          <cell r="H20">
            <v>835995.35365376028</v>
          </cell>
          <cell r="I20">
            <v>848686.44969236827</v>
          </cell>
          <cell r="J20">
            <v>861428.63403961749</v>
          </cell>
          <cell r="K20">
            <v>874222.30492396001</v>
          </cell>
          <cell r="L20">
            <v>887067.86522965354</v>
          </cell>
          <cell r="M20">
            <v>899965.72257131396</v>
          </cell>
          <cell r="N20">
            <v>912916.28937000083</v>
          </cell>
          <cell r="O20">
            <v>925919.98293085804</v>
          </cell>
          <cell r="P20">
            <v>938977.2255223773</v>
          </cell>
          <cell r="Q20">
            <v>952088.44445729896</v>
          </cell>
          <cell r="R20">
            <v>965254.07217520638</v>
          </cell>
          <cell r="S20">
            <v>977320.60519665736</v>
          </cell>
          <cell r="T20">
            <v>989435.52692969586</v>
          </cell>
          <cell r="U20">
            <v>1001599.291634865</v>
          </cell>
          <cell r="V20">
            <v>1013812.3606788991</v>
          </cell>
          <cell r="W20">
            <v>1026075.2026919025</v>
          </cell>
          <cell r="X20">
            <v>1038388.2937289575</v>
          </cell>
          <cell r="Y20">
            <v>1050752.1174363233</v>
          </cell>
          <cell r="Z20">
            <v>1063167.1652223608</v>
          </cell>
          <cell r="AA20">
            <v>1075633.9364333705</v>
          </cell>
          <cell r="AB20">
            <v>1088152.9385344966</v>
          </cell>
          <cell r="AC20">
            <v>1100724.6872958739</v>
          </cell>
          <cell r="AD20">
            <v>1113349.7069842073</v>
          </cell>
          <cell r="AE20">
            <v>1126028.530559971</v>
          </cell>
          <cell r="AF20">
            <v>1138761.6998804109</v>
          </cell>
          <cell r="AG20">
            <v>1151549.7659085914</v>
          </cell>
        </row>
        <row r="21">
          <cell r="D21">
            <v>6807.3138988125584</v>
          </cell>
          <cell r="E21">
            <v>6927.9888157503565</v>
          </cell>
          <cell r="F21">
            <v>7049.9960567762937</v>
          </cell>
          <cell r="G21">
            <v>7183.0392961900288</v>
          </cell>
          <cell r="H21">
            <v>7183.0392961900288</v>
          </cell>
          <cell r="I21">
            <v>7298.600697052344</v>
          </cell>
          <cell r="J21">
            <v>7414.6265739585442</v>
          </cell>
          <cell r="K21">
            <v>7531.1205326411118</v>
          </cell>
          <cell r="L21">
            <v>7648.0862209865836</v>
          </cell>
          <cell r="M21">
            <v>7765.5273297116591</v>
          </cell>
          <cell r="N21">
            <v>7883.447593053178</v>
          </cell>
          <cell r="O21">
            <v>8001.8507894723871</v>
          </cell>
          <cell r="P21">
            <v>8120.7407423737523</v>
          </cell>
          <cell r="Q21">
            <v>8240.1213208387744</v>
          </cell>
          <cell r="R21">
            <v>8359.9964403751255</v>
          </cell>
          <cell r="S21">
            <v>8463.7441666358318</v>
          </cell>
          <cell r="T21">
            <v>8567.9053420560158</v>
          </cell>
          <cell r="U21">
            <v>8672.4837952937887</v>
          </cell>
          <cell r="V21">
            <v>8777.4834143521639</v>
          </cell>
          <cell r="W21">
            <v>8882.9081478860189</v>
          </cell>
          <cell r="X21">
            <v>8988.762006545805</v>
          </cell>
          <cell r="Y21">
            <v>9095.0490643593803</v>
          </cell>
          <cell r="Z21">
            <v>9201.7734601531556</v>
          </cell>
          <cell r="AA21">
            <v>9308.9393990138487</v>
          </cell>
          <cell r="AB21">
            <v>9416.5511537925158</v>
          </cell>
          <cell r="AC21">
            <v>9524.6130666519548</v>
          </cell>
          <cell r="AD21">
            <v>9633.1295506592814</v>
          </cell>
          <cell r="AE21">
            <v>9742.1050914250864</v>
          </cell>
          <cell r="AF21">
            <v>9851.5442487909222</v>
          </cell>
          <cell r="AG21">
            <v>9961.4516585667425</v>
          </cell>
        </row>
        <row r="48">
          <cell r="D48">
            <v>132512372.7225</v>
          </cell>
          <cell r="E48">
            <v>131346725.23874997</v>
          </cell>
          <cell r="F48">
            <v>130181077.75500004</v>
          </cell>
          <cell r="G48">
            <v>127849782.78749995</v>
          </cell>
          <cell r="H48">
            <v>127849782.78749995</v>
          </cell>
          <cell r="I48">
            <v>127983925.07812501</v>
          </cell>
          <cell r="J48">
            <v>128118067.36875002</v>
          </cell>
          <cell r="K48">
            <v>128252209.65937503</v>
          </cell>
          <cell r="L48">
            <v>128386351.94999994</v>
          </cell>
          <cell r="M48">
            <v>128520494.24062499</v>
          </cell>
          <cell r="N48">
            <v>128654636.53124994</v>
          </cell>
          <cell r="O48">
            <v>128788778.82187496</v>
          </cell>
          <cell r="P48">
            <v>128922921.11249995</v>
          </cell>
          <cell r="Q48">
            <v>129057063.40312496</v>
          </cell>
          <cell r="R48">
            <v>129191205.69375005</v>
          </cell>
          <cell r="S48">
            <v>129297891.68062507</v>
          </cell>
          <cell r="T48">
            <v>129404577.6675</v>
          </cell>
          <cell r="U48">
            <v>129511263.65437499</v>
          </cell>
          <cell r="V48">
            <v>129617949.64125</v>
          </cell>
          <cell r="W48">
            <v>129724635.62812492</v>
          </cell>
          <cell r="X48">
            <v>129831321.61500001</v>
          </cell>
          <cell r="Y48">
            <v>129938007.60187499</v>
          </cell>
          <cell r="Z48">
            <v>130044693.58874999</v>
          </cell>
          <cell r="AA48">
            <v>130151379.57562503</v>
          </cell>
          <cell r="AB48">
            <v>130258065.56250001</v>
          </cell>
          <cell r="AC48">
            <v>130364751.54937492</v>
          </cell>
          <cell r="AD48">
            <v>130471437.53624997</v>
          </cell>
          <cell r="AE48">
            <v>130578123.52312499</v>
          </cell>
          <cell r="AF48">
            <v>130684809.50999996</v>
          </cell>
          <cell r="AG48">
            <v>130791495.49687502</v>
          </cell>
        </row>
        <row r="49">
          <cell r="D49">
            <v>44170790.907499991</v>
          </cell>
          <cell r="E49">
            <v>43782241.746249989</v>
          </cell>
          <cell r="F49">
            <v>43393692.585000008</v>
          </cell>
          <cell r="G49">
            <v>42616594.26250001</v>
          </cell>
          <cell r="H49">
            <v>42616594.26250001</v>
          </cell>
          <cell r="I49">
            <v>42661308.359375</v>
          </cell>
          <cell r="J49">
            <v>42706022.456250012</v>
          </cell>
          <cell r="K49">
            <v>42750736.553125016</v>
          </cell>
          <cell r="L49">
            <v>42795450.650000021</v>
          </cell>
          <cell r="M49">
            <v>42840164.746874988</v>
          </cell>
          <cell r="N49">
            <v>42884878.843750015</v>
          </cell>
          <cell r="O49">
            <v>42929592.940624997</v>
          </cell>
          <cell r="P49">
            <v>42974307.037499987</v>
          </cell>
          <cell r="Q49">
            <v>43019021.134375006</v>
          </cell>
          <cell r="R49">
            <v>43063735.231250003</v>
          </cell>
          <cell r="S49">
            <v>43099297.226875007</v>
          </cell>
          <cell r="T49">
            <v>43134859.222500004</v>
          </cell>
          <cell r="U49">
            <v>43170421.218124971</v>
          </cell>
          <cell r="V49">
            <v>43205983.21375002</v>
          </cell>
          <cell r="W49">
            <v>43241545.209375016</v>
          </cell>
          <cell r="X49">
            <v>43277107.204999983</v>
          </cell>
          <cell r="Y49">
            <v>43312669.20062501</v>
          </cell>
          <cell r="Z49">
            <v>43348231.196249969</v>
          </cell>
          <cell r="AA49">
            <v>43383793.191875003</v>
          </cell>
          <cell r="AB49">
            <v>43419355.187500007</v>
          </cell>
          <cell r="AC49">
            <v>43454917.183125004</v>
          </cell>
          <cell r="AD49">
            <v>43490479.178750016</v>
          </cell>
          <cell r="AE49">
            <v>43526041.17437499</v>
          </cell>
          <cell r="AF49">
            <v>43561603.169999979</v>
          </cell>
          <cell r="AG49">
            <v>43597165.165624976</v>
          </cell>
        </row>
        <row r="50">
          <cell r="D50">
            <v>15395592.763</v>
          </cell>
          <cell r="E50">
            <v>15259849.701000007</v>
          </cell>
          <cell r="F50">
            <v>15124106.639000002</v>
          </cell>
          <cell r="G50">
            <v>14852620.515000002</v>
          </cell>
          <cell r="H50">
            <v>14852620.515000002</v>
          </cell>
          <cell r="I50">
            <v>14867981.832000002</v>
          </cell>
          <cell r="J50">
            <v>14883343.149000002</v>
          </cell>
          <cell r="K50">
            <v>14898704.465999998</v>
          </cell>
          <cell r="L50">
            <v>14914065.783000004</v>
          </cell>
          <cell r="M50">
            <v>14929427.100000009</v>
          </cell>
          <cell r="N50">
            <v>14944788.417000007</v>
          </cell>
          <cell r="O50">
            <v>14960149.734000009</v>
          </cell>
          <cell r="P50">
            <v>14975511.05100001</v>
          </cell>
          <cell r="Q50">
            <v>14990872.367999999</v>
          </cell>
          <cell r="R50">
            <v>15006233.685000002</v>
          </cell>
          <cell r="S50">
            <v>15018854.034500003</v>
          </cell>
          <cell r="T50">
            <v>15031474.384000003</v>
          </cell>
          <cell r="U50">
            <v>15044094.7335</v>
          </cell>
          <cell r="V50">
            <v>15056715.083000001</v>
          </cell>
          <cell r="W50">
            <v>15069335.432500005</v>
          </cell>
          <cell r="X50">
            <v>15081955.782000003</v>
          </cell>
          <cell r="Y50">
            <v>15094576.131499996</v>
          </cell>
          <cell r="Z50">
            <v>15107196.480999995</v>
          </cell>
          <cell r="AA50">
            <v>15119816.830500001</v>
          </cell>
          <cell r="AB50">
            <v>15132437.18</v>
          </cell>
          <cell r="AC50">
            <v>15145057.529499998</v>
          </cell>
          <cell r="AD50">
            <v>15157677.878999997</v>
          </cell>
          <cell r="AE50">
            <v>15170298.228499997</v>
          </cell>
          <cell r="AF50">
            <v>15182918.578000003</v>
          </cell>
          <cell r="AG50">
            <v>15195538.9275</v>
          </cell>
        </row>
        <row r="51">
          <cell r="D51">
            <v>7221993.3679999979</v>
          </cell>
          <cell r="E51">
            <v>7360733.591</v>
          </cell>
          <cell r="F51">
            <v>7499473.8139999984</v>
          </cell>
          <cell r="G51">
            <v>7776954.2599999988</v>
          </cell>
          <cell r="H51">
            <v>7776954.2599999988</v>
          </cell>
          <cell r="I51">
            <v>7879659.1645000027</v>
          </cell>
          <cell r="J51">
            <v>7982364.0689999992</v>
          </cell>
          <cell r="K51">
            <v>8085068.9735000022</v>
          </cell>
          <cell r="L51">
            <v>8187773.8779999986</v>
          </cell>
          <cell r="M51">
            <v>8290478.7825000016</v>
          </cell>
          <cell r="N51">
            <v>8393183.686999999</v>
          </cell>
          <cell r="O51">
            <v>8495888.591500001</v>
          </cell>
          <cell r="P51">
            <v>8598593.4959999993</v>
          </cell>
          <cell r="Q51">
            <v>8701298.4004999958</v>
          </cell>
          <cell r="R51">
            <v>8804003.3050000034</v>
          </cell>
          <cell r="S51">
            <v>8897315.7740000058</v>
          </cell>
          <cell r="T51">
            <v>8990628.2429999933</v>
          </cell>
          <cell r="U51">
            <v>9083940.7120000012</v>
          </cell>
          <cell r="V51">
            <v>9177253.1809999999</v>
          </cell>
          <cell r="W51">
            <v>9270565.6499999985</v>
          </cell>
          <cell r="X51">
            <v>9363878.1190000046</v>
          </cell>
          <cell r="Y51">
            <v>9457190.5879999939</v>
          </cell>
          <cell r="Z51">
            <v>9550503.0570000112</v>
          </cell>
          <cell r="AA51">
            <v>9643815.5259999949</v>
          </cell>
          <cell r="AB51">
            <v>9737127.9949999992</v>
          </cell>
          <cell r="AC51">
            <v>9830440.4639999941</v>
          </cell>
          <cell r="AD51">
            <v>9923752.9330000021</v>
          </cell>
          <cell r="AE51">
            <v>10017065.401999997</v>
          </cell>
          <cell r="AF51">
            <v>10110377.871000005</v>
          </cell>
          <cell r="AG51">
            <v>10203690.340000002</v>
          </cell>
        </row>
        <row r="52">
          <cell r="D52">
            <v>48046370.287999988</v>
          </cell>
          <cell r="E52">
            <v>48968505.26600001</v>
          </cell>
          <cell r="F52">
            <v>49890640.243999995</v>
          </cell>
          <cell r="G52">
            <v>51734910.20000001</v>
          </cell>
          <cell r="H52">
            <v>51734910.20000001</v>
          </cell>
          <cell r="I52">
            <v>52419574.060999982</v>
          </cell>
          <cell r="J52">
            <v>53104237.921999976</v>
          </cell>
          <cell r="K52">
            <v>53788901.783000015</v>
          </cell>
          <cell r="L52">
            <v>54473565.644000009</v>
          </cell>
          <cell r="M52">
            <v>55158229.50499998</v>
          </cell>
          <cell r="N52">
            <v>55842893.366000012</v>
          </cell>
          <cell r="O52">
            <v>56527557.227000006</v>
          </cell>
          <cell r="P52">
            <v>57212221.088000007</v>
          </cell>
          <cell r="Q52">
            <v>57896884.949000023</v>
          </cell>
          <cell r="R52">
            <v>58581548.810000025</v>
          </cell>
          <cell r="S52">
            <v>59203093.659000009</v>
          </cell>
          <cell r="T52">
            <v>59824638.507999994</v>
          </cell>
          <cell r="U52">
            <v>60446183.356999986</v>
          </cell>
          <cell r="V52">
            <v>61067728.205999993</v>
          </cell>
          <cell r="W52">
            <v>61689273.054999985</v>
          </cell>
          <cell r="X52">
            <v>62310817.904000022</v>
          </cell>
          <cell r="Y52">
            <v>62932362.753000006</v>
          </cell>
          <cell r="Z52">
            <v>63553907.601999998</v>
          </cell>
          <cell r="AA52">
            <v>64175452.45099999</v>
          </cell>
          <cell r="AB52">
            <v>64796997.300000034</v>
          </cell>
          <cell r="AC52">
            <v>65418542.149000019</v>
          </cell>
          <cell r="AD52">
            <v>66040086.998000018</v>
          </cell>
          <cell r="AE52">
            <v>66661631.847000003</v>
          </cell>
          <cell r="AF52">
            <v>67283176.69599998</v>
          </cell>
          <cell r="AG52">
            <v>67904721.545000017</v>
          </cell>
        </row>
        <row r="53">
          <cell r="D53">
            <v>417533.79299999995</v>
          </cell>
          <cell r="E53">
            <v>424406.81599999993</v>
          </cell>
          <cell r="F53">
            <v>431279.83900000004</v>
          </cell>
          <cell r="G53">
            <v>445025.88499999989</v>
          </cell>
          <cell r="H53">
            <v>445025.88499999989</v>
          </cell>
          <cell r="I53">
            <v>451288.29950000002</v>
          </cell>
          <cell r="J53">
            <v>457550.71399999998</v>
          </cell>
          <cell r="K53">
            <v>463813.12849999982</v>
          </cell>
          <cell r="L53">
            <v>470075.54300000001</v>
          </cell>
          <cell r="M53">
            <v>476337.95749999984</v>
          </cell>
          <cell r="N53">
            <v>482600.37200000003</v>
          </cell>
          <cell r="O53">
            <v>488862.78649999981</v>
          </cell>
          <cell r="P53">
            <v>495125.20099999988</v>
          </cell>
          <cell r="Q53">
            <v>501387.61550000013</v>
          </cell>
          <cell r="R53">
            <v>507650.03</v>
          </cell>
          <cell r="S53">
            <v>512932.30999999982</v>
          </cell>
          <cell r="T53">
            <v>518214.59</v>
          </cell>
          <cell r="U53">
            <v>523496.87</v>
          </cell>
          <cell r="V53">
            <v>528779.15</v>
          </cell>
          <cell r="W53">
            <v>534061.43000000017</v>
          </cell>
          <cell r="X53">
            <v>539343.71000000008</v>
          </cell>
          <cell r="Y53">
            <v>544625.99000000011</v>
          </cell>
          <cell r="Z53">
            <v>549908.2699999999</v>
          </cell>
          <cell r="AA53">
            <v>555190.55000000016</v>
          </cell>
          <cell r="AB53">
            <v>560472.83000000019</v>
          </cell>
          <cell r="AC53">
            <v>565755.1100000001</v>
          </cell>
          <cell r="AD53">
            <v>571037.39000000013</v>
          </cell>
          <cell r="AE53">
            <v>576319.67000000027</v>
          </cell>
          <cell r="AF53">
            <v>581601.94999999995</v>
          </cell>
          <cell r="AG53">
            <v>586884.22999999986</v>
          </cell>
        </row>
        <row r="59">
          <cell r="D59">
            <v>132512372.7225</v>
          </cell>
          <cell r="E59">
            <v>131346725.23874997</v>
          </cell>
          <cell r="F59">
            <v>130181077.75500004</v>
          </cell>
          <cell r="G59">
            <v>127888292.02124996</v>
          </cell>
          <cell r="H59">
            <v>127888292.02124996</v>
          </cell>
          <cell r="I59">
            <v>128020447.62600005</v>
          </cell>
          <cell r="J59">
            <v>128152603.23074996</v>
          </cell>
          <cell r="K59">
            <v>128284758.83549996</v>
          </cell>
          <cell r="L59">
            <v>128416914.44024992</v>
          </cell>
          <cell r="M59">
            <v>128549070.045</v>
          </cell>
          <cell r="N59">
            <v>128681225.64974995</v>
          </cell>
          <cell r="O59">
            <v>128813381.25449993</v>
          </cell>
          <cell r="P59">
            <v>128945536.85924996</v>
          </cell>
          <cell r="Q59">
            <v>129077692.46399994</v>
          </cell>
          <cell r="R59">
            <v>129209848.06875001</v>
          </cell>
          <cell r="S59">
            <v>129314771.16037503</v>
          </cell>
          <cell r="T59">
            <v>129419694.25199996</v>
          </cell>
          <cell r="U59">
            <v>129524617.34362499</v>
          </cell>
          <cell r="V59">
            <v>129629540.43525</v>
          </cell>
          <cell r="W59">
            <v>129734463.52687491</v>
          </cell>
          <cell r="X59">
            <v>129839386.61850005</v>
          </cell>
          <cell r="Y59">
            <v>129944309.71012498</v>
          </cell>
          <cell r="Z59">
            <v>130049232.80174999</v>
          </cell>
          <cell r="AA59">
            <v>130154155.89337504</v>
          </cell>
          <cell r="AB59">
            <v>130259078.985</v>
          </cell>
          <cell r="AC59">
            <v>130364002.07662494</v>
          </cell>
          <cell r="AD59">
            <v>130468925.16824995</v>
          </cell>
          <cell r="AE59">
            <v>130573848.25987498</v>
          </cell>
          <cell r="AF59">
            <v>130678771.35149999</v>
          </cell>
          <cell r="AG59">
            <v>130783694.44312502</v>
          </cell>
        </row>
        <row r="60">
          <cell r="D60">
            <v>44170790.907499991</v>
          </cell>
          <cell r="E60">
            <v>43782241.746249989</v>
          </cell>
          <cell r="F60">
            <v>43393692.585000008</v>
          </cell>
          <cell r="G60">
            <v>42629430.673750006</v>
          </cell>
          <cell r="H60">
            <v>42629430.673750006</v>
          </cell>
          <cell r="I60">
            <v>42673482.541999996</v>
          </cell>
          <cell r="J60">
            <v>42717534.410250001</v>
          </cell>
          <cell r="K60">
            <v>42761586.278500006</v>
          </cell>
          <cell r="L60">
            <v>42805638.146750003</v>
          </cell>
          <cell r="M60">
            <v>42849690.014999971</v>
          </cell>
          <cell r="N60">
            <v>42893741.883249998</v>
          </cell>
          <cell r="O60">
            <v>42937793.751499988</v>
          </cell>
          <cell r="P60">
            <v>42981845.619749986</v>
          </cell>
          <cell r="Q60">
            <v>43025897.487999998</v>
          </cell>
          <cell r="R60">
            <v>43069949.356250003</v>
          </cell>
          <cell r="S60">
            <v>43104923.720125005</v>
          </cell>
          <cell r="T60">
            <v>43139898.084000021</v>
          </cell>
          <cell r="U60">
            <v>43174872.447874971</v>
          </cell>
          <cell r="V60">
            <v>43209846.811750017</v>
          </cell>
          <cell r="W60">
            <v>43244821.175625011</v>
          </cell>
          <cell r="X60">
            <v>43279795.53950002</v>
          </cell>
          <cell r="Y60">
            <v>43314769.903374992</v>
          </cell>
          <cell r="Z60">
            <v>43349744.267249994</v>
          </cell>
          <cell r="AA60">
            <v>43384718.631125003</v>
          </cell>
          <cell r="AB60">
            <v>43419692.995000005</v>
          </cell>
          <cell r="AC60">
            <v>43454667.358875006</v>
          </cell>
          <cell r="AD60">
            <v>43489641.72275003</v>
          </cell>
          <cell r="AE60">
            <v>43524616.086625002</v>
          </cell>
          <cell r="AF60">
            <v>43559590.450499982</v>
          </cell>
          <cell r="AG60">
            <v>43594564.814374983</v>
          </cell>
        </row>
        <row r="61">
          <cell r="D61">
            <v>15395592.763</v>
          </cell>
          <cell r="E61">
            <v>15259849.701000007</v>
          </cell>
          <cell r="F61">
            <v>15124106.639000002</v>
          </cell>
          <cell r="G61">
            <v>14857731.975000005</v>
          </cell>
          <cell r="H61">
            <v>14857731.975000005</v>
          </cell>
          <cell r="I61">
            <v>14872826.586500008</v>
          </cell>
          <cell r="J61">
            <v>14887921.198000001</v>
          </cell>
          <cell r="K61">
            <v>14903015.809500003</v>
          </cell>
          <cell r="L61">
            <v>14918110.421000008</v>
          </cell>
          <cell r="M61">
            <v>14933205.03250001</v>
          </cell>
          <cell r="N61">
            <v>14948299.644000009</v>
          </cell>
          <cell r="O61">
            <v>14963394.255500011</v>
          </cell>
          <cell r="P61">
            <v>14978488.867000002</v>
          </cell>
          <cell r="Q61">
            <v>14993583.478500003</v>
          </cell>
          <cell r="R61">
            <v>15008678.090000002</v>
          </cell>
          <cell r="S61">
            <v>15021089.695999995</v>
          </cell>
          <cell r="T61">
            <v>15033501.301999999</v>
          </cell>
          <cell r="U61">
            <v>15045912.908000002</v>
          </cell>
          <cell r="V61">
            <v>15058324.513999997</v>
          </cell>
          <cell r="W61">
            <v>15070736.119999999</v>
          </cell>
          <cell r="X61">
            <v>15083147.725999998</v>
          </cell>
          <cell r="Y61">
            <v>15095559.332</v>
          </cell>
          <cell r="Z61">
            <v>15107970.937999997</v>
          </cell>
          <cell r="AA61">
            <v>15120382.543999996</v>
          </cell>
          <cell r="AB61">
            <v>15132794.15</v>
          </cell>
          <cell r="AC61">
            <v>15145205.756000001</v>
          </cell>
          <cell r="AD61">
            <v>15157617.361999998</v>
          </cell>
          <cell r="AE61">
            <v>15170028.967999997</v>
          </cell>
          <cell r="AF61">
            <v>15182440.574000003</v>
          </cell>
          <cell r="AG61">
            <v>15194852.18</v>
          </cell>
        </row>
        <row r="62">
          <cell r="D62">
            <v>7221993.3679999979</v>
          </cell>
          <cell r="E62">
            <v>7360733.591</v>
          </cell>
          <cell r="F62">
            <v>7499473.8139999984</v>
          </cell>
          <cell r="G62">
            <v>7736315.1599999983</v>
          </cell>
          <cell r="H62">
            <v>7736315.1599999983</v>
          </cell>
          <cell r="I62">
            <v>7838725.0350000001</v>
          </cell>
          <cell r="J62">
            <v>7941134.9100000001</v>
          </cell>
          <cell r="K62">
            <v>8043544.7850000029</v>
          </cell>
          <cell r="L62">
            <v>8145954.6599999974</v>
          </cell>
          <cell r="M62">
            <v>8248364.5350000011</v>
          </cell>
          <cell r="N62">
            <v>8350774.4099999992</v>
          </cell>
          <cell r="O62">
            <v>8453184.2850000039</v>
          </cell>
          <cell r="P62">
            <v>8555594.160000002</v>
          </cell>
          <cell r="Q62">
            <v>8658004.0349999927</v>
          </cell>
          <cell r="R62">
            <v>8760413.9099999964</v>
          </cell>
          <cell r="S62">
            <v>8853105.6965000015</v>
          </cell>
          <cell r="T62">
            <v>8945797.4829999972</v>
          </cell>
          <cell r="U62">
            <v>9038489.2694999985</v>
          </cell>
          <cell r="V62">
            <v>9131181.0560000017</v>
          </cell>
          <cell r="W62">
            <v>9223872.8424999993</v>
          </cell>
          <cell r="X62">
            <v>9316564.6290000025</v>
          </cell>
          <cell r="Y62">
            <v>9409256.415500002</v>
          </cell>
          <cell r="Z62">
            <v>9501948.2019999996</v>
          </cell>
          <cell r="AA62">
            <v>9594639.9884999953</v>
          </cell>
          <cell r="AB62">
            <v>9687331.7750000022</v>
          </cell>
          <cell r="AC62">
            <v>9780023.5614999942</v>
          </cell>
          <cell r="AD62">
            <v>9872715.3480000012</v>
          </cell>
          <cell r="AE62">
            <v>9965407.1345000025</v>
          </cell>
          <cell r="AF62">
            <v>10058098.921000002</v>
          </cell>
          <cell r="AG62">
            <v>10150790.707500005</v>
          </cell>
        </row>
        <row r="63">
          <cell r="D63">
            <v>48046370.287999988</v>
          </cell>
          <cell r="E63">
            <v>48968505.26600001</v>
          </cell>
          <cell r="F63">
            <v>49890640.243999995</v>
          </cell>
          <cell r="G63">
            <v>51477376.784999982</v>
          </cell>
          <cell r="H63">
            <v>51477376.784999982</v>
          </cell>
          <cell r="I63">
            <v>52157537.203000002</v>
          </cell>
          <cell r="J63">
            <v>52837697.620999999</v>
          </cell>
          <cell r="K63">
            <v>53517858.039000005</v>
          </cell>
          <cell r="L63">
            <v>54198018.45700001</v>
          </cell>
          <cell r="M63">
            <v>54878178.87499997</v>
          </cell>
          <cell r="N63">
            <v>55558339.293000005</v>
          </cell>
          <cell r="O63">
            <v>56238499.710999958</v>
          </cell>
          <cell r="P63">
            <v>56918660.128999993</v>
          </cell>
          <cell r="Q63">
            <v>57598820.546999961</v>
          </cell>
          <cell r="R63">
            <v>58278980.965000004</v>
          </cell>
          <cell r="S63">
            <v>58897267.02099999</v>
          </cell>
          <cell r="T63">
            <v>59515553.077000007</v>
          </cell>
          <cell r="U63">
            <v>60133839.132999986</v>
          </cell>
          <cell r="V63">
            <v>60752125.18900001</v>
          </cell>
          <cell r="W63">
            <v>61370411.24499996</v>
          </cell>
          <cell r="X63">
            <v>61988697.301000006</v>
          </cell>
          <cell r="Y63">
            <v>62606983.357000016</v>
          </cell>
          <cell r="Z63">
            <v>63225269.412999973</v>
          </cell>
          <cell r="AA63">
            <v>63843555.468999997</v>
          </cell>
          <cell r="AB63">
            <v>64461841.525000021</v>
          </cell>
          <cell r="AC63">
            <v>65080127.580999993</v>
          </cell>
          <cell r="AD63">
            <v>65698413.637000002</v>
          </cell>
          <cell r="AE63">
            <v>66316699.692999989</v>
          </cell>
          <cell r="AF63">
            <v>66934985.749000013</v>
          </cell>
          <cell r="AG63">
            <v>67553271.805000007</v>
          </cell>
        </row>
        <row r="64">
          <cell r="D64">
            <v>417533.79299999995</v>
          </cell>
          <cell r="E64">
            <v>424406.81599999993</v>
          </cell>
          <cell r="F64">
            <v>431279.83900000004</v>
          </cell>
          <cell r="G64">
            <v>443173.87499999988</v>
          </cell>
          <cell r="H64">
            <v>443173.87499999988</v>
          </cell>
          <cell r="I64">
            <v>449416.61599999986</v>
          </cell>
          <cell r="J64">
            <v>455659.35699999984</v>
          </cell>
          <cell r="K64">
            <v>461902.09799999971</v>
          </cell>
          <cell r="L64">
            <v>468144.83899999992</v>
          </cell>
          <cell r="M64">
            <v>474387.57999999978</v>
          </cell>
          <cell r="N64">
            <v>480630.32099999988</v>
          </cell>
          <cell r="O64">
            <v>486873.06199999969</v>
          </cell>
          <cell r="P64">
            <v>493115.8029999999</v>
          </cell>
          <cell r="Q64">
            <v>499358.54400000011</v>
          </cell>
          <cell r="R64">
            <v>505601.28499999986</v>
          </cell>
          <cell r="S64">
            <v>510923.71499999991</v>
          </cell>
          <cell r="T64">
            <v>516246.1449999999</v>
          </cell>
          <cell r="U64">
            <v>521568.57500000001</v>
          </cell>
          <cell r="V64">
            <v>526891.00499999977</v>
          </cell>
          <cell r="W64">
            <v>532213.43500000017</v>
          </cell>
          <cell r="X64">
            <v>537535.86499999999</v>
          </cell>
          <cell r="Y64">
            <v>542858.29500000004</v>
          </cell>
          <cell r="Z64">
            <v>548180.72500000009</v>
          </cell>
          <cell r="AA64">
            <v>553503.15500000038</v>
          </cell>
          <cell r="AB64">
            <v>558825.58500000043</v>
          </cell>
          <cell r="AC64">
            <v>564148.01500000036</v>
          </cell>
          <cell r="AD64">
            <v>569470.4450000003</v>
          </cell>
          <cell r="AE64">
            <v>574792.87500000047</v>
          </cell>
          <cell r="AF64">
            <v>580115.3050000004</v>
          </cell>
          <cell r="AG64">
            <v>585437.7350000001</v>
          </cell>
        </row>
      </sheetData>
      <sheetData sheetId="35" refreshError="1"/>
      <sheetData sheetId="36" refreshError="1"/>
      <sheetData sheetId="37">
        <row r="5">
          <cell r="D5">
            <v>12547307.677681122</v>
          </cell>
          <cell r="E5">
            <v>12661907.521151599</v>
          </cell>
          <cell r="F5">
            <v>12777457.999511002</v>
          </cell>
          <cell r="G5">
            <v>12858421.303681454</v>
          </cell>
          <cell r="H5">
            <v>13011436.531002693</v>
          </cell>
          <cell r="I5">
            <v>13175759.299553838</v>
          </cell>
          <cell r="J5">
            <v>13341924.59686444</v>
          </cell>
          <cell r="K5">
            <v>13509951.770711064</v>
          </cell>
          <cell r="L5">
            <v>13679860.404801743</v>
          </cell>
          <cell r="M5">
            <v>13851670.249510348</v>
          </cell>
          <cell r="N5">
            <v>14025401.258490996</v>
          </cell>
          <cell r="O5">
            <v>14201073.554118592</v>
          </cell>
          <cell r="P5">
            <v>14378707.536745088</v>
          </cell>
          <cell r="Q5">
            <v>14558323.742351577</v>
          </cell>
          <cell r="R5">
            <v>14739942.91548367</v>
          </cell>
          <cell r="S5">
            <v>14894625.234176813</v>
          </cell>
          <cell r="T5">
            <v>15050750.832888648</v>
          </cell>
          <cell r="U5">
            <v>15208332.351503449</v>
          </cell>
          <cell r="V5">
            <v>15367382.537233084</v>
          </cell>
          <cell r="W5">
            <v>15527914.208149336</v>
          </cell>
          <cell r="X5">
            <v>15689940.327637734</v>
          </cell>
          <cell r="Y5">
            <v>15853473.930955987</v>
          </cell>
          <cell r="Z5">
            <v>16018528.20019397</v>
          </cell>
          <cell r="AA5">
            <v>16185116.427932531</v>
          </cell>
          <cell r="AB5">
            <v>16353251.980143175</v>
          </cell>
          <cell r="AC5">
            <v>16557405.342564676</v>
          </cell>
          <cell r="AD5">
            <v>16763920.070980422</v>
          </cell>
          <cell r="AE5">
            <v>16972822.251929943</v>
          </cell>
          <cell r="AF5">
            <v>17184138.252178829</v>
          </cell>
          <cell r="AG5">
            <v>17397894.682251066</v>
          </cell>
        </row>
        <row r="6">
          <cell r="D6">
            <v>7616607.1744221924</v>
          </cell>
          <cell r="E6">
            <v>7656691.7758169146</v>
          </cell>
          <cell r="F6">
            <v>7696651.7407931853</v>
          </cell>
          <cell r="G6">
            <v>7684715.0351729859</v>
          </cell>
          <cell r="H6">
            <v>7776163.2110501518</v>
          </cell>
          <cell r="I6">
            <v>7871721.3477147464</v>
          </cell>
          <cell r="J6">
            <v>7968336.2292447435</v>
          </cell>
          <cell r="K6">
            <v>8066018.8196089808</v>
          </cell>
          <cell r="L6">
            <v>8164780.1531600747</v>
          </cell>
          <cell r="M6">
            <v>8264631.6346988054</v>
          </cell>
          <cell r="N6">
            <v>8365584.4427510211</v>
          </cell>
          <cell r="O6">
            <v>8467650.1285611708</v>
          </cell>
          <cell r="P6">
            <v>8570840.1665633563</v>
          </cell>
          <cell r="Q6">
            <v>8675166.4084511586</v>
          </cell>
          <cell r="R6">
            <v>8780640.4773728177</v>
          </cell>
          <cell r="S6">
            <v>8872160.3641136903</v>
          </cell>
          <cell r="T6">
            <v>8964531.2024594545</v>
          </cell>
          <cell r="U6">
            <v>9057760.4676567521</v>
          </cell>
          <cell r="V6">
            <v>9151855.6765221413</v>
          </cell>
          <cell r="W6">
            <v>9246824.3874420933</v>
          </cell>
          <cell r="X6">
            <v>9342674.2003729939</v>
          </cell>
          <cell r="Y6">
            <v>9439412.91334874</v>
          </cell>
          <cell r="Z6">
            <v>9537048.21102437</v>
          </cell>
          <cell r="AA6">
            <v>9635587.8196248915</v>
          </cell>
          <cell r="AB6">
            <v>9735039.6650116406</v>
          </cell>
          <cell r="AC6">
            <v>9855922.4495226815</v>
          </cell>
          <cell r="AD6">
            <v>9978199.1226993185</v>
          </cell>
          <cell r="AE6">
            <v>10101885.137177654</v>
          </cell>
          <cell r="AF6">
            <v>10226995.883138064</v>
          </cell>
          <cell r="AG6">
            <v>10353547.167700931</v>
          </cell>
        </row>
        <row r="7">
          <cell r="D7">
            <v>4163715.7005482102</v>
          </cell>
          <cell r="E7">
            <v>4184850.8082246589</v>
          </cell>
          <cell r="F7">
            <v>4205898.4840494925</v>
          </cell>
          <cell r="G7">
            <v>4197761.3230392197</v>
          </cell>
          <cell r="H7">
            <v>4247715.1406022375</v>
          </cell>
          <cell r="I7">
            <v>4299755.0067667468</v>
          </cell>
          <cell r="J7">
            <v>4352369.7124223281</v>
          </cell>
          <cell r="K7">
            <v>4405564.8021329362</v>
          </cell>
          <cell r="L7">
            <v>4459346.9098843522</v>
          </cell>
          <cell r="M7">
            <v>4513721.6558299977</v>
          </cell>
          <cell r="N7">
            <v>4568694.6919504348</v>
          </cell>
          <cell r="O7">
            <v>4624272.7715832312</v>
          </cell>
          <cell r="P7">
            <v>4680462.6958066663</v>
          </cell>
          <cell r="Q7">
            <v>4737270.2359530814</v>
          </cell>
          <cell r="R7">
            <v>4794701.1951819733</v>
          </cell>
          <cell r="S7">
            <v>4844479.3604310043</v>
          </cell>
          <cell r="T7">
            <v>4894719.2127946476</v>
          </cell>
          <cell r="U7">
            <v>4945425.3013710026</v>
          </cell>
          <cell r="V7">
            <v>4996601.1083207643</v>
          </cell>
          <cell r="W7">
            <v>5048251.2299569203</v>
          </cell>
          <cell r="X7">
            <v>5100379.1883912375</v>
          </cell>
          <cell r="Y7">
            <v>5152989.6271515833</v>
          </cell>
          <cell r="Z7">
            <v>5206087.2188211577</v>
          </cell>
          <cell r="AA7">
            <v>5259675.5508861914</v>
          </cell>
          <cell r="AB7">
            <v>5313759.3431447651</v>
          </cell>
          <cell r="AC7">
            <v>5379537.3199533131</v>
          </cell>
          <cell r="AD7">
            <v>5446072.7989465166</v>
          </cell>
          <cell r="AE7">
            <v>5513373.4590874454</v>
          </cell>
          <cell r="AF7">
            <v>5581448.1552339699</v>
          </cell>
          <cell r="AG7">
            <v>5650304.6644108603</v>
          </cell>
        </row>
        <row r="14">
          <cell r="D14">
            <v>12547307.677681122</v>
          </cell>
          <cell r="E14">
            <v>12661907.521151599</v>
          </cell>
          <cell r="F14">
            <v>12777457.999511002</v>
          </cell>
          <cell r="G14">
            <v>13036347.078928327</v>
          </cell>
          <cell r="H14">
            <v>13191479.623166058</v>
          </cell>
          <cell r="I14">
            <v>13357243.478143416</v>
          </cell>
          <cell r="J14">
            <v>13524861.368197367</v>
          </cell>
          <cell r="K14">
            <v>13694352.73256373</v>
          </cell>
          <cell r="L14">
            <v>13865737.24769319</v>
          </cell>
          <cell r="M14">
            <v>14039034.757015964</v>
          </cell>
          <cell r="N14">
            <v>14214265.308038529</v>
          </cell>
          <cell r="O14">
            <v>14391449.11729921</v>
          </cell>
          <cell r="P14">
            <v>14570606.681071868</v>
          </cell>
          <cell r="Q14">
            <v>14751758.631083854</v>
          </cell>
          <cell r="R14">
            <v>14934925.808416158</v>
          </cell>
          <cell r="S14">
            <v>15091302.628907479</v>
          </cell>
          <cell r="T14">
            <v>15249136.898079244</v>
          </cell>
          <cell r="U14">
            <v>15408441.371323712</v>
          </cell>
          <cell r="V14">
            <v>15569228.91229674</v>
          </cell>
          <cell r="W14">
            <v>15731512.455967531</v>
          </cell>
          <cell r="X14">
            <v>15895305.084047114</v>
          </cell>
          <cell r="Y14">
            <v>16060619.950578658</v>
          </cell>
          <cell r="Z14">
            <v>16227470.357875267</v>
          </cell>
          <cell r="AA14">
            <v>16395869.719697151</v>
          </cell>
          <cell r="AB14">
            <v>16565831.523664907</v>
          </cell>
          <cell r="AC14">
            <v>16772273.532430558</v>
          </cell>
          <cell r="AD14">
            <v>16981100.956680968</v>
          </cell>
          <cell r="AE14">
            <v>17192340.13133635</v>
          </cell>
          <cell r="AF14">
            <v>17406017.674083553</v>
          </cell>
          <cell r="AG14">
            <v>17622160.448425867</v>
          </cell>
        </row>
        <row r="15">
          <cell r="D15">
            <v>7616607.1744221924</v>
          </cell>
          <cell r="E15">
            <v>7656691.7758169146</v>
          </cell>
          <cell r="F15">
            <v>7696651.7407931853</v>
          </cell>
          <cell r="G15">
            <v>7675004.8786276886</v>
          </cell>
          <cell r="H15">
            <v>7766337.5035573589</v>
          </cell>
          <cell r="I15">
            <v>7861464.8085363107</v>
          </cell>
          <cell r="J15">
            <v>7957642.3136393577</v>
          </cell>
          <cell r="K15">
            <v>8054880.9033413725</v>
          </cell>
          <cell r="L15">
            <v>8153191.531690333</v>
          </cell>
          <cell r="M15">
            <v>8252585.5219342895</v>
          </cell>
          <cell r="N15">
            <v>8353073.9706337964</v>
          </cell>
          <cell r="O15">
            <v>8454668.3457938079</v>
          </cell>
          <cell r="P15">
            <v>8557380.0379841998</v>
          </cell>
          <cell r="Q15">
            <v>8661220.8137078136</v>
          </cell>
          <cell r="R15">
            <v>8766202.210535733</v>
          </cell>
          <cell r="S15">
            <v>8857351.1321434993</v>
          </cell>
          <cell r="T15">
            <v>8949346.5194445364</v>
          </cell>
          <cell r="U15">
            <v>9042195.8029858731</v>
          </cell>
          <cell r="V15">
            <v>9135906.4545111582</v>
          </cell>
          <cell r="W15">
            <v>9230485.986960642</v>
          </cell>
          <cell r="X15">
            <v>9325941.9544711914</v>
          </cell>
          <cell r="Y15">
            <v>9422282.1085998639</v>
          </cell>
          <cell r="Z15">
            <v>9519514.0874215998</v>
          </cell>
          <cell r="AA15">
            <v>9617645.5702079721</v>
          </cell>
          <cell r="AB15">
            <v>9716684.4351956006</v>
          </cell>
          <cell r="AC15">
            <v>9837110.1873227414</v>
          </cell>
          <cell r="AD15">
            <v>9958923.0301616043</v>
          </cell>
          <cell r="AE15">
            <v>10082138.330289654</v>
          </cell>
          <cell r="AF15">
            <v>10206771.391268071</v>
          </cell>
          <cell r="AG15">
            <v>10332837.932096718</v>
          </cell>
        </row>
        <row r="16">
          <cell r="D16">
            <v>4163715.7005482102</v>
          </cell>
          <cell r="E16">
            <v>4184850.8082246589</v>
          </cell>
          <cell r="F16">
            <v>4205898.4840494925</v>
          </cell>
          <cell r="G16">
            <v>4250539.9127037516</v>
          </cell>
          <cell r="H16">
            <v>4301121.801239945</v>
          </cell>
          <cell r="I16">
            <v>4353542.3719656141</v>
          </cell>
          <cell r="J16">
            <v>4406540.4132493157</v>
          </cell>
          <cell r="K16">
            <v>4460121.481481065</v>
          </cell>
          <cell r="L16">
            <v>4514292.2353716036</v>
          </cell>
          <cell r="M16">
            <v>4569058.3065866297</v>
          </cell>
          <cell r="N16">
            <v>4624425.3584868545</v>
          </cell>
          <cell r="O16">
            <v>4680400.1686393544</v>
          </cell>
          <cell r="P16">
            <v>4736989.5621537417</v>
          </cell>
          <cell r="Q16">
            <v>4794199.3212470673</v>
          </cell>
          <cell r="R16">
            <v>4852035.2598313866</v>
          </cell>
          <cell r="S16">
            <v>4902268.1672926489</v>
          </cell>
          <cell r="T16">
            <v>4952966.3156940313</v>
          </cell>
          <cell r="U16">
            <v>5004134.2878557146</v>
          </cell>
          <cell r="V16">
            <v>5055775.5867763991</v>
          </cell>
          <cell r="W16">
            <v>5107894.8426466454</v>
          </cell>
          <cell r="X16">
            <v>5160495.5985477883</v>
          </cell>
          <cell r="Y16">
            <v>5213582.5320407646</v>
          </cell>
          <cell r="Z16">
            <v>5267160.3498375304</v>
          </cell>
          <cell r="AA16">
            <v>5321232.6606091717</v>
          </cell>
          <cell r="AB16">
            <v>5375804.2184380153</v>
          </cell>
          <cell r="AC16">
            <v>5442204.1819957355</v>
          </cell>
          <cell r="AD16">
            <v>5509367.8343166849</v>
          </cell>
          <cell r="AE16">
            <v>5577302.9077638155</v>
          </cell>
          <cell r="AF16">
            <v>5646018.323837813</v>
          </cell>
          <cell r="AG16">
            <v>5715521.913286278</v>
          </cell>
        </row>
      </sheetData>
      <sheetData sheetId="38" refreshError="1"/>
      <sheetData sheetId="39" refreshError="1"/>
      <sheetData sheetId="40" refreshError="1"/>
      <sheetData sheetId="41">
        <row r="5">
          <cell r="D5">
            <v>25472.052972377409</v>
          </cell>
          <cell r="E5">
            <v>25829.565668088206</v>
          </cell>
          <cell r="F5">
            <v>26183.893197818292</v>
          </cell>
          <cell r="G5">
            <v>26897.031031609684</v>
          </cell>
          <cell r="H5">
            <v>26910.200260477472</v>
          </cell>
          <cell r="I5">
            <v>27206.777800396711</v>
          </cell>
          <cell r="J5">
            <v>27523.817171887687</v>
          </cell>
          <cell r="K5">
            <v>27814.828683823864</v>
          </cell>
          <cell r="L5">
            <v>28111.524757465337</v>
          </cell>
          <cell r="M5">
            <v>28408.220831106828</v>
          </cell>
          <cell r="N5">
            <v>28765.503067183596</v>
          </cell>
          <cell r="O5">
            <v>29062.768230880214</v>
          </cell>
          <cell r="P5">
            <v>29353.886838870534</v>
          </cell>
          <cell r="Q5">
            <v>29672.905564195233</v>
          </cell>
          <cell r="R5">
            <v>29970.289261614053</v>
          </cell>
          <cell r="S5">
            <v>30241.241693589665</v>
          </cell>
          <cell r="T5">
            <v>30512.194125565271</v>
          </cell>
          <cell r="U5">
            <v>30802.000277729872</v>
          </cell>
          <cell r="V5">
            <v>31073.087130132284</v>
          </cell>
          <cell r="W5">
            <v>31344.173982534703</v>
          </cell>
          <cell r="X5">
            <v>31640.834334327796</v>
          </cell>
          <cell r="Y5">
            <v>31912.095428734745</v>
          </cell>
          <cell r="Z5">
            <v>32202.882345464779</v>
          </cell>
          <cell r="AA5">
            <v>32474.277860298531</v>
          </cell>
          <cell r="AB5">
            <v>32745.673375132308</v>
          </cell>
          <cell r="AC5">
            <v>33017.068889966089</v>
          </cell>
          <cell r="AD5">
            <v>33288.464404799866</v>
          </cell>
          <cell r="AE5">
            <v>33585.13292956716</v>
          </cell>
          <cell r="AF5">
            <v>33856.705054762104</v>
          </cell>
          <cell r="AG5">
            <v>34128.277179956989</v>
          </cell>
        </row>
        <row r="6">
          <cell r="D6">
            <v>719.76662487324074</v>
          </cell>
          <cell r="E6">
            <v>735.56531445443875</v>
          </cell>
          <cell r="F6">
            <v>749.22043832560189</v>
          </cell>
          <cell r="G6">
            <v>779.11300428826019</v>
          </cell>
          <cell r="H6">
            <v>782.1071989960293</v>
          </cell>
          <cell r="I6">
            <v>794.36101713226105</v>
          </cell>
          <cell r="J6">
            <v>806.61483526849304</v>
          </cell>
          <cell r="K6">
            <v>818.8686534047248</v>
          </cell>
          <cell r="L6">
            <v>831.12247154095678</v>
          </cell>
          <cell r="M6">
            <v>843.37628967718865</v>
          </cell>
          <cell r="N6">
            <v>858.74498687284006</v>
          </cell>
          <cell r="O6">
            <v>871.01891906768037</v>
          </cell>
          <cell r="P6">
            <v>883.29285126252057</v>
          </cell>
          <cell r="Q6">
            <v>895.56678345736066</v>
          </cell>
          <cell r="R6">
            <v>907.84071565220074</v>
          </cell>
          <cell r="S6">
            <v>918.36659576390389</v>
          </cell>
          <cell r="T6">
            <v>928.89247587560681</v>
          </cell>
          <cell r="U6">
            <v>939.41835598730995</v>
          </cell>
          <cell r="V6">
            <v>949.94423609901298</v>
          </cell>
          <cell r="W6">
            <v>960.47011621071601</v>
          </cell>
          <cell r="X6">
            <v>974.06978063319002</v>
          </cell>
          <cell r="Y6">
            <v>984.63314084178296</v>
          </cell>
          <cell r="Z6">
            <v>995.19650105037579</v>
          </cell>
          <cell r="AA6">
            <v>1005.7598612589691</v>
          </cell>
          <cell r="AB6">
            <v>1016.323221467562</v>
          </cell>
          <cell r="AC6">
            <v>1026.8865816761552</v>
          </cell>
          <cell r="AD6">
            <v>1037.4499418847481</v>
          </cell>
          <cell r="AE6">
            <v>1048.0133020933413</v>
          </cell>
          <cell r="AF6">
            <v>1058.5766623019342</v>
          </cell>
          <cell r="AG6">
            <v>1069.1400225105276</v>
          </cell>
        </row>
        <row r="7">
          <cell r="D7">
            <v>849421.53576688329</v>
          </cell>
          <cell r="E7">
            <v>862703.28024158115</v>
          </cell>
          <cell r="F7">
            <v>875859.79936752096</v>
          </cell>
          <cell r="G7">
            <v>902353.78380356042</v>
          </cell>
          <cell r="H7">
            <v>902776.78484965826</v>
          </cell>
          <cell r="I7">
            <v>913251.75462506211</v>
          </cell>
          <cell r="J7">
            <v>924383.7349024344</v>
          </cell>
          <cell r="K7">
            <v>934657.50887710822</v>
          </cell>
          <cell r="L7">
            <v>945136.57018969266</v>
          </cell>
          <cell r="M7">
            <v>955615.63150227675</v>
          </cell>
          <cell r="N7">
            <v>968094.96636360546</v>
          </cell>
          <cell r="O7">
            <v>978594.06549116108</v>
          </cell>
          <cell r="P7">
            <v>988871.47008172038</v>
          </cell>
          <cell r="Q7">
            <v>1000072.6276705964</v>
          </cell>
          <cell r="R7">
            <v>1010575.8183353329</v>
          </cell>
          <cell r="S7">
            <v>1020150.6345961619</v>
          </cell>
          <cell r="T7">
            <v>1029725.4508569913</v>
          </cell>
          <cell r="U7">
            <v>1039892.4687820834</v>
          </cell>
          <cell r="V7">
            <v>1049471.9544592206</v>
          </cell>
          <cell r="W7">
            <v>1059051.4401363581</v>
          </cell>
          <cell r="X7">
            <v>1069468.0171479417</v>
          </cell>
          <cell r="Y7">
            <v>1079053.6365239325</v>
          </cell>
          <cell r="Z7">
            <v>1089254.8046457262</v>
          </cell>
          <cell r="AA7">
            <v>1098845.0934380251</v>
          </cell>
          <cell r="AB7">
            <v>1108435.3822303237</v>
          </cell>
          <cell r="AC7">
            <v>1118025.6710226219</v>
          </cell>
          <cell r="AD7">
            <v>1127615.9598149208</v>
          </cell>
          <cell r="AE7">
            <v>1138017.6744274904</v>
          </cell>
          <cell r="AF7">
            <v>1147614.1199150495</v>
          </cell>
          <cell r="AG7">
            <v>1157210.56540261</v>
          </cell>
        </row>
        <row r="8">
          <cell r="D8">
            <v>22706.08893656082</v>
          </cell>
          <cell r="E8">
            <v>23218.024989160262</v>
          </cell>
          <cell r="F8">
            <v>23661.272530320992</v>
          </cell>
          <cell r="G8">
            <v>24631.073728797237</v>
          </cell>
          <cell r="H8">
            <v>24725.805250051784</v>
          </cell>
          <cell r="I8">
            <v>25155.928585111444</v>
          </cell>
          <cell r="J8">
            <v>25586.051920171107</v>
          </cell>
          <cell r="K8">
            <v>26016.175255230759</v>
          </cell>
          <cell r="L8">
            <v>26446.298590290426</v>
          </cell>
          <cell r="M8">
            <v>26876.421925350081</v>
          </cell>
          <cell r="N8">
            <v>27405.356281210399</v>
          </cell>
          <cell r="O8">
            <v>27836.159532861071</v>
          </cell>
          <cell r="P8">
            <v>28266.962784511757</v>
          </cell>
          <cell r="Q8">
            <v>28697.766036162429</v>
          </cell>
          <cell r="R8">
            <v>29128.569287813105</v>
          </cell>
          <cell r="S8">
            <v>29498.166799184775</v>
          </cell>
          <cell r="T8">
            <v>29867.764310556442</v>
          </cell>
          <cell r="U8">
            <v>30237.361821928098</v>
          </cell>
          <cell r="V8">
            <v>30606.959333299776</v>
          </cell>
          <cell r="W8">
            <v>30976.556844671439</v>
          </cell>
          <cell r="X8">
            <v>31443.185074143952</v>
          </cell>
          <cell r="Y8">
            <v>31814.095849331337</v>
          </cell>
          <cell r="Z8">
            <v>32185.006624518741</v>
          </cell>
          <cell r="AA8">
            <v>32555.91739970613</v>
          </cell>
          <cell r="AB8">
            <v>32926.828174893526</v>
          </cell>
          <cell r="AC8">
            <v>33297.738950080915</v>
          </cell>
          <cell r="AD8">
            <v>33668.649725268311</v>
          </cell>
          <cell r="AE8">
            <v>34039.5605004557</v>
          </cell>
          <cell r="AF8">
            <v>34410.471275643104</v>
          </cell>
          <cell r="AG8">
            <v>34781.382050830493</v>
          </cell>
        </row>
        <row r="9">
          <cell r="D9">
            <v>671.77868091011453</v>
          </cell>
          <cell r="E9">
            <v>678.64601807864165</v>
          </cell>
          <cell r="F9">
            <v>685.410583866872</v>
          </cell>
          <cell r="G9">
            <v>699.06015878979042</v>
          </cell>
          <cell r="H9">
            <v>699.52847616358974</v>
          </cell>
          <cell r="I9">
            <v>706.21694947333253</v>
          </cell>
          <cell r="J9">
            <v>713.49478568701636</v>
          </cell>
          <cell r="K9">
            <v>720.07282757098255</v>
          </cell>
          <cell r="L9">
            <v>726.76408034042311</v>
          </cell>
          <cell r="M9">
            <v>733.45533310986377</v>
          </cell>
          <cell r="N9">
            <v>741.86220028268554</v>
          </cell>
          <cell r="O9">
            <v>748.5664315450299</v>
          </cell>
          <cell r="P9">
            <v>755.14763625567878</v>
          </cell>
          <cell r="Q9">
            <v>762.47050230606192</v>
          </cell>
          <cell r="R9">
            <v>769.17751302810325</v>
          </cell>
          <cell r="S9">
            <v>775.26079715124774</v>
          </cell>
          <cell r="T9">
            <v>781.34408127439235</v>
          </cell>
          <cell r="U9">
            <v>787.99965007889011</v>
          </cell>
          <cell r="V9">
            <v>794.08602179416812</v>
          </cell>
          <cell r="W9">
            <v>800.17239350944567</v>
          </cell>
          <cell r="X9">
            <v>807.05218569534145</v>
          </cell>
          <cell r="Y9">
            <v>813.14321262685883</v>
          </cell>
          <cell r="Z9">
            <v>819.82196220039611</v>
          </cell>
          <cell r="AA9">
            <v>825.91607672404712</v>
          </cell>
          <cell r="AB9">
            <v>832.01019124769812</v>
          </cell>
          <cell r="AC9">
            <v>838.10430577134855</v>
          </cell>
          <cell r="AD9">
            <v>844.19842029500023</v>
          </cell>
          <cell r="AE9">
            <v>851.02062657021509</v>
          </cell>
          <cell r="AF9">
            <v>857.11874984738722</v>
          </cell>
          <cell r="AG9">
            <v>863.21687312456027</v>
          </cell>
        </row>
        <row r="10">
          <cell r="D10">
            <v>119488.27755502131</v>
          </cell>
          <cell r="E10">
            <v>119630.91993856346</v>
          </cell>
          <cell r="F10">
            <v>119768.60675172313</v>
          </cell>
          <cell r="G10">
            <v>120041.70037682026</v>
          </cell>
          <cell r="H10">
            <v>120144.31257883416</v>
          </cell>
          <cell r="I10">
            <v>120842.77370252626</v>
          </cell>
          <cell r="J10">
            <v>121669.17707051402</v>
          </cell>
          <cell r="K10">
            <v>122360.74138673781</v>
          </cell>
          <cell r="L10">
            <v>123059.5886934822</v>
          </cell>
          <cell r="M10">
            <v>123758.4360002266</v>
          </cell>
          <cell r="N10">
            <v>124788.92562304693</v>
          </cell>
          <cell r="O10">
            <v>125489.22376269028</v>
          </cell>
          <cell r="P10">
            <v>126181.30310503721</v>
          </cell>
          <cell r="Q10">
            <v>127013.18257711796</v>
          </cell>
          <cell r="R10">
            <v>127713.86689981355</v>
          </cell>
          <cell r="S10">
            <v>128343.23834502939</v>
          </cell>
          <cell r="T10">
            <v>128972.6097902453</v>
          </cell>
          <cell r="U10">
            <v>129736.22496043109</v>
          </cell>
          <cell r="V10">
            <v>130365.99826989221</v>
          </cell>
          <cell r="W10">
            <v>130995.77157935342</v>
          </cell>
          <cell r="X10">
            <v>131786.93156685843</v>
          </cell>
          <cell r="Y10">
            <v>132417.22167612365</v>
          </cell>
          <cell r="Z10">
            <v>133183.76483158596</v>
          </cell>
          <cell r="AA10">
            <v>133814.45680509653</v>
          </cell>
          <cell r="AB10">
            <v>134445.14877860746</v>
          </cell>
          <cell r="AC10">
            <v>135075.84075211798</v>
          </cell>
          <cell r="AD10">
            <v>135706.53272562864</v>
          </cell>
          <cell r="AE10">
            <v>136495.33494734846</v>
          </cell>
          <cell r="AF10">
            <v>137126.52809262375</v>
          </cell>
          <cell r="AG10">
            <v>137757.7212378991</v>
          </cell>
        </row>
        <row r="11">
          <cell r="D11">
            <v>8432.3005115196102</v>
          </cell>
          <cell r="E11">
            <v>8361.6671701318392</v>
          </cell>
          <cell r="F11">
            <v>8291.6864916308605</v>
          </cell>
          <cell r="G11">
            <v>8149.7751253032402</v>
          </cell>
          <cell r="H11">
            <v>8158.5274869337181</v>
          </cell>
          <cell r="I11">
            <v>8171.0691454385787</v>
          </cell>
          <cell r="J11">
            <v>8194.4506769426243</v>
          </cell>
          <cell r="K11">
            <v>8207.4633864727748</v>
          </cell>
          <cell r="L11">
            <v>8220.0243412945038</v>
          </cell>
          <cell r="M11">
            <v>8232.5852961162273</v>
          </cell>
          <cell r="N11">
            <v>8270.7233662595027</v>
          </cell>
          <cell r="O11">
            <v>8283.3227800658242</v>
          </cell>
          <cell r="P11">
            <v>8296.3685206154951</v>
          </cell>
          <cell r="Q11">
            <v>8319.9483096039694</v>
          </cell>
          <cell r="R11">
            <v>8332.5670197271338</v>
          </cell>
          <cell r="S11">
            <v>8343.1201841118727</v>
          </cell>
          <cell r="T11">
            <v>8353.6733484966207</v>
          </cell>
          <cell r="U11">
            <v>8376.2188681860371</v>
          </cell>
          <cell r="V11">
            <v>8386.789491702868</v>
          </cell>
          <cell r="W11">
            <v>8397.3601152197334</v>
          </cell>
          <cell r="X11">
            <v>8420.9333933611524</v>
          </cell>
          <cell r="Y11">
            <v>8431.5172874637683</v>
          </cell>
          <cell r="Z11">
            <v>8454.1808325314942</v>
          </cell>
          <cell r="AA11">
            <v>8464.7821857661875</v>
          </cell>
          <cell r="AB11">
            <v>8475.3835390008953</v>
          </cell>
          <cell r="AC11">
            <v>8485.9848922356123</v>
          </cell>
          <cell r="AD11">
            <v>8496.5862454703147</v>
          </cell>
          <cell r="AE11">
            <v>8520.5866565204778</v>
          </cell>
          <cell r="AF11">
            <v>8531.2076610655149</v>
          </cell>
          <cell r="AG11">
            <v>8541.8286656105611</v>
          </cell>
        </row>
        <row r="18">
          <cell r="D18">
            <v>25472.052972377409</v>
          </cell>
          <cell r="E18">
            <v>25829.565668088206</v>
          </cell>
          <cell r="F18">
            <v>26183.893197818292</v>
          </cell>
          <cell r="G18">
            <v>27144.053922906631</v>
          </cell>
          <cell r="H18">
            <v>27144.053922906631</v>
          </cell>
          <cell r="I18">
            <v>27470.894572502501</v>
          </cell>
          <cell r="J18">
            <v>27776.042485892598</v>
          </cell>
          <cell r="K18">
            <v>28083.261962608776</v>
          </cell>
          <cell r="L18">
            <v>28390.750498780628</v>
          </cell>
          <cell r="M18">
            <v>28695.473762626021</v>
          </cell>
          <cell r="N18">
            <v>29018.551560427622</v>
          </cell>
          <cell r="O18">
            <v>29316.138241495835</v>
          </cell>
          <cell r="P18">
            <v>29625.168140703008</v>
          </cell>
          <cell r="Q18">
            <v>29929.60430059526</v>
          </cell>
          <cell r="R18">
            <v>30244.084043273044</v>
          </cell>
          <cell r="S18">
            <v>30551.839766056106</v>
          </cell>
          <cell r="T18">
            <v>30838.386501398563</v>
          </cell>
          <cell r="U18">
            <v>31111.602559691764</v>
          </cell>
          <cell r="V18">
            <v>31378.807587872256</v>
          </cell>
          <cell r="W18">
            <v>31667.497953786333</v>
          </cell>
          <cell r="X18">
            <v>31943.376007200801</v>
          </cell>
          <cell r="Y18">
            <v>32225.354883067383</v>
          </cell>
          <cell r="Z18">
            <v>32501.148030376262</v>
          </cell>
          <cell r="AA18">
            <v>32806.154277844646</v>
          </cell>
          <cell r="AB18">
            <v>33082.180752685366</v>
          </cell>
          <cell r="AC18">
            <v>33366.089976881456</v>
          </cell>
          <cell r="AD18">
            <v>33642.168679248774</v>
          </cell>
          <cell r="AE18">
            <v>33956.301060370301</v>
          </cell>
          <cell r="AF18">
            <v>34228.78624044975</v>
          </cell>
          <cell r="AG18">
            <v>34515.868709037306</v>
          </cell>
        </row>
        <row r="19">
          <cell r="D19">
            <v>719.76662487324074</v>
          </cell>
          <cell r="E19">
            <v>735.56531445443875</v>
          </cell>
          <cell r="F19">
            <v>749.22043832560189</v>
          </cell>
          <cell r="G19">
            <v>529.44520674861337</v>
          </cell>
          <cell r="H19">
            <v>529.44520674861337</v>
          </cell>
          <cell r="I19">
            <v>534.17455554948833</v>
          </cell>
          <cell r="J19">
            <v>538.9039043503634</v>
          </cell>
          <cell r="K19">
            <v>543.63325315123836</v>
          </cell>
          <cell r="L19">
            <v>548.36260195211321</v>
          </cell>
          <cell r="M19">
            <v>553.09195075298805</v>
          </cell>
          <cell r="N19">
            <v>557.8212995538629</v>
          </cell>
          <cell r="O19">
            <v>562.55064835473786</v>
          </cell>
          <cell r="P19">
            <v>567.2799971556127</v>
          </cell>
          <cell r="Q19">
            <v>572.00934595648755</v>
          </cell>
          <cell r="R19">
            <v>576.73869475736262</v>
          </cell>
          <cell r="S19">
            <v>582.54509695073386</v>
          </cell>
          <cell r="T19">
            <v>588.35149914410511</v>
          </cell>
          <cell r="U19">
            <v>594.15790133747657</v>
          </cell>
          <cell r="V19">
            <v>599.96430353084793</v>
          </cell>
          <cell r="W19">
            <v>605.77070572421917</v>
          </cell>
          <cell r="X19">
            <v>611.57710791759052</v>
          </cell>
          <cell r="Y19">
            <v>617.38351011096188</v>
          </cell>
          <cell r="Z19">
            <v>623.18991230433335</v>
          </cell>
          <cell r="AA19">
            <v>628.9963144977047</v>
          </cell>
          <cell r="AB19">
            <v>634.80271669107583</v>
          </cell>
          <cell r="AC19">
            <v>640.6091188844473</v>
          </cell>
          <cell r="AD19">
            <v>646.41552107781854</v>
          </cell>
          <cell r="AE19">
            <v>652.22192327119001</v>
          </cell>
          <cell r="AF19">
            <v>658.02832546456125</v>
          </cell>
          <cell r="AG19">
            <v>663.8347276579326</v>
          </cell>
        </row>
        <row r="20">
          <cell r="D20">
            <v>849421.53576688329</v>
          </cell>
          <cell r="E20">
            <v>862703.28024158115</v>
          </cell>
          <cell r="F20">
            <v>875859.79936752096</v>
          </cell>
          <cell r="G20">
            <v>909991.55019647116</v>
          </cell>
          <cell r="H20">
            <v>909991.55019647116</v>
          </cell>
          <cell r="I20">
            <v>921451.31483780302</v>
          </cell>
          <cell r="J20">
            <v>932226.13213920768</v>
          </cell>
          <cell r="K20">
            <v>943062.82636437984</v>
          </cell>
          <cell r="L20">
            <v>953914.71923035348</v>
          </cell>
          <cell r="M20">
            <v>964675.88561045227</v>
          </cell>
          <cell r="N20">
            <v>976026.01955008856</v>
          </cell>
          <cell r="O20">
            <v>986540.69375682424</v>
          </cell>
          <cell r="P20">
            <v>997439.55516471819</v>
          </cell>
          <cell r="Q20">
            <v>1008195.0773501394</v>
          </cell>
          <cell r="R20">
            <v>1019279.9895918939</v>
          </cell>
          <cell r="S20">
            <v>1030058.9651604854</v>
          </cell>
          <cell r="T20">
            <v>1040156.1368193033</v>
          </cell>
          <cell r="U20">
            <v>1049806.9369058674</v>
          </cell>
          <cell r="V20">
            <v>1059254.6044971356</v>
          </cell>
          <cell r="W20">
            <v>1069416.105913935</v>
          </cell>
          <cell r="X20">
            <v>1079162.7446125376</v>
          </cell>
          <cell r="Y20">
            <v>1089096.2202217935</v>
          </cell>
          <cell r="Z20">
            <v>1098840.4594173909</v>
          </cell>
          <cell r="AA20">
            <v>1109555.2464022418</v>
          </cell>
          <cell r="AB20">
            <v>1119307.6901925451</v>
          </cell>
          <cell r="AC20">
            <v>1129308.9850243523</v>
          </cell>
          <cell r="AD20">
            <v>1139063.250625341</v>
          </cell>
          <cell r="AE20">
            <v>1150084.0056832363</v>
          </cell>
          <cell r="AF20">
            <v>1159702.0129803717</v>
          </cell>
          <cell r="AG20">
            <v>1169822.6460373458</v>
          </cell>
        </row>
        <row r="21">
          <cell r="D21">
            <v>22706.08893656082</v>
          </cell>
          <cell r="E21">
            <v>23218.024989160262</v>
          </cell>
          <cell r="F21">
            <v>23661.272530320992</v>
          </cell>
          <cell r="G21">
            <v>16562.629678956368</v>
          </cell>
          <cell r="H21">
            <v>16562.629678956368</v>
          </cell>
          <cell r="I21">
            <v>16728.23673621612</v>
          </cell>
          <cell r="J21">
            <v>16893.843793475873</v>
          </cell>
          <cell r="K21">
            <v>17059.45085073563</v>
          </cell>
          <cell r="L21">
            <v>17225.057907995379</v>
          </cell>
          <cell r="M21">
            <v>17390.664965255131</v>
          </cell>
          <cell r="N21">
            <v>17556.272022514888</v>
          </cell>
          <cell r="O21">
            <v>17721.879079774637</v>
          </cell>
          <cell r="P21">
            <v>17887.48613703439</v>
          </cell>
          <cell r="Q21">
            <v>18053.093194294139</v>
          </cell>
          <cell r="R21">
            <v>18218.700251553895</v>
          </cell>
          <cell r="S21">
            <v>18423.0719366048</v>
          </cell>
          <cell r="T21">
            <v>18627.443621655715</v>
          </cell>
          <cell r="U21">
            <v>18831.815306706612</v>
          </cell>
          <cell r="V21">
            <v>19036.186991757528</v>
          </cell>
          <cell r="W21">
            <v>19240.558676808436</v>
          </cell>
          <cell r="X21">
            <v>19444.930361859344</v>
          </cell>
          <cell r="Y21">
            <v>19649.302046910252</v>
          </cell>
          <cell r="Z21">
            <v>19853.67373196116</v>
          </cell>
          <cell r="AA21">
            <v>20058.045417012068</v>
          </cell>
          <cell r="AB21">
            <v>20262.417102062969</v>
          </cell>
          <cell r="AC21">
            <v>20466.788787113885</v>
          </cell>
          <cell r="AD21">
            <v>20671.160472164789</v>
          </cell>
          <cell r="AE21">
            <v>20875.532157215697</v>
          </cell>
          <cell r="AF21">
            <v>21079.903842266605</v>
          </cell>
          <cell r="AG21">
            <v>21284.275527317513</v>
          </cell>
        </row>
        <row r="22">
          <cell r="D22">
            <v>671.77868091011453</v>
          </cell>
          <cell r="E22">
            <v>678.64601807864165</v>
          </cell>
          <cell r="F22">
            <v>685.410583866872</v>
          </cell>
          <cell r="G22">
            <v>699.69591060896983</v>
          </cell>
          <cell r="H22">
            <v>699.69591060896983</v>
          </cell>
          <cell r="I22">
            <v>707.06123701388424</v>
          </cell>
          <cell r="J22">
            <v>713.77603232539582</v>
          </cell>
          <cell r="K22">
            <v>720.56078566879967</v>
          </cell>
          <cell r="L22">
            <v>727.33873116792631</v>
          </cell>
          <cell r="M22">
            <v>734.0413312980603</v>
          </cell>
          <cell r="N22">
            <v>741.27343280816149</v>
          </cell>
          <cell r="O22">
            <v>747.80897132383427</v>
          </cell>
          <cell r="P22">
            <v>754.63690885320113</v>
          </cell>
          <cell r="Q22">
            <v>761.3233058935017</v>
          </cell>
          <cell r="R22">
            <v>768.28369136587514</v>
          </cell>
          <cell r="S22">
            <v>775.27220634845094</v>
          </cell>
          <cell r="T22">
            <v>781.65156888176193</v>
          </cell>
          <cell r="U22">
            <v>787.68768387259217</v>
          </cell>
          <cell r="V22">
            <v>793.57313269574661</v>
          </cell>
          <cell r="W22">
            <v>800.0242408391905</v>
          </cell>
          <cell r="X22">
            <v>806.11402506335492</v>
          </cell>
          <cell r="Y22">
            <v>812.39961426905359</v>
          </cell>
          <cell r="Z22">
            <v>818.48622727819884</v>
          </cell>
          <cell r="AA22">
            <v>825.3420196033137</v>
          </cell>
          <cell r="AB22">
            <v>831.43377033853972</v>
          </cell>
          <cell r="AC22">
            <v>837.76200504624535</v>
          </cell>
          <cell r="AD22">
            <v>843.8549400093201</v>
          </cell>
          <cell r="AE22">
            <v>850.94485156929886</v>
          </cell>
          <cell r="AF22">
            <v>856.98060558307702</v>
          </cell>
          <cell r="AG22">
            <v>863.36150377971376</v>
          </cell>
        </row>
        <row r="23">
          <cell r="D23">
            <v>119488.27755502131</v>
          </cell>
          <cell r="E23">
            <v>119630.91993856346</v>
          </cell>
          <cell r="F23">
            <v>119768.60675172313</v>
          </cell>
          <cell r="G23">
            <v>120434.93717679355</v>
          </cell>
          <cell r="H23">
            <v>120434.93717679355</v>
          </cell>
          <cell r="I23">
            <v>121287.83754999265</v>
          </cell>
          <cell r="J23">
            <v>121990.71480091457</v>
          </cell>
          <cell r="K23">
            <v>122712.3017638595</v>
          </cell>
          <cell r="L23">
            <v>123427.42771993151</v>
          </cell>
          <cell r="M23">
            <v>124127.66985070876</v>
          </cell>
          <cell r="N23">
            <v>124943.14538266099</v>
          </cell>
          <cell r="O23">
            <v>125620.2971979283</v>
          </cell>
          <cell r="P23">
            <v>126348.19147801457</v>
          </cell>
          <cell r="Q23">
            <v>127042.20047237894</v>
          </cell>
          <cell r="R23">
            <v>127790.4512479765</v>
          </cell>
          <cell r="S23">
            <v>128609.85084780803</v>
          </cell>
          <cell r="T23">
            <v>129297.60739970584</v>
          </cell>
          <cell r="U23">
            <v>129924.78601668619</v>
          </cell>
          <cell r="V23">
            <v>130526.948590764</v>
          </cell>
          <cell r="W23">
            <v>131233.70319406569</v>
          </cell>
          <cell r="X23">
            <v>131864.65826779208</v>
          </cell>
          <cell r="Y23">
            <v>132544.99492405073</v>
          </cell>
          <cell r="Z23">
            <v>133175.0132013314</v>
          </cell>
          <cell r="AA23">
            <v>133947.28023889344</v>
          </cell>
          <cell r="AB23">
            <v>134577.87210113392</v>
          </cell>
          <cell r="AC23">
            <v>135263.03207987788</v>
          </cell>
          <cell r="AD23">
            <v>135893.77138214037</v>
          </cell>
          <cell r="AE23">
            <v>136707.02579878925</v>
          </cell>
          <cell r="AF23">
            <v>137341.20877346623</v>
          </cell>
          <cell r="AG23">
            <v>138024.54251415725</v>
          </cell>
        </row>
        <row r="24">
          <cell r="D24">
            <v>8432.3005115196102</v>
          </cell>
          <cell r="E24">
            <v>8361.6671701318392</v>
          </cell>
          <cell r="F24">
            <v>8291.6864916308605</v>
          </cell>
          <cell r="G24">
            <v>8198.3874475390276</v>
          </cell>
          <cell r="H24">
            <v>8198.3874475390276</v>
          </cell>
          <cell r="I24">
            <v>8224.4771654163142</v>
          </cell>
          <cell r="J24">
            <v>8237.312204492704</v>
          </cell>
          <cell r="K24">
            <v>8251.9501485189667</v>
          </cell>
          <cell r="L24">
            <v>8265.7327075221438</v>
          </cell>
          <cell r="M24">
            <v>8278.3452448907192</v>
          </cell>
          <cell r="N24">
            <v>8300.7385984531702</v>
          </cell>
          <cell r="O24">
            <v>8312.209167348452</v>
          </cell>
          <cell r="P24">
            <v>8327.1919250028604</v>
          </cell>
          <cell r="Q24">
            <v>8339.1085217469063</v>
          </cell>
          <cell r="R24">
            <v>8355.2970461170826</v>
          </cell>
          <cell r="S24">
            <v>8381.5486158831518</v>
          </cell>
          <cell r="T24">
            <v>8396.6835920230478</v>
          </cell>
          <cell r="U24">
            <v>8407.5474152731767</v>
          </cell>
          <cell r="V24">
            <v>8416.7671221958753</v>
          </cell>
          <cell r="W24">
            <v>8433.7232535257881</v>
          </cell>
          <cell r="X24">
            <v>8444.4203688082107</v>
          </cell>
          <cell r="Y24">
            <v>8459.7262481463767</v>
          </cell>
          <cell r="Z24">
            <v>8470.3286436076942</v>
          </cell>
          <cell r="AA24">
            <v>8491.4546880672879</v>
          </cell>
          <cell r="AB24">
            <v>8502.0721993884436</v>
          </cell>
          <cell r="AC24">
            <v>8517.512667621173</v>
          </cell>
          <cell r="AD24">
            <v>8528.1358935128737</v>
          </cell>
          <cell r="AE24">
            <v>8552.1266675603565</v>
          </cell>
          <cell r="AF24">
            <v>8564.0216790987452</v>
          </cell>
          <cell r="AG24">
            <v>8578.4879841395323</v>
          </cell>
        </row>
      </sheetData>
      <sheetData sheetId="42" refreshError="1"/>
      <sheetData sheetId="43" refreshError="1"/>
      <sheetData sheetId="44">
        <row r="5">
          <cell r="D5">
            <v>105756236.80468711</v>
          </cell>
          <cell r="E5">
            <v>106831713.23477514</v>
          </cell>
          <cell r="F5">
            <v>107891080.34499148</v>
          </cell>
          <cell r="G5">
            <v>110028651.47471382</v>
          </cell>
          <cell r="H5">
            <v>110102480.08317551</v>
          </cell>
          <cell r="I5">
            <v>111152864.51226643</v>
          </cell>
          <cell r="J5">
            <v>112296153.69641465</v>
          </cell>
          <cell r="K5">
            <v>113329219.84714879</v>
          </cell>
          <cell r="L5">
            <v>114380041.27824661</v>
          </cell>
          <cell r="M5">
            <v>115430862.70934451</v>
          </cell>
          <cell r="N5">
            <v>116751912.33735222</v>
          </cell>
          <cell r="O5">
            <v>117804772.46788619</v>
          </cell>
          <cell r="P5">
            <v>118838336.29258591</v>
          </cell>
          <cell r="Q5">
            <v>119988701.21769702</v>
          </cell>
          <cell r="R5">
            <v>121041998.35023805</v>
          </cell>
          <cell r="S5">
            <v>121997310.79411204</v>
          </cell>
          <cell r="T5">
            <v>122952623.23798612</v>
          </cell>
          <cell r="U5">
            <v>123998200.85966723</v>
          </cell>
          <cell r="V5">
            <v>124953998.60932496</v>
          </cell>
          <cell r="W5">
            <v>125909796.35898279</v>
          </cell>
          <cell r="X5">
            <v>126990608.66353704</v>
          </cell>
          <cell r="Y5">
            <v>127947137.64929467</v>
          </cell>
          <cell r="Z5">
            <v>128996358.34177831</v>
          </cell>
          <cell r="AA5">
            <v>129953372.63331981</v>
          </cell>
          <cell r="AB5">
            <v>130910386.92486125</v>
          </cell>
          <cell r="AC5">
            <v>131867401.21640263</v>
          </cell>
          <cell r="AD5">
            <v>132824415.50794405</v>
          </cell>
          <cell r="AE5">
            <v>133896203.4748679</v>
          </cell>
          <cell r="AF5">
            <v>134853847.75164309</v>
          </cell>
          <cell r="AG5">
            <v>135811492.02841833</v>
          </cell>
        </row>
        <row r="6">
          <cell r="D6">
            <v>14712.286570843042</v>
          </cell>
          <cell r="E6">
            <v>14751.990870047255</v>
          </cell>
          <cell r="F6">
            <v>14790.817300161221</v>
          </cell>
          <cell r="G6">
            <v>14868.659871276934</v>
          </cell>
          <cell r="H6">
            <v>14880.964029132587</v>
          </cell>
          <cell r="I6">
            <v>14977.044109220777</v>
          </cell>
          <cell r="J6">
            <v>15088.484942112851</v>
          </cell>
          <cell r="K6">
            <v>15183.458572091235</v>
          </cell>
          <cell r="L6">
            <v>15279.588557974901</v>
          </cell>
          <cell r="M6">
            <v>15375.71854385858</v>
          </cell>
          <cell r="N6">
            <v>15512.330652248384</v>
          </cell>
          <cell r="O6">
            <v>15608.657107419982</v>
          </cell>
          <cell r="P6">
            <v>15703.695369141145</v>
          </cell>
          <cell r="Q6">
            <v>15815.863755230348</v>
          </cell>
          <cell r="R6">
            <v>15912.24011619747</v>
          </cell>
          <cell r="S6">
            <v>15999.020547808654</v>
          </cell>
          <cell r="T6">
            <v>16085.800979419857</v>
          </cell>
          <cell r="U6">
            <v>16188.535529918108</v>
          </cell>
          <cell r="V6">
            <v>16275.368585652353</v>
          </cell>
          <cell r="W6">
            <v>16362.201641386593</v>
          </cell>
          <cell r="X6">
            <v>16468.587749123508</v>
          </cell>
          <cell r="Y6">
            <v>16555.490900526649</v>
          </cell>
          <cell r="Z6">
            <v>16658.611291432066</v>
          </cell>
          <cell r="AA6">
            <v>16745.567066958236</v>
          </cell>
          <cell r="AB6">
            <v>16832.522842484388</v>
          </cell>
          <cell r="AC6">
            <v>16919.478618010577</v>
          </cell>
          <cell r="AD6">
            <v>17006.434393536772</v>
          </cell>
          <cell r="AE6">
            <v>17112.372049187055</v>
          </cell>
          <cell r="AF6">
            <v>17199.394013161946</v>
          </cell>
          <cell r="AG6">
            <v>17286.415977136832</v>
          </cell>
        </row>
        <row r="7">
          <cell r="D7">
            <v>2915.0960522316868</v>
          </cell>
          <cell r="E7">
            <v>2921.3191333479103</v>
          </cell>
          <cell r="F7">
            <v>2927.3893044801571</v>
          </cell>
          <cell r="G7">
            <v>2939.5290421217992</v>
          </cell>
          <cell r="H7">
            <v>2942.0049855741181</v>
          </cell>
          <cell r="I7">
            <v>2960.2925893382608</v>
          </cell>
          <cell r="J7">
            <v>2981.6695845491431</v>
          </cell>
          <cell r="K7">
            <v>2999.7579472017583</v>
          </cell>
          <cell r="L7">
            <v>3018.0552921523026</v>
          </cell>
          <cell r="M7">
            <v>3036.3526371028506</v>
          </cell>
          <cell r="N7">
            <v>3062.7361966774993</v>
          </cell>
          <cell r="O7">
            <v>3081.0711918982311</v>
          </cell>
          <cell r="P7">
            <v>3099.1723193467028</v>
          </cell>
          <cell r="Q7">
            <v>3120.6897797933348</v>
          </cell>
          <cell r="R7">
            <v>3139.0345162004664</v>
          </cell>
          <cell r="S7">
            <v>3155.5391869402133</v>
          </cell>
          <cell r="T7">
            <v>3172.0438576799538</v>
          </cell>
          <cell r="U7">
            <v>3191.7709106061184</v>
          </cell>
          <cell r="V7">
            <v>3208.2857991306555</v>
          </cell>
          <cell r="W7">
            <v>3224.8006876551949</v>
          </cell>
          <cell r="X7">
            <v>3245.2333303281735</v>
          </cell>
          <cell r="Y7">
            <v>3261.7616440284187</v>
          </cell>
          <cell r="Z7">
            <v>3281.5634288390497</v>
          </cell>
          <cell r="AA7">
            <v>3298.1019603240852</v>
          </cell>
          <cell r="AB7">
            <v>3314.6404918091243</v>
          </cell>
          <cell r="AC7">
            <v>3331.179023294163</v>
          </cell>
          <cell r="AD7">
            <v>3347.7175547792035</v>
          </cell>
          <cell r="AE7">
            <v>3368.07383749673</v>
          </cell>
          <cell r="AF7">
            <v>3384.6251774807802</v>
          </cell>
          <cell r="AG7">
            <v>3401.1765174648208</v>
          </cell>
        </row>
        <row r="14">
          <cell r="D14">
            <v>105756236.80468711</v>
          </cell>
          <cell r="E14">
            <v>106831713.23477514</v>
          </cell>
          <cell r="F14">
            <v>107891080.34499148</v>
          </cell>
          <cell r="G14">
            <v>110130195.29043065</v>
          </cell>
          <cell r="H14">
            <v>110130195.29043065</v>
          </cell>
          <cell r="I14">
            <v>111287315.46405365</v>
          </cell>
          <cell r="J14">
            <v>112341842.35343881</v>
          </cell>
          <cell r="K14">
            <v>113407415.64147286</v>
          </cell>
          <cell r="L14">
            <v>114471889.59892404</v>
          </cell>
          <cell r="M14">
            <v>115524494.15431696</v>
          </cell>
          <cell r="N14">
            <v>116660568.64260493</v>
          </cell>
          <cell r="O14">
            <v>117686907.48745783</v>
          </cell>
          <cell r="P14">
            <v>118759272.04500338</v>
          </cell>
          <cell r="Q14">
            <v>119809308.14973214</v>
          </cell>
          <cell r="R14">
            <v>120902507.16459577</v>
          </cell>
          <cell r="S14">
            <v>122000482.41571268</v>
          </cell>
          <cell r="T14">
            <v>123002436.49584259</v>
          </cell>
          <cell r="U14">
            <v>123950355.62709136</v>
          </cell>
          <cell r="V14">
            <v>124874564.75362915</v>
          </cell>
          <cell r="W14">
            <v>125887846.4948304</v>
          </cell>
          <cell r="X14">
            <v>126844184.4704718</v>
          </cell>
          <cell r="Y14">
            <v>127831424.44808789</v>
          </cell>
          <cell r="Z14">
            <v>128787261.22201605</v>
          </cell>
          <cell r="AA14">
            <v>129864218.40474124</v>
          </cell>
          <cell r="AB14">
            <v>130820862.22372769</v>
          </cell>
          <cell r="AC14">
            <v>131814801.37545848</v>
          </cell>
          <cell r="AD14">
            <v>132771631.29545608</v>
          </cell>
          <cell r="AE14">
            <v>133885442.41771634</v>
          </cell>
          <cell r="AF14">
            <v>134833341.84248021</v>
          </cell>
          <cell r="AG14">
            <v>135835513.02028552</v>
          </cell>
        </row>
        <row r="15">
          <cell r="D15">
            <v>14712.286570843042</v>
          </cell>
          <cell r="E15">
            <v>14751.990870047255</v>
          </cell>
          <cell r="F15">
            <v>14790.817300161221</v>
          </cell>
          <cell r="G15">
            <v>14911.293737667229</v>
          </cell>
          <cell r="H15">
            <v>14911.293737667229</v>
          </cell>
          <cell r="I15">
            <v>15025.793151656721</v>
          </cell>
          <cell r="J15">
            <v>15122.424297251026</v>
          </cell>
          <cell r="K15">
            <v>15221.2442898477</v>
          </cell>
          <cell r="L15">
            <v>15319.369821740085</v>
          </cell>
          <cell r="M15">
            <v>15415.68439511113</v>
          </cell>
          <cell r="N15">
            <v>15525.829224674892</v>
          </cell>
          <cell r="O15">
            <v>15619.15673955905</v>
          </cell>
          <cell r="P15">
            <v>15718.783998443481</v>
          </cell>
          <cell r="Q15">
            <v>15814.394498853959</v>
          </cell>
          <cell r="R15">
            <v>15916.602672397637</v>
          </cell>
          <cell r="S15">
            <v>16026.303671982003</v>
          </cell>
          <cell r="T15">
            <v>16120.189858698264</v>
          </cell>
          <cell r="U15">
            <v>16206.575846583815</v>
          </cell>
          <cell r="V15">
            <v>16289.83300186262</v>
          </cell>
          <cell r="W15">
            <v>16385.944293692177</v>
          </cell>
          <cell r="X15">
            <v>16472.912070595401</v>
          </cell>
          <cell r="Y15">
            <v>16565.696496990793</v>
          </cell>
          <cell r="Z15">
            <v>16652.555851326571</v>
          </cell>
          <cell r="AA15">
            <v>16756.896781127718</v>
          </cell>
          <cell r="AB15">
            <v>16843.833832191907</v>
          </cell>
          <cell r="AC15">
            <v>16937.269649229056</v>
          </cell>
          <cell r="AD15">
            <v>17024.226190539062</v>
          </cell>
          <cell r="AE15">
            <v>17133.648427027441</v>
          </cell>
          <cell r="AF15">
            <v>17220.75987365023</v>
          </cell>
          <cell r="AG15">
            <v>17314.192603179486</v>
          </cell>
        </row>
        <row r="16">
          <cell r="D16">
            <v>2915.0960522316868</v>
          </cell>
          <cell r="E16">
            <v>2921.3191333479103</v>
          </cell>
          <cell r="F16">
            <v>2927.3893044801571</v>
          </cell>
          <cell r="G16">
            <v>2948.3844585081824</v>
          </cell>
          <cell r="H16">
            <v>2948.3844585081824</v>
          </cell>
          <cell r="I16">
            <v>2970.3867396723672</v>
          </cell>
          <cell r="J16">
            <v>2988.7833056301129</v>
          </cell>
          <cell r="K16">
            <v>3007.6249043283865</v>
          </cell>
          <cell r="L16">
            <v>3026.320034364142</v>
          </cell>
          <cell r="M16">
            <v>3044.6529470511732</v>
          </cell>
          <cell r="N16">
            <v>3065.7678265145214</v>
          </cell>
          <cell r="O16">
            <v>3083.5179467044854</v>
          </cell>
          <cell r="P16">
            <v>3102.5177218695358</v>
          </cell>
          <cell r="Q16">
            <v>3120.7053256739455</v>
          </cell>
          <cell r="R16">
            <v>3140.2127212492751</v>
          </cell>
          <cell r="S16">
            <v>3161.3181609720414</v>
          </cell>
          <cell r="T16">
            <v>3179.243713774792</v>
          </cell>
          <cell r="U16">
            <v>3195.679811426613</v>
          </cell>
          <cell r="V16">
            <v>3211.4971216114654</v>
          </cell>
          <cell r="W16">
            <v>3229.8748578952218</v>
          </cell>
          <cell r="X16">
            <v>3246.4172261651142</v>
          </cell>
          <cell r="Y16">
            <v>3264.1388343827507</v>
          </cell>
          <cell r="Z16">
            <v>3280.6590577978959</v>
          </cell>
          <cell r="AA16">
            <v>3300.6614935640018</v>
          </cell>
          <cell r="AB16">
            <v>3317.1966049126668</v>
          </cell>
          <cell r="AC16">
            <v>3335.0431734689064</v>
          </cell>
          <cell r="AD16">
            <v>3351.5820548159809</v>
          </cell>
          <cell r="AE16">
            <v>3372.5930465632855</v>
          </cell>
          <cell r="AF16">
            <v>3389.1847125083505</v>
          </cell>
          <cell r="AG16">
            <v>3407.012578261053</v>
          </cell>
        </row>
      </sheetData>
      <sheetData sheetId="45" refreshError="1"/>
      <sheetData sheetId="46" refreshError="1"/>
      <sheetData sheetId="47">
        <row r="5">
          <cell r="D5">
            <v>6952520.5839999998</v>
          </cell>
          <cell r="E5">
            <v>7027436.6879999992</v>
          </cell>
          <cell r="F5">
            <v>7102352.7919999994</v>
          </cell>
          <cell r="G5">
            <v>7252185</v>
          </cell>
          <cell r="H5">
            <v>7252185</v>
          </cell>
          <cell r="I5">
            <v>7262984.5835000006</v>
          </cell>
          <cell r="J5">
            <v>7273784.1670000013</v>
          </cell>
          <cell r="K5">
            <v>7284583.7505000001</v>
          </cell>
          <cell r="L5">
            <v>7295383.3340000007</v>
          </cell>
          <cell r="M5">
            <v>7306182.9174999995</v>
          </cell>
          <cell r="N5">
            <v>7316982.5010000002</v>
          </cell>
          <cell r="O5">
            <v>7327782.0844999999</v>
          </cell>
          <cell r="P5">
            <v>7338581.6679999996</v>
          </cell>
          <cell r="Q5">
            <v>7349381.2515000012</v>
          </cell>
          <cell r="R5">
            <v>7360180.835</v>
          </cell>
          <cell r="S5">
            <v>7368976.7510000002</v>
          </cell>
          <cell r="T5">
            <v>7377772.6669999994</v>
          </cell>
          <cell r="U5">
            <v>7386568.5830000006</v>
          </cell>
          <cell r="V5">
            <v>7395364.4989999998</v>
          </cell>
          <cell r="W5">
            <v>7404160.415</v>
          </cell>
          <cell r="X5">
            <v>7412956.3310000002</v>
          </cell>
          <cell r="Y5">
            <v>7421752.2469999995</v>
          </cell>
          <cell r="Z5">
            <v>7430548.1629999997</v>
          </cell>
          <cell r="AA5">
            <v>7439344.0789999999</v>
          </cell>
          <cell r="AB5">
            <v>7448139.9949999992</v>
          </cell>
          <cell r="AC5">
            <v>7456935.9110000003</v>
          </cell>
          <cell r="AD5">
            <v>7465731.8269999996</v>
          </cell>
          <cell r="AE5">
            <v>7474527.7429999989</v>
          </cell>
          <cell r="AF5">
            <v>7483323.659</v>
          </cell>
          <cell r="AG5">
            <v>7492119.5749999993</v>
          </cell>
        </row>
        <row r="6">
          <cell r="D6">
            <v>3010491.895</v>
          </cell>
          <cell r="E6">
            <v>2845678.335</v>
          </cell>
          <cell r="F6">
            <v>2680864.7749999999</v>
          </cell>
          <cell r="G6">
            <v>2351237.6549999998</v>
          </cell>
          <cell r="H6">
            <v>2351237.6549999998</v>
          </cell>
          <cell r="I6">
            <v>2353236.4315000004</v>
          </cell>
          <cell r="J6">
            <v>2355235.2080000001</v>
          </cell>
          <cell r="K6">
            <v>2357233.9844999998</v>
          </cell>
          <cell r="L6">
            <v>2359232.7609999999</v>
          </cell>
          <cell r="M6">
            <v>2361231.5374999996</v>
          </cell>
          <cell r="N6">
            <v>2363230.3139999998</v>
          </cell>
          <cell r="O6">
            <v>2365229.0904999995</v>
          </cell>
          <cell r="P6">
            <v>2367227.8669999996</v>
          </cell>
          <cell r="Q6">
            <v>2369226.6434999998</v>
          </cell>
          <cell r="R6">
            <v>2371225.42</v>
          </cell>
          <cell r="S6">
            <v>2372758.0185000002</v>
          </cell>
          <cell r="T6">
            <v>2374290.6170000006</v>
          </cell>
          <cell r="U6">
            <v>2375823.2155000004</v>
          </cell>
          <cell r="V6">
            <v>2377355.8140000002</v>
          </cell>
          <cell r="W6">
            <v>2378888.4125000006</v>
          </cell>
          <cell r="X6">
            <v>2380421.0110000004</v>
          </cell>
          <cell r="Y6">
            <v>2381953.6095000007</v>
          </cell>
          <cell r="Z6">
            <v>2383486.2080000006</v>
          </cell>
          <cell r="AA6">
            <v>2385018.8065000009</v>
          </cell>
          <cell r="AB6">
            <v>2386551.4050000003</v>
          </cell>
          <cell r="AC6">
            <v>2388084.0035000001</v>
          </cell>
          <cell r="AD6">
            <v>2389616.6020000004</v>
          </cell>
          <cell r="AE6">
            <v>2391149.2005000003</v>
          </cell>
          <cell r="AF6">
            <v>2392681.7990000001</v>
          </cell>
          <cell r="AG6">
            <v>2394214.3975000004</v>
          </cell>
        </row>
        <row r="7">
          <cell r="D7">
            <v>30930301.407000016</v>
          </cell>
          <cell r="E7">
            <v>30291008.944000006</v>
          </cell>
          <cell r="F7">
            <v>29651716.480999991</v>
          </cell>
          <cell r="G7">
            <v>28373131.555000007</v>
          </cell>
          <cell r="H7">
            <v>28373131.555000007</v>
          </cell>
          <cell r="I7">
            <v>28401763.286499996</v>
          </cell>
          <cell r="J7">
            <v>28430395.017999995</v>
          </cell>
          <cell r="K7">
            <v>28459026.749499992</v>
          </cell>
          <cell r="L7">
            <v>28487658.481000002</v>
          </cell>
          <cell r="M7">
            <v>28516290.212500006</v>
          </cell>
          <cell r="N7">
            <v>28544921.944000006</v>
          </cell>
          <cell r="O7">
            <v>28573553.675500009</v>
          </cell>
          <cell r="P7">
            <v>28602185.407000002</v>
          </cell>
          <cell r="Q7">
            <v>28630817.138500009</v>
          </cell>
          <cell r="R7">
            <v>28659448.869999997</v>
          </cell>
          <cell r="S7">
            <v>28681234.95349998</v>
          </cell>
          <cell r="T7">
            <v>28703021.036999997</v>
          </cell>
          <cell r="U7">
            <v>28724807.12050001</v>
          </cell>
          <cell r="V7">
            <v>28746593.204000004</v>
          </cell>
          <cell r="W7">
            <v>28768379.287500005</v>
          </cell>
          <cell r="X7">
            <v>28790165.370999999</v>
          </cell>
          <cell r="Y7">
            <v>28811951.454500005</v>
          </cell>
          <cell r="Z7">
            <v>28833737.538000003</v>
          </cell>
          <cell r="AA7">
            <v>28855523.621500008</v>
          </cell>
          <cell r="AB7">
            <v>28877309.705000009</v>
          </cell>
          <cell r="AC7">
            <v>28899095.7885</v>
          </cell>
          <cell r="AD7">
            <v>28920881.872000009</v>
          </cell>
          <cell r="AE7">
            <v>28942667.955499999</v>
          </cell>
          <cell r="AF7">
            <v>28964454.038999993</v>
          </cell>
          <cell r="AG7">
            <v>28986240.122500002</v>
          </cell>
        </row>
        <row r="8">
          <cell r="D8">
            <v>605815.75800000003</v>
          </cell>
          <cell r="E8">
            <v>612371.59600000002</v>
          </cell>
          <cell r="F8">
            <v>618927.43399999989</v>
          </cell>
          <cell r="G8">
            <v>632039.11</v>
          </cell>
          <cell r="H8">
            <v>632039.11</v>
          </cell>
          <cell r="I8">
            <v>632980.29900000012</v>
          </cell>
          <cell r="J8">
            <v>633921.48800000001</v>
          </cell>
          <cell r="K8">
            <v>634862.67700000003</v>
          </cell>
          <cell r="L8">
            <v>635803.86600000004</v>
          </cell>
          <cell r="M8">
            <v>636745.05500000005</v>
          </cell>
          <cell r="N8">
            <v>637686.24399999995</v>
          </cell>
          <cell r="O8">
            <v>638627.43300000008</v>
          </cell>
          <cell r="P8">
            <v>639568.62199999997</v>
          </cell>
          <cell r="Q8">
            <v>640509.8110000001</v>
          </cell>
          <cell r="R8">
            <v>641451</v>
          </cell>
          <cell r="S8">
            <v>642225.7855</v>
          </cell>
          <cell r="T8">
            <v>643000.571</v>
          </cell>
          <cell r="U8">
            <v>643775.35649999988</v>
          </cell>
          <cell r="V8">
            <v>644550.14199999988</v>
          </cell>
          <cell r="W8">
            <v>645324.92749999987</v>
          </cell>
          <cell r="X8">
            <v>646099.71299999987</v>
          </cell>
          <cell r="Y8">
            <v>646874.49849999975</v>
          </cell>
          <cell r="Z8">
            <v>647649.28399999975</v>
          </cell>
          <cell r="AA8">
            <v>648424.06949999975</v>
          </cell>
          <cell r="AB8">
            <v>649198.85499999998</v>
          </cell>
          <cell r="AC8">
            <v>649973.64049999998</v>
          </cell>
          <cell r="AD8">
            <v>650748.42599999998</v>
          </cell>
          <cell r="AE8">
            <v>651523.21149999986</v>
          </cell>
          <cell r="AF8">
            <v>652297.99699999986</v>
          </cell>
          <cell r="AG8">
            <v>653072.78249999986</v>
          </cell>
        </row>
        <row r="9">
          <cell r="D9">
            <v>262212.86100000003</v>
          </cell>
          <cell r="E9">
            <v>247835.65700000001</v>
          </cell>
          <cell r="F9">
            <v>233458.45299999998</v>
          </cell>
          <cell r="G9">
            <v>204704.04500000001</v>
          </cell>
          <cell r="H9">
            <v>204704.04500000001</v>
          </cell>
          <cell r="I9">
            <v>204888.40650000001</v>
          </cell>
          <cell r="J9">
            <v>205072.76799999998</v>
          </cell>
          <cell r="K9">
            <v>205257.12949999998</v>
          </cell>
          <cell r="L9">
            <v>205441.49099999998</v>
          </cell>
          <cell r="M9">
            <v>205625.85249999998</v>
          </cell>
          <cell r="N9">
            <v>205810.21399999995</v>
          </cell>
          <cell r="O9">
            <v>205994.57549999995</v>
          </cell>
          <cell r="P9">
            <v>206178.93699999995</v>
          </cell>
          <cell r="Q9">
            <v>206363.29849999998</v>
          </cell>
          <cell r="R9">
            <v>206547.66</v>
          </cell>
          <cell r="S9">
            <v>206690.55750000002</v>
          </cell>
          <cell r="T9">
            <v>206833.45500000002</v>
          </cell>
          <cell r="U9">
            <v>206976.35250000004</v>
          </cell>
          <cell r="V9">
            <v>207119.25000000006</v>
          </cell>
          <cell r="W9">
            <v>207262.14750000005</v>
          </cell>
          <cell r="X9">
            <v>207405.04500000007</v>
          </cell>
          <cell r="Y9">
            <v>207547.94250000006</v>
          </cell>
          <cell r="Z9">
            <v>207690.84000000008</v>
          </cell>
          <cell r="AA9">
            <v>207833.7375000001</v>
          </cell>
          <cell r="AB9">
            <v>207976.63500000004</v>
          </cell>
          <cell r="AC9">
            <v>208119.53250000003</v>
          </cell>
          <cell r="AD9">
            <v>208262.43000000002</v>
          </cell>
          <cell r="AE9">
            <v>208405.32750000004</v>
          </cell>
          <cell r="AF9">
            <v>208548.22500000006</v>
          </cell>
          <cell r="AG9">
            <v>208691.12250000006</v>
          </cell>
        </row>
        <row r="10">
          <cell r="D10">
            <v>2695803.2759999996</v>
          </cell>
          <cell r="E10">
            <v>2640142.3820000002</v>
          </cell>
          <cell r="F10">
            <v>2584481.4880000008</v>
          </cell>
          <cell r="G10">
            <v>2473159.6999999997</v>
          </cell>
          <cell r="H10">
            <v>2473159.6999999997</v>
          </cell>
          <cell r="I10">
            <v>2475565.4515000004</v>
          </cell>
          <cell r="J10">
            <v>2477971.2029999993</v>
          </cell>
          <cell r="K10">
            <v>2480376.9545000005</v>
          </cell>
          <cell r="L10">
            <v>2482782.7060000007</v>
          </cell>
          <cell r="M10">
            <v>2485188.4575</v>
          </cell>
          <cell r="N10">
            <v>2487594.2090000003</v>
          </cell>
          <cell r="O10">
            <v>2489999.9605000005</v>
          </cell>
          <cell r="P10">
            <v>2492405.7120000003</v>
          </cell>
          <cell r="Q10">
            <v>2494811.4635000005</v>
          </cell>
          <cell r="R10">
            <v>2497217.2150000003</v>
          </cell>
          <cell r="S10">
            <v>2499093.9720000005</v>
          </cell>
          <cell r="T10">
            <v>2500970.7290000003</v>
          </cell>
          <cell r="U10">
            <v>2502847.4860000005</v>
          </cell>
          <cell r="V10">
            <v>2504724.2430000002</v>
          </cell>
          <cell r="W10">
            <v>2506601</v>
          </cell>
          <cell r="X10">
            <v>2508477.7570000002</v>
          </cell>
          <cell r="Y10">
            <v>2510354.5140000004</v>
          </cell>
          <cell r="Z10">
            <v>2512231.2710000002</v>
          </cell>
          <cell r="AA10">
            <v>2514108.0279999999</v>
          </cell>
          <cell r="AB10">
            <v>2515984.7850000001</v>
          </cell>
          <cell r="AC10">
            <v>2517861.5419999999</v>
          </cell>
          <cell r="AD10">
            <v>2519738.2990000001</v>
          </cell>
          <cell r="AE10">
            <v>2521615.0560000003</v>
          </cell>
          <cell r="AF10">
            <v>2523491.8130000001</v>
          </cell>
          <cell r="AG10">
            <v>2525368.5700000003</v>
          </cell>
        </row>
        <row r="11">
          <cell r="D11">
            <v>126411.10699999999</v>
          </cell>
          <cell r="E11">
            <v>128419.264</v>
          </cell>
          <cell r="F11">
            <v>130427.421</v>
          </cell>
          <cell r="G11">
            <v>134443.73500000002</v>
          </cell>
          <cell r="H11">
            <v>134443.73500000002</v>
          </cell>
          <cell r="I11">
            <v>137649.49349999998</v>
          </cell>
          <cell r="J11">
            <v>140855.25199999998</v>
          </cell>
          <cell r="K11">
            <v>144061.0105</v>
          </cell>
          <cell r="L11">
            <v>147266.76899999997</v>
          </cell>
          <cell r="M11">
            <v>150472.5275</v>
          </cell>
          <cell r="N11">
            <v>153678.28599999999</v>
          </cell>
          <cell r="O11">
            <v>156884.04449999999</v>
          </cell>
          <cell r="P11">
            <v>160089.80299999999</v>
          </cell>
          <cell r="Q11">
            <v>163295.56149999998</v>
          </cell>
          <cell r="R11">
            <v>166501.32</v>
          </cell>
          <cell r="S11">
            <v>169234.47650000002</v>
          </cell>
          <cell r="T11">
            <v>171967.63299999997</v>
          </cell>
          <cell r="U11">
            <v>174700.78950000001</v>
          </cell>
          <cell r="V11">
            <v>177433.946</v>
          </cell>
          <cell r="W11">
            <v>180167.10250000001</v>
          </cell>
          <cell r="X11">
            <v>182900.25899999999</v>
          </cell>
          <cell r="Y11">
            <v>185633.4155</v>
          </cell>
          <cell r="Z11">
            <v>188366.57199999999</v>
          </cell>
          <cell r="AA11">
            <v>191099.72849999997</v>
          </cell>
          <cell r="AB11">
            <v>193832.88500000001</v>
          </cell>
          <cell r="AC11">
            <v>196566.04149999999</v>
          </cell>
          <cell r="AD11">
            <v>199299.19799999997</v>
          </cell>
          <cell r="AE11">
            <v>202032.35449999996</v>
          </cell>
          <cell r="AF11">
            <v>204765.511</v>
          </cell>
          <cell r="AG11">
            <v>207498.66750000001</v>
          </cell>
        </row>
        <row r="12">
          <cell r="D12">
            <v>58991.519000000015</v>
          </cell>
          <cell r="E12">
            <v>57253.243000000002</v>
          </cell>
          <cell r="F12">
            <v>55514.966999999997</v>
          </cell>
          <cell r="G12">
            <v>52038.414999999994</v>
          </cell>
          <cell r="H12">
            <v>52038.414999999994</v>
          </cell>
          <cell r="I12">
            <v>52732.28</v>
          </cell>
          <cell r="J12">
            <v>53426.145000000004</v>
          </cell>
          <cell r="K12">
            <v>54120.01</v>
          </cell>
          <cell r="L12">
            <v>54813.875</v>
          </cell>
          <cell r="M12">
            <v>55507.74</v>
          </cell>
          <cell r="N12">
            <v>56201.60500000001</v>
          </cell>
          <cell r="O12">
            <v>56895.47</v>
          </cell>
          <cell r="P12">
            <v>57589.335000000006</v>
          </cell>
          <cell r="Q12">
            <v>58283.199999999997</v>
          </cell>
          <cell r="R12">
            <v>58977.065000000002</v>
          </cell>
          <cell r="S12">
            <v>59459.266499999998</v>
          </cell>
          <cell r="T12">
            <v>59941.468000000001</v>
          </cell>
          <cell r="U12">
            <v>60423.669500000004</v>
          </cell>
          <cell r="V12">
            <v>60905.871000000014</v>
          </cell>
          <cell r="W12">
            <v>61388.072499999995</v>
          </cell>
          <cell r="X12">
            <v>61870.274000000005</v>
          </cell>
          <cell r="Y12">
            <v>62352.4755</v>
          </cell>
          <cell r="Z12">
            <v>62834.676999999996</v>
          </cell>
          <cell r="AA12">
            <v>63316.878499999992</v>
          </cell>
          <cell r="AB12">
            <v>63799.08</v>
          </cell>
          <cell r="AC12">
            <v>64281.281499999997</v>
          </cell>
          <cell r="AD12">
            <v>64763.483000000007</v>
          </cell>
          <cell r="AE12">
            <v>65245.684500000003</v>
          </cell>
          <cell r="AF12">
            <v>65727.885999999999</v>
          </cell>
          <cell r="AG12">
            <v>66210.087499999994</v>
          </cell>
        </row>
        <row r="13">
          <cell r="D13">
            <v>841950.39099999995</v>
          </cell>
          <cell r="E13">
            <v>859117.21699999983</v>
          </cell>
          <cell r="F13">
            <v>876284.04299999971</v>
          </cell>
          <cell r="G13">
            <v>910617.69499999983</v>
          </cell>
          <cell r="H13">
            <v>910617.69499999983</v>
          </cell>
          <cell r="I13">
            <v>922349.4520000004</v>
          </cell>
          <cell r="J13">
            <v>934081.20900000003</v>
          </cell>
          <cell r="K13">
            <v>945812.96599999978</v>
          </cell>
          <cell r="L13">
            <v>957544.723</v>
          </cell>
          <cell r="M13">
            <v>969276.47999999975</v>
          </cell>
          <cell r="N13">
            <v>981008.23700000008</v>
          </cell>
          <cell r="O13">
            <v>992739.99400000006</v>
          </cell>
          <cell r="P13">
            <v>1004471.7509999999</v>
          </cell>
          <cell r="Q13">
            <v>1016203.5079999999</v>
          </cell>
          <cell r="R13">
            <v>1027935.2649999999</v>
          </cell>
          <cell r="S13">
            <v>1041427.8185000004</v>
          </cell>
          <cell r="T13">
            <v>1054920.3719999997</v>
          </cell>
          <cell r="U13">
            <v>1068412.9254999999</v>
          </cell>
          <cell r="V13">
            <v>1081905.4789999998</v>
          </cell>
          <cell r="W13">
            <v>1095398.0324999997</v>
          </cell>
          <cell r="X13">
            <v>1108890.5859999999</v>
          </cell>
          <cell r="Y13">
            <v>1122383.1395</v>
          </cell>
          <cell r="Z13">
            <v>1135875.693</v>
          </cell>
          <cell r="AA13">
            <v>1149368.2464999997</v>
          </cell>
          <cell r="AB13">
            <v>1162860.8</v>
          </cell>
          <cell r="AC13">
            <v>1176353.3535000004</v>
          </cell>
          <cell r="AD13">
            <v>1189845.9069999997</v>
          </cell>
          <cell r="AE13">
            <v>1203338.4605</v>
          </cell>
          <cell r="AF13">
            <v>1216831.014</v>
          </cell>
          <cell r="AG13">
            <v>1230323.5674999999</v>
          </cell>
        </row>
        <row r="14">
          <cell r="D14">
            <v>840073.34199999995</v>
          </cell>
          <cell r="E14">
            <v>853609.65899999999</v>
          </cell>
          <cell r="F14">
            <v>867145.97600000002</v>
          </cell>
          <cell r="G14">
            <v>894218.61</v>
          </cell>
          <cell r="H14">
            <v>894218.61</v>
          </cell>
          <cell r="I14">
            <v>915709.84649999999</v>
          </cell>
          <cell r="J14">
            <v>937201.0830000001</v>
          </cell>
          <cell r="K14">
            <v>958692.31949999998</v>
          </cell>
          <cell r="L14">
            <v>980183.55599999998</v>
          </cell>
          <cell r="M14">
            <v>1001674.7925</v>
          </cell>
          <cell r="N14">
            <v>1023166.0290000001</v>
          </cell>
          <cell r="O14">
            <v>1044657.2655</v>
          </cell>
          <cell r="P14">
            <v>1066148.5020000001</v>
          </cell>
          <cell r="Q14">
            <v>1087639.7385</v>
          </cell>
          <cell r="R14">
            <v>1109130.9750000001</v>
          </cell>
          <cell r="S14">
            <v>1127146.645</v>
          </cell>
          <cell r="T14">
            <v>1145162.3149999999</v>
          </cell>
          <cell r="U14">
            <v>1163177.9849999999</v>
          </cell>
          <cell r="V14">
            <v>1181193.6550000003</v>
          </cell>
          <cell r="W14">
            <v>1199209.325</v>
          </cell>
          <cell r="X14">
            <v>1217224.9950000001</v>
          </cell>
          <cell r="Y14">
            <v>1235240.665</v>
          </cell>
          <cell r="Z14">
            <v>1253256.335</v>
          </cell>
          <cell r="AA14">
            <v>1271272.0050000001</v>
          </cell>
          <cell r="AB14">
            <v>1289287.675</v>
          </cell>
          <cell r="AC14">
            <v>1307303.345</v>
          </cell>
          <cell r="AD14">
            <v>1325319.0150000001</v>
          </cell>
          <cell r="AE14">
            <v>1343334.6850000001</v>
          </cell>
          <cell r="AF14">
            <v>1361350.355</v>
          </cell>
          <cell r="AG14">
            <v>1379366.0250000001</v>
          </cell>
        </row>
        <row r="15">
          <cell r="D15">
            <v>393079.15800000005</v>
          </cell>
          <cell r="E15">
            <v>381661.30100000004</v>
          </cell>
          <cell r="F15">
            <v>370243.44400000002</v>
          </cell>
          <cell r="G15">
            <v>347407.73000000004</v>
          </cell>
          <cell r="H15">
            <v>347407.73000000004</v>
          </cell>
          <cell r="I15">
            <v>351890.84250000003</v>
          </cell>
          <cell r="J15">
            <v>356373.95500000002</v>
          </cell>
          <cell r="K15">
            <v>360857.0675</v>
          </cell>
          <cell r="L15">
            <v>365340.18000000005</v>
          </cell>
          <cell r="M15">
            <v>369823.29250000004</v>
          </cell>
          <cell r="N15">
            <v>374306.40500000009</v>
          </cell>
          <cell r="O15">
            <v>378789.51750000007</v>
          </cell>
          <cell r="P15">
            <v>383272.63000000012</v>
          </cell>
          <cell r="Q15">
            <v>387755.74250000005</v>
          </cell>
          <cell r="R15">
            <v>392238.85500000004</v>
          </cell>
          <cell r="S15">
            <v>395502.75800000003</v>
          </cell>
          <cell r="T15">
            <v>398766.66099999996</v>
          </cell>
          <cell r="U15">
            <v>402030.56400000001</v>
          </cell>
          <cell r="V15">
            <v>405294.46700000006</v>
          </cell>
          <cell r="W15">
            <v>408558.37</v>
          </cell>
          <cell r="X15">
            <v>411822.27299999999</v>
          </cell>
          <cell r="Y15">
            <v>415086.17600000004</v>
          </cell>
          <cell r="Z15">
            <v>418350.07900000003</v>
          </cell>
          <cell r="AA15">
            <v>421613.98200000002</v>
          </cell>
          <cell r="AB15">
            <v>424877.88500000001</v>
          </cell>
          <cell r="AC15">
            <v>428141.788</v>
          </cell>
          <cell r="AD15">
            <v>431405.69099999999</v>
          </cell>
          <cell r="AE15">
            <v>434669.59399999992</v>
          </cell>
          <cell r="AF15">
            <v>437933.49699999997</v>
          </cell>
          <cell r="AG15">
            <v>441197.39999999997</v>
          </cell>
        </row>
        <row r="16">
          <cell r="D16">
            <v>5600648.6949999984</v>
          </cell>
          <cell r="E16">
            <v>5714864.8599999994</v>
          </cell>
          <cell r="F16">
            <v>5829081.0249999994</v>
          </cell>
          <cell r="G16">
            <v>6057513.3550000014</v>
          </cell>
          <cell r="H16">
            <v>6057513.3550000014</v>
          </cell>
          <cell r="I16">
            <v>6135582.7305000033</v>
          </cell>
          <cell r="J16">
            <v>6213652.1060000015</v>
          </cell>
          <cell r="K16">
            <v>6291721.481499997</v>
          </cell>
          <cell r="L16">
            <v>6369790.8569999989</v>
          </cell>
          <cell r="M16">
            <v>6447860.2325000018</v>
          </cell>
          <cell r="N16">
            <v>6525929.6079999991</v>
          </cell>
          <cell r="O16">
            <v>6603998.9835000001</v>
          </cell>
          <cell r="P16">
            <v>6682068.3590000011</v>
          </cell>
          <cell r="Q16">
            <v>6760137.7344999993</v>
          </cell>
          <cell r="R16">
            <v>6838207.1100000003</v>
          </cell>
          <cell r="S16">
            <v>6928653.8180000009</v>
          </cell>
          <cell r="T16">
            <v>7019100.5259999977</v>
          </cell>
          <cell r="U16">
            <v>7109547.2339999992</v>
          </cell>
          <cell r="V16">
            <v>7199993.9419999998</v>
          </cell>
          <cell r="W16">
            <v>7290440.6499999976</v>
          </cell>
          <cell r="X16">
            <v>7380887.3579999981</v>
          </cell>
          <cell r="Y16">
            <v>7471334.0659999968</v>
          </cell>
          <cell r="Z16">
            <v>7561780.7740000021</v>
          </cell>
          <cell r="AA16">
            <v>7652227.4819999998</v>
          </cell>
          <cell r="AB16">
            <v>7742674.1899999995</v>
          </cell>
          <cell r="AC16">
            <v>7833120.898000001</v>
          </cell>
          <cell r="AD16">
            <v>7923567.6059999997</v>
          </cell>
          <cell r="AE16">
            <v>8014014.3140000021</v>
          </cell>
          <cell r="AF16">
            <v>8104461.0219999989</v>
          </cell>
          <cell r="AG16">
            <v>8194907.7299999986</v>
          </cell>
        </row>
        <row r="17">
          <cell r="D17">
            <v>7354.8230000000012</v>
          </cell>
          <cell r="E17">
            <v>7489.5810000000001</v>
          </cell>
          <cell r="F17">
            <v>7624.3390000000009</v>
          </cell>
          <cell r="G17">
            <v>7893.8549999999996</v>
          </cell>
          <cell r="H17">
            <v>7893.8549999999996</v>
          </cell>
          <cell r="I17">
            <v>8092.9259999999995</v>
          </cell>
          <cell r="J17">
            <v>8291.9969999999994</v>
          </cell>
          <cell r="K17">
            <v>8491.0679999999993</v>
          </cell>
          <cell r="L17">
            <v>8690.1389999999992</v>
          </cell>
          <cell r="M17">
            <v>8889.2099999999991</v>
          </cell>
          <cell r="N17">
            <v>9088.280999999999</v>
          </cell>
          <cell r="O17">
            <v>9287.351999999999</v>
          </cell>
          <cell r="P17">
            <v>9486.4229999999989</v>
          </cell>
          <cell r="Q17">
            <v>9685.4939999999988</v>
          </cell>
          <cell r="R17">
            <v>9884.5649999999987</v>
          </cell>
          <cell r="S17">
            <v>10028.448</v>
          </cell>
          <cell r="T17">
            <v>10172.330999999998</v>
          </cell>
          <cell r="U17">
            <v>10316.213999999998</v>
          </cell>
          <cell r="V17">
            <v>10460.096999999998</v>
          </cell>
          <cell r="W17">
            <v>10603.979999999998</v>
          </cell>
          <cell r="X17">
            <v>10747.862999999998</v>
          </cell>
          <cell r="Y17">
            <v>10891.745999999997</v>
          </cell>
          <cell r="Z17">
            <v>11035.628999999995</v>
          </cell>
          <cell r="AA17">
            <v>11179.511999999997</v>
          </cell>
          <cell r="AB17">
            <v>11323.395</v>
          </cell>
          <cell r="AC17">
            <v>11467.277999999998</v>
          </cell>
          <cell r="AD17">
            <v>11611.161</v>
          </cell>
          <cell r="AE17">
            <v>11755.043999999998</v>
          </cell>
          <cell r="AF17">
            <v>11898.926999999996</v>
          </cell>
          <cell r="AG17">
            <v>12042.809999999998</v>
          </cell>
        </row>
        <row r="18">
          <cell r="D18">
            <v>3407.7129999999997</v>
          </cell>
          <cell r="E18">
            <v>3374.2059999999997</v>
          </cell>
          <cell r="F18">
            <v>3340.6989999999996</v>
          </cell>
          <cell r="G18">
            <v>3273.6849999999999</v>
          </cell>
          <cell r="H18">
            <v>3273.6849999999999</v>
          </cell>
          <cell r="I18">
            <v>3295.2930000000001</v>
          </cell>
          <cell r="J18">
            <v>3316.9009999999998</v>
          </cell>
          <cell r="K18">
            <v>3338.509</v>
          </cell>
          <cell r="L18">
            <v>3360.1169999999997</v>
          </cell>
          <cell r="M18">
            <v>3381.7249999999999</v>
          </cell>
          <cell r="N18">
            <v>3403.3329999999996</v>
          </cell>
          <cell r="O18">
            <v>3424.9409999999993</v>
          </cell>
          <cell r="P18">
            <v>3446.5489999999991</v>
          </cell>
          <cell r="Q18">
            <v>3468.1569999999992</v>
          </cell>
          <cell r="R18">
            <v>3489.7649999999999</v>
          </cell>
          <cell r="S18">
            <v>3501.4450000000002</v>
          </cell>
          <cell r="T18">
            <v>3513.125</v>
          </cell>
          <cell r="U18">
            <v>3524.8049999999998</v>
          </cell>
          <cell r="V18">
            <v>3536.4850000000001</v>
          </cell>
          <cell r="W18">
            <v>3548.1649999999995</v>
          </cell>
          <cell r="X18">
            <v>3559.8449999999998</v>
          </cell>
          <cell r="Y18">
            <v>3571.5249999999996</v>
          </cell>
          <cell r="Z18">
            <v>3583.2049999999995</v>
          </cell>
          <cell r="AA18">
            <v>3594.8849999999998</v>
          </cell>
          <cell r="AB18">
            <v>3606.5650000000001</v>
          </cell>
          <cell r="AC18">
            <v>3618.2449999999999</v>
          </cell>
          <cell r="AD18">
            <v>3629.9249999999997</v>
          </cell>
          <cell r="AE18">
            <v>3641.605</v>
          </cell>
          <cell r="AF18">
            <v>3653.2849999999999</v>
          </cell>
          <cell r="AG18">
            <v>3664.9649999999997</v>
          </cell>
        </row>
        <row r="19">
          <cell r="D19">
            <v>48142.770000000004</v>
          </cell>
          <cell r="E19">
            <v>48872.404999999992</v>
          </cell>
          <cell r="F19">
            <v>49602.039999999994</v>
          </cell>
          <cell r="G19">
            <v>51061.31</v>
          </cell>
          <cell r="H19">
            <v>51061.31</v>
          </cell>
          <cell r="I19">
            <v>51836.679500000006</v>
          </cell>
          <cell r="J19">
            <v>52612.048999999992</v>
          </cell>
          <cell r="K19">
            <v>53387.4185</v>
          </cell>
          <cell r="L19">
            <v>54162.788</v>
          </cell>
          <cell r="M19">
            <v>54938.157500000001</v>
          </cell>
          <cell r="N19">
            <v>55713.527000000009</v>
          </cell>
          <cell r="O19">
            <v>56488.896499999988</v>
          </cell>
          <cell r="P19">
            <v>57264.265999999996</v>
          </cell>
          <cell r="Q19">
            <v>58039.635499999997</v>
          </cell>
          <cell r="R19">
            <v>58815.005000000012</v>
          </cell>
          <cell r="S19">
            <v>59594.535500000005</v>
          </cell>
          <cell r="T19">
            <v>60374.065999999999</v>
          </cell>
          <cell r="U19">
            <v>61153.596499999992</v>
          </cell>
          <cell r="V19">
            <v>61933.126999999993</v>
          </cell>
          <cell r="W19">
            <v>62712.657500000001</v>
          </cell>
          <cell r="X19">
            <v>63492.187999999987</v>
          </cell>
          <cell r="Y19">
            <v>64271.718499999981</v>
          </cell>
          <cell r="Z19">
            <v>65051.248999999982</v>
          </cell>
          <cell r="AA19">
            <v>65830.779500000004</v>
          </cell>
          <cell r="AB19">
            <v>66610.310000000012</v>
          </cell>
          <cell r="AC19">
            <v>67389.840500000006</v>
          </cell>
          <cell r="AD19">
            <v>68169.370999999999</v>
          </cell>
          <cell r="AE19">
            <v>68948.901499999993</v>
          </cell>
          <cell r="AF19">
            <v>69728.432000000001</v>
          </cell>
          <cell r="AG19">
            <v>70507.962499999994</v>
          </cell>
        </row>
        <row r="26">
          <cell r="D26">
            <v>6952520.5839999998</v>
          </cell>
          <cell r="E26">
            <v>7027436.6879999992</v>
          </cell>
          <cell r="F26">
            <v>7102352.7919999994</v>
          </cell>
          <cell r="G26">
            <v>5702708.1699999999</v>
          </cell>
          <cell r="H26">
            <v>5702708.1699999999</v>
          </cell>
          <cell r="I26">
            <v>5708588.3564999998</v>
          </cell>
          <cell r="J26">
            <v>5714468.5429999996</v>
          </cell>
          <cell r="K26">
            <v>5720348.7294999994</v>
          </cell>
          <cell r="L26">
            <v>5726228.9160000002</v>
          </cell>
          <cell r="M26">
            <v>5732109.1024999991</v>
          </cell>
          <cell r="N26">
            <v>5737989.2890000008</v>
          </cell>
          <cell r="O26">
            <v>5743869.4755000006</v>
          </cell>
          <cell r="P26">
            <v>5749749.6620000005</v>
          </cell>
          <cell r="Q26">
            <v>5755629.8485000003</v>
          </cell>
          <cell r="R26">
            <v>5761510.0350000001</v>
          </cell>
          <cell r="S26">
            <v>5765823.4589999998</v>
          </cell>
          <cell r="T26">
            <v>5770136.8829999994</v>
          </cell>
          <cell r="U26">
            <v>5774450.307</v>
          </cell>
          <cell r="V26">
            <v>5778763.7310000006</v>
          </cell>
          <cell r="W26">
            <v>5783077.1549999993</v>
          </cell>
          <cell r="X26">
            <v>5787390.5789999999</v>
          </cell>
          <cell r="Y26">
            <v>5791704.0029999996</v>
          </cell>
          <cell r="Z26">
            <v>5796017.4270000001</v>
          </cell>
          <cell r="AA26">
            <v>5800330.8509999998</v>
          </cell>
          <cell r="AB26">
            <v>5804644.2749999994</v>
          </cell>
          <cell r="AC26">
            <v>5808957.699</v>
          </cell>
          <cell r="AD26">
            <v>5813271.1229999997</v>
          </cell>
          <cell r="AE26">
            <v>5817584.5470000003</v>
          </cell>
          <cell r="AF26">
            <v>5821897.9709999999</v>
          </cell>
          <cell r="AG26">
            <v>5826211.3949999996</v>
          </cell>
        </row>
        <row r="27">
          <cell r="D27">
            <v>3010491.895</v>
          </cell>
          <cell r="E27">
            <v>2845678.335</v>
          </cell>
          <cell r="F27">
            <v>2680864.7749999999</v>
          </cell>
          <cell r="G27">
            <v>2776550.2549999999</v>
          </cell>
          <cell r="H27">
            <v>2776550.2549999999</v>
          </cell>
          <cell r="I27">
            <v>2780812.7615</v>
          </cell>
          <cell r="J27">
            <v>2785075.2679999997</v>
          </cell>
          <cell r="K27">
            <v>2789337.7744999994</v>
          </cell>
          <cell r="L27">
            <v>2793600.2809999995</v>
          </cell>
          <cell r="M27">
            <v>2797862.7874999996</v>
          </cell>
          <cell r="N27">
            <v>2802125.2939999993</v>
          </cell>
          <cell r="O27">
            <v>2806387.800499999</v>
          </cell>
          <cell r="P27">
            <v>2810650.3069999991</v>
          </cell>
          <cell r="Q27">
            <v>2814912.8134999992</v>
          </cell>
          <cell r="R27">
            <v>2819175.3200000003</v>
          </cell>
          <cell r="S27">
            <v>2822755.9335000003</v>
          </cell>
          <cell r="T27">
            <v>2826336.5470000003</v>
          </cell>
          <cell r="U27">
            <v>2829917.1605000002</v>
          </cell>
          <cell r="V27">
            <v>2833497.7740000002</v>
          </cell>
          <cell r="W27">
            <v>2837078.3875000002</v>
          </cell>
          <cell r="X27">
            <v>2840659.0010000002</v>
          </cell>
          <cell r="Y27">
            <v>2844239.6145000001</v>
          </cell>
          <cell r="Z27">
            <v>2847820.2280000001</v>
          </cell>
          <cell r="AA27">
            <v>2851400.8415000001</v>
          </cell>
          <cell r="AB27">
            <v>2854981.4550000001</v>
          </cell>
          <cell r="AC27">
            <v>2858562.0685000001</v>
          </cell>
          <cell r="AD27">
            <v>2862142.682</v>
          </cell>
          <cell r="AE27">
            <v>2865723.2955</v>
          </cell>
          <cell r="AF27">
            <v>2869303.909</v>
          </cell>
          <cell r="AG27">
            <v>2872884.5225000004</v>
          </cell>
        </row>
        <row r="28">
          <cell r="D28">
            <v>30930301.407000016</v>
          </cell>
          <cell r="E28">
            <v>30291008.944000006</v>
          </cell>
          <cell r="F28">
            <v>29651716.480999991</v>
          </cell>
          <cell r="G28">
            <v>27544643.605</v>
          </cell>
          <cell r="H28">
            <v>27544643.605</v>
          </cell>
          <cell r="I28">
            <v>27569982.415999997</v>
          </cell>
          <cell r="J28">
            <v>27595321.226999991</v>
          </cell>
          <cell r="K28">
            <v>27620660.037999995</v>
          </cell>
          <cell r="L28">
            <v>27645998.848999996</v>
          </cell>
          <cell r="M28">
            <v>27671337.660000004</v>
          </cell>
          <cell r="N28">
            <v>27696676.471000005</v>
          </cell>
          <cell r="O28">
            <v>27722015.282000002</v>
          </cell>
          <cell r="P28">
            <v>27747354.092999995</v>
          </cell>
          <cell r="Q28">
            <v>27772692.90400001</v>
          </cell>
          <cell r="R28">
            <v>27798031.714999996</v>
          </cell>
          <cell r="S28">
            <v>27816728.000499982</v>
          </cell>
          <cell r="T28">
            <v>27835424.285999995</v>
          </cell>
          <cell r="U28">
            <v>27854120.571500003</v>
          </cell>
          <cell r="V28">
            <v>27872816.857000008</v>
          </cell>
          <cell r="W28">
            <v>27891513.142500002</v>
          </cell>
          <cell r="X28">
            <v>27910209.428000003</v>
          </cell>
          <cell r="Y28">
            <v>27928905.713500008</v>
          </cell>
          <cell r="Z28">
            <v>27947601.999000002</v>
          </cell>
          <cell r="AA28">
            <v>27966298.28450001</v>
          </cell>
          <cell r="AB28">
            <v>27984994.570000008</v>
          </cell>
          <cell r="AC28">
            <v>28003690.855500005</v>
          </cell>
          <cell r="AD28">
            <v>28022387.141000006</v>
          </cell>
          <cell r="AE28">
            <v>28041083.426499996</v>
          </cell>
          <cell r="AF28">
            <v>28059779.711999994</v>
          </cell>
          <cell r="AG28">
            <v>28078475.997499999</v>
          </cell>
        </row>
        <row r="29">
          <cell r="D29">
            <v>605815.75800000003</v>
          </cell>
          <cell r="E29">
            <v>612371.59600000002</v>
          </cell>
          <cell r="F29">
            <v>618927.43399999989</v>
          </cell>
          <cell r="G29">
            <v>496965.75</v>
          </cell>
          <cell r="H29">
            <v>496965.75</v>
          </cell>
          <cell r="I29">
            <v>497475.9105</v>
          </cell>
          <cell r="J29">
            <v>497986.071</v>
          </cell>
          <cell r="K29">
            <v>498496.23149999999</v>
          </cell>
          <cell r="L29">
            <v>499006.39199999999</v>
          </cell>
          <cell r="M29">
            <v>499516.55249999999</v>
          </cell>
          <cell r="N29">
            <v>500026.71299999999</v>
          </cell>
          <cell r="O29">
            <v>500536.87350000005</v>
          </cell>
          <cell r="P29">
            <v>501047.03399999999</v>
          </cell>
          <cell r="Q29">
            <v>501557.19449999998</v>
          </cell>
          <cell r="R29">
            <v>502067.35499999998</v>
          </cell>
          <cell r="S29">
            <v>502463.12450000003</v>
          </cell>
          <cell r="T29">
            <v>502858.89399999997</v>
          </cell>
          <cell r="U29">
            <v>503254.66349999997</v>
          </cell>
          <cell r="V29">
            <v>503650.43299999984</v>
          </cell>
          <cell r="W29">
            <v>504046.2024999999</v>
          </cell>
          <cell r="X29">
            <v>504441.97199999995</v>
          </cell>
          <cell r="Y29">
            <v>504837.74149999989</v>
          </cell>
          <cell r="Z29">
            <v>505233.51099999988</v>
          </cell>
          <cell r="AA29">
            <v>505629.28049999988</v>
          </cell>
          <cell r="AB29">
            <v>506025.04999999993</v>
          </cell>
          <cell r="AC29">
            <v>506420.81949999998</v>
          </cell>
          <cell r="AD29">
            <v>506816.58899999992</v>
          </cell>
          <cell r="AE29">
            <v>507212.35849999997</v>
          </cell>
          <cell r="AF29">
            <v>507608.12799999997</v>
          </cell>
          <cell r="AG29">
            <v>508003.89749999996</v>
          </cell>
        </row>
        <row r="30">
          <cell r="D30">
            <v>262212.86100000003</v>
          </cell>
          <cell r="E30">
            <v>247835.65700000001</v>
          </cell>
          <cell r="F30">
            <v>233458.45299999998</v>
          </cell>
          <cell r="G30">
            <v>242007.04499999998</v>
          </cell>
          <cell r="H30">
            <v>242007.04499999998</v>
          </cell>
          <cell r="I30">
            <v>242356.56900000002</v>
          </cell>
          <cell r="J30">
            <v>242706.09299999999</v>
          </cell>
          <cell r="K30">
            <v>243055.61699999997</v>
          </cell>
          <cell r="L30">
            <v>243405.141</v>
          </cell>
          <cell r="M30">
            <v>243754.66499999998</v>
          </cell>
          <cell r="N30">
            <v>244104.18899999995</v>
          </cell>
          <cell r="O30">
            <v>244453.71299999999</v>
          </cell>
          <cell r="P30">
            <v>244803.23699999996</v>
          </cell>
          <cell r="Q30">
            <v>245152.76099999994</v>
          </cell>
          <cell r="R30">
            <v>245502.28500000003</v>
          </cell>
          <cell r="S30">
            <v>245816.185</v>
          </cell>
          <cell r="T30">
            <v>246130.08500000002</v>
          </cell>
          <cell r="U30">
            <v>246443.98500000004</v>
          </cell>
          <cell r="V30">
            <v>246757.88500000001</v>
          </cell>
          <cell r="W30">
            <v>247071.78500000003</v>
          </cell>
          <cell r="X30">
            <v>247385.68500000003</v>
          </cell>
          <cell r="Y30">
            <v>247699.58500000002</v>
          </cell>
          <cell r="Z30">
            <v>248013.48500000007</v>
          </cell>
          <cell r="AA30">
            <v>248327.38500000007</v>
          </cell>
          <cell r="AB30">
            <v>248641.285</v>
          </cell>
          <cell r="AC30">
            <v>248955.185</v>
          </cell>
          <cell r="AD30">
            <v>249269.08500000002</v>
          </cell>
          <cell r="AE30">
            <v>249582.98500000004</v>
          </cell>
          <cell r="AF30">
            <v>249896.88500000001</v>
          </cell>
          <cell r="AG30">
            <v>250210.78500000003</v>
          </cell>
        </row>
        <row r="31">
          <cell r="D31">
            <v>2695803.2759999996</v>
          </cell>
          <cell r="E31">
            <v>2640142.3820000002</v>
          </cell>
          <cell r="F31">
            <v>2584481.4880000008</v>
          </cell>
          <cell r="G31">
            <v>2401125.4899999998</v>
          </cell>
          <cell r="H31">
            <v>2401125.4899999998</v>
          </cell>
          <cell r="I31">
            <v>2403212.6695000003</v>
          </cell>
          <cell r="J31">
            <v>2405299.8490000004</v>
          </cell>
          <cell r="K31">
            <v>2407387.0285000005</v>
          </cell>
          <cell r="L31">
            <v>2409474.2080000001</v>
          </cell>
          <cell r="M31">
            <v>2411561.3875000002</v>
          </cell>
          <cell r="N31">
            <v>2413648.5670000007</v>
          </cell>
          <cell r="O31">
            <v>2415735.7465000008</v>
          </cell>
          <cell r="P31">
            <v>2417822.9260000004</v>
          </cell>
          <cell r="Q31">
            <v>2419910.1054999996</v>
          </cell>
          <cell r="R31">
            <v>2421997.2850000001</v>
          </cell>
          <cell r="S31">
            <v>2423628.0685000001</v>
          </cell>
          <cell r="T31">
            <v>2425258.8520000004</v>
          </cell>
          <cell r="U31">
            <v>2426889.6355000003</v>
          </cell>
          <cell r="V31">
            <v>2428520.4190000002</v>
          </cell>
          <cell r="W31">
            <v>2430151.2025000006</v>
          </cell>
          <cell r="X31">
            <v>2431781.9859999996</v>
          </cell>
          <cell r="Y31">
            <v>2433412.7694999999</v>
          </cell>
          <cell r="Z31">
            <v>2435043.5529999998</v>
          </cell>
          <cell r="AA31">
            <v>2436674.3364999997</v>
          </cell>
          <cell r="AB31">
            <v>2438305.1199999996</v>
          </cell>
          <cell r="AC31">
            <v>2439935.9035</v>
          </cell>
          <cell r="AD31">
            <v>2441566.6869999999</v>
          </cell>
          <cell r="AE31">
            <v>2443197.4704999998</v>
          </cell>
          <cell r="AF31">
            <v>2444828.2539999997</v>
          </cell>
          <cell r="AG31">
            <v>2446459.0375000001</v>
          </cell>
        </row>
        <row r="32">
          <cell r="D32">
            <v>126411.10699999999</v>
          </cell>
          <cell r="E32">
            <v>128419.264</v>
          </cell>
          <cell r="F32">
            <v>130427.421</v>
          </cell>
          <cell r="G32">
            <v>95032.494999999995</v>
          </cell>
          <cell r="H32">
            <v>95032.494999999995</v>
          </cell>
          <cell r="I32">
            <v>96277.510000000009</v>
          </cell>
          <cell r="J32">
            <v>97522.524999999994</v>
          </cell>
          <cell r="K32">
            <v>98767.540000000008</v>
          </cell>
          <cell r="L32">
            <v>100012.55499999999</v>
          </cell>
          <cell r="M32">
            <v>101257.57</v>
          </cell>
          <cell r="N32">
            <v>102502.58499999999</v>
          </cell>
          <cell r="O32">
            <v>103747.6</v>
          </cell>
          <cell r="P32">
            <v>104992.61499999999</v>
          </cell>
          <cell r="Q32">
            <v>106237.62999999999</v>
          </cell>
          <cell r="R32">
            <v>107482.645</v>
          </cell>
          <cell r="S32">
            <v>109007.25</v>
          </cell>
          <cell r="T32">
            <v>110531.85500000001</v>
          </cell>
          <cell r="U32">
            <v>112056.45999999999</v>
          </cell>
          <cell r="V32">
            <v>113581.06499999999</v>
          </cell>
          <cell r="W32">
            <v>115105.67</v>
          </cell>
          <cell r="X32">
            <v>116630.27499999999</v>
          </cell>
          <cell r="Y32">
            <v>118154.88</v>
          </cell>
          <cell r="Z32">
            <v>119679.48499999999</v>
          </cell>
          <cell r="AA32">
            <v>121204.09</v>
          </cell>
          <cell r="AB32">
            <v>122728.69499999999</v>
          </cell>
          <cell r="AC32">
            <v>124253.29999999999</v>
          </cell>
          <cell r="AD32">
            <v>125777.905</v>
          </cell>
          <cell r="AE32">
            <v>127302.51000000001</v>
          </cell>
          <cell r="AF32">
            <v>128827.11499999999</v>
          </cell>
          <cell r="AG32">
            <v>130351.72</v>
          </cell>
        </row>
        <row r="33">
          <cell r="D33">
            <v>58991.519000000015</v>
          </cell>
          <cell r="E33">
            <v>57253.243000000002</v>
          </cell>
          <cell r="F33">
            <v>55514.966999999997</v>
          </cell>
          <cell r="G33">
            <v>63551.975000000006</v>
          </cell>
          <cell r="H33">
            <v>63551.975000000006</v>
          </cell>
          <cell r="I33">
            <v>64420.675000000003</v>
          </cell>
          <cell r="J33">
            <v>65289.375</v>
          </cell>
          <cell r="K33">
            <v>66158.074999999997</v>
          </cell>
          <cell r="L33">
            <v>67026.774999999994</v>
          </cell>
          <cell r="M33">
            <v>67895.475000000006</v>
          </cell>
          <cell r="N33">
            <v>68764.175000000003</v>
          </cell>
          <cell r="O33">
            <v>69632.875</v>
          </cell>
          <cell r="P33">
            <v>70501.574999999997</v>
          </cell>
          <cell r="Q33">
            <v>71370.274999999994</v>
          </cell>
          <cell r="R33">
            <v>72238.975000000006</v>
          </cell>
          <cell r="S33">
            <v>72890.426999999996</v>
          </cell>
          <cell r="T33">
            <v>73541.879000000001</v>
          </cell>
          <cell r="U33">
            <v>74193.331000000006</v>
          </cell>
          <cell r="V33">
            <v>74844.782999999996</v>
          </cell>
          <cell r="W33">
            <v>75496.234999999986</v>
          </cell>
          <cell r="X33">
            <v>76147.687000000005</v>
          </cell>
          <cell r="Y33">
            <v>76799.138999999996</v>
          </cell>
          <cell r="Z33">
            <v>77450.590999999986</v>
          </cell>
          <cell r="AA33">
            <v>78102.042999999976</v>
          </cell>
          <cell r="AB33">
            <v>78753.494999999995</v>
          </cell>
          <cell r="AC33">
            <v>79404.947</v>
          </cell>
          <cell r="AD33">
            <v>80056.399000000005</v>
          </cell>
          <cell r="AE33">
            <v>80707.850999999995</v>
          </cell>
          <cell r="AF33">
            <v>81359.303</v>
          </cell>
          <cell r="AG33">
            <v>82010.754999999976</v>
          </cell>
        </row>
        <row r="34">
          <cell r="D34">
            <v>841950.39099999995</v>
          </cell>
          <cell r="E34">
            <v>859117.21699999983</v>
          </cell>
          <cell r="F34">
            <v>876284.04299999971</v>
          </cell>
          <cell r="G34">
            <v>853046.60999999987</v>
          </cell>
          <cell r="H34">
            <v>853046.60999999987</v>
          </cell>
          <cell r="I34">
            <v>864647.14950000017</v>
          </cell>
          <cell r="J34">
            <v>876247.68899999978</v>
          </cell>
          <cell r="K34">
            <v>887848.22849999997</v>
          </cell>
          <cell r="L34">
            <v>899448.76800000016</v>
          </cell>
          <cell r="M34">
            <v>911049.30749999988</v>
          </cell>
          <cell r="N34">
            <v>922649.8470000003</v>
          </cell>
          <cell r="O34">
            <v>934250.38650000002</v>
          </cell>
          <cell r="P34">
            <v>945850.92599999998</v>
          </cell>
          <cell r="Q34">
            <v>957451.46550000017</v>
          </cell>
          <cell r="R34">
            <v>969052.00499999989</v>
          </cell>
          <cell r="S34">
            <v>982163.13350000011</v>
          </cell>
          <cell r="T34">
            <v>995274.26199999999</v>
          </cell>
          <cell r="U34">
            <v>1008385.3905000002</v>
          </cell>
          <cell r="V34">
            <v>1021496.519</v>
          </cell>
          <cell r="W34">
            <v>1034607.6475</v>
          </cell>
          <cell r="X34">
            <v>1047718.7760000001</v>
          </cell>
          <cell r="Y34">
            <v>1060829.9044999999</v>
          </cell>
          <cell r="Z34">
            <v>1073941.0330000003</v>
          </cell>
          <cell r="AA34">
            <v>1087052.1615000002</v>
          </cell>
          <cell r="AB34">
            <v>1100163.29</v>
          </cell>
          <cell r="AC34">
            <v>1113274.4185000001</v>
          </cell>
          <cell r="AD34">
            <v>1126385.547</v>
          </cell>
          <cell r="AE34">
            <v>1139496.6755000001</v>
          </cell>
          <cell r="AF34">
            <v>1152607.804</v>
          </cell>
          <cell r="AG34">
            <v>1165718.9324999996</v>
          </cell>
        </row>
        <row r="35">
          <cell r="D35">
            <v>840073.34199999995</v>
          </cell>
          <cell r="E35">
            <v>853609.65899999999</v>
          </cell>
          <cell r="F35">
            <v>867145.97600000002</v>
          </cell>
          <cell r="G35">
            <v>630895.56499999994</v>
          </cell>
          <cell r="H35">
            <v>630895.56499999994</v>
          </cell>
          <cell r="I35">
            <v>639240.81550000003</v>
          </cell>
          <cell r="J35">
            <v>647586.06599999988</v>
          </cell>
          <cell r="K35">
            <v>655931.31649999996</v>
          </cell>
          <cell r="L35">
            <v>664276.56699999992</v>
          </cell>
          <cell r="M35">
            <v>672621.81749999989</v>
          </cell>
          <cell r="N35">
            <v>680967.06799999985</v>
          </cell>
          <cell r="O35">
            <v>689312.31849999982</v>
          </cell>
          <cell r="P35">
            <v>697657.56899999978</v>
          </cell>
          <cell r="Q35">
            <v>706002.81949999987</v>
          </cell>
          <cell r="R35">
            <v>714348.07000000007</v>
          </cell>
          <cell r="S35">
            <v>724712.68299999996</v>
          </cell>
          <cell r="T35">
            <v>735077.29600000009</v>
          </cell>
          <cell r="U35">
            <v>745441.90899999999</v>
          </cell>
          <cell r="V35">
            <v>755806.52200000011</v>
          </cell>
          <cell r="W35">
            <v>766171.13500000001</v>
          </cell>
          <cell r="X35">
            <v>776535.74800000014</v>
          </cell>
          <cell r="Y35">
            <v>786900.36100000015</v>
          </cell>
          <cell r="Z35">
            <v>797264.97400000016</v>
          </cell>
          <cell r="AA35">
            <v>807629.58700000017</v>
          </cell>
          <cell r="AB35">
            <v>817994.2</v>
          </cell>
          <cell r="AC35">
            <v>828358.81299999985</v>
          </cell>
          <cell r="AD35">
            <v>838723.42600000009</v>
          </cell>
          <cell r="AE35">
            <v>849088.03899999987</v>
          </cell>
          <cell r="AF35">
            <v>859452.65200000012</v>
          </cell>
          <cell r="AG35">
            <v>869817.26500000013</v>
          </cell>
        </row>
        <row r="36">
          <cell r="D36">
            <v>393079.15800000005</v>
          </cell>
          <cell r="E36">
            <v>381661.30100000004</v>
          </cell>
          <cell r="F36">
            <v>370243.44400000002</v>
          </cell>
          <cell r="G36">
            <v>425166.6</v>
          </cell>
          <cell r="H36">
            <v>425166.6</v>
          </cell>
          <cell r="I36">
            <v>430754.20250000001</v>
          </cell>
          <cell r="J36">
            <v>436341.80500000005</v>
          </cell>
          <cell r="K36">
            <v>441929.40750000009</v>
          </cell>
          <cell r="L36">
            <v>447517.01</v>
          </cell>
          <cell r="M36">
            <v>453104.6125000001</v>
          </cell>
          <cell r="N36">
            <v>458692.2150000002</v>
          </cell>
          <cell r="O36">
            <v>464279.81750000018</v>
          </cell>
          <cell r="P36">
            <v>469867.42000000016</v>
          </cell>
          <cell r="Q36">
            <v>475455.0225000002</v>
          </cell>
          <cell r="R36">
            <v>481042.625</v>
          </cell>
          <cell r="S36">
            <v>485371.81700000004</v>
          </cell>
          <cell r="T36">
            <v>489701.00900000002</v>
          </cell>
          <cell r="U36">
            <v>494030.201</v>
          </cell>
          <cell r="V36">
            <v>498359.39300000004</v>
          </cell>
          <cell r="W36">
            <v>502688.58500000008</v>
          </cell>
          <cell r="X36">
            <v>507017.77700000006</v>
          </cell>
          <cell r="Y36">
            <v>511346.9690000001</v>
          </cell>
          <cell r="Z36">
            <v>515676.16100000008</v>
          </cell>
          <cell r="AA36">
            <v>520005.35300000012</v>
          </cell>
          <cell r="AB36">
            <v>524334.54500000004</v>
          </cell>
          <cell r="AC36">
            <v>528663.73700000008</v>
          </cell>
          <cell r="AD36">
            <v>532992.929</v>
          </cell>
          <cell r="AE36">
            <v>537322.12100000004</v>
          </cell>
          <cell r="AF36">
            <v>541651.31300000008</v>
          </cell>
          <cell r="AG36">
            <v>545980.505</v>
          </cell>
        </row>
        <row r="37">
          <cell r="D37">
            <v>5600648.6949999984</v>
          </cell>
          <cell r="E37">
            <v>5714864.8599999994</v>
          </cell>
          <cell r="F37">
            <v>5829081.0249999994</v>
          </cell>
          <cell r="G37">
            <v>5679324.8100000015</v>
          </cell>
          <cell r="H37">
            <v>5679324.8100000015</v>
          </cell>
          <cell r="I37">
            <v>5755915.3515000008</v>
          </cell>
          <cell r="J37">
            <v>5832505.8930000002</v>
          </cell>
          <cell r="K37">
            <v>5909096.4344999986</v>
          </cell>
          <cell r="L37">
            <v>5985686.9759999989</v>
          </cell>
          <cell r="M37">
            <v>6062277.5175000019</v>
          </cell>
          <cell r="N37">
            <v>6138868.0590000013</v>
          </cell>
          <cell r="O37">
            <v>6215458.6004999997</v>
          </cell>
          <cell r="P37">
            <v>6292049.1419999981</v>
          </cell>
          <cell r="Q37">
            <v>6368639.6835000012</v>
          </cell>
          <cell r="R37">
            <v>6445230.2250000015</v>
          </cell>
          <cell r="S37">
            <v>6532959.8730000006</v>
          </cell>
          <cell r="T37">
            <v>6620689.5209999988</v>
          </cell>
          <cell r="U37">
            <v>6708419.1689999979</v>
          </cell>
          <cell r="V37">
            <v>6796148.8169999979</v>
          </cell>
          <cell r="W37">
            <v>6883878.464999998</v>
          </cell>
          <cell r="X37">
            <v>6971608.1130000018</v>
          </cell>
          <cell r="Y37">
            <v>7059337.7609999999</v>
          </cell>
          <cell r="Z37">
            <v>7147067.409</v>
          </cell>
          <cell r="AA37">
            <v>7234797.0569999991</v>
          </cell>
          <cell r="AB37">
            <v>7322526.7049999991</v>
          </cell>
          <cell r="AC37">
            <v>7410256.353000002</v>
          </cell>
          <cell r="AD37">
            <v>7497986.0010000002</v>
          </cell>
          <cell r="AE37">
            <v>7585715.6490000021</v>
          </cell>
          <cell r="AF37">
            <v>7673445.2969999984</v>
          </cell>
          <cell r="AG37">
            <v>7761174.9449999994</v>
          </cell>
        </row>
        <row r="38">
          <cell r="D38">
            <v>7354.8230000000012</v>
          </cell>
          <cell r="E38">
            <v>7489.5810000000001</v>
          </cell>
          <cell r="F38">
            <v>7624.3390000000009</v>
          </cell>
          <cell r="G38">
            <v>5110.7299999999996</v>
          </cell>
          <cell r="H38">
            <v>5110.7299999999996</v>
          </cell>
          <cell r="I38">
            <v>5221.5439999999999</v>
          </cell>
          <cell r="J38">
            <v>5332.3580000000002</v>
          </cell>
          <cell r="K38">
            <v>5443.1719999999996</v>
          </cell>
          <cell r="L38">
            <v>5553.985999999999</v>
          </cell>
          <cell r="M38">
            <v>5664.7999999999993</v>
          </cell>
          <cell r="N38">
            <v>5775.6139999999996</v>
          </cell>
          <cell r="O38">
            <v>5886.427999999999</v>
          </cell>
          <cell r="P38">
            <v>5997.2419999999984</v>
          </cell>
          <cell r="Q38">
            <v>6108.0559999999987</v>
          </cell>
          <cell r="R38">
            <v>6218.87</v>
          </cell>
          <cell r="S38">
            <v>6291.1034999999993</v>
          </cell>
          <cell r="T38">
            <v>6363.3369999999995</v>
          </cell>
          <cell r="U38">
            <v>6435.5704999999998</v>
          </cell>
          <cell r="V38">
            <v>6507.8039999999992</v>
          </cell>
          <cell r="W38">
            <v>6580.0374999999995</v>
          </cell>
          <cell r="X38">
            <v>6652.2709999999988</v>
          </cell>
          <cell r="Y38">
            <v>6724.5044999999982</v>
          </cell>
          <cell r="Z38">
            <v>6796.7379999999985</v>
          </cell>
          <cell r="AA38">
            <v>6868.9714999999978</v>
          </cell>
          <cell r="AB38">
            <v>6941.2049999999999</v>
          </cell>
          <cell r="AC38">
            <v>7013.4384999999993</v>
          </cell>
          <cell r="AD38">
            <v>7085.6719999999996</v>
          </cell>
          <cell r="AE38">
            <v>7157.9054999999998</v>
          </cell>
          <cell r="AF38">
            <v>7230.1389999999992</v>
          </cell>
          <cell r="AG38">
            <v>7302.3724999999995</v>
          </cell>
        </row>
        <row r="39">
          <cell r="D39">
            <v>3407.7129999999997</v>
          </cell>
          <cell r="E39">
            <v>3374.2059999999997</v>
          </cell>
          <cell r="F39">
            <v>3340.6989999999996</v>
          </cell>
          <cell r="G39">
            <v>3875.9350000000004</v>
          </cell>
          <cell r="H39">
            <v>3875.9350000000004</v>
          </cell>
          <cell r="I39">
            <v>3930.5754999999999</v>
          </cell>
          <cell r="J39">
            <v>3985.2159999999994</v>
          </cell>
          <cell r="K39">
            <v>4039.8564999999999</v>
          </cell>
          <cell r="L39">
            <v>4094.4969999999994</v>
          </cell>
          <cell r="M39">
            <v>4149.1374999999989</v>
          </cell>
          <cell r="N39">
            <v>4203.7779999999984</v>
          </cell>
          <cell r="O39">
            <v>4258.4184999999989</v>
          </cell>
          <cell r="P39">
            <v>4313.0589999999984</v>
          </cell>
          <cell r="Q39">
            <v>4367.6994999999988</v>
          </cell>
          <cell r="R39">
            <v>4422.34</v>
          </cell>
          <cell r="S39">
            <v>4428.18</v>
          </cell>
          <cell r="T39">
            <v>4434.0200000000004</v>
          </cell>
          <cell r="U39">
            <v>4439.8599999999997</v>
          </cell>
          <cell r="V39">
            <v>4445.7</v>
          </cell>
          <cell r="W39">
            <v>4451.54</v>
          </cell>
          <cell r="X39">
            <v>4457.3799999999992</v>
          </cell>
          <cell r="Y39">
            <v>4463.2199999999993</v>
          </cell>
          <cell r="Z39">
            <v>4469.0599999999995</v>
          </cell>
          <cell r="AA39">
            <v>4474.8999999999996</v>
          </cell>
          <cell r="AB39">
            <v>4480.74</v>
          </cell>
          <cell r="AC39">
            <v>4486.58</v>
          </cell>
          <cell r="AD39">
            <v>4492.42</v>
          </cell>
          <cell r="AE39">
            <v>4498.26</v>
          </cell>
          <cell r="AF39">
            <v>4504.1000000000004</v>
          </cell>
          <cell r="AG39">
            <v>4509.9400000000005</v>
          </cell>
        </row>
        <row r="40">
          <cell r="D40">
            <v>48142.770000000004</v>
          </cell>
          <cell r="E40">
            <v>48872.404999999992</v>
          </cell>
          <cell r="F40">
            <v>49602.039999999994</v>
          </cell>
          <cell r="G40">
            <v>48951.610000000008</v>
          </cell>
          <cell r="H40">
            <v>48951.610000000008</v>
          </cell>
          <cell r="I40">
            <v>49610.982499999998</v>
          </cell>
          <cell r="J40">
            <v>50270.354999999996</v>
          </cell>
          <cell r="K40">
            <v>50929.727500000008</v>
          </cell>
          <cell r="L40">
            <v>51589.100000000006</v>
          </cell>
          <cell r="M40">
            <v>52248.472499999996</v>
          </cell>
          <cell r="N40">
            <v>52907.845000000001</v>
          </cell>
          <cell r="O40">
            <v>53567.217499999999</v>
          </cell>
          <cell r="P40">
            <v>54226.59</v>
          </cell>
          <cell r="Q40">
            <v>54885.962500000009</v>
          </cell>
          <cell r="R40">
            <v>55545.335000000021</v>
          </cell>
          <cell r="S40">
            <v>56328.333000000013</v>
          </cell>
          <cell r="T40">
            <v>57111.331000000006</v>
          </cell>
          <cell r="U40">
            <v>57894.328999999998</v>
          </cell>
          <cell r="V40">
            <v>58677.327000000005</v>
          </cell>
          <cell r="W40">
            <v>59460.324999999997</v>
          </cell>
          <cell r="X40">
            <v>60243.322999999997</v>
          </cell>
          <cell r="Y40">
            <v>61026.321000000004</v>
          </cell>
          <cell r="Z40">
            <v>61809.318999999996</v>
          </cell>
          <cell r="AA40">
            <v>62592.317000000003</v>
          </cell>
          <cell r="AB40">
            <v>63375.31500000001</v>
          </cell>
          <cell r="AC40">
            <v>64158.313000000009</v>
          </cell>
          <cell r="AD40">
            <v>64941.311000000002</v>
          </cell>
          <cell r="AE40">
            <v>65724.309000000008</v>
          </cell>
          <cell r="AF40">
            <v>66507.307000000001</v>
          </cell>
          <cell r="AG40">
            <v>67290.304999999993</v>
          </cell>
        </row>
      </sheetData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rgb="FFFF5050"/>
  </sheetPr>
  <dimension ref="B1:DS235"/>
  <sheetViews>
    <sheetView zoomScale="90" zoomScaleNormal="90" workbookViewId="0">
      <selection activeCell="C9" sqref="C9"/>
    </sheetView>
  </sheetViews>
  <sheetFormatPr defaultColWidth="6.85546875" defaultRowHeight="11.25" x14ac:dyDescent="0.2"/>
  <cols>
    <col min="1" max="1" width="2.7109375" style="3" customWidth="1"/>
    <col min="2" max="2" width="50.28515625" style="3" customWidth="1"/>
    <col min="3" max="3" width="10.7109375" style="3" customWidth="1"/>
    <col min="4" max="43" width="7.7109375" style="3" customWidth="1"/>
    <col min="44" max="16384" width="6.85546875" style="3"/>
  </cols>
  <sheetData>
    <row r="1" spans="2:13" ht="12" thickBot="1" x14ac:dyDescent="0.25"/>
    <row r="2" spans="2:13" x14ac:dyDescent="0.2">
      <c r="B2" s="89" t="s">
        <v>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1"/>
    </row>
    <row r="3" spans="2:13" x14ac:dyDescent="0.2">
      <c r="B3" s="92" t="s">
        <v>472</v>
      </c>
      <c r="C3" s="93"/>
      <c r="D3" s="93"/>
      <c r="E3" s="93"/>
      <c r="F3" s="93"/>
      <c r="G3" s="61"/>
      <c r="H3" s="93"/>
      <c r="I3" s="93"/>
      <c r="J3" s="93"/>
      <c r="K3" s="93"/>
      <c r="L3" s="93"/>
      <c r="M3" s="94"/>
    </row>
    <row r="4" spans="2:13" x14ac:dyDescent="0.2">
      <c r="B4" s="92" t="s">
        <v>474</v>
      </c>
      <c r="C4" s="93"/>
      <c r="D4" s="93"/>
      <c r="E4" s="93"/>
      <c r="F4" s="93"/>
      <c r="G4" s="273"/>
      <c r="H4" s="93"/>
      <c r="I4" s="93"/>
      <c r="J4" s="93"/>
      <c r="K4" s="93"/>
      <c r="L4" s="93"/>
      <c r="M4" s="94"/>
    </row>
    <row r="5" spans="2:13" x14ac:dyDescent="0.2">
      <c r="B5" s="92" t="s">
        <v>118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4"/>
    </row>
    <row r="6" spans="2:13" ht="12" thickBot="1" x14ac:dyDescent="0.25">
      <c r="B6" s="95" t="s">
        <v>469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8" spans="2:13" ht="17.25" customHeight="1" x14ac:dyDescent="0.2">
      <c r="B8" s="310" t="s">
        <v>64</v>
      </c>
      <c r="C8" s="310"/>
    </row>
    <row r="9" spans="2:13" x14ac:dyDescent="0.2">
      <c r="B9" s="46" t="s">
        <v>3</v>
      </c>
      <c r="C9" s="62">
        <v>0.04</v>
      </c>
    </row>
    <row r="10" spans="2:13" x14ac:dyDescent="0.2">
      <c r="B10" s="4" t="s">
        <v>4</v>
      </c>
      <c r="C10" s="63">
        <v>0.05</v>
      </c>
    </row>
    <row r="11" spans="2:13" x14ac:dyDescent="0.2">
      <c r="B11" s="4" t="s">
        <v>5</v>
      </c>
      <c r="C11" s="73">
        <f>C13</f>
        <v>2026</v>
      </c>
      <c r="D11" s="3" t="s">
        <v>8</v>
      </c>
    </row>
    <row r="12" spans="2:13" x14ac:dyDescent="0.2">
      <c r="B12" s="4" t="s">
        <v>326</v>
      </c>
      <c r="C12" s="64">
        <v>30</v>
      </c>
    </row>
    <row r="13" spans="2:13" x14ac:dyDescent="0.2">
      <c r="B13" s="4" t="s">
        <v>92</v>
      </c>
      <c r="C13" s="189">
        <v>2026</v>
      </c>
      <c r="D13" s="3" t="s">
        <v>327</v>
      </c>
    </row>
    <row r="14" spans="2:13" x14ac:dyDescent="0.2">
      <c r="B14" s="4" t="s">
        <v>93</v>
      </c>
      <c r="C14" s="189">
        <v>2029</v>
      </c>
      <c r="D14" s="270" t="s">
        <v>470</v>
      </c>
      <c r="E14" s="271">
        <f>C14+1</f>
        <v>2030</v>
      </c>
      <c r="F14" s="272" t="s">
        <v>471</v>
      </c>
    </row>
    <row r="15" spans="2:13" x14ac:dyDescent="0.2">
      <c r="B15" s="4" t="s">
        <v>328</v>
      </c>
      <c r="C15" s="189">
        <v>2030</v>
      </c>
      <c r="F15" s="261" t="s">
        <v>473</v>
      </c>
    </row>
    <row r="16" spans="2:13" x14ac:dyDescent="0.2">
      <c r="B16" s="4" t="s">
        <v>329</v>
      </c>
      <c r="C16" s="73">
        <f>C13+C12-1</f>
        <v>2055</v>
      </c>
    </row>
    <row r="17" spans="2:15" x14ac:dyDescent="0.2">
      <c r="B17" s="4" t="s">
        <v>6</v>
      </c>
      <c r="C17" s="64" t="s">
        <v>0</v>
      </c>
    </row>
    <row r="20" spans="2:15" ht="17.25" customHeight="1" x14ac:dyDescent="0.2">
      <c r="B20" s="266" t="s">
        <v>101</v>
      </c>
      <c r="C20" s="106">
        <v>2010</v>
      </c>
      <c r="D20" s="106">
        <v>2011</v>
      </c>
      <c r="E20" s="106">
        <v>2012</v>
      </c>
      <c r="F20" s="106">
        <v>2013</v>
      </c>
      <c r="G20" s="106">
        <v>2014</v>
      </c>
      <c r="H20" s="107">
        <v>2015</v>
      </c>
      <c r="I20" s="107">
        <v>2016</v>
      </c>
      <c r="J20" s="107">
        <v>2017</v>
      </c>
      <c r="K20" s="107">
        <v>2018</v>
      </c>
      <c r="L20" s="107">
        <v>2019</v>
      </c>
      <c r="M20" s="107">
        <v>2020</v>
      </c>
      <c r="N20" s="107">
        <v>2021</v>
      </c>
      <c r="O20" s="110" t="s">
        <v>167</v>
      </c>
    </row>
    <row r="21" spans="2:15" x14ac:dyDescent="0.2">
      <c r="B21" s="64" t="s">
        <v>102</v>
      </c>
      <c r="C21" s="103">
        <v>0.01</v>
      </c>
      <c r="D21" s="103">
        <v>3.9E-2</v>
      </c>
      <c r="E21" s="103">
        <v>3.5999999999999997E-2</v>
      </c>
      <c r="F21" s="103">
        <v>1.4E-2</v>
      </c>
      <c r="G21" s="103">
        <v>-1E-3</v>
      </c>
      <c r="H21" s="104">
        <v>-3.0000000000000001E-3</v>
      </c>
      <c r="I21" s="104">
        <v>-5.0000000000000001E-3</v>
      </c>
      <c r="J21" s="104">
        <v>1.2999999999999999E-2</v>
      </c>
      <c r="K21" s="104">
        <v>2.5000000000000001E-2</v>
      </c>
      <c r="L21" s="104">
        <v>2.7E-2</v>
      </c>
      <c r="M21" s="104">
        <v>1.9E-2</v>
      </c>
      <c r="N21" s="104">
        <v>1.2E-2</v>
      </c>
      <c r="O21" s="111">
        <f>SUM(C21:N21)</f>
        <v>0.18599999999999997</v>
      </c>
    </row>
    <row r="22" spans="2:15" x14ac:dyDescent="0.2">
      <c r="B22" s="60" t="s">
        <v>119</v>
      </c>
      <c r="C22" s="65"/>
      <c r="D22" s="65"/>
      <c r="E22" s="66"/>
      <c r="F22" s="66"/>
      <c r="G22" s="66"/>
      <c r="H22" s="67"/>
      <c r="I22" s="67"/>
    </row>
    <row r="23" spans="2:15" x14ac:dyDescent="0.2">
      <c r="B23" s="65"/>
      <c r="C23" s="65"/>
      <c r="D23" s="65"/>
      <c r="E23" s="66"/>
      <c r="F23" s="66"/>
      <c r="G23" s="66"/>
      <c r="H23" s="67"/>
      <c r="I23" s="67"/>
    </row>
    <row r="24" spans="2:15" ht="17.25" customHeight="1" x14ac:dyDescent="0.2">
      <c r="B24" s="315" t="s">
        <v>103</v>
      </c>
      <c r="C24" s="315"/>
      <c r="D24" s="65"/>
      <c r="E24" s="66"/>
      <c r="F24" s="66"/>
      <c r="G24" s="66"/>
      <c r="H24" s="67"/>
      <c r="I24" s="67"/>
    </row>
    <row r="25" spans="2:15" x14ac:dyDescent="0.2">
      <c r="B25" s="64" t="s">
        <v>120</v>
      </c>
      <c r="C25" s="105">
        <f>1/(1+N21)</f>
        <v>0.98814229249011853</v>
      </c>
      <c r="D25" s="65"/>
      <c r="E25" s="66"/>
      <c r="F25" s="66"/>
      <c r="G25" s="66"/>
      <c r="H25" s="67"/>
      <c r="I25" s="67"/>
    </row>
    <row r="26" spans="2:15" x14ac:dyDescent="0.2">
      <c r="B26" s="64" t="s">
        <v>121</v>
      </c>
      <c r="C26" s="105">
        <f>C25/(1+M21)</f>
        <v>0.96971765700698587</v>
      </c>
      <c r="D26" s="65"/>
      <c r="E26" s="66"/>
      <c r="F26" s="66"/>
      <c r="G26" s="66"/>
      <c r="H26" s="67"/>
      <c r="I26" s="67"/>
    </row>
    <row r="27" spans="2:15" x14ac:dyDescent="0.2">
      <c r="B27" s="64" t="s">
        <v>122</v>
      </c>
      <c r="C27" s="105">
        <f>C26/(1+L21)</f>
        <v>0.94422361928625698</v>
      </c>
      <c r="D27" s="65"/>
      <c r="E27" s="66"/>
      <c r="F27" s="66"/>
      <c r="G27" s="66"/>
      <c r="H27" s="67"/>
      <c r="I27" s="67"/>
    </row>
    <row r="28" spans="2:15" x14ac:dyDescent="0.2">
      <c r="B28" s="64" t="s">
        <v>123</v>
      </c>
      <c r="C28" s="105">
        <f>C27/(1+K21)</f>
        <v>0.92119377491342147</v>
      </c>
      <c r="D28" s="65"/>
      <c r="E28" s="66"/>
      <c r="F28" s="66"/>
      <c r="G28" s="66"/>
      <c r="H28" s="67"/>
      <c r="I28" s="67"/>
    </row>
    <row r="29" spans="2:15" x14ac:dyDescent="0.2">
      <c r="B29" s="64" t="s">
        <v>124</v>
      </c>
      <c r="C29" s="105">
        <f>C28/(1+J21)</f>
        <v>0.90937193969735597</v>
      </c>
      <c r="D29" s="65"/>
      <c r="E29" s="66"/>
      <c r="F29" s="66"/>
      <c r="G29" s="66"/>
      <c r="H29" s="67"/>
      <c r="I29" s="67"/>
    </row>
    <row r="30" spans="2:15" x14ac:dyDescent="0.2">
      <c r="B30" s="64" t="s">
        <v>125</v>
      </c>
      <c r="C30" s="105">
        <f>C29/(1+I21)</f>
        <v>0.91394164793704114</v>
      </c>
      <c r="D30" s="65"/>
      <c r="E30" s="66"/>
      <c r="F30" s="66"/>
      <c r="G30" s="66"/>
      <c r="H30" s="67"/>
      <c r="I30" s="67"/>
    </row>
    <row r="31" spans="2:15" x14ac:dyDescent="0.2">
      <c r="B31" s="64" t="s">
        <v>126</v>
      </c>
      <c r="C31" s="105">
        <f>C30/(1+H21)</f>
        <v>0.91669172310636027</v>
      </c>
      <c r="D31" s="65"/>
      <c r="E31" s="66"/>
      <c r="F31" s="66"/>
      <c r="G31" s="66"/>
      <c r="H31" s="67"/>
      <c r="I31" s="67"/>
    </row>
    <row r="32" spans="2:15" x14ac:dyDescent="0.2">
      <c r="B32" s="64" t="s">
        <v>127</v>
      </c>
      <c r="C32" s="105">
        <f>C31/(1+G21)</f>
        <v>0.91760933243879905</v>
      </c>
      <c r="D32" s="65"/>
      <c r="E32" s="66"/>
      <c r="F32" s="66"/>
      <c r="G32" s="66"/>
      <c r="H32" s="67"/>
      <c r="I32" s="67"/>
    </row>
    <row r="33" spans="2:42" x14ac:dyDescent="0.2">
      <c r="B33" s="64" t="s">
        <v>128</v>
      </c>
      <c r="C33" s="105">
        <f>C32/(1+F21)</f>
        <v>0.90494017005798721</v>
      </c>
      <c r="D33" s="65"/>
      <c r="E33" s="66"/>
      <c r="F33" s="66"/>
      <c r="G33" s="66"/>
      <c r="H33" s="67"/>
      <c r="I33" s="67"/>
    </row>
    <row r="34" spans="2:42" x14ac:dyDescent="0.2">
      <c r="B34" s="64" t="s">
        <v>129</v>
      </c>
      <c r="C34" s="105">
        <f>C33/(1+E21)</f>
        <v>0.8734943726428448</v>
      </c>
      <c r="D34" s="65"/>
      <c r="E34" s="66"/>
      <c r="F34" s="66"/>
      <c r="G34" s="66"/>
      <c r="H34" s="67"/>
      <c r="I34" s="67"/>
    </row>
    <row r="35" spans="2:42" x14ac:dyDescent="0.2">
      <c r="B35" s="64" t="s">
        <v>130</v>
      </c>
      <c r="C35" s="105">
        <f>C34/(1+D21)</f>
        <v>0.84070680716346957</v>
      </c>
      <c r="D35" s="65"/>
      <c r="E35" s="66"/>
      <c r="F35" s="66"/>
      <c r="G35" s="66"/>
      <c r="H35" s="67"/>
      <c r="I35" s="67"/>
    </row>
    <row r="36" spans="2:42" x14ac:dyDescent="0.2">
      <c r="B36" s="64" t="s">
        <v>131</v>
      </c>
      <c r="C36" s="105">
        <f>C35/(1+C21)</f>
        <v>0.83238297738957379</v>
      </c>
      <c r="D36" s="65"/>
      <c r="E36" s="66"/>
      <c r="F36" s="66"/>
      <c r="G36" s="66"/>
      <c r="H36" s="67"/>
      <c r="I36" s="67"/>
    </row>
    <row r="38" spans="2:42" x14ac:dyDescent="0.2">
      <c r="B38" s="316" t="s">
        <v>132</v>
      </c>
      <c r="C38" s="117"/>
      <c r="D38" s="108">
        <v>2022</v>
      </c>
      <c r="E38" s="108">
        <v>2023</v>
      </c>
      <c r="F38" s="108">
        <v>2024</v>
      </c>
      <c r="G38" s="108">
        <v>2025</v>
      </c>
      <c r="H38" s="108">
        <v>2026</v>
      </c>
      <c r="I38" s="108">
        <v>2027</v>
      </c>
      <c r="J38" s="108">
        <v>2028</v>
      </c>
      <c r="K38" s="108">
        <v>2029</v>
      </c>
      <c r="L38" s="108">
        <v>2030</v>
      </c>
      <c r="M38" s="108">
        <v>2031</v>
      </c>
      <c r="N38" s="108">
        <v>2032</v>
      </c>
      <c r="O38" s="108">
        <v>2033</v>
      </c>
      <c r="P38" s="108">
        <v>2034</v>
      </c>
      <c r="Q38" s="108">
        <v>2035</v>
      </c>
      <c r="R38" s="108">
        <v>2036</v>
      </c>
      <c r="S38" s="108">
        <v>2037</v>
      </c>
      <c r="T38" s="108">
        <v>2038</v>
      </c>
      <c r="U38" s="108">
        <v>2039</v>
      </c>
      <c r="V38" s="108">
        <v>2040</v>
      </c>
      <c r="W38" s="108">
        <v>2041</v>
      </c>
      <c r="X38" s="108">
        <v>2042</v>
      </c>
      <c r="Y38" s="108">
        <v>2043</v>
      </c>
      <c r="Z38" s="108">
        <v>2044</v>
      </c>
      <c r="AA38" s="108">
        <v>2045</v>
      </c>
      <c r="AB38" s="108">
        <v>2046</v>
      </c>
      <c r="AC38" s="108">
        <v>2047</v>
      </c>
      <c r="AD38" s="108">
        <v>2048</v>
      </c>
      <c r="AE38" s="108">
        <v>2049</v>
      </c>
      <c r="AF38" s="108">
        <v>2050</v>
      </c>
      <c r="AG38" s="108">
        <v>2051</v>
      </c>
      <c r="AH38" s="108">
        <v>2052</v>
      </c>
      <c r="AI38" s="108">
        <v>2053</v>
      </c>
      <c r="AJ38" s="108">
        <v>2054</v>
      </c>
      <c r="AK38" s="108">
        <v>2055</v>
      </c>
      <c r="AL38" s="108">
        <v>2056</v>
      </c>
      <c r="AM38" s="108">
        <v>2057</v>
      </c>
      <c r="AN38" s="108">
        <v>2058</v>
      </c>
      <c r="AO38" s="108">
        <v>2059</v>
      </c>
      <c r="AP38" s="108">
        <v>2060</v>
      </c>
    </row>
    <row r="39" spans="2:42" x14ac:dyDescent="0.2">
      <c r="B39" s="316" t="s">
        <v>50</v>
      </c>
      <c r="C39" s="4"/>
      <c r="D39" s="135">
        <v>3.9E-2</v>
      </c>
      <c r="E39" s="135">
        <v>2.5000000000000001E-2</v>
      </c>
      <c r="F39" s="135">
        <v>7.0000000000000001E-3</v>
      </c>
      <c r="G39" s="135">
        <v>1.7000000000000001E-2</v>
      </c>
      <c r="H39" s="135">
        <v>1.7000000000000001E-2</v>
      </c>
      <c r="I39" s="135">
        <v>1.7000000000000001E-2</v>
      </c>
      <c r="J39" s="135">
        <v>1.7000000000000001E-2</v>
      </c>
      <c r="K39" s="135">
        <v>1.7000000000000001E-2</v>
      </c>
      <c r="L39" s="135">
        <v>1.7000000000000001E-2</v>
      </c>
      <c r="M39" s="135">
        <v>1.2E-2</v>
      </c>
      <c r="N39" s="135">
        <v>1.2E-2</v>
      </c>
      <c r="O39" s="135">
        <v>1.2E-2</v>
      </c>
      <c r="P39" s="135">
        <v>1.2E-2</v>
      </c>
      <c r="Q39" s="135">
        <v>1.2E-2</v>
      </c>
      <c r="R39" s="135">
        <v>1.2E-2</v>
      </c>
      <c r="S39" s="135">
        <v>1.2E-2</v>
      </c>
      <c r="T39" s="135">
        <v>1.2E-2</v>
      </c>
      <c r="U39" s="135">
        <v>1.2E-2</v>
      </c>
      <c r="V39" s="135">
        <v>1.2E-2</v>
      </c>
      <c r="W39" s="135">
        <v>0.01</v>
      </c>
      <c r="X39" s="135">
        <v>0.01</v>
      </c>
      <c r="Y39" s="135">
        <v>0.01</v>
      </c>
      <c r="Z39" s="135">
        <v>0.01</v>
      </c>
      <c r="AA39" s="135">
        <v>0.01</v>
      </c>
      <c r="AB39" s="135">
        <v>0.01</v>
      </c>
      <c r="AC39" s="135">
        <v>0.01</v>
      </c>
      <c r="AD39" s="135">
        <v>0.01</v>
      </c>
      <c r="AE39" s="135">
        <v>0.01</v>
      </c>
      <c r="AF39" s="135">
        <v>0.01</v>
      </c>
      <c r="AG39" s="135">
        <v>1.2999999999999999E-2</v>
      </c>
      <c r="AH39" s="135">
        <v>1.2999999999999999E-2</v>
      </c>
      <c r="AI39" s="135">
        <v>1.2999999999999999E-2</v>
      </c>
      <c r="AJ39" s="135">
        <v>1.2999999999999999E-2</v>
      </c>
      <c r="AK39" s="135">
        <v>1.2999999999999999E-2</v>
      </c>
      <c r="AL39" s="135">
        <v>1.2999999999999999E-2</v>
      </c>
      <c r="AM39" s="135">
        <v>1.2999999999999999E-2</v>
      </c>
      <c r="AN39" s="135">
        <v>1.2999999999999999E-2</v>
      </c>
      <c r="AO39" s="135">
        <v>1.2999999999999999E-2</v>
      </c>
      <c r="AP39" s="135">
        <v>1.2999999999999999E-2</v>
      </c>
    </row>
    <row r="40" spans="2:42" x14ac:dyDescent="0.2">
      <c r="B40" s="1" t="s">
        <v>104</v>
      </c>
    </row>
    <row r="41" spans="2:42" x14ac:dyDescent="0.2">
      <c r="B41" s="1"/>
    </row>
    <row r="42" spans="2:42" x14ac:dyDescent="0.2">
      <c r="B42" s="21" t="s">
        <v>145</v>
      </c>
      <c r="C42" s="21"/>
      <c r="D42" s="21"/>
      <c r="E42" s="21"/>
      <c r="F42" s="21"/>
      <c r="G42" s="21"/>
      <c r="H42" s="21"/>
    </row>
    <row r="43" spans="2:42" ht="17.25" customHeight="1" x14ac:dyDescent="0.2">
      <c r="B43" s="269" t="s">
        <v>143</v>
      </c>
      <c r="C43" s="109" t="s">
        <v>144</v>
      </c>
    </row>
    <row r="44" spans="2:42" x14ac:dyDescent="0.2">
      <c r="B44" s="4" t="s">
        <v>134</v>
      </c>
      <c r="C44" s="138">
        <v>4.7</v>
      </c>
      <c r="E44" s="3" t="s">
        <v>147</v>
      </c>
    </row>
    <row r="45" spans="2:42" x14ac:dyDescent="0.2">
      <c r="B45" s="4" t="s">
        <v>135</v>
      </c>
      <c r="C45" s="138">
        <v>3.6</v>
      </c>
    </row>
    <row r="46" spans="2:42" x14ac:dyDescent="0.2">
      <c r="B46" s="4" t="s">
        <v>136</v>
      </c>
      <c r="C46" s="138">
        <v>150</v>
      </c>
    </row>
    <row r="47" spans="2:42" x14ac:dyDescent="0.2">
      <c r="B47" s="4" t="s">
        <v>137</v>
      </c>
      <c r="C47" s="138">
        <v>3.9</v>
      </c>
    </row>
    <row r="48" spans="2:42" x14ac:dyDescent="0.2">
      <c r="B48" s="4" t="s">
        <v>138</v>
      </c>
      <c r="C48" s="138">
        <v>3.2</v>
      </c>
    </row>
    <row r="49" spans="2:8" x14ac:dyDescent="0.2">
      <c r="B49" s="4" t="s">
        <v>139</v>
      </c>
      <c r="C49" s="138">
        <v>130.9</v>
      </c>
    </row>
    <row r="50" spans="2:8" x14ac:dyDescent="0.2">
      <c r="B50" s="4" t="s">
        <v>140</v>
      </c>
      <c r="C50" s="138">
        <v>2.1</v>
      </c>
    </row>
    <row r="51" spans="2:8" x14ac:dyDescent="0.2">
      <c r="B51" s="4" t="s">
        <v>141</v>
      </c>
      <c r="C51" s="138">
        <v>1</v>
      </c>
    </row>
    <row r="52" spans="2:8" x14ac:dyDescent="0.2">
      <c r="B52" s="4" t="s">
        <v>142</v>
      </c>
      <c r="C52" s="138">
        <v>20.399999999999999</v>
      </c>
    </row>
    <row r="53" spans="2:8" x14ac:dyDescent="0.2">
      <c r="B53" s="4" t="s">
        <v>133</v>
      </c>
      <c r="C53" s="138">
        <v>35</v>
      </c>
    </row>
    <row r="54" spans="2:8" x14ac:dyDescent="0.2">
      <c r="B54" s="1" t="s">
        <v>146</v>
      </c>
      <c r="C54" s="134"/>
    </row>
    <row r="55" spans="2:8" x14ac:dyDescent="0.2">
      <c r="C55" s="134"/>
    </row>
    <row r="56" spans="2:8" ht="17.25" customHeight="1" x14ac:dyDescent="0.2">
      <c r="B56" s="266" t="s">
        <v>148</v>
      </c>
      <c r="C56" s="153">
        <v>0.124</v>
      </c>
      <c r="E56" s="3" t="s">
        <v>194</v>
      </c>
    </row>
    <row r="57" spans="2:8" x14ac:dyDescent="0.2">
      <c r="B57" s="1" t="s">
        <v>149</v>
      </c>
    </row>
    <row r="59" spans="2:8" x14ac:dyDescent="0.2">
      <c r="B59" s="317" t="s">
        <v>150</v>
      </c>
      <c r="C59" s="301" t="s">
        <v>151</v>
      </c>
      <c r="D59" s="302"/>
      <c r="E59" s="302"/>
      <c r="F59" s="303" t="s">
        <v>157</v>
      </c>
    </row>
    <row r="60" spans="2:8" x14ac:dyDescent="0.2">
      <c r="B60" s="318"/>
      <c r="C60" s="302"/>
      <c r="D60" s="302"/>
      <c r="E60" s="302"/>
      <c r="F60" s="304"/>
    </row>
    <row r="61" spans="2:8" ht="12.75" x14ac:dyDescent="0.2">
      <c r="B61" s="319" t="s">
        <v>152</v>
      </c>
      <c r="C61" s="299" t="s">
        <v>153</v>
      </c>
      <c r="D61" s="300"/>
      <c r="E61" s="300"/>
      <c r="F61" s="136">
        <v>8.8999999999999996E-2</v>
      </c>
      <c r="H61" s="3" t="s">
        <v>195</v>
      </c>
    </row>
    <row r="62" spans="2:8" ht="11.25" customHeight="1" x14ac:dyDescent="0.2">
      <c r="B62" s="320"/>
      <c r="C62" s="299" t="s">
        <v>154</v>
      </c>
      <c r="D62" s="300"/>
      <c r="E62" s="300"/>
      <c r="F62" s="136">
        <v>0.19800000000000001</v>
      </c>
    </row>
    <row r="63" spans="2:8" ht="11.25" customHeight="1" x14ac:dyDescent="0.2">
      <c r="B63" s="304"/>
      <c r="C63" s="299" t="s">
        <v>108</v>
      </c>
      <c r="D63" s="300"/>
      <c r="E63" s="300"/>
      <c r="F63" s="136">
        <v>4.7E-2</v>
      </c>
    </row>
    <row r="64" spans="2:8" ht="13.5" customHeight="1" x14ac:dyDescent="0.2">
      <c r="B64" s="319" t="s">
        <v>155</v>
      </c>
      <c r="C64" s="299" t="s">
        <v>153</v>
      </c>
      <c r="D64" s="300"/>
      <c r="E64" s="300"/>
      <c r="F64" s="136">
        <v>8.8999999999999996E-2</v>
      </c>
    </row>
    <row r="65" spans="2:6" ht="12.75" customHeight="1" x14ac:dyDescent="0.2">
      <c r="B65" s="320"/>
      <c r="C65" s="299" t="s">
        <v>154</v>
      </c>
      <c r="D65" s="300"/>
      <c r="E65" s="300"/>
      <c r="F65" s="136">
        <v>0.19800000000000001</v>
      </c>
    </row>
    <row r="66" spans="2:6" ht="12.75" x14ac:dyDescent="0.2">
      <c r="B66" s="304"/>
      <c r="C66" s="299" t="s">
        <v>108</v>
      </c>
      <c r="D66" s="300"/>
      <c r="E66" s="300"/>
      <c r="F66" s="136">
        <v>0.03</v>
      </c>
    </row>
    <row r="67" spans="2:6" ht="13.5" customHeight="1" x14ac:dyDescent="0.2">
      <c r="B67" s="319" t="s">
        <v>156</v>
      </c>
      <c r="C67" s="299" t="s">
        <v>153</v>
      </c>
      <c r="D67" s="300"/>
      <c r="E67" s="300"/>
      <c r="F67" s="136">
        <v>6.9000000000000006E-2</v>
      </c>
    </row>
    <row r="68" spans="2:6" ht="12.75" customHeight="1" x14ac:dyDescent="0.2">
      <c r="B68" s="320"/>
      <c r="C68" s="299" t="s">
        <v>154</v>
      </c>
      <c r="D68" s="300"/>
      <c r="E68" s="300"/>
      <c r="F68" s="136">
        <v>0.154</v>
      </c>
    </row>
    <row r="69" spans="2:6" ht="12.75" x14ac:dyDescent="0.2">
      <c r="B69" s="304"/>
      <c r="C69" s="299" t="s">
        <v>108</v>
      </c>
      <c r="D69" s="300"/>
      <c r="E69" s="300"/>
      <c r="F69" s="136">
        <v>0.03</v>
      </c>
    </row>
    <row r="70" spans="2:6" x14ac:dyDescent="0.2">
      <c r="B70" s="1" t="s">
        <v>105</v>
      </c>
    </row>
    <row r="72" spans="2:6" ht="17.25" customHeight="1" x14ac:dyDescent="0.2">
      <c r="B72" s="310" t="s">
        <v>7</v>
      </c>
      <c r="C72" s="310"/>
      <c r="E72" s="3" t="s">
        <v>162</v>
      </c>
    </row>
    <row r="73" spans="2:6" x14ac:dyDescent="0.2">
      <c r="B73" s="46" t="s">
        <v>94</v>
      </c>
      <c r="C73" s="132">
        <v>0.9</v>
      </c>
      <c r="E73" s="3" t="s">
        <v>163</v>
      </c>
    </row>
    <row r="74" spans="2:6" x14ac:dyDescent="0.2">
      <c r="B74" s="4" t="s">
        <v>160</v>
      </c>
      <c r="C74" s="133">
        <v>0.5</v>
      </c>
    </row>
    <row r="75" spans="2:6" x14ac:dyDescent="0.2">
      <c r="B75" s="4" t="s">
        <v>158</v>
      </c>
      <c r="C75" s="133">
        <v>0.6</v>
      </c>
    </row>
    <row r="76" spans="2:6" x14ac:dyDescent="0.2">
      <c r="B76" s="4" t="s">
        <v>95</v>
      </c>
      <c r="C76" s="133">
        <v>1</v>
      </c>
    </row>
    <row r="77" spans="2:6" x14ac:dyDescent="0.2">
      <c r="B77" s="1" t="s">
        <v>159</v>
      </c>
      <c r="C77" s="134"/>
    </row>
    <row r="78" spans="2:6" x14ac:dyDescent="0.2">
      <c r="B78" s="1"/>
      <c r="C78" s="134"/>
    </row>
    <row r="79" spans="2:6" ht="17.25" customHeight="1" x14ac:dyDescent="0.2">
      <c r="B79" s="266" t="s">
        <v>161</v>
      </c>
      <c r="C79" s="24">
        <v>0.9</v>
      </c>
      <c r="E79" s="3" t="s">
        <v>164</v>
      </c>
    </row>
    <row r="80" spans="2:6" x14ac:dyDescent="0.2">
      <c r="B80" s="1" t="s">
        <v>159</v>
      </c>
    </row>
    <row r="82" spans="2:43" ht="17.25" customHeight="1" x14ac:dyDescent="0.2">
      <c r="B82" s="310" t="s">
        <v>165</v>
      </c>
      <c r="C82" s="310"/>
    </row>
    <row r="83" spans="2:43" x14ac:dyDescent="0.2">
      <c r="B83" s="4" t="s">
        <v>96</v>
      </c>
      <c r="C83" s="133">
        <v>1.4</v>
      </c>
    </row>
    <row r="84" spans="2:43" x14ac:dyDescent="0.2">
      <c r="B84" s="4" t="s">
        <v>166</v>
      </c>
      <c r="C84" s="137">
        <v>22</v>
      </c>
    </row>
    <row r="85" spans="2:43" x14ac:dyDescent="0.2">
      <c r="B85" s="1" t="s">
        <v>106</v>
      </c>
    </row>
    <row r="87" spans="2:43" ht="34.5" customHeight="1" x14ac:dyDescent="0.2">
      <c r="B87" s="267" t="s">
        <v>97</v>
      </c>
      <c r="C87" s="113" t="s">
        <v>363</v>
      </c>
      <c r="D87" s="113" t="s">
        <v>98</v>
      </c>
      <c r="E87" s="113" t="s">
        <v>99</v>
      </c>
    </row>
    <row r="88" spans="2:43" x14ac:dyDescent="0.2">
      <c r="B88" s="4" t="s">
        <v>168</v>
      </c>
      <c r="C88" s="112">
        <v>7.2999999999999995E-2</v>
      </c>
      <c r="D88" s="112">
        <v>0.24399999999999999</v>
      </c>
      <c r="E88" s="112">
        <v>0.68300000000000005</v>
      </c>
      <c r="F88" s="114">
        <f>SUM(C88:E88)</f>
        <v>1</v>
      </c>
    </row>
    <row r="89" spans="2:43" x14ac:dyDescent="0.2">
      <c r="B89" s="4" t="s">
        <v>108</v>
      </c>
      <c r="C89" s="112">
        <v>3.6999999999999998E-2</v>
      </c>
      <c r="D89" s="112">
        <v>0.33800000000000002</v>
      </c>
      <c r="E89" s="112">
        <v>0.625</v>
      </c>
      <c r="F89" s="114">
        <f t="shared" ref="F89:F91" si="0">SUM(C89:E89)</f>
        <v>1</v>
      </c>
    </row>
    <row r="90" spans="2:43" x14ac:dyDescent="0.2">
      <c r="B90" s="4" t="s">
        <v>100</v>
      </c>
      <c r="C90" s="112">
        <v>3.7999999999999999E-2</v>
      </c>
      <c r="D90" s="112">
        <v>0.39200000000000002</v>
      </c>
      <c r="E90" s="112">
        <v>0.56999999999999995</v>
      </c>
      <c r="F90" s="114">
        <f t="shared" si="0"/>
        <v>1</v>
      </c>
    </row>
    <row r="91" spans="2:43" x14ac:dyDescent="0.2">
      <c r="B91" s="4" t="s">
        <v>169</v>
      </c>
      <c r="C91" s="112">
        <v>4.2999999999999997E-2</v>
      </c>
      <c r="D91" s="112">
        <v>0.25600000000000001</v>
      </c>
      <c r="E91" s="112">
        <v>0.70099999999999996</v>
      </c>
      <c r="F91" s="114">
        <f t="shared" si="0"/>
        <v>1</v>
      </c>
    </row>
    <row r="92" spans="2:43" x14ac:dyDescent="0.2">
      <c r="B92" s="1" t="s">
        <v>107</v>
      </c>
    </row>
    <row r="94" spans="2:43" ht="17.25" customHeight="1" x14ac:dyDescent="0.2">
      <c r="B94" s="268" t="s">
        <v>176</v>
      </c>
      <c r="C94" s="108">
        <v>2021</v>
      </c>
      <c r="D94" s="108">
        <v>2022</v>
      </c>
      <c r="E94" s="108">
        <v>2023</v>
      </c>
      <c r="F94" s="108">
        <v>2024</v>
      </c>
      <c r="G94" s="108">
        <v>2025</v>
      </c>
      <c r="H94" s="108">
        <v>2026</v>
      </c>
      <c r="I94" s="108">
        <v>2027</v>
      </c>
      <c r="J94" s="108">
        <v>2028</v>
      </c>
      <c r="K94" s="108">
        <v>2029</v>
      </c>
      <c r="L94" s="108">
        <v>2030</v>
      </c>
      <c r="M94" s="108">
        <v>2031</v>
      </c>
      <c r="N94" s="108">
        <v>2032</v>
      </c>
      <c r="O94" s="108">
        <v>2033</v>
      </c>
      <c r="P94" s="108">
        <v>2034</v>
      </c>
      <c r="Q94" s="108">
        <v>2035</v>
      </c>
      <c r="R94" s="108">
        <v>2036</v>
      </c>
      <c r="S94" s="108">
        <v>2037</v>
      </c>
      <c r="T94" s="108">
        <v>2038</v>
      </c>
      <c r="U94" s="108">
        <v>2039</v>
      </c>
      <c r="V94" s="108">
        <v>2040</v>
      </c>
      <c r="W94" s="108">
        <v>2041</v>
      </c>
      <c r="X94" s="108">
        <v>2042</v>
      </c>
      <c r="Y94" s="108">
        <v>2043</v>
      </c>
      <c r="Z94" s="108">
        <v>2044</v>
      </c>
      <c r="AA94" s="108">
        <v>2045</v>
      </c>
      <c r="AB94" s="108">
        <v>2046</v>
      </c>
      <c r="AC94" s="108">
        <v>2047</v>
      </c>
      <c r="AD94" s="108">
        <v>2048</v>
      </c>
      <c r="AE94" s="108">
        <v>2049</v>
      </c>
      <c r="AF94" s="108">
        <v>2050</v>
      </c>
      <c r="AG94" s="108">
        <v>2051</v>
      </c>
      <c r="AH94" s="108">
        <v>2052</v>
      </c>
      <c r="AI94" s="108">
        <v>2053</v>
      </c>
      <c r="AJ94" s="108">
        <v>2054</v>
      </c>
      <c r="AK94" s="108">
        <v>2055</v>
      </c>
      <c r="AL94" s="108">
        <v>2056</v>
      </c>
      <c r="AM94" s="108">
        <v>2057</v>
      </c>
      <c r="AN94" s="108">
        <v>2058</v>
      </c>
      <c r="AO94" s="108">
        <v>2059</v>
      </c>
      <c r="AP94" s="108">
        <v>2060</v>
      </c>
    </row>
    <row r="95" spans="2:43" x14ac:dyDescent="0.2">
      <c r="B95" s="98" t="s">
        <v>247</v>
      </c>
      <c r="C95" s="99">
        <v>15.71</v>
      </c>
      <c r="D95" s="99">
        <f t="shared" ref="D95:AO95" si="1">ROUND(C95*(1+(0.7*D39)),2)</f>
        <v>16.14</v>
      </c>
      <c r="E95" s="99">
        <f t="shared" si="1"/>
        <v>16.420000000000002</v>
      </c>
      <c r="F95" s="69">
        <f t="shared" si="1"/>
        <v>16.5</v>
      </c>
      <c r="G95" s="69">
        <f t="shared" si="1"/>
        <v>16.7</v>
      </c>
      <c r="H95" s="69">
        <f t="shared" si="1"/>
        <v>16.899999999999999</v>
      </c>
      <c r="I95" s="69">
        <f t="shared" si="1"/>
        <v>17.100000000000001</v>
      </c>
      <c r="J95" s="69">
        <f t="shared" si="1"/>
        <v>17.3</v>
      </c>
      <c r="K95" s="69">
        <f t="shared" si="1"/>
        <v>17.510000000000002</v>
      </c>
      <c r="L95" s="69">
        <f t="shared" si="1"/>
        <v>17.72</v>
      </c>
      <c r="M95" s="69">
        <f t="shared" si="1"/>
        <v>17.87</v>
      </c>
      <c r="N95" s="69">
        <f t="shared" si="1"/>
        <v>18.02</v>
      </c>
      <c r="O95" s="69">
        <f t="shared" si="1"/>
        <v>18.170000000000002</v>
      </c>
      <c r="P95" s="69">
        <f t="shared" si="1"/>
        <v>18.32</v>
      </c>
      <c r="Q95" s="69">
        <f t="shared" si="1"/>
        <v>18.47</v>
      </c>
      <c r="R95" s="69">
        <f t="shared" si="1"/>
        <v>18.63</v>
      </c>
      <c r="S95" s="69">
        <f t="shared" si="1"/>
        <v>18.79</v>
      </c>
      <c r="T95" s="69">
        <f t="shared" si="1"/>
        <v>18.95</v>
      </c>
      <c r="U95" s="69">
        <f t="shared" si="1"/>
        <v>19.11</v>
      </c>
      <c r="V95" s="69">
        <f t="shared" si="1"/>
        <v>19.27</v>
      </c>
      <c r="W95" s="69">
        <f t="shared" si="1"/>
        <v>19.399999999999999</v>
      </c>
      <c r="X95" s="69">
        <f t="shared" si="1"/>
        <v>19.54</v>
      </c>
      <c r="Y95" s="69">
        <f t="shared" si="1"/>
        <v>19.68</v>
      </c>
      <c r="Z95" s="69">
        <f t="shared" si="1"/>
        <v>19.82</v>
      </c>
      <c r="AA95" s="69">
        <f t="shared" si="1"/>
        <v>19.96</v>
      </c>
      <c r="AB95" s="69">
        <f t="shared" si="1"/>
        <v>20.100000000000001</v>
      </c>
      <c r="AC95" s="69">
        <f t="shared" si="1"/>
        <v>20.239999999999998</v>
      </c>
      <c r="AD95" s="69">
        <f t="shared" si="1"/>
        <v>20.38</v>
      </c>
      <c r="AE95" s="69">
        <f t="shared" si="1"/>
        <v>20.52</v>
      </c>
      <c r="AF95" s="69">
        <f t="shared" si="1"/>
        <v>20.66</v>
      </c>
      <c r="AG95" s="69">
        <f t="shared" si="1"/>
        <v>20.85</v>
      </c>
      <c r="AH95" s="69">
        <f t="shared" si="1"/>
        <v>21.04</v>
      </c>
      <c r="AI95" s="69">
        <f t="shared" si="1"/>
        <v>21.23</v>
      </c>
      <c r="AJ95" s="69">
        <f t="shared" si="1"/>
        <v>21.42</v>
      </c>
      <c r="AK95" s="69">
        <f t="shared" si="1"/>
        <v>21.61</v>
      </c>
      <c r="AL95" s="69">
        <f t="shared" si="1"/>
        <v>21.81</v>
      </c>
      <c r="AM95" s="69">
        <f t="shared" si="1"/>
        <v>22.01</v>
      </c>
      <c r="AN95" s="69">
        <f t="shared" si="1"/>
        <v>22.21</v>
      </c>
      <c r="AO95" s="69">
        <f t="shared" si="1"/>
        <v>22.41</v>
      </c>
      <c r="AP95" s="69">
        <f t="shared" ref="AP95" si="2">ROUND(AO95*(1+(0.7*AP39)),2)</f>
        <v>22.61</v>
      </c>
      <c r="AQ95" s="171">
        <f>SUM(C95:AP95)</f>
        <v>771.09999999999991</v>
      </c>
    </row>
    <row r="96" spans="2:43" x14ac:dyDescent="0.2">
      <c r="B96" s="68" t="s">
        <v>170</v>
      </c>
      <c r="C96" s="100">
        <v>7.45</v>
      </c>
      <c r="D96" s="100">
        <f>ROUND(C96*(1+(0.5*D39)),2)</f>
        <v>7.6</v>
      </c>
      <c r="E96" s="100">
        <f>ROUND(D96*(1+(0.5*E39)),2)</f>
        <v>7.7</v>
      </c>
      <c r="F96" s="100">
        <f t="shared" ref="F96:AP96" si="3">ROUND(E96*(1+(0.5*F39)),2)</f>
        <v>7.73</v>
      </c>
      <c r="G96" s="100">
        <f t="shared" si="3"/>
        <v>7.8</v>
      </c>
      <c r="H96" s="100">
        <f t="shared" si="3"/>
        <v>7.87</v>
      </c>
      <c r="I96" s="100">
        <f t="shared" si="3"/>
        <v>7.94</v>
      </c>
      <c r="J96" s="100">
        <f t="shared" si="3"/>
        <v>8.01</v>
      </c>
      <c r="K96" s="100">
        <f t="shared" si="3"/>
        <v>8.08</v>
      </c>
      <c r="L96" s="100">
        <f t="shared" si="3"/>
        <v>8.15</v>
      </c>
      <c r="M96" s="100">
        <f t="shared" si="3"/>
        <v>8.1999999999999993</v>
      </c>
      <c r="N96" s="100">
        <f t="shared" si="3"/>
        <v>8.25</v>
      </c>
      <c r="O96" s="100">
        <f t="shared" si="3"/>
        <v>8.3000000000000007</v>
      </c>
      <c r="P96" s="100">
        <f t="shared" si="3"/>
        <v>8.35</v>
      </c>
      <c r="Q96" s="100">
        <f t="shared" si="3"/>
        <v>8.4</v>
      </c>
      <c r="R96" s="100">
        <f t="shared" si="3"/>
        <v>8.4499999999999993</v>
      </c>
      <c r="S96" s="100">
        <f t="shared" si="3"/>
        <v>8.5</v>
      </c>
      <c r="T96" s="100">
        <f t="shared" si="3"/>
        <v>8.5500000000000007</v>
      </c>
      <c r="U96" s="100">
        <f t="shared" si="3"/>
        <v>8.6</v>
      </c>
      <c r="V96" s="100">
        <f t="shared" si="3"/>
        <v>8.65</v>
      </c>
      <c r="W96" s="100">
        <f t="shared" si="3"/>
        <v>8.69</v>
      </c>
      <c r="X96" s="100">
        <f t="shared" si="3"/>
        <v>8.73</v>
      </c>
      <c r="Y96" s="100">
        <f t="shared" si="3"/>
        <v>8.77</v>
      </c>
      <c r="Z96" s="100">
        <f t="shared" si="3"/>
        <v>8.81</v>
      </c>
      <c r="AA96" s="100">
        <f t="shared" si="3"/>
        <v>8.85</v>
      </c>
      <c r="AB96" s="100">
        <f t="shared" si="3"/>
        <v>8.89</v>
      </c>
      <c r="AC96" s="100">
        <f t="shared" si="3"/>
        <v>8.93</v>
      </c>
      <c r="AD96" s="100">
        <f t="shared" si="3"/>
        <v>8.9700000000000006</v>
      </c>
      <c r="AE96" s="100">
        <f t="shared" si="3"/>
        <v>9.01</v>
      </c>
      <c r="AF96" s="100">
        <f t="shared" si="3"/>
        <v>9.06</v>
      </c>
      <c r="AG96" s="100">
        <f t="shared" si="3"/>
        <v>9.1199999999999992</v>
      </c>
      <c r="AH96" s="100">
        <f t="shared" si="3"/>
        <v>9.18</v>
      </c>
      <c r="AI96" s="100">
        <f t="shared" si="3"/>
        <v>9.24</v>
      </c>
      <c r="AJ96" s="100">
        <f t="shared" si="3"/>
        <v>9.3000000000000007</v>
      </c>
      <c r="AK96" s="100">
        <f t="shared" si="3"/>
        <v>9.36</v>
      </c>
      <c r="AL96" s="100">
        <f t="shared" si="3"/>
        <v>9.42</v>
      </c>
      <c r="AM96" s="100">
        <f t="shared" si="3"/>
        <v>9.48</v>
      </c>
      <c r="AN96" s="100">
        <f t="shared" si="3"/>
        <v>9.5399999999999991</v>
      </c>
      <c r="AO96" s="100">
        <f t="shared" si="3"/>
        <v>9.6</v>
      </c>
      <c r="AP96" s="100">
        <f t="shared" si="3"/>
        <v>9.66</v>
      </c>
      <c r="AQ96" s="171">
        <f t="shared" ref="AQ96:AQ97" si="4">SUM(C96:AP96)</f>
        <v>345.19000000000011</v>
      </c>
    </row>
    <row r="97" spans="2:123" x14ac:dyDescent="0.2">
      <c r="B97" s="101" t="s">
        <v>171</v>
      </c>
      <c r="C97" s="100">
        <v>4.8600000000000003</v>
      </c>
      <c r="D97" s="100">
        <f t="shared" ref="D97:AO97" si="5">ROUND(C97*(1+(0.5*D39)),2)</f>
        <v>4.95</v>
      </c>
      <c r="E97" s="100">
        <f t="shared" si="5"/>
        <v>5.01</v>
      </c>
      <c r="F97" s="70">
        <f t="shared" si="5"/>
        <v>5.03</v>
      </c>
      <c r="G97" s="70">
        <f t="shared" si="5"/>
        <v>5.07</v>
      </c>
      <c r="H97" s="70">
        <f t="shared" si="5"/>
        <v>5.1100000000000003</v>
      </c>
      <c r="I97" s="70">
        <f t="shared" si="5"/>
        <v>5.15</v>
      </c>
      <c r="J97" s="70">
        <f t="shared" si="5"/>
        <v>5.19</v>
      </c>
      <c r="K97" s="70">
        <f t="shared" si="5"/>
        <v>5.23</v>
      </c>
      <c r="L97" s="70">
        <f t="shared" si="5"/>
        <v>5.27</v>
      </c>
      <c r="M97" s="70">
        <f t="shared" si="5"/>
        <v>5.3</v>
      </c>
      <c r="N97" s="70">
        <f t="shared" si="5"/>
        <v>5.33</v>
      </c>
      <c r="O97" s="70">
        <f t="shared" si="5"/>
        <v>5.36</v>
      </c>
      <c r="P97" s="70">
        <f t="shared" si="5"/>
        <v>5.39</v>
      </c>
      <c r="Q97" s="70">
        <f t="shared" si="5"/>
        <v>5.42</v>
      </c>
      <c r="R97" s="70">
        <f t="shared" si="5"/>
        <v>5.45</v>
      </c>
      <c r="S97" s="70">
        <f t="shared" si="5"/>
        <v>5.48</v>
      </c>
      <c r="T97" s="70">
        <f t="shared" si="5"/>
        <v>5.51</v>
      </c>
      <c r="U97" s="70">
        <f t="shared" si="5"/>
        <v>5.54</v>
      </c>
      <c r="V97" s="70">
        <f t="shared" si="5"/>
        <v>5.57</v>
      </c>
      <c r="W97" s="70">
        <f t="shared" si="5"/>
        <v>5.6</v>
      </c>
      <c r="X97" s="70">
        <f t="shared" si="5"/>
        <v>5.63</v>
      </c>
      <c r="Y97" s="70">
        <f t="shared" si="5"/>
        <v>5.66</v>
      </c>
      <c r="Z97" s="70">
        <f t="shared" si="5"/>
        <v>5.69</v>
      </c>
      <c r="AA97" s="70">
        <f t="shared" si="5"/>
        <v>5.72</v>
      </c>
      <c r="AB97" s="70">
        <f t="shared" si="5"/>
        <v>5.75</v>
      </c>
      <c r="AC97" s="70">
        <f t="shared" si="5"/>
        <v>5.78</v>
      </c>
      <c r="AD97" s="70">
        <f t="shared" si="5"/>
        <v>5.81</v>
      </c>
      <c r="AE97" s="70">
        <f t="shared" si="5"/>
        <v>5.84</v>
      </c>
      <c r="AF97" s="70">
        <f t="shared" si="5"/>
        <v>5.87</v>
      </c>
      <c r="AG97" s="70">
        <f t="shared" si="5"/>
        <v>5.91</v>
      </c>
      <c r="AH97" s="70">
        <f t="shared" si="5"/>
        <v>5.95</v>
      </c>
      <c r="AI97" s="70">
        <f t="shared" si="5"/>
        <v>5.99</v>
      </c>
      <c r="AJ97" s="70">
        <f t="shared" si="5"/>
        <v>6.03</v>
      </c>
      <c r="AK97" s="70">
        <f t="shared" si="5"/>
        <v>6.07</v>
      </c>
      <c r="AL97" s="70">
        <f t="shared" si="5"/>
        <v>6.11</v>
      </c>
      <c r="AM97" s="70">
        <f t="shared" si="5"/>
        <v>6.15</v>
      </c>
      <c r="AN97" s="70">
        <f t="shared" si="5"/>
        <v>6.19</v>
      </c>
      <c r="AO97" s="70">
        <f t="shared" si="5"/>
        <v>6.23</v>
      </c>
      <c r="AP97" s="70">
        <f t="shared" ref="AP97" si="6">ROUND(AO97*(1+(0.5*AP39)),2)</f>
        <v>6.27</v>
      </c>
      <c r="AQ97" s="171">
        <f t="shared" si="4"/>
        <v>223.47</v>
      </c>
    </row>
    <row r="98" spans="2:123" x14ac:dyDescent="0.2">
      <c r="B98" s="1" t="s">
        <v>107</v>
      </c>
    </row>
    <row r="99" spans="2:123" x14ac:dyDescent="0.2">
      <c r="B99" s="1"/>
    </row>
    <row r="100" spans="2:123" ht="17.25" customHeight="1" x14ac:dyDescent="0.2">
      <c r="B100" s="268" t="s">
        <v>172</v>
      </c>
      <c r="C100" s="108" t="s">
        <v>175</v>
      </c>
    </row>
    <row r="101" spans="2:123" x14ac:dyDescent="0.2">
      <c r="B101" s="98" t="s">
        <v>173</v>
      </c>
      <c r="C101" s="99">
        <v>0</v>
      </c>
    </row>
    <row r="102" spans="2:123" x14ac:dyDescent="0.2">
      <c r="B102" s="68" t="s">
        <v>174</v>
      </c>
      <c r="C102" s="100">
        <v>0.2</v>
      </c>
      <c r="E102" s="3" t="s">
        <v>193</v>
      </c>
    </row>
    <row r="103" spans="2:123" x14ac:dyDescent="0.2">
      <c r="B103" s="1" t="s">
        <v>177</v>
      </c>
    </row>
    <row r="104" spans="2:123" x14ac:dyDescent="0.2">
      <c r="B104" s="1"/>
    </row>
    <row r="105" spans="2:123" ht="34.5" customHeight="1" x14ac:dyDescent="0.2">
      <c r="B105" s="268" t="s">
        <v>181</v>
      </c>
      <c r="C105" s="113" t="s">
        <v>180</v>
      </c>
    </row>
    <row r="106" spans="2:123" x14ac:dyDescent="0.2">
      <c r="B106" s="4" t="s">
        <v>178</v>
      </c>
      <c r="C106" s="116">
        <v>0.44</v>
      </c>
    </row>
    <row r="107" spans="2:123" x14ac:dyDescent="0.2">
      <c r="B107" s="4" t="s">
        <v>179</v>
      </c>
      <c r="C107" s="116">
        <v>0.56000000000000005</v>
      </c>
    </row>
    <row r="108" spans="2:123" x14ac:dyDescent="0.2">
      <c r="B108" s="4" t="s">
        <v>182</v>
      </c>
      <c r="C108" s="24">
        <v>17.5</v>
      </c>
    </row>
    <row r="109" spans="2:123" x14ac:dyDescent="0.2">
      <c r="B109" s="4" t="s">
        <v>183</v>
      </c>
      <c r="C109" s="24">
        <v>1.96</v>
      </c>
      <c r="E109" s="3" t="s">
        <v>193</v>
      </c>
    </row>
    <row r="110" spans="2:123" x14ac:dyDescent="0.2">
      <c r="B110" s="1" t="s">
        <v>106</v>
      </c>
    </row>
    <row r="111" spans="2:123" x14ac:dyDescent="0.2">
      <c r="B111" s="1"/>
    </row>
    <row r="112" spans="2:123" ht="22.5" x14ac:dyDescent="0.2">
      <c r="B112" s="268" t="s">
        <v>196</v>
      </c>
      <c r="C112" s="120" t="s">
        <v>184</v>
      </c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  <c r="CJ112" s="118"/>
      <c r="CK112" s="118"/>
      <c r="CL112" s="118"/>
      <c r="CM112" s="118"/>
      <c r="CN112" s="118"/>
      <c r="CO112" s="118"/>
      <c r="CP112" s="118"/>
      <c r="CQ112" s="118"/>
      <c r="CR112" s="118"/>
      <c r="CS112" s="118"/>
      <c r="CT112" s="118"/>
      <c r="CU112" s="118"/>
      <c r="CV112" s="118"/>
      <c r="CW112" s="118"/>
      <c r="CX112" s="118"/>
      <c r="CY112" s="118"/>
      <c r="CZ112" s="118"/>
      <c r="DA112" s="118"/>
      <c r="DB112" s="118"/>
      <c r="DC112" s="118"/>
      <c r="DD112" s="118"/>
      <c r="DE112" s="118"/>
      <c r="DF112" s="118"/>
      <c r="DG112" s="118"/>
      <c r="DH112" s="118"/>
      <c r="DI112" s="118"/>
      <c r="DJ112" s="118"/>
      <c r="DK112" s="118"/>
      <c r="DL112" s="118"/>
      <c r="DM112" s="118"/>
      <c r="DN112" s="118"/>
      <c r="DO112" s="118"/>
      <c r="DP112" s="118"/>
      <c r="DQ112" s="118"/>
      <c r="DR112" s="118"/>
      <c r="DS112" s="119"/>
    </row>
    <row r="113" spans="2:123" ht="17.25" customHeight="1" x14ac:dyDescent="0.2">
      <c r="B113" s="142" t="s">
        <v>151</v>
      </c>
      <c r="C113" s="129">
        <v>10</v>
      </c>
      <c r="D113" s="129">
        <v>11</v>
      </c>
      <c r="E113" s="129">
        <v>12</v>
      </c>
      <c r="F113" s="129">
        <v>13</v>
      </c>
      <c r="G113" s="129">
        <v>14</v>
      </c>
      <c r="H113" s="129">
        <v>15</v>
      </c>
      <c r="I113" s="129">
        <v>16</v>
      </c>
      <c r="J113" s="129">
        <v>17</v>
      </c>
      <c r="K113" s="129">
        <v>18</v>
      </c>
      <c r="L113" s="129">
        <v>19</v>
      </c>
      <c r="M113" s="129">
        <v>20</v>
      </c>
      <c r="N113" s="129">
        <v>21</v>
      </c>
      <c r="O113" s="129">
        <v>22</v>
      </c>
      <c r="P113" s="129">
        <v>23</v>
      </c>
      <c r="Q113" s="129">
        <v>24</v>
      </c>
      <c r="R113" s="129">
        <v>25</v>
      </c>
      <c r="S113" s="129">
        <v>26</v>
      </c>
      <c r="T113" s="129">
        <v>27</v>
      </c>
      <c r="U113" s="129">
        <v>28</v>
      </c>
      <c r="V113" s="129">
        <v>29</v>
      </c>
      <c r="W113" s="129">
        <v>30</v>
      </c>
      <c r="X113" s="129">
        <v>31</v>
      </c>
      <c r="Y113" s="129">
        <v>32</v>
      </c>
      <c r="Z113" s="129">
        <v>33</v>
      </c>
      <c r="AA113" s="129">
        <v>34</v>
      </c>
      <c r="AB113" s="129">
        <v>35</v>
      </c>
      <c r="AC113" s="129">
        <v>36</v>
      </c>
      <c r="AD113" s="129">
        <v>37</v>
      </c>
      <c r="AE113" s="129">
        <v>38</v>
      </c>
      <c r="AF113" s="129">
        <v>39</v>
      </c>
      <c r="AG113" s="129">
        <v>40</v>
      </c>
      <c r="AH113" s="129">
        <v>41</v>
      </c>
      <c r="AI113" s="129">
        <v>42</v>
      </c>
      <c r="AJ113" s="129">
        <v>43</v>
      </c>
      <c r="AK113" s="129">
        <v>44</v>
      </c>
      <c r="AL113" s="129">
        <v>45</v>
      </c>
      <c r="AM113" s="129">
        <v>46</v>
      </c>
      <c r="AN113" s="129">
        <v>47</v>
      </c>
      <c r="AO113" s="129">
        <v>48</v>
      </c>
      <c r="AP113" s="129">
        <v>49</v>
      </c>
      <c r="AQ113" s="129">
        <v>50</v>
      </c>
      <c r="AR113" s="129">
        <v>51</v>
      </c>
      <c r="AS113" s="129">
        <v>52</v>
      </c>
      <c r="AT113" s="129">
        <v>53</v>
      </c>
      <c r="AU113" s="129">
        <v>54</v>
      </c>
      <c r="AV113" s="129">
        <v>55</v>
      </c>
      <c r="AW113" s="129">
        <v>56</v>
      </c>
      <c r="AX113" s="129">
        <v>57</v>
      </c>
      <c r="AY113" s="129">
        <v>58</v>
      </c>
      <c r="AZ113" s="129">
        <v>59</v>
      </c>
      <c r="BA113" s="129">
        <v>60</v>
      </c>
      <c r="BB113" s="129">
        <v>61</v>
      </c>
      <c r="BC113" s="129">
        <v>62</v>
      </c>
      <c r="BD113" s="129">
        <v>63</v>
      </c>
      <c r="BE113" s="129">
        <v>64</v>
      </c>
      <c r="BF113" s="129">
        <v>65</v>
      </c>
      <c r="BG113" s="129">
        <v>66</v>
      </c>
      <c r="BH113" s="129">
        <v>67</v>
      </c>
      <c r="BI113" s="129">
        <v>68</v>
      </c>
      <c r="BJ113" s="129">
        <v>69</v>
      </c>
      <c r="BK113" s="129">
        <v>70</v>
      </c>
      <c r="BL113" s="129">
        <v>71</v>
      </c>
      <c r="BM113" s="129">
        <v>72</v>
      </c>
      <c r="BN113" s="129">
        <v>73</v>
      </c>
      <c r="BO113" s="129">
        <v>74</v>
      </c>
      <c r="BP113" s="129">
        <v>75</v>
      </c>
      <c r="BQ113" s="129">
        <v>76</v>
      </c>
      <c r="BR113" s="129">
        <v>77</v>
      </c>
      <c r="BS113" s="129">
        <v>78</v>
      </c>
      <c r="BT113" s="129">
        <v>79</v>
      </c>
      <c r="BU113" s="129">
        <v>80</v>
      </c>
      <c r="BV113" s="129">
        <v>81</v>
      </c>
      <c r="BW113" s="129">
        <v>82</v>
      </c>
      <c r="BX113" s="129">
        <v>83</v>
      </c>
      <c r="BY113" s="129">
        <v>84</v>
      </c>
      <c r="BZ113" s="129">
        <v>85</v>
      </c>
      <c r="CA113" s="129">
        <v>86</v>
      </c>
      <c r="CB113" s="129">
        <v>87</v>
      </c>
      <c r="CC113" s="129">
        <v>88</v>
      </c>
      <c r="CD113" s="129">
        <v>89</v>
      </c>
      <c r="CE113" s="129">
        <v>90</v>
      </c>
      <c r="CF113" s="129">
        <v>91</v>
      </c>
      <c r="CG113" s="129">
        <v>92</v>
      </c>
      <c r="CH113" s="129">
        <v>93</v>
      </c>
      <c r="CI113" s="129">
        <v>94</v>
      </c>
      <c r="CJ113" s="129">
        <v>95</v>
      </c>
      <c r="CK113" s="129">
        <v>96</v>
      </c>
      <c r="CL113" s="129">
        <v>97</v>
      </c>
      <c r="CM113" s="129">
        <v>98</v>
      </c>
      <c r="CN113" s="129">
        <v>99</v>
      </c>
      <c r="CO113" s="129">
        <v>100</v>
      </c>
      <c r="CP113" s="129">
        <v>101</v>
      </c>
      <c r="CQ113" s="129">
        <v>102</v>
      </c>
      <c r="CR113" s="129">
        <v>103</v>
      </c>
      <c r="CS113" s="129">
        <v>104</v>
      </c>
      <c r="CT113" s="129">
        <v>105</v>
      </c>
      <c r="CU113" s="129">
        <v>106</v>
      </c>
      <c r="CV113" s="129">
        <v>107</v>
      </c>
      <c r="CW113" s="129">
        <v>108</v>
      </c>
      <c r="CX113" s="129">
        <v>109</v>
      </c>
      <c r="CY113" s="129">
        <v>110</v>
      </c>
      <c r="CZ113" s="129">
        <v>111</v>
      </c>
      <c r="DA113" s="129">
        <v>112</v>
      </c>
      <c r="DB113" s="129">
        <v>113</v>
      </c>
      <c r="DC113" s="129">
        <v>114</v>
      </c>
      <c r="DD113" s="129">
        <v>115</v>
      </c>
      <c r="DE113" s="129">
        <v>116</v>
      </c>
      <c r="DF113" s="129">
        <v>117</v>
      </c>
      <c r="DG113" s="129">
        <v>118</v>
      </c>
      <c r="DH113" s="129">
        <v>119</v>
      </c>
      <c r="DI113" s="129">
        <v>120</v>
      </c>
      <c r="DJ113" s="129">
        <v>121</v>
      </c>
      <c r="DK113" s="129">
        <v>122</v>
      </c>
      <c r="DL113" s="129">
        <v>123</v>
      </c>
      <c r="DM113" s="129">
        <v>124</v>
      </c>
      <c r="DN113" s="129">
        <v>125</v>
      </c>
      <c r="DO113" s="129">
        <v>126</v>
      </c>
      <c r="DP113" s="129">
        <v>127</v>
      </c>
      <c r="DQ113" s="129">
        <v>128</v>
      </c>
      <c r="DR113" s="129">
        <v>129</v>
      </c>
      <c r="DS113" s="129">
        <v>130</v>
      </c>
    </row>
    <row r="114" spans="2:123" x14ac:dyDescent="0.2">
      <c r="B114" s="4" t="s">
        <v>185</v>
      </c>
      <c r="C114" s="121">
        <v>0.121</v>
      </c>
      <c r="D114" s="122">
        <f>C114+($M$114-$C$114)/10</f>
        <v>0.1191</v>
      </c>
      <c r="E114" s="122">
        <f t="shared" ref="E114:L114" si="7">D114+($M$114-$C$114)/10</f>
        <v>0.1172</v>
      </c>
      <c r="F114" s="122">
        <f t="shared" si="7"/>
        <v>0.1153</v>
      </c>
      <c r="G114" s="122">
        <f t="shared" si="7"/>
        <v>0.1134</v>
      </c>
      <c r="H114" s="122">
        <f t="shared" si="7"/>
        <v>0.1115</v>
      </c>
      <c r="I114" s="122">
        <f t="shared" si="7"/>
        <v>0.1096</v>
      </c>
      <c r="J114" s="122">
        <f t="shared" si="7"/>
        <v>0.1077</v>
      </c>
      <c r="K114" s="122">
        <f t="shared" si="7"/>
        <v>0.10580000000000001</v>
      </c>
      <c r="L114" s="122">
        <f t="shared" si="7"/>
        <v>0.10390000000000001</v>
      </c>
      <c r="M114" s="121">
        <v>0.10199999999999999</v>
      </c>
      <c r="N114" s="122">
        <f>M114+($W$114-$M$114)/10</f>
        <v>0.10049999999999999</v>
      </c>
      <c r="O114" s="122">
        <f t="shared" ref="O114:V114" si="8">N114+($W$114-$M$114)/10</f>
        <v>9.8999999999999991E-2</v>
      </c>
      <c r="P114" s="122">
        <f t="shared" si="8"/>
        <v>9.7499999999999989E-2</v>
      </c>
      <c r="Q114" s="122">
        <f t="shared" si="8"/>
        <v>9.5999999999999988E-2</v>
      </c>
      <c r="R114" s="122">
        <f t="shared" si="8"/>
        <v>9.4499999999999987E-2</v>
      </c>
      <c r="S114" s="122">
        <f t="shared" si="8"/>
        <v>9.2999999999999985E-2</v>
      </c>
      <c r="T114" s="122">
        <f t="shared" si="8"/>
        <v>9.1499999999999984E-2</v>
      </c>
      <c r="U114" s="122">
        <f t="shared" si="8"/>
        <v>8.9999999999999983E-2</v>
      </c>
      <c r="V114" s="122">
        <f t="shared" si="8"/>
        <v>8.8499999999999981E-2</v>
      </c>
      <c r="W114" s="121">
        <v>8.6999999999999994E-2</v>
      </c>
      <c r="X114" s="122">
        <f>W114+($AG$114-$W$114)/10</f>
        <v>8.5799999999999987E-2</v>
      </c>
      <c r="Y114" s="122">
        <f t="shared" ref="Y114:AF114" si="9">X114+($AG$114-$W$114)/10</f>
        <v>8.4599999999999981E-2</v>
      </c>
      <c r="Z114" s="122">
        <f t="shared" si="9"/>
        <v>8.3399999999999974E-2</v>
      </c>
      <c r="AA114" s="122">
        <f t="shared" si="9"/>
        <v>8.2199999999999968E-2</v>
      </c>
      <c r="AB114" s="122">
        <f t="shared" si="9"/>
        <v>8.0999999999999961E-2</v>
      </c>
      <c r="AC114" s="122">
        <f t="shared" si="9"/>
        <v>7.9799999999999954E-2</v>
      </c>
      <c r="AD114" s="122">
        <f t="shared" si="9"/>
        <v>7.8599999999999948E-2</v>
      </c>
      <c r="AE114" s="122">
        <f t="shared" si="9"/>
        <v>7.7399999999999941E-2</v>
      </c>
      <c r="AF114" s="122">
        <f t="shared" si="9"/>
        <v>7.6199999999999934E-2</v>
      </c>
      <c r="AG114" s="121">
        <v>7.4999999999999997E-2</v>
      </c>
      <c r="AH114" s="122">
        <f>AG114+($AQ$114-$AG$114)/10</f>
        <v>7.4099999999999999E-2</v>
      </c>
      <c r="AI114" s="122">
        <f t="shared" ref="AI114:AP114" si="10">AH114+($AQ$114-$AG$114)/10</f>
        <v>7.3200000000000001E-2</v>
      </c>
      <c r="AJ114" s="122">
        <f t="shared" si="10"/>
        <v>7.2300000000000003E-2</v>
      </c>
      <c r="AK114" s="122">
        <f t="shared" si="10"/>
        <v>7.1400000000000005E-2</v>
      </c>
      <c r="AL114" s="122">
        <f t="shared" si="10"/>
        <v>7.0500000000000007E-2</v>
      </c>
      <c r="AM114" s="122">
        <f t="shared" si="10"/>
        <v>6.9600000000000009E-2</v>
      </c>
      <c r="AN114" s="122">
        <f t="shared" si="10"/>
        <v>6.8700000000000011E-2</v>
      </c>
      <c r="AO114" s="122">
        <f t="shared" si="10"/>
        <v>6.7800000000000013E-2</v>
      </c>
      <c r="AP114" s="122">
        <f t="shared" si="10"/>
        <v>6.6900000000000015E-2</v>
      </c>
      <c r="AQ114" s="121">
        <v>6.6000000000000003E-2</v>
      </c>
      <c r="AR114" s="122">
        <f>AQ114+($BA$114-$AQ$114)/10</f>
        <v>6.54E-2</v>
      </c>
      <c r="AS114" s="122">
        <f t="shared" ref="AS114:AZ114" si="11">AR114+($BA$114-$AQ$114)/10</f>
        <v>6.4799999999999996E-2</v>
      </c>
      <c r="AT114" s="122">
        <f t="shared" si="11"/>
        <v>6.4199999999999993E-2</v>
      </c>
      <c r="AU114" s="122">
        <f t="shared" si="11"/>
        <v>6.359999999999999E-2</v>
      </c>
      <c r="AV114" s="122">
        <f t="shared" si="11"/>
        <v>6.2999999999999987E-2</v>
      </c>
      <c r="AW114" s="122">
        <f t="shared" si="11"/>
        <v>6.2399999999999983E-2</v>
      </c>
      <c r="AX114" s="122">
        <f t="shared" si="11"/>
        <v>6.179999999999998E-2</v>
      </c>
      <c r="AY114" s="122">
        <f t="shared" si="11"/>
        <v>6.1199999999999977E-2</v>
      </c>
      <c r="AZ114" s="122">
        <f t="shared" si="11"/>
        <v>6.0599999999999973E-2</v>
      </c>
      <c r="BA114" s="121">
        <v>0.06</v>
      </c>
      <c r="BB114" s="122">
        <f>BA114+($BK$114-$BA$114)/10</f>
        <v>5.9799999999999999E-2</v>
      </c>
      <c r="BC114" s="122">
        <f t="shared" ref="BC114:BJ114" si="12">BB114+($BK$114-$BA$114)/10</f>
        <v>5.96E-2</v>
      </c>
      <c r="BD114" s="122">
        <f t="shared" si="12"/>
        <v>5.9400000000000001E-2</v>
      </c>
      <c r="BE114" s="122">
        <f t="shared" si="12"/>
        <v>5.9200000000000003E-2</v>
      </c>
      <c r="BF114" s="122">
        <f t="shared" si="12"/>
        <v>5.9000000000000004E-2</v>
      </c>
      <c r="BG114" s="122">
        <f t="shared" si="12"/>
        <v>5.8800000000000005E-2</v>
      </c>
      <c r="BH114" s="122">
        <f t="shared" si="12"/>
        <v>5.8600000000000006E-2</v>
      </c>
      <c r="BI114" s="122">
        <f t="shared" si="12"/>
        <v>5.8400000000000007E-2</v>
      </c>
      <c r="BJ114" s="122">
        <f t="shared" si="12"/>
        <v>5.8200000000000009E-2</v>
      </c>
      <c r="BK114" s="121">
        <v>5.8000000000000003E-2</v>
      </c>
      <c r="BL114" s="122">
        <f>BK114+($BU$114-$BK$114)/10</f>
        <v>5.8099999999999999E-2</v>
      </c>
      <c r="BM114" s="122">
        <f t="shared" ref="BM114:BT114" si="13">BL114+($BU$114-$BK$114)/10</f>
        <v>5.8200000000000002E-2</v>
      </c>
      <c r="BN114" s="122">
        <f t="shared" si="13"/>
        <v>5.8300000000000005E-2</v>
      </c>
      <c r="BO114" s="122">
        <f t="shared" si="13"/>
        <v>5.8400000000000007E-2</v>
      </c>
      <c r="BP114" s="122">
        <f t="shared" si="13"/>
        <v>5.850000000000001E-2</v>
      </c>
      <c r="BQ114" s="122">
        <f t="shared" si="13"/>
        <v>5.8600000000000013E-2</v>
      </c>
      <c r="BR114" s="122">
        <f t="shared" si="13"/>
        <v>5.8700000000000016E-2</v>
      </c>
      <c r="BS114" s="122">
        <f t="shared" si="13"/>
        <v>5.8800000000000019E-2</v>
      </c>
      <c r="BT114" s="122">
        <f t="shared" si="13"/>
        <v>5.8900000000000022E-2</v>
      </c>
      <c r="BU114" s="121">
        <v>5.8999999999999997E-2</v>
      </c>
      <c r="BV114" s="122">
        <f>BU114+($CE$114-$BU$114)/10</f>
        <v>5.9399999999999994E-2</v>
      </c>
      <c r="BW114" s="122">
        <f t="shared" ref="BW114:CD114" si="14">BV114+($CE$114-$BU$114)/10</f>
        <v>5.9799999999999992E-2</v>
      </c>
      <c r="BX114" s="122">
        <f t="shared" si="14"/>
        <v>6.019999999999999E-2</v>
      </c>
      <c r="BY114" s="122">
        <f t="shared" si="14"/>
        <v>6.0599999999999987E-2</v>
      </c>
      <c r="BZ114" s="122">
        <f t="shared" si="14"/>
        <v>6.0999999999999985E-2</v>
      </c>
      <c r="CA114" s="122">
        <f t="shared" si="14"/>
        <v>6.1399999999999982E-2</v>
      </c>
      <c r="CB114" s="122">
        <f t="shared" si="14"/>
        <v>6.179999999999998E-2</v>
      </c>
      <c r="CC114" s="122">
        <f t="shared" si="14"/>
        <v>6.2199999999999978E-2</v>
      </c>
      <c r="CD114" s="122">
        <f t="shared" si="14"/>
        <v>6.2599999999999975E-2</v>
      </c>
      <c r="CE114" s="121">
        <v>6.3E-2</v>
      </c>
      <c r="CF114" s="122">
        <f>CE114+($CO$114-$CE$114)/10</f>
        <v>6.3700000000000007E-2</v>
      </c>
      <c r="CG114" s="122">
        <f t="shared" ref="CG114:CN114" si="15">CF114+($CO$114-$CE$114)/10</f>
        <v>6.4400000000000013E-2</v>
      </c>
      <c r="CH114" s="122">
        <f t="shared" si="15"/>
        <v>6.5100000000000019E-2</v>
      </c>
      <c r="CI114" s="122">
        <f t="shared" si="15"/>
        <v>6.5800000000000025E-2</v>
      </c>
      <c r="CJ114" s="122">
        <f t="shared" si="15"/>
        <v>6.6500000000000031E-2</v>
      </c>
      <c r="CK114" s="122">
        <f t="shared" si="15"/>
        <v>6.7200000000000037E-2</v>
      </c>
      <c r="CL114" s="122">
        <f t="shared" si="15"/>
        <v>6.7900000000000044E-2</v>
      </c>
      <c r="CM114" s="122">
        <f t="shared" si="15"/>
        <v>6.860000000000005E-2</v>
      </c>
      <c r="CN114" s="122">
        <f t="shared" si="15"/>
        <v>6.9300000000000056E-2</v>
      </c>
      <c r="CO114" s="121">
        <v>7.0000000000000007E-2</v>
      </c>
      <c r="CP114" s="122">
        <f>CO114+($CY$114-$CO$114)/10</f>
        <v>7.110000000000001E-2</v>
      </c>
      <c r="CQ114" s="122">
        <f t="shared" ref="CQ114:CX114" si="16">CP114+($CY$114-$CO$114)/10</f>
        <v>7.2200000000000014E-2</v>
      </c>
      <c r="CR114" s="122">
        <f t="shared" si="16"/>
        <v>7.3300000000000018E-2</v>
      </c>
      <c r="CS114" s="122">
        <f t="shared" si="16"/>
        <v>7.4400000000000022E-2</v>
      </c>
      <c r="CT114" s="122">
        <f t="shared" si="16"/>
        <v>7.5500000000000025E-2</v>
      </c>
      <c r="CU114" s="122">
        <f t="shared" si="16"/>
        <v>7.6600000000000029E-2</v>
      </c>
      <c r="CV114" s="122">
        <f t="shared" si="16"/>
        <v>7.7700000000000033E-2</v>
      </c>
      <c r="CW114" s="122">
        <f t="shared" si="16"/>
        <v>7.8800000000000037E-2</v>
      </c>
      <c r="CX114" s="122">
        <f t="shared" si="16"/>
        <v>7.990000000000004E-2</v>
      </c>
      <c r="CY114" s="121">
        <v>8.1000000000000003E-2</v>
      </c>
      <c r="CZ114" s="122">
        <f>CY114+($DI$114-$CY$114)/10</f>
        <v>8.2400000000000001E-2</v>
      </c>
      <c r="DA114" s="122">
        <f t="shared" ref="DA114:DH114" si="17">CZ114+($DI$114-$CY$114)/10</f>
        <v>8.3799999999999999E-2</v>
      </c>
      <c r="DB114" s="122">
        <f t="shared" si="17"/>
        <v>8.5199999999999998E-2</v>
      </c>
      <c r="DC114" s="122">
        <f t="shared" si="17"/>
        <v>8.6599999999999996E-2</v>
      </c>
      <c r="DD114" s="122">
        <f t="shared" si="17"/>
        <v>8.7999999999999995E-2</v>
      </c>
      <c r="DE114" s="122">
        <f t="shared" si="17"/>
        <v>8.9399999999999993E-2</v>
      </c>
      <c r="DF114" s="122">
        <f t="shared" si="17"/>
        <v>9.0799999999999992E-2</v>
      </c>
      <c r="DG114" s="122">
        <f t="shared" si="17"/>
        <v>9.219999999999999E-2</v>
      </c>
      <c r="DH114" s="122">
        <f t="shared" si="17"/>
        <v>9.3599999999999989E-2</v>
      </c>
      <c r="DI114" s="121">
        <v>9.5000000000000001E-2</v>
      </c>
      <c r="DJ114" s="122">
        <f>DI114+($DS$114-$DI$114)/10</f>
        <v>9.6700000000000008E-2</v>
      </c>
      <c r="DK114" s="122">
        <f t="shared" ref="DK114:DR114" si="18">DJ114+($DS$114-$DI$114)/10</f>
        <v>9.8400000000000015E-2</v>
      </c>
      <c r="DL114" s="122">
        <f t="shared" si="18"/>
        <v>0.10010000000000002</v>
      </c>
      <c r="DM114" s="122">
        <f t="shared" si="18"/>
        <v>0.10180000000000003</v>
      </c>
      <c r="DN114" s="122">
        <f t="shared" si="18"/>
        <v>0.10350000000000004</v>
      </c>
      <c r="DO114" s="122">
        <f t="shared" si="18"/>
        <v>0.10520000000000004</v>
      </c>
      <c r="DP114" s="122">
        <f t="shared" si="18"/>
        <v>0.10690000000000005</v>
      </c>
      <c r="DQ114" s="122">
        <f t="shared" si="18"/>
        <v>0.10860000000000006</v>
      </c>
      <c r="DR114" s="122">
        <f t="shared" si="18"/>
        <v>0.11030000000000006</v>
      </c>
      <c r="DS114" s="121">
        <v>0.112</v>
      </c>
    </row>
    <row r="115" spans="2:123" x14ac:dyDescent="0.2">
      <c r="B115" s="4" t="s">
        <v>186</v>
      </c>
      <c r="C115" s="121">
        <v>0.111</v>
      </c>
      <c r="D115" s="122">
        <f>C115+($M$115-$C$115)/10</f>
        <v>0.1091</v>
      </c>
      <c r="E115" s="122">
        <f t="shared" ref="E115:L115" si="19">D115+($M$115-$C$115)/10</f>
        <v>0.1072</v>
      </c>
      <c r="F115" s="122">
        <f t="shared" si="19"/>
        <v>0.1053</v>
      </c>
      <c r="G115" s="122">
        <f t="shared" si="19"/>
        <v>0.10340000000000001</v>
      </c>
      <c r="H115" s="122">
        <f t="shared" si="19"/>
        <v>0.10150000000000001</v>
      </c>
      <c r="I115" s="122">
        <f t="shared" si="19"/>
        <v>9.9600000000000008E-2</v>
      </c>
      <c r="J115" s="122">
        <f t="shared" si="19"/>
        <v>9.7700000000000009E-2</v>
      </c>
      <c r="K115" s="122">
        <f t="shared" si="19"/>
        <v>9.580000000000001E-2</v>
      </c>
      <c r="L115" s="122">
        <f t="shared" si="19"/>
        <v>9.3900000000000011E-2</v>
      </c>
      <c r="M115" s="121">
        <v>9.1999999999999998E-2</v>
      </c>
      <c r="N115" s="122">
        <f>M115+($W$115-$M$115)/10</f>
        <v>9.0499999999999997E-2</v>
      </c>
      <c r="O115" s="122">
        <f t="shared" ref="O115:V115" si="20">N115+($W$115-$M$115)/10</f>
        <v>8.8999999999999996E-2</v>
      </c>
      <c r="P115" s="122">
        <f t="shared" si="20"/>
        <v>8.7499999999999994E-2</v>
      </c>
      <c r="Q115" s="122">
        <f t="shared" si="20"/>
        <v>8.5999999999999993E-2</v>
      </c>
      <c r="R115" s="122">
        <f t="shared" si="20"/>
        <v>8.4499999999999992E-2</v>
      </c>
      <c r="S115" s="122">
        <f t="shared" si="20"/>
        <v>8.299999999999999E-2</v>
      </c>
      <c r="T115" s="122">
        <f t="shared" si="20"/>
        <v>8.1499999999999989E-2</v>
      </c>
      <c r="U115" s="122">
        <f t="shared" si="20"/>
        <v>7.9999999999999988E-2</v>
      </c>
      <c r="V115" s="122">
        <f t="shared" si="20"/>
        <v>7.8499999999999986E-2</v>
      </c>
      <c r="W115" s="121">
        <v>7.6999999999999999E-2</v>
      </c>
      <c r="X115" s="122">
        <f>W115+($AG$115-$W$115)/10</f>
        <v>7.5800000000000006E-2</v>
      </c>
      <c r="Y115" s="122">
        <f t="shared" ref="Y115:AF115" si="21">X115+($AG$115-$W$115)/10</f>
        <v>7.46E-2</v>
      </c>
      <c r="Z115" s="122">
        <f t="shared" si="21"/>
        <v>7.3399999999999993E-2</v>
      </c>
      <c r="AA115" s="122">
        <f t="shared" si="21"/>
        <v>7.2199999999999986E-2</v>
      </c>
      <c r="AB115" s="122">
        <f t="shared" si="21"/>
        <v>7.099999999999998E-2</v>
      </c>
      <c r="AC115" s="122">
        <f t="shared" si="21"/>
        <v>6.9799999999999973E-2</v>
      </c>
      <c r="AD115" s="122">
        <f t="shared" si="21"/>
        <v>6.8599999999999967E-2</v>
      </c>
      <c r="AE115" s="122">
        <f t="shared" si="21"/>
        <v>6.739999999999996E-2</v>
      </c>
      <c r="AF115" s="122">
        <f t="shared" si="21"/>
        <v>6.6199999999999953E-2</v>
      </c>
      <c r="AG115" s="121">
        <v>6.5000000000000002E-2</v>
      </c>
      <c r="AH115" s="122">
        <f>AG115+($AQ$115-$AG$115)/10</f>
        <v>6.4100000000000004E-2</v>
      </c>
      <c r="AI115" s="122">
        <f t="shared" ref="AI115:AP115" si="22">AH115+($AQ$115-$AG$115)/10</f>
        <v>6.3200000000000006E-2</v>
      </c>
      <c r="AJ115" s="122">
        <f t="shared" si="22"/>
        <v>6.2300000000000008E-2</v>
      </c>
      <c r="AK115" s="122">
        <f t="shared" si="22"/>
        <v>6.140000000000001E-2</v>
      </c>
      <c r="AL115" s="122">
        <f t="shared" si="22"/>
        <v>6.0500000000000012E-2</v>
      </c>
      <c r="AM115" s="122">
        <f t="shared" si="22"/>
        <v>5.9600000000000014E-2</v>
      </c>
      <c r="AN115" s="122">
        <f t="shared" si="22"/>
        <v>5.8700000000000016E-2</v>
      </c>
      <c r="AO115" s="122">
        <f t="shared" si="22"/>
        <v>5.7800000000000018E-2</v>
      </c>
      <c r="AP115" s="122">
        <f t="shared" si="22"/>
        <v>5.690000000000002E-2</v>
      </c>
      <c r="AQ115" s="121">
        <v>5.6000000000000001E-2</v>
      </c>
      <c r="AR115" s="122">
        <f>AQ115+($BA$115-$AQ$115)/10</f>
        <v>5.5400000000000005E-2</v>
      </c>
      <c r="AS115" s="122">
        <f t="shared" ref="AS115:AZ115" si="23">AR115+($BA$115-$AQ$115)/10</f>
        <v>5.4800000000000001E-2</v>
      </c>
      <c r="AT115" s="122">
        <f t="shared" si="23"/>
        <v>5.4199999999999998E-2</v>
      </c>
      <c r="AU115" s="122">
        <f t="shared" si="23"/>
        <v>5.3599999999999995E-2</v>
      </c>
      <c r="AV115" s="122">
        <f t="shared" si="23"/>
        <v>5.2999999999999992E-2</v>
      </c>
      <c r="AW115" s="122">
        <f t="shared" si="23"/>
        <v>5.2399999999999988E-2</v>
      </c>
      <c r="AX115" s="122">
        <f t="shared" si="23"/>
        <v>5.1799999999999985E-2</v>
      </c>
      <c r="AY115" s="122">
        <f t="shared" si="23"/>
        <v>5.1199999999999982E-2</v>
      </c>
      <c r="AZ115" s="122">
        <f t="shared" si="23"/>
        <v>5.0599999999999978E-2</v>
      </c>
      <c r="BA115" s="121">
        <v>0.05</v>
      </c>
      <c r="BB115" s="122">
        <f>BA115+($BK$115-$BA$115)/10</f>
        <v>4.9800000000000004E-2</v>
      </c>
      <c r="BC115" s="122">
        <f t="shared" ref="BC115:BJ115" si="24">BB115+($BK$115-$BA$115)/10</f>
        <v>4.9600000000000005E-2</v>
      </c>
      <c r="BD115" s="122">
        <f t="shared" si="24"/>
        <v>4.9400000000000006E-2</v>
      </c>
      <c r="BE115" s="122">
        <f t="shared" si="24"/>
        <v>4.9200000000000008E-2</v>
      </c>
      <c r="BF115" s="122">
        <f t="shared" si="24"/>
        <v>4.9000000000000009E-2</v>
      </c>
      <c r="BG115" s="122">
        <f t="shared" si="24"/>
        <v>4.880000000000001E-2</v>
      </c>
      <c r="BH115" s="122">
        <f t="shared" si="24"/>
        <v>4.8600000000000011E-2</v>
      </c>
      <c r="BI115" s="122">
        <f t="shared" si="24"/>
        <v>4.8400000000000012E-2</v>
      </c>
      <c r="BJ115" s="122">
        <f t="shared" si="24"/>
        <v>4.8200000000000014E-2</v>
      </c>
      <c r="BK115" s="121">
        <v>4.8000000000000001E-2</v>
      </c>
      <c r="BL115" s="122">
        <f>BK115+($BU$115-$BK$115)/10</f>
        <v>4.8100000000000004E-2</v>
      </c>
      <c r="BM115" s="122">
        <f t="shared" ref="BM115:BT115" si="25">BL115+($BU$115-$BK$115)/10</f>
        <v>4.8200000000000007E-2</v>
      </c>
      <c r="BN115" s="122">
        <f t="shared" si="25"/>
        <v>4.830000000000001E-2</v>
      </c>
      <c r="BO115" s="122">
        <f t="shared" si="25"/>
        <v>4.8400000000000012E-2</v>
      </c>
      <c r="BP115" s="122">
        <f t="shared" si="25"/>
        <v>4.8500000000000015E-2</v>
      </c>
      <c r="BQ115" s="122">
        <f t="shared" si="25"/>
        <v>4.8600000000000018E-2</v>
      </c>
      <c r="BR115" s="122">
        <f t="shared" si="25"/>
        <v>4.8700000000000021E-2</v>
      </c>
      <c r="BS115" s="122">
        <f t="shared" si="25"/>
        <v>4.8800000000000024E-2</v>
      </c>
      <c r="BT115" s="122">
        <f t="shared" si="25"/>
        <v>4.8900000000000027E-2</v>
      </c>
      <c r="BU115" s="121">
        <v>4.9000000000000002E-2</v>
      </c>
      <c r="BV115" s="122">
        <f>BU115+($CE$115-$BU$115)/10</f>
        <v>4.9399999999999999E-2</v>
      </c>
      <c r="BW115" s="122">
        <f t="shared" ref="BW115:CC115" si="26">BV115+($CE$115-$BU$115)/10</f>
        <v>4.9799999999999997E-2</v>
      </c>
      <c r="BX115" s="122">
        <f t="shared" si="26"/>
        <v>5.0199999999999995E-2</v>
      </c>
      <c r="BY115" s="122">
        <f t="shared" si="26"/>
        <v>5.0599999999999992E-2</v>
      </c>
      <c r="BZ115" s="122">
        <f t="shared" si="26"/>
        <v>5.099999999999999E-2</v>
      </c>
      <c r="CA115" s="122">
        <f t="shared" si="26"/>
        <v>5.1399999999999987E-2</v>
      </c>
      <c r="CB115" s="122">
        <f t="shared" si="26"/>
        <v>5.1799999999999985E-2</v>
      </c>
      <c r="CC115" s="122">
        <f t="shared" si="26"/>
        <v>5.2199999999999983E-2</v>
      </c>
      <c r="CD115" s="122">
        <f>CC115+($CE$115-$BU$115)/10</f>
        <v>5.259999999999998E-2</v>
      </c>
      <c r="CE115" s="121">
        <v>5.2999999999999999E-2</v>
      </c>
      <c r="CF115" s="122">
        <f>CE115+($CO$115-$CE$115)/10</f>
        <v>5.3699999999999998E-2</v>
      </c>
      <c r="CG115" s="122">
        <f t="shared" ref="CG115:CN115" si="27">CF115+($CO$115-$CE$115)/10</f>
        <v>5.4399999999999997E-2</v>
      </c>
      <c r="CH115" s="122">
        <f t="shared" si="27"/>
        <v>5.5099999999999996E-2</v>
      </c>
      <c r="CI115" s="122">
        <f t="shared" si="27"/>
        <v>5.5799999999999995E-2</v>
      </c>
      <c r="CJ115" s="122">
        <f t="shared" si="27"/>
        <v>5.6499999999999995E-2</v>
      </c>
      <c r="CK115" s="122">
        <f t="shared" si="27"/>
        <v>5.7199999999999994E-2</v>
      </c>
      <c r="CL115" s="122">
        <f t="shared" si="27"/>
        <v>5.7899999999999993E-2</v>
      </c>
      <c r="CM115" s="122">
        <f t="shared" si="27"/>
        <v>5.8599999999999992E-2</v>
      </c>
      <c r="CN115" s="122">
        <f t="shared" si="27"/>
        <v>5.9299999999999992E-2</v>
      </c>
      <c r="CO115" s="121">
        <v>0.06</v>
      </c>
      <c r="CP115" s="122">
        <f>CO115+($CY$115-$CO$115)/10</f>
        <v>6.1099999999999995E-2</v>
      </c>
      <c r="CQ115" s="122">
        <f t="shared" ref="CQ115:CX115" si="28">CP115+($CY$115-$CO$115)/10</f>
        <v>6.2199999999999991E-2</v>
      </c>
      <c r="CR115" s="122">
        <f t="shared" si="28"/>
        <v>6.3299999999999995E-2</v>
      </c>
      <c r="CS115" s="122">
        <f t="shared" si="28"/>
        <v>6.4399999999999999E-2</v>
      </c>
      <c r="CT115" s="122">
        <f t="shared" si="28"/>
        <v>6.5500000000000003E-2</v>
      </c>
      <c r="CU115" s="122">
        <f t="shared" si="28"/>
        <v>6.6600000000000006E-2</v>
      </c>
      <c r="CV115" s="122">
        <f t="shared" si="28"/>
        <v>6.770000000000001E-2</v>
      </c>
      <c r="CW115" s="122">
        <f t="shared" si="28"/>
        <v>6.8800000000000014E-2</v>
      </c>
      <c r="CX115" s="122">
        <f t="shared" si="28"/>
        <v>6.9900000000000018E-2</v>
      </c>
      <c r="CY115" s="121">
        <v>7.0999999999999994E-2</v>
      </c>
      <c r="CZ115" s="122">
        <f>CY115+($DI$115-$CY$115)/10</f>
        <v>7.2399999999999992E-2</v>
      </c>
      <c r="DA115" s="122">
        <f t="shared" ref="DA115:DH115" si="29">CZ115+($DI$115-$CY$115)/10</f>
        <v>7.3799999999999991E-2</v>
      </c>
      <c r="DB115" s="122">
        <f t="shared" si="29"/>
        <v>7.5199999999999989E-2</v>
      </c>
      <c r="DC115" s="122">
        <f t="shared" si="29"/>
        <v>7.6599999999999988E-2</v>
      </c>
      <c r="DD115" s="122">
        <f t="shared" si="29"/>
        <v>7.7999999999999986E-2</v>
      </c>
      <c r="DE115" s="122">
        <f t="shared" si="29"/>
        <v>7.9399999999999984E-2</v>
      </c>
      <c r="DF115" s="122">
        <f t="shared" si="29"/>
        <v>8.0799999999999983E-2</v>
      </c>
      <c r="DG115" s="122">
        <f t="shared" si="29"/>
        <v>8.2199999999999981E-2</v>
      </c>
      <c r="DH115" s="122">
        <f t="shared" si="29"/>
        <v>8.359999999999998E-2</v>
      </c>
      <c r="DI115" s="121">
        <v>8.5000000000000006E-2</v>
      </c>
      <c r="DJ115" s="122">
        <f>DI115+($DS$115-$DI$115)/10</f>
        <v>8.6699999999999999E-2</v>
      </c>
      <c r="DK115" s="122">
        <f t="shared" ref="DK115:DR115" si="30">DJ115+($DS$115-$DI$115)/10</f>
        <v>8.8399999999999992E-2</v>
      </c>
      <c r="DL115" s="122">
        <f t="shared" si="30"/>
        <v>9.0099999999999986E-2</v>
      </c>
      <c r="DM115" s="122">
        <f t="shared" si="30"/>
        <v>9.1799999999999979E-2</v>
      </c>
      <c r="DN115" s="122">
        <f t="shared" si="30"/>
        <v>9.3499999999999972E-2</v>
      </c>
      <c r="DO115" s="122">
        <f t="shared" si="30"/>
        <v>9.5199999999999965E-2</v>
      </c>
      <c r="DP115" s="122">
        <f t="shared" si="30"/>
        <v>9.6899999999999958E-2</v>
      </c>
      <c r="DQ115" s="122">
        <f t="shared" si="30"/>
        <v>9.8599999999999952E-2</v>
      </c>
      <c r="DR115" s="122">
        <f t="shared" si="30"/>
        <v>0.10029999999999994</v>
      </c>
      <c r="DS115" s="121">
        <v>0.10199999999999999</v>
      </c>
    </row>
    <row r="116" spans="2:123" x14ac:dyDescent="0.2">
      <c r="B116" s="4" t="s">
        <v>187</v>
      </c>
      <c r="C116" s="121">
        <v>0.14899999999999999</v>
      </c>
      <c r="D116" s="122">
        <f>C116+($M$116-$C$116)/10</f>
        <v>0.14710000000000001</v>
      </c>
      <c r="E116" s="122">
        <f t="shared" ref="E116:L116" si="31">D116+($M$116-$C$116)/10</f>
        <v>0.1452</v>
      </c>
      <c r="F116" s="122">
        <f t="shared" si="31"/>
        <v>0.14329999999999998</v>
      </c>
      <c r="G116" s="122">
        <f t="shared" si="31"/>
        <v>0.14139999999999997</v>
      </c>
      <c r="H116" s="122">
        <f t="shared" si="31"/>
        <v>0.13949999999999996</v>
      </c>
      <c r="I116" s="122">
        <f t="shared" si="31"/>
        <v>0.13759999999999994</v>
      </c>
      <c r="J116" s="122">
        <f t="shared" si="31"/>
        <v>0.13569999999999993</v>
      </c>
      <c r="K116" s="122">
        <f t="shared" si="31"/>
        <v>0.13379999999999992</v>
      </c>
      <c r="L116" s="122">
        <f t="shared" si="31"/>
        <v>0.13189999999999991</v>
      </c>
      <c r="M116" s="121">
        <v>0.13</v>
      </c>
      <c r="N116" s="122">
        <f>M116+($W$116-$M$116)/10</f>
        <v>0.1285</v>
      </c>
      <c r="O116" s="122">
        <f t="shared" ref="O116:V116" si="32">N116+($W$116-$M$116)/10</f>
        <v>0.127</v>
      </c>
      <c r="P116" s="122">
        <f t="shared" si="32"/>
        <v>0.1255</v>
      </c>
      <c r="Q116" s="122">
        <f t="shared" si="32"/>
        <v>0.124</v>
      </c>
      <c r="R116" s="122">
        <f t="shared" si="32"/>
        <v>0.1225</v>
      </c>
      <c r="S116" s="122">
        <f t="shared" si="32"/>
        <v>0.121</v>
      </c>
      <c r="T116" s="122">
        <f t="shared" si="32"/>
        <v>0.1195</v>
      </c>
      <c r="U116" s="122">
        <f t="shared" si="32"/>
        <v>0.11799999999999999</v>
      </c>
      <c r="V116" s="122">
        <f t="shared" si="32"/>
        <v>0.11649999999999999</v>
      </c>
      <c r="W116" s="121">
        <v>0.115</v>
      </c>
      <c r="X116" s="122">
        <f>W116+($AG$116-$W$116)/10</f>
        <v>0.1138</v>
      </c>
      <c r="Y116" s="122">
        <f t="shared" ref="Y116:AF116" si="33">X116+($AG$116-$W$116)/10</f>
        <v>0.11259999999999999</v>
      </c>
      <c r="Z116" s="122">
        <f t="shared" si="33"/>
        <v>0.11139999999999999</v>
      </c>
      <c r="AA116" s="122">
        <f t="shared" si="33"/>
        <v>0.11019999999999998</v>
      </c>
      <c r="AB116" s="122">
        <f t="shared" si="33"/>
        <v>0.10899999999999997</v>
      </c>
      <c r="AC116" s="122">
        <f t="shared" si="33"/>
        <v>0.10779999999999997</v>
      </c>
      <c r="AD116" s="122">
        <f t="shared" si="33"/>
        <v>0.10659999999999996</v>
      </c>
      <c r="AE116" s="122">
        <f t="shared" si="33"/>
        <v>0.10539999999999995</v>
      </c>
      <c r="AF116" s="122">
        <f t="shared" si="33"/>
        <v>0.10419999999999995</v>
      </c>
      <c r="AG116" s="121">
        <v>0.10299999999999999</v>
      </c>
      <c r="AH116" s="122">
        <f>AG116+($AQ$116-$AG$116)/10</f>
        <v>0.1021</v>
      </c>
      <c r="AI116" s="122">
        <f t="shared" ref="AI116:AP116" si="34">AH116+($AQ$116-$AG$116)/10</f>
        <v>0.1012</v>
      </c>
      <c r="AJ116" s="122">
        <f t="shared" si="34"/>
        <v>0.1003</v>
      </c>
      <c r="AK116" s="122">
        <f t="shared" si="34"/>
        <v>9.9400000000000002E-2</v>
      </c>
      <c r="AL116" s="122">
        <f t="shared" si="34"/>
        <v>9.8500000000000004E-2</v>
      </c>
      <c r="AM116" s="122">
        <f t="shared" si="34"/>
        <v>9.7600000000000006E-2</v>
      </c>
      <c r="AN116" s="122">
        <f t="shared" si="34"/>
        <v>9.6700000000000008E-2</v>
      </c>
      <c r="AO116" s="122">
        <f t="shared" si="34"/>
        <v>9.580000000000001E-2</v>
      </c>
      <c r="AP116" s="122">
        <f t="shared" si="34"/>
        <v>9.4900000000000012E-2</v>
      </c>
      <c r="AQ116" s="121">
        <v>9.4E-2</v>
      </c>
      <c r="AR116" s="122">
        <f>AQ116+($BA$116-$AQ$116)/10</f>
        <v>9.3399999999999997E-2</v>
      </c>
      <c r="AS116" s="122">
        <f t="shared" ref="AS116:AZ116" si="35">AR116+($BA$116-$AQ$116)/10</f>
        <v>9.2799999999999994E-2</v>
      </c>
      <c r="AT116" s="122">
        <f t="shared" si="35"/>
        <v>9.219999999999999E-2</v>
      </c>
      <c r="AU116" s="122">
        <f t="shared" si="35"/>
        <v>9.1599999999999987E-2</v>
      </c>
      <c r="AV116" s="122">
        <f t="shared" si="35"/>
        <v>9.0999999999999984E-2</v>
      </c>
      <c r="AW116" s="122">
        <f t="shared" si="35"/>
        <v>9.039999999999998E-2</v>
      </c>
      <c r="AX116" s="122">
        <f t="shared" si="35"/>
        <v>8.9799999999999977E-2</v>
      </c>
      <c r="AY116" s="122">
        <f t="shared" si="35"/>
        <v>8.9199999999999974E-2</v>
      </c>
      <c r="AZ116" s="122">
        <f t="shared" si="35"/>
        <v>8.859999999999997E-2</v>
      </c>
      <c r="BA116" s="121">
        <v>8.7999999999999995E-2</v>
      </c>
      <c r="BB116" s="122">
        <f>BA116+($BK$116-$BA$116)/10</f>
        <v>8.7799999999999989E-2</v>
      </c>
      <c r="BC116" s="122">
        <f t="shared" ref="BC116:BJ116" si="36">BB116+($BK$116-$BA$116)/10</f>
        <v>8.7599999999999983E-2</v>
      </c>
      <c r="BD116" s="122">
        <f t="shared" si="36"/>
        <v>8.7399999999999978E-2</v>
      </c>
      <c r="BE116" s="122">
        <f t="shared" si="36"/>
        <v>8.7199999999999972E-2</v>
      </c>
      <c r="BF116" s="122">
        <f t="shared" si="36"/>
        <v>8.6999999999999966E-2</v>
      </c>
      <c r="BG116" s="122">
        <f t="shared" si="36"/>
        <v>8.6799999999999961E-2</v>
      </c>
      <c r="BH116" s="122">
        <f t="shared" si="36"/>
        <v>8.6599999999999955E-2</v>
      </c>
      <c r="BI116" s="122">
        <f t="shared" si="36"/>
        <v>8.6399999999999949E-2</v>
      </c>
      <c r="BJ116" s="122">
        <f t="shared" si="36"/>
        <v>8.6199999999999943E-2</v>
      </c>
      <c r="BK116" s="121">
        <v>8.5999999999999993E-2</v>
      </c>
      <c r="BL116" s="122">
        <f>BK116+($BU$116-$BK$116)/10</f>
        <v>8.6099999999999996E-2</v>
      </c>
      <c r="BM116" s="122">
        <f t="shared" ref="BM116:BT116" si="37">BL116+($BU$116-$BK$116)/10</f>
        <v>8.6199999999999999E-2</v>
      </c>
      <c r="BN116" s="122">
        <f t="shared" si="37"/>
        <v>8.6300000000000002E-2</v>
      </c>
      <c r="BO116" s="122">
        <f t="shared" si="37"/>
        <v>8.6400000000000005E-2</v>
      </c>
      <c r="BP116" s="122">
        <f t="shared" si="37"/>
        <v>8.6500000000000007E-2</v>
      </c>
      <c r="BQ116" s="122">
        <f t="shared" si="37"/>
        <v>8.660000000000001E-2</v>
      </c>
      <c r="BR116" s="122">
        <f t="shared" si="37"/>
        <v>8.6700000000000013E-2</v>
      </c>
      <c r="BS116" s="122">
        <f t="shared" si="37"/>
        <v>8.6800000000000016E-2</v>
      </c>
      <c r="BT116" s="122">
        <f t="shared" si="37"/>
        <v>8.6900000000000019E-2</v>
      </c>
      <c r="BU116" s="121">
        <v>8.6999999999999994E-2</v>
      </c>
      <c r="BV116" s="122">
        <f>BU116+($CE$116-$BU$116)/10</f>
        <v>8.7399999999999992E-2</v>
      </c>
      <c r="BW116" s="122">
        <f t="shared" ref="BW116:CD116" si="38">BV116+($CE$116-$BU$116)/10</f>
        <v>8.7799999999999989E-2</v>
      </c>
      <c r="BX116" s="122">
        <f t="shared" si="38"/>
        <v>8.8199999999999987E-2</v>
      </c>
      <c r="BY116" s="122">
        <f t="shared" si="38"/>
        <v>8.8599999999999984E-2</v>
      </c>
      <c r="BZ116" s="122">
        <f t="shared" si="38"/>
        <v>8.8999999999999982E-2</v>
      </c>
      <c r="CA116" s="122">
        <f t="shared" si="38"/>
        <v>8.9399999999999979E-2</v>
      </c>
      <c r="CB116" s="122">
        <f t="shared" si="38"/>
        <v>8.9799999999999977E-2</v>
      </c>
      <c r="CC116" s="122">
        <f t="shared" si="38"/>
        <v>9.0199999999999975E-2</v>
      </c>
      <c r="CD116" s="122">
        <f t="shared" si="38"/>
        <v>9.0599999999999972E-2</v>
      </c>
      <c r="CE116" s="121">
        <v>9.0999999999999998E-2</v>
      </c>
      <c r="CF116" s="122">
        <f>CE116+($CO$116-$CE$116)/10</f>
        <v>9.1700000000000004E-2</v>
      </c>
      <c r="CG116" s="122">
        <f t="shared" ref="CG116:CN116" si="39">CF116+($CO$116-$CE$116)/10</f>
        <v>9.240000000000001E-2</v>
      </c>
      <c r="CH116" s="122">
        <f t="shared" si="39"/>
        <v>9.3100000000000016E-2</v>
      </c>
      <c r="CI116" s="122">
        <f t="shared" si="39"/>
        <v>9.3800000000000022E-2</v>
      </c>
      <c r="CJ116" s="122">
        <f t="shared" si="39"/>
        <v>9.4500000000000028E-2</v>
      </c>
      <c r="CK116" s="122">
        <f t="shared" si="39"/>
        <v>9.5200000000000035E-2</v>
      </c>
      <c r="CL116" s="122">
        <f t="shared" si="39"/>
        <v>9.5900000000000041E-2</v>
      </c>
      <c r="CM116" s="122">
        <f t="shared" si="39"/>
        <v>9.6600000000000047E-2</v>
      </c>
      <c r="CN116" s="122">
        <f t="shared" si="39"/>
        <v>9.7300000000000053E-2</v>
      </c>
      <c r="CO116" s="121">
        <v>9.8000000000000004E-2</v>
      </c>
      <c r="CP116" s="122">
        <f>CO116+($CY$116-$CO$116)/10</f>
        <v>9.9100000000000008E-2</v>
      </c>
      <c r="CQ116" s="122">
        <f t="shared" ref="CQ116:CX116" si="40">CP116+($CY$116-$CO$116)/10</f>
        <v>0.10020000000000001</v>
      </c>
      <c r="CR116" s="122">
        <f t="shared" si="40"/>
        <v>0.10130000000000002</v>
      </c>
      <c r="CS116" s="122">
        <f t="shared" si="40"/>
        <v>0.10240000000000002</v>
      </c>
      <c r="CT116" s="122">
        <f t="shared" si="40"/>
        <v>0.10350000000000002</v>
      </c>
      <c r="CU116" s="122">
        <f t="shared" si="40"/>
        <v>0.10460000000000003</v>
      </c>
      <c r="CV116" s="122">
        <f t="shared" si="40"/>
        <v>0.10570000000000003</v>
      </c>
      <c r="CW116" s="122">
        <f t="shared" si="40"/>
        <v>0.10680000000000003</v>
      </c>
      <c r="CX116" s="122">
        <f t="shared" si="40"/>
        <v>0.10790000000000004</v>
      </c>
      <c r="CY116" s="121">
        <v>0.109</v>
      </c>
      <c r="CZ116" s="122"/>
      <c r="DA116" s="122"/>
      <c r="DB116" s="122"/>
      <c r="DC116" s="122"/>
      <c r="DD116" s="122"/>
      <c r="DE116" s="122"/>
      <c r="DF116" s="122"/>
      <c r="DG116" s="122"/>
      <c r="DH116" s="122"/>
      <c r="DI116" s="121"/>
      <c r="DJ116" s="122"/>
      <c r="DK116" s="122"/>
      <c r="DL116" s="122"/>
      <c r="DM116" s="122"/>
      <c r="DN116" s="122"/>
      <c r="DO116" s="122"/>
      <c r="DP116" s="122"/>
      <c r="DQ116" s="122"/>
      <c r="DR116" s="122"/>
      <c r="DS116" s="121"/>
    </row>
    <row r="117" spans="2:123" x14ac:dyDescent="0.2">
      <c r="B117" s="4" t="s">
        <v>188</v>
      </c>
      <c r="C117" s="121">
        <v>0.69099999999999995</v>
      </c>
      <c r="D117" s="122">
        <f>C117+($M$117-$C$117)/10</f>
        <v>0.67649999999999999</v>
      </c>
      <c r="E117" s="122">
        <f t="shared" ref="E117:L117" si="41">D117+($M$117-$C$117)/10</f>
        <v>0.66200000000000003</v>
      </c>
      <c r="F117" s="122">
        <f t="shared" si="41"/>
        <v>0.64750000000000008</v>
      </c>
      <c r="G117" s="122">
        <f t="shared" si="41"/>
        <v>0.63300000000000012</v>
      </c>
      <c r="H117" s="122">
        <f t="shared" si="41"/>
        <v>0.61850000000000016</v>
      </c>
      <c r="I117" s="122">
        <f t="shared" si="41"/>
        <v>0.6040000000000002</v>
      </c>
      <c r="J117" s="122">
        <f t="shared" si="41"/>
        <v>0.58950000000000025</v>
      </c>
      <c r="K117" s="122">
        <f t="shared" si="41"/>
        <v>0.57500000000000029</v>
      </c>
      <c r="L117" s="122">
        <f t="shared" si="41"/>
        <v>0.56050000000000033</v>
      </c>
      <c r="M117" s="121">
        <v>0.54600000000000004</v>
      </c>
      <c r="N117" s="122">
        <f>M117+($W$117-$M$117)/10</f>
        <v>0.53550000000000009</v>
      </c>
      <c r="O117" s="122">
        <f t="shared" ref="O117:V117" si="42">N117+($W$117-$M$117)/10</f>
        <v>0.52500000000000013</v>
      </c>
      <c r="P117" s="122">
        <f t="shared" si="42"/>
        <v>0.51450000000000018</v>
      </c>
      <c r="Q117" s="122">
        <f t="shared" si="42"/>
        <v>0.50400000000000023</v>
      </c>
      <c r="R117" s="122">
        <f t="shared" si="42"/>
        <v>0.49350000000000022</v>
      </c>
      <c r="S117" s="122">
        <f t="shared" si="42"/>
        <v>0.48300000000000021</v>
      </c>
      <c r="T117" s="122">
        <f t="shared" si="42"/>
        <v>0.4725000000000002</v>
      </c>
      <c r="U117" s="122">
        <f t="shared" si="42"/>
        <v>0.46200000000000019</v>
      </c>
      <c r="V117" s="122">
        <f t="shared" si="42"/>
        <v>0.45150000000000018</v>
      </c>
      <c r="W117" s="121">
        <v>0.441</v>
      </c>
      <c r="X117" s="122">
        <f>W117+($AG$117-$W$117)/10</f>
        <v>0.434</v>
      </c>
      <c r="Y117" s="122">
        <f t="shared" ref="Y117:AF117" si="43">X117+($AG$117-$W$117)/10</f>
        <v>0.42699999999999999</v>
      </c>
      <c r="Z117" s="122">
        <f t="shared" si="43"/>
        <v>0.42</v>
      </c>
      <c r="AA117" s="122">
        <f t="shared" si="43"/>
        <v>0.41299999999999998</v>
      </c>
      <c r="AB117" s="122">
        <f t="shared" si="43"/>
        <v>0.40599999999999997</v>
      </c>
      <c r="AC117" s="122">
        <f t="shared" si="43"/>
        <v>0.39899999999999997</v>
      </c>
      <c r="AD117" s="122">
        <f t="shared" si="43"/>
        <v>0.39199999999999996</v>
      </c>
      <c r="AE117" s="122">
        <f t="shared" si="43"/>
        <v>0.38499999999999995</v>
      </c>
      <c r="AF117" s="122">
        <f t="shared" si="43"/>
        <v>0.37799999999999995</v>
      </c>
      <c r="AG117" s="121">
        <v>0.371</v>
      </c>
      <c r="AH117" s="122">
        <f>AG117+($AQ$117-$AG$117)/10</f>
        <v>0.3669</v>
      </c>
      <c r="AI117" s="122">
        <f t="shared" ref="AI117:AP117" si="44">AH117+($AQ$117-$AG$117)/10</f>
        <v>0.36280000000000001</v>
      </c>
      <c r="AJ117" s="122">
        <f t="shared" si="44"/>
        <v>0.35870000000000002</v>
      </c>
      <c r="AK117" s="122">
        <f t="shared" si="44"/>
        <v>0.35460000000000003</v>
      </c>
      <c r="AL117" s="122">
        <f t="shared" si="44"/>
        <v>0.35050000000000003</v>
      </c>
      <c r="AM117" s="122">
        <f t="shared" si="44"/>
        <v>0.34640000000000004</v>
      </c>
      <c r="AN117" s="122">
        <f t="shared" si="44"/>
        <v>0.34230000000000005</v>
      </c>
      <c r="AO117" s="122">
        <f t="shared" si="44"/>
        <v>0.33820000000000006</v>
      </c>
      <c r="AP117" s="122">
        <f t="shared" si="44"/>
        <v>0.33410000000000006</v>
      </c>
      <c r="AQ117" s="121">
        <v>0.33</v>
      </c>
      <c r="AR117" s="122">
        <f>AQ117+($BA$117-$AQ$117)/10</f>
        <v>0.3281</v>
      </c>
      <c r="AS117" s="122">
        <f t="shared" ref="AS117:AZ117" si="45">AR117+($BA$117-$AQ$117)/10</f>
        <v>0.32619999999999999</v>
      </c>
      <c r="AT117" s="122">
        <f t="shared" si="45"/>
        <v>0.32429999999999998</v>
      </c>
      <c r="AU117" s="122">
        <f t="shared" si="45"/>
        <v>0.32239999999999996</v>
      </c>
      <c r="AV117" s="122">
        <f t="shared" si="45"/>
        <v>0.32049999999999995</v>
      </c>
      <c r="AW117" s="122">
        <f t="shared" si="45"/>
        <v>0.31859999999999994</v>
      </c>
      <c r="AX117" s="122">
        <f t="shared" si="45"/>
        <v>0.31669999999999993</v>
      </c>
      <c r="AY117" s="122">
        <f t="shared" si="45"/>
        <v>0.31479999999999991</v>
      </c>
      <c r="AZ117" s="122">
        <f t="shared" si="45"/>
        <v>0.3128999999999999</v>
      </c>
      <c r="BA117" s="121">
        <v>0.311</v>
      </c>
      <c r="BB117" s="122">
        <f>BA117+($BK$117-$BA$117)/10</f>
        <v>0.31080000000000002</v>
      </c>
      <c r="BC117" s="122">
        <f t="shared" ref="BC117:BJ117" si="46">BB117+($BK$117-$BA$117)/10</f>
        <v>0.31060000000000004</v>
      </c>
      <c r="BD117" s="122">
        <f t="shared" si="46"/>
        <v>0.31040000000000006</v>
      </c>
      <c r="BE117" s="122">
        <f t="shared" si="46"/>
        <v>0.31020000000000009</v>
      </c>
      <c r="BF117" s="122">
        <f t="shared" si="46"/>
        <v>0.31000000000000011</v>
      </c>
      <c r="BG117" s="122">
        <f t="shared" si="46"/>
        <v>0.30980000000000013</v>
      </c>
      <c r="BH117" s="122">
        <f t="shared" si="46"/>
        <v>0.30960000000000015</v>
      </c>
      <c r="BI117" s="122">
        <f t="shared" si="46"/>
        <v>0.30940000000000017</v>
      </c>
      <c r="BJ117" s="122">
        <f t="shared" si="46"/>
        <v>0.3092000000000002</v>
      </c>
      <c r="BK117" s="121">
        <v>0.309</v>
      </c>
      <c r="BL117" s="122">
        <f>BK117+($BU$117-$BK$117)/10</f>
        <v>0.30990000000000001</v>
      </c>
      <c r="BM117" s="122">
        <f t="shared" ref="BM117:BT117" si="47">BL117+($BU$117-$BK$117)/10</f>
        <v>0.31080000000000002</v>
      </c>
      <c r="BN117" s="122">
        <f t="shared" si="47"/>
        <v>0.31170000000000003</v>
      </c>
      <c r="BO117" s="122">
        <f t="shared" si="47"/>
        <v>0.31260000000000004</v>
      </c>
      <c r="BP117" s="122">
        <f t="shared" si="47"/>
        <v>0.31350000000000006</v>
      </c>
      <c r="BQ117" s="122">
        <f t="shared" si="47"/>
        <v>0.31440000000000007</v>
      </c>
      <c r="BR117" s="122">
        <f t="shared" si="47"/>
        <v>0.31530000000000008</v>
      </c>
      <c r="BS117" s="122">
        <f t="shared" si="47"/>
        <v>0.31620000000000009</v>
      </c>
      <c r="BT117" s="122">
        <f t="shared" si="47"/>
        <v>0.3171000000000001</v>
      </c>
      <c r="BU117" s="121">
        <v>0.318</v>
      </c>
      <c r="BV117" s="122">
        <f>BU117+($CE$117-$BU$117)/10</f>
        <v>0.31940000000000002</v>
      </c>
      <c r="BW117" s="122">
        <f t="shared" ref="BW117:CD117" si="48">BV117+($CE$117-$BU$117)/10</f>
        <v>0.32080000000000003</v>
      </c>
      <c r="BX117" s="122">
        <f t="shared" si="48"/>
        <v>0.32220000000000004</v>
      </c>
      <c r="BY117" s="122">
        <f t="shared" si="48"/>
        <v>0.32360000000000005</v>
      </c>
      <c r="BZ117" s="122">
        <f t="shared" si="48"/>
        <v>0.32500000000000007</v>
      </c>
      <c r="CA117" s="122">
        <f t="shared" si="48"/>
        <v>0.32640000000000008</v>
      </c>
      <c r="CB117" s="122">
        <f t="shared" si="48"/>
        <v>0.32780000000000009</v>
      </c>
      <c r="CC117" s="122">
        <f t="shared" si="48"/>
        <v>0.3292000000000001</v>
      </c>
      <c r="CD117" s="122">
        <f t="shared" si="48"/>
        <v>0.33060000000000012</v>
      </c>
      <c r="CE117" s="121">
        <v>0.33200000000000002</v>
      </c>
      <c r="CF117" s="122"/>
      <c r="CG117" s="122"/>
      <c r="CH117" s="122"/>
      <c r="CI117" s="122"/>
      <c r="CJ117" s="122"/>
      <c r="CK117" s="122"/>
      <c r="CL117" s="122"/>
      <c r="CM117" s="122"/>
      <c r="CN117" s="122"/>
      <c r="CO117" s="121"/>
      <c r="CP117" s="122"/>
      <c r="CQ117" s="122"/>
      <c r="CR117" s="122"/>
      <c r="CS117" s="122"/>
      <c r="CT117" s="122"/>
      <c r="CU117" s="122"/>
      <c r="CV117" s="122"/>
      <c r="CW117" s="122"/>
      <c r="CX117" s="122"/>
      <c r="CY117" s="121"/>
      <c r="CZ117" s="122"/>
      <c r="DA117" s="122"/>
      <c r="DB117" s="122"/>
      <c r="DC117" s="122"/>
      <c r="DD117" s="122"/>
      <c r="DE117" s="122"/>
      <c r="DF117" s="122"/>
      <c r="DG117" s="122"/>
      <c r="DH117" s="122"/>
      <c r="DI117" s="121"/>
      <c r="DJ117" s="122"/>
      <c r="DK117" s="122"/>
      <c r="DL117" s="122"/>
      <c r="DM117" s="122"/>
      <c r="DN117" s="122"/>
      <c r="DO117" s="122"/>
      <c r="DP117" s="122"/>
      <c r="DQ117" s="122"/>
      <c r="DR117" s="122"/>
      <c r="DS117" s="121"/>
    </row>
    <row r="118" spans="2:123" x14ac:dyDescent="0.2">
      <c r="B118" s="4" t="s">
        <v>189</v>
      </c>
      <c r="C118" s="121">
        <v>0.83199999999999996</v>
      </c>
      <c r="D118" s="122">
        <f>C118+($M$118-$C$118)/10</f>
        <v>0.8175</v>
      </c>
      <c r="E118" s="122">
        <f t="shared" ref="E118:L118" si="49">D118+($M$118-$C$118)/10</f>
        <v>0.80300000000000005</v>
      </c>
      <c r="F118" s="122">
        <f t="shared" si="49"/>
        <v>0.78850000000000009</v>
      </c>
      <c r="G118" s="122">
        <f t="shared" si="49"/>
        <v>0.77400000000000013</v>
      </c>
      <c r="H118" s="122">
        <f t="shared" si="49"/>
        <v>0.75950000000000017</v>
      </c>
      <c r="I118" s="122">
        <f t="shared" si="49"/>
        <v>0.74500000000000022</v>
      </c>
      <c r="J118" s="122">
        <f t="shared" si="49"/>
        <v>0.73050000000000026</v>
      </c>
      <c r="K118" s="122">
        <f t="shared" si="49"/>
        <v>0.7160000000000003</v>
      </c>
      <c r="L118" s="122">
        <f t="shared" si="49"/>
        <v>0.70150000000000035</v>
      </c>
      <c r="M118" s="121">
        <v>0.68700000000000006</v>
      </c>
      <c r="N118" s="122">
        <f>M118+($W$118-$M$118)/10</f>
        <v>0.6765000000000001</v>
      </c>
      <c r="O118" s="122">
        <f t="shared" ref="O118:V118" si="50">N118+($W$118-$M$118)/10</f>
        <v>0.66600000000000015</v>
      </c>
      <c r="P118" s="122">
        <f t="shared" si="50"/>
        <v>0.65550000000000019</v>
      </c>
      <c r="Q118" s="122">
        <f t="shared" si="50"/>
        <v>0.64500000000000024</v>
      </c>
      <c r="R118" s="122">
        <f t="shared" si="50"/>
        <v>0.63450000000000029</v>
      </c>
      <c r="S118" s="122">
        <f t="shared" si="50"/>
        <v>0.62400000000000033</v>
      </c>
      <c r="T118" s="122">
        <f t="shared" si="50"/>
        <v>0.61350000000000038</v>
      </c>
      <c r="U118" s="122">
        <f t="shared" si="50"/>
        <v>0.60300000000000042</v>
      </c>
      <c r="V118" s="122">
        <f t="shared" si="50"/>
        <v>0.59250000000000047</v>
      </c>
      <c r="W118" s="121">
        <v>0.58199999999999996</v>
      </c>
      <c r="X118" s="122">
        <f>W118+($AG$118-$W$118)/10</f>
        <v>0.57499999999999996</v>
      </c>
      <c r="Y118" s="122">
        <f t="shared" ref="Y118:AF118" si="51">X118+($AG$118-$W$118)/10</f>
        <v>0.56799999999999995</v>
      </c>
      <c r="Z118" s="122">
        <f t="shared" si="51"/>
        <v>0.56099999999999994</v>
      </c>
      <c r="AA118" s="122">
        <f t="shared" si="51"/>
        <v>0.55399999999999994</v>
      </c>
      <c r="AB118" s="122">
        <f t="shared" si="51"/>
        <v>0.54699999999999993</v>
      </c>
      <c r="AC118" s="122">
        <f t="shared" si="51"/>
        <v>0.53999999999999992</v>
      </c>
      <c r="AD118" s="122">
        <f t="shared" si="51"/>
        <v>0.53299999999999992</v>
      </c>
      <c r="AE118" s="122">
        <f t="shared" si="51"/>
        <v>0.52599999999999991</v>
      </c>
      <c r="AF118" s="122">
        <f t="shared" si="51"/>
        <v>0.51899999999999991</v>
      </c>
      <c r="AG118" s="121">
        <v>0.51200000000000001</v>
      </c>
      <c r="AH118" s="122">
        <f>AG118+($AQ$118-$AG$118)/10</f>
        <v>0.50790000000000002</v>
      </c>
      <c r="AI118" s="122">
        <f t="shared" ref="AI118:AP118" si="52">AH118+($AQ$118-$AG$118)/10</f>
        <v>0.50380000000000003</v>
      </c>
      <c r="AJ118" s="122">
        <f t="shared" si="52"/>
        <v>0.49970000000000003</v>
      </c>
      <c r="AK118" s="122">
        <f t="shared" si="52"/>
        <v>0.49560000000000004</v>
      </c>
      <c r="AL118" s="122">
        <f t="shared" si="52"/>
        <v>0.49150000000000005</v>
      </c>
      <c r="AM118" s="122">
        <f t="shared" si="52"/>
        <v>0.48740000000000006</v>
      </c>
      <c r="AN118" s="122">
        <f t="shared" si="52"/>
        <v>0.48330000000000006</v>
      </c>
      <c r="AO118" s="122">
        <f t="shared" si="52"/>
        <v>0.47920000000000007</v>
      </c>
      <c r="AP118" s="122">
        <f t="shared" si="52"/>
        <v>0.47510000000000008</v>
      </c>
      <c r="AQ118" s="121">
        <v>0.47099999999999997</v>
      </c>
      <c r="AR118" s="122">
        <f>AQ118+($BA$118-$AQ$118)/10</f>
        <v>0.46909999999999996</v>
      </c>
      <c r="AS118" s="122">
        <f t="shared" ref="AS118:AZ118" si="53">AR118+($BA$118-$AQ$118)/10</f>
        <v>0.46719999999999995</v>
      </c>
      <c r="AT118" s="122">
        <f t="shared" si="53"/>
        <v>0.46529999999999994</v>
      </c>
      <c r="AU118" s="122">
        <f t="shared" si="53"/>
        <v>0.46339999999999992</v>
      </c>
      <c r="AV118" s="122">
        <f t="shared" si="53"/>
        <v>0.46149999999999991</v>
      </c>
      <c r="AW118" s="122">
        <f t="shared" si="53"/>
        <v>0.4595999999999999</v>
      </c>
      <c r="AX118" s="122">
        <f t="shared" si="53"/>
        <v>0.45769999999999988</v>
      </c>
      <c r="AY118" s="122">
        <f t="shared" si="53"/>
        <v>0.45579999999999987</v>
      </c>
      <c r="AZ118" s="122">
        <f t="shared" si="53"/>
        <v>0.45389999999999986</v>
      </c>
      <c r="BA118" s="121">
        <v>0.45200000000000001</v>
      </c>
      <c r="BB118" s="122">
        <f>BA118+($BK$118-$BA$118)/10</f>
        <v>0.45180000000000003</v>
      </c>
      <c r="BC118" s="122">
        <f t="shared" ref="BC118:BJ118" si="54">BB118+($BK$118-$BA$118)/10</f>
        <v>0.45160000000000006</v>
      </c>
      <c r="BD118" s="122">
        <f t="shared" si="54"/>
        <v>0.45140000000000008</v>
      </c>
      <c r="BE118" s="122">
        <f t="shared" si="54"/>
        <v>0.4512000000000001</v>
      </c>
      <c r="BF118" s="122">
        <f t="shared" si="54"/>
        <v>0.45100000000000012</v>
      </c>
      <c r="BG118" s="122">
        <f t="shared" si="54"/>
        <v>0.45080000000000015</v>
      </c>
      <c r="BH118" s="122">
        <f t="shared" si="54"/>
        <v>0.45060000000000017</v>
      </c>
      <c r="BI118" s="122">
        <f t="shared" si="54"/>
        <v>0.45040000000000019</v>
      </c>
      <c r="BJ118" s="122">
        <f t="shared" si="54"/>
        <v>0.45020000000000021</v>
      </c>
      <c r="BK118" s="121">
        <v>0.45</v>
      </c>
      <c r="BL118" s="122">
        <f>BK118+($BU$118-$BK$118)/10</f>
        <v>0.45090000000000002</v>
      </c>
      <c r="BM118" s="122">
        <f t="shared" ref="BM118:BT118" si="55">BL118+($BU$118-$BK$118)/10</f>
        <v>0.45180000000000003</v>
      </c>
      <c r="BN118" s="122">
        <f t="shared" si="55"/>
        <v>0.45270000000000005</v>
      </c>
      <c r="BO118" s="122">
        <f t="shared" si="55"/>
        <v>0.45360000000000006</v>
      </c>
      <c r="BP118" s="122">
        <f t="shared" si="55"/>
        <v>0.45450000000000007</v>
      </c>
      <c r="BQ118" s="122">
        <f t="shared" si="55"/>
        <v>0.45540000000000008</v>
      </c>
      <c r="BR118" s="122">
        <f t="shared" si="55"/>
        <v>0.45630000000000009</v>
      </c>
      <c r="BS118" s="122">
        <f t="shared" si="55"/>
        <v>0.45720000000000011</v>
      </c>
      <c r="BT118" s="122">
        <f t="shared" si="55"/>
        <v>0.45810000000000012</v>
      </c>
      <c r="BU118" s="121">
        <v>0.45900000000000002</v>
      </c>
      <c r="BV118" s="122">
        <f>BU118+($CE$118-$BU$118)/10</f>
        <v>0.4607</v>
      </c>
      <c r="BW118" s="122">
        <f t="shared" ref="BW118:CD118" si="56">BV118+($CE$118-$BU$118)/10</f>
        <v>0.46239999999999998</v>
      </c>
      <c r="BX118" s="122">
        <f t="shared" si="56"/>
        <v>0.46409999999999996</v>
      </c>
      <c r="BY118" s="122">
        <f t="shared" si="56"/>
        <v>0.46579999999999994</v>
      </c>
      <c r="BZ118" s="122">
        <f t="shared" si="56"/>
        <v>0.46749999999999992</v>
      </c>
      <c r="CA118" s="122">
        <f t="shared" si="56"/>
        <v>0.46919999999999989</v>
      </c>
      <c r="CB118" s="122">
        <f t="shared" si="56"/>
        <v>0.47089999999999987</v>
      </c>
      <c r="CC118" s="122">
        <f t="shared" si="56"/>
        <v>0.47259999999999985</v>
      </c>
      <c r="CD118" s="122">
        <f t="shared" si="56"/>
        <v>0.47429999999999983</v>
      </c>
      <c r="CE118" s="121">
        <v>0.47599999999999998</v>
      </c>
      <c r="CF118" s="122"/>
      <c r="CG118" s="122"/>
      <c r="CH118" s="122"/>
      <c r="CI118" s="122"/>
      <c r="CJ118" s="122"/>
      <c r="CK118" s="122"/>
      <c r="CL118" s="122"/>
      <c r="CM118" s="122"/>
      <c r="CN118" s="122"/>
      <c r="CO118" s="121"/>
      <c r="CP118" s="122"/>
      <c r="CQ118" s="122"/>
      <c r="CR118" s="122"/>
      <c r="CS118" s="122"/>
      <c r="CT118" s="122"/>
      <c r="CU118" s="122"/>
      <c r="CV118" s="122"/>
      <c r="CW118" s="122"/>
      <c r="CX118" s="122"/>
      <c r="CY118" s="121"/>
      <c r="CZ118" s="122"/>
      <c r="DA118" s="122"/>
      <c r="DB118" s="122"/>
      <c r="DC118" s="122"/>
      <c r="DD118" s="122"/>
      <c r="DE118" s="122"/>
      <c r="DF118" s="122"/>
      <c r="DG118" s="122"/>
      <c r="DH118" s="122"/>
      <c r="DI118" s="121"/>
      <c r="DJ118" s="122"/>
      <c r="DK118" s="122"/>
      <c r="DL118" s="122"/>
      <c r="DM118" s="122"/>
      <c r="DN118" s="122"/>
      <c r="DO118" s="122"/>
      <c r="DP118" s="122"/>
      <c r="DQ118" s="122"/>
      <c r="DR118" s="122"/>
      <c r="DS118" s="121"/>
    </row>
    <row r="119" spans="2:123" x14ac:dyDescent="0.2">
      <c r="B119" s="4" t="s">
        <v>108</v>
      </c>
      <c r="C119" s="121">
        <v>0.65100000000000002</v>
      </c>
      <c r="D119" s="122">
        <f>C119+($M$119-$C$119)/10</f>
        <v>0.63650000000000007</v>
      </c>
      <c r="E119" s="122">
        <f t="shared" ref="E119:L119" si="57">D119+($M$119-$C$119)/10</f>
        <v>0.62200000000000011</v>
      </c>
      <c r="F119" s="122">
        <f t="shared" si="57"/>
        <v>0.60750000000000015</v>
      </c>
      <c r="G119" s="122">
        <f t="shared" si="57"/>
        <v>0.59300000000000019</v>
      </c>
      <c r="H119" s="122">
        <f t="shared" si="57"/>
        <v>0.57850000000000024</v>
      </c>
      <c r="I119" s="122">
        <f t="shared" si="57"/>
        <v>0.56400000000000028</v>
      </c>
      <c r="J119" s="122">
        <f t="shared" si="57"/>
        <v>0.54950000000000032</v>
      </c>
      <c r="K119" s="122">
        <f t="shared" si="57"/>
        <v>0.53500000000000036</v>
      </c>
      <c r="L119" s="122">
        <f t="shared" si="57"/>
        <v>0.52050000000000041</v>
      </c>
      <c r="M119" s="121">
        <v>0.50600000000000001</v>
      </c>
      <c r="N119" s="122">
        <f>M119+($W$119-$M$119)/10</f>
        <v>0.4955</v>
      </c>
      <c r="O119" s="122">
        <f t="shared" ref="O119:V119" si="58">N119+($W$119-$M$119)/10</f>
        <v>0.48499999999999999</v>
      </c>
      <c r="P119" s="122">
        <f t="shared" si="58"/>
        <v>0.47449999999999998</v>
      </c>
      <c r="Q119" s="122">
        <f t="shared" si="58"/>
        <v>0.46399999999999997</v>
      </c>
      <c r="R119" s="122">
        <f t="shared" si="58"/>
        <v>0.45349999999999996</v>
      </c>
      <c r="S119" s="122">
        <f t="shared" si="58"/>
        <v>0.44299999999999995</v>
      </c>
      <c r="T119" s="122">
        <f t="shared" si="58"/>
        <v>0.43249999999999994</v>
      </c>
      <c r="U119" s="122">
        <f t="shared" si="58"/>
        <v>0.42199999999999993</v>
      </c>
      <c r="V119" s="122">
        <f t="shared" si="58"/>
        <v>0.41149999999999992</v>
      </c>
      <c r="W119" s="121">
        <v>0.40100000000000002</v>
      </c>
      <c r="X119" s="122">
        <f>W119+($AG$119-$W$119)/10</f>
        <v>0.39400000000000002</v>
      </c>
      <c r="Y119" s="122">
        <f t="shared" ref="Y119:AF119" si="59">X119+($AG$119-$W$119)/10</f>
        <v>0.38700000000000001</v>
      </c>
      <c r="Z119" s="122">
        <f t="shared" si="59"/>
        <v>0.38</v>
      </c>
      <c r="AA119" s="122">
        <f t="shared" si="59"/>
        <v>0.373</v>
      </c>
      <c r="AB119" s="122">
        <f t="shared" si="59"/>
        <v>0.36599999999999999</v>
      </c>
      <c r="AC119" s="122">
        <f t="shared" si="59"/>
        <v>0.35899999999999999</v>
      </c>
      <c r="AD119" s="122">
        <f t="shared" si="59"/>
        <v>0.35199999999999998</v>
      </c>
      <c r="AE119" s="122">
        <f t="shared" si="59"/>
        <v>0.34499999999999997</v>
      </c>
      <c r="AF119" s="122">
        <f t="shared" si="59"/>
        <v>0.33799999999999997</v>
      </c>
      <c r="AG119" s="121">
        <v>0.33100000000000002</v>
      </c>
      <c r="AH119" s="122">
        <f>AG119+($AQ$119-$AG$119)/10</f>
        <v>0.32690000000000002</v>
      </c>
      <c r="AI119" s="122">
        <f t="shared" ref="AI119:AO119" si="60">AH119+($AQ$119-$AG$119)/10</f>
        <v>0.32280000000000003</v>
      </c>
      <c r="AJ119" s="122">
        <f t="shared" si="60"/>
        <v>0.31870000000000004</v>
      </c>
      <c r="AK119" s="122">
        <f t="shared" si="60"/>
        <v>0.31460000000000005</v>
      </c>
      <c r="AL119" s="122">
        <f t="shared" si="60"/>
        <v>0.31050000000000005</v>
      </c>
      <c r="AM119" s="122">
        <f t="shared" si="60"/>
        <v>0.30640000000000006</v>
      </c>
      <c r="AN119" s="122">
        <f t="shared" si="60"/>
        <v>0.30230000000000007</v>
      </c>
      <c r="AO119" s="122">
        <f t="shared" si="60"/>
        <v>0.29820000000000008</v>
      </c>
      <c r="AP119" s="122">
        <f>AO119+($AQ$119-$AG$119)/10</f>
        <v>0.29410000000000008</v>
      </c>
      <c r="AQ119" s="121">
        <v>0.28999999999999998</v>
      </c>
      <c r="AR119" s="122">
        <f>AQ119+($BA$119-$AQ$119)/10</f>
        <v>0.28809999999999997</v>
      </c>
      <c r="AS119" s="122">
        <f t="shared" ref="AS119:AZ119" si="61">AR119+($BA$119-$AQ$119)/10</f>
        <v>0.28619999999999995</v>
      </c>
      <c r="AT119" s="122">
        <f t="shared" si="61"/>
        <v>0.28429999999999994</v>
      </c>
      <c r="AU119" s="122">
        <f t="shared" si="61"/>
        <v>0.28239999999999993</v>
      </c>
      <c r="AV119" s="122">
        <f t="shared" si="61"/>
        <v>0.28049999999999992</v>
      </c>
      <c r="AW119" s="122">
        <f t="shared" si="61"/>
        <v>0.2785999999999999</v>
      </c>
      <c r="AX119" s="122">
        <f t="shared" si="61"/>
        <v>0.27669999999999989</v>
      </c>
      <c r="AY119" s="122">
        <f t="shared" si="61"/>
        <v>0.27479999999999988</v>
      </c>
      <c r="AZ119" s="122">
        <f t="shared" si="61"/>
        <v>0.27289999999999986</v>
      </c>
      <c r="BA119" s="121">
        <v>0.27100000000000002</v>
      </c>
      <c r="BB119" s="122">
        <f>BA119+($BK$119-$BA$119)/10</f>
        <v>0.27080000000000004</v>
      </c>
      <c r="BC119" s="122">
        <f t="shared" ref="BC119:BJ119" si="62">BB119+($BK$119-$BA$119)/10</f>
        <v>0.27060000000000006</v>
      </c>
      <c r="BD119" s="122">
        <f t="shared" si="62"/>
        <v>0.27040000000000008</v>
      </c>
      <c r="BE119" s="122">
        <f t="shared" si="62"/>
        <v>0.27020000000000011</v>
      </c>
      <c r="BF119" s="122">
        <f t="shared" si="62"/>
        <v>0.27000000000000013</v>
      </c>
      <c r="BG119" s="122">
        <f t="shared" si="62"/>
        <v>0.26980000000000015</v>
      </c>
      <c r="BH119" s="122">
        <f t="shared" si="62"/>
        <v>0.26960000000000017</v>
      </c>
      <c r="BI119" s="122">
        <f t="shared" si="62"/>
        <v>0.26940000000000019</v>
      </c>
      <c r="BJ119" s="122">
        <f t="shared" si="62"/>
        <v>0.26920000000000022</v>
      </c>
      <c r="BK119" s="121">
        <v>0.26900000000000002</v>
      </c>
      <c r="BL119" s="122">
        <f>BK119+($BU$119-$BK$119)/10</f>
        <v>0.26990000000000003</v>
      </c>
      <c r="BM119" s="122">
        <f t="shared" ref="BM119:BT119" si="63">BL119+($BU$119-$BK$119)/10</f>
        <v>0.27080000000000004</v>
      </c>
      <c r="BN119" s="122">
        <f t="shared" si="63"/>
        <v>0.27170000000000005</v>
      </c>
      <c r="BO119" s="122">
        <f t="shared" si="63"/>
        <v>0.27260000000000006</v>
      </c>
      <c r="BP119" s="122">
        <f t="shared" si="63"/>
        <v>0.27350000000000008</v>
      </c>
      <c r="BQ119" s="122">
        <f t="shared" si="63"/>
        <v>0.27440000000000009</v>
      </c>
      <c r="BR119" s="122">
        <f t="shared" si="63"/>
        <v>0.2753000000000001</v>
      </c>
      <c r="BS119" s="122">
        <f t="shared" si="63"/>
        <v>0.27620000000000011</v>
      </c>
      <c r="BT119" s="122">
        <f t="shared" si="63"/>
        <v>0.27710000000000012</v>
      </c>
      <c r="BU119" s="121">
        <v>0.27800000000000002</v>
      </c>
      <c r="BV119" s="122">
        <f>BU119+($CE$119-$BU$119)/10</f>
        <v>0.27940000000000004</v>
      </c>
      <c r="BW119" s="122">
        <f t="shared" ref="BW119:CD119" si="64">BV119+($CE$119-$BU$119)/10</f>
        <v>0.28080000000000005</v>
      </c>
      <c r="BX119" s="122">
        <f t="shared" si="64"/>
        <v>0.28220000000000006</v>
      </c>
      <c r="BY119" s="122">
        <f t="shared" si="64"/>
        <v>0.28360000000000007</v>
      </c>
      <c r="BZ119" s="122">
        <f t="shared" si="64"/>
        <v>0.28500000000000009</v>
      </c>
      <c r="CA119" s="122">
        <f t="shared" si="64"/>
        <v>0.2864000000000001</v>
      </c>
      <c r="CB119" s="122">
        <f t="shared" si="64"/>
        <v>0.28780000000000011</v>
      </c>
      <c r="CC119" s="122">
        <f t="shared" si="64"/>
        <v>0.28920000000000012</v>
      </c>
      <c r="CD119" s="122">
        <f t="shared" si="64"/>
        <v>0.29060000000000014</v>
      </c>
      <c r="CE119" s="121">
        <v>0.29199999999999998</v>
      </c>
      <c r="CF119" s="122">
        <f>CE119+($CO$119-$CE$119)/10</f>
        <v>0.29330000000000001</v>
      </c>
      <c r="CG119" s="122">
        <f t="shared" ref="CG119:CN119" si="65">CF119+($CO$119-$CE$119)/10</f>
        <v>0.29460000000000003</v>
      </c>
      <c r="CH119" s="122">
        <f t="shared" si="65"/>
        <v>0.29590000000000005</v>
      </c>
      <c r="CI119" s="122">
        <f t="shared" si="65"/>
        <v>0.29720000000000008</v>
      </c>
      <c r="CJ119" s="122">
        <f t="shared" si="65"/>
        <v>0.2985000000000001</v>
      </c>
      <c r="CK119" s="122">
        <f t="shared" si="65"/>
        <v>0.29980000000000012</v>
      </c>
      <c r="CL119" s="122">
        <f t="shared" si="65"/>
        <v>0.30110000000000015</v>
      </c>
      <c r="CM119" s="122">
        <f t="shared" si="65"/>
        <v>0.30240000000000017</v>
      </c>
      <c r="CN119" s="122">
        <f t="shared" si="65"/>
        <v>0.30370000000000019</v>
      </c>
      <c r="CO119" s="121">
        <v>0.30499999999999999</v>
      </c>
      <c r="CP119" s="122"/>
      <c r="CQ119" s="122"/>
      <c r="CR119" s="122"/>
      <c r="CS119" s="122"/>
      <c r="CT119" s="122"/>
      <c r="CU119" s="122"/>
      <c r="CV119" s="122"/>
      <c r="CW119" s="122"/>
      <c r="CX119" s="122"/>
      <c r="CY119" s="121"/>
      <c r="CZ119" s="122"/>
      <c r="DA119" s="122"/>
      <c r="DB119" s="122"/>
      <c r="DC119" s="122"/>
      <c r="DD119" s="122"/>
      <c r="DE119" s="122"/>
      <c r="DF119" s="122"/>
      <c r="DG119" s="122"/>
      <c r="DH119" s="122"/>
      <c r="DI119" s="121"/>
      <c r="DJ119" s="122"/>
      <c r="DK119" s="122"/>
      <c r="DL119" s="122"/>
      <c r="DM119" s="122"/>
      <c r="DN119" s="122"/>
      <c r="DO119" s="122"/>
      <c r="DP119" s="122"/>
      <c r="DQ119" s="122"/>
      <c r="DR119" s="122"/>
      <c r="DS119" s="121"/>
    </row>
    <row r="120" spans="2:123" x14ac:dyDescent="0.2">
      <c r="B120" s="1" t="s">
        <v>109</v>
      </c>
    </row>
    <row r="121" spans="2:123" x14ac:dyDescent="0.2">
      <c r="B121" s="1"/>
    </row>
    <row r="122" spans="2:123" ht="17.25" customHeight="1" x14ac:dyDescent="0.2">
      <c r="B122" s="268" t="s">
        <v>192</v>
      </c>
      <c r="C122" s="125">
        <f>C123+C124</f>
        <v>1</v>
      </c>
    </row>
    <row r="123" spans="2:123" x14ac:dyDescent="0.2">
      <c r="B123" s="98" t="s">
        <v>190</v>
      </c>
      <c r="C123" s="126">
        <v>0.75</v>
      </c>
    </row>
    <row r="124" spans="2:123" x14ac:dyDescent="0.2">
      <c r="B124" s="68" t="s">
        <v>191</v>
      </c>
      <c r="C124" s="127">
        <v>0.25</v>
      </c>
    </row>
    <row r="125" spans="2:123" x14ac:dyDescent="0.2">
      <c r="B125" s="1" t="s">
        <v>203</v>
      </c>
    </row>
    <row r="126" spans="2:123" x14ac:dyDescent="0.2">
      <c r="B126" s="1"/>
    </row>
    <row r="127" spans="2:123" ht="22.5" x14ac:dyDescent="0.2">
      <c r="B127" s="268" t="s">
        <v>197</v>
      </c>
      <c r="C127" s="307" t="s">
        <v>198</v>
      </c>
      <c r="D127" s="308"/>
      <c r="E127" s="308"/>
      <c r="F127" s="308"/>
      <c r="G127" s="308"/>
      <c r="H127" s="309"/>
    </row>
    <row r="128" spans="2:123" ht="67.5" x14ac:dyDescent="0.2">
      <c r="B128" s="142" t="s">
        <v>151</v>
      </c>
      <c r="C128" s="255" t="s">
        <v>442</v>
      </c>
      <c r="D128" s="255" t="s">
        <v>447</v>
      </c>
      <c r="E128" s="255" t="s">
        <v>443</v>
      </c>
      <c r="F128" s="255" t="s">
        <v>444</v>
      </c>
      <c r="G128" s="255" t="s">
        <v>445</v>
      </c>
      <c r="H128" s="255" t="s">
        <v>446</v>
      </c>
    </row>
    <row r="129" spans="2:10" x14ac:dyDescent="0.2">
      <c r="B129" s="4" t="s">
        <v>185</v>
      </c>
      <c r="C129" s="128">
        <v>5.7000000000000002E-2</v>
      </c>
      <c r="D129" s="128">
        <v>2.4E-2</v>
      </c>
      <c r="E129" s="128">
        <v>8.1000000000000003E-2</v>
      </c>
      <c r="F129" s="128">
        <v>3.3000000000000002E-2</v>
      </c>
      <c r="G129" s="128">
        <v>0.09</v>
      </c>
      <c r="H129" s="128">
        <v>0.115</v>
      </c>
    </row>
    <row r="130" spans="2:10" x14ac:dyDescent="0.2">
      <c r="B130" s="4" t="s">
        <v>186</v>
      </c>
      <c r="C130" s="128">
        <v>5.0999999999999997E-2</v>
      </c>
      <c r="D130" s="128">
        <v>2.1999999999999999E-2</v>
      </c>
      <c r="E130" s="128">
        <v>7.2999999999999995E-2</v>
      </c>
      <c r="F130" s="128">
        <v>0.03</v>
      </c>
      <c r="G130" s="128">
        <v>8.1000000000000003E-2</v>
      </c>
      <c r="H130" s="128">
        <v>0.10299999999999999</v>
      </c>
    </row>
    <row r="131" spans="2:10" x14ac:dyDescent="0.2">
      <c r="B131" s="4" t="s">
        <v>187</v>
      </c>
      <c r="C131" s="128">
        <v>7.0000000000000007E-2</v>
      </c>
      <c r="D131" s="128">
        <v>2.9000000000000001E-2</v>
      </c>
      <c r="E131" s="128">
        <v>9.9000000000000005E-2</v>
      </c>
      <c r="F131" s="128">
        <v>0.04</v>
      </c>
      <c r="G131" s="128">
        <v>0.11</v>
      </c>
      <c r="H131" s="128">
        <v>0.14099999999999999</v>
      </c>
      <c r="J131" s="3" t="s">
        <v>208</v>
      </c>
    </row>
    <row r="132" spans="2:10" x14ac:dyDescent="0.2">
      <c r="B132" s="4" t="s">
        <v>188</v>
      </c>
      <c r="C132" s="128">
        <v>0.27600000000000002</v>
      </c>
      <c r="D132" s="128">
        <v>0.13100000000000001</v>
      </c>
      <c r="E132" s="128">
        <v>0.40699999999999997</v>
      </c>
      <c r="F132" s="128">
        <v>0.184</v>
      </c>
      <c r="G132" s="128">
        <v>0.46</v>
      </c>
      <c r="H132" s="128">
        <v>0.51900000000000002</v>
      </c>
      <c r="J132" s="3" t="s">
        <v>209</v>
      </c>
    </row>
    <row r="133" spans="2:10" x14ac:dyDescent="0.2">
      <c r="B133" s="4" t="s">
        <v>189</v>
      </c>
      <c r="C133" s="128">
        <v>0.39300000000000002</v>
      </c>
      <c r="D133" s="128">
        <v>0.16500000000000001</v>
      </c>
      <c r="E133" s="128">
        <v>0.55800000000000005</v>
      </c>
      <c r="F133" s="128">
        <v>0.22800000000000001</v>
      </c>
      <c r="G133" s="128">
        <v>0.621</v>
      </c>
      <c r="H133" s="128">
        <v>0.80400000000000005</v>
      </c>
      <c r="J133" s="3" t="s">
        <v>210</v>
      </c>
    </row>
    <row r="134" spans="2:10" x14ac:dyDescent="0.2">
      <c r="B134" s="4" t="s">
        <v>108</v>
      </c>
      <c r="C134" s="128">
        <v>0.25600000000000001</v>
      </c>
      <c r="D134" s="128">
        <v>0.123</v>
      </c>
      <c r="E134" s="128">
        <v>0.379</v>
      </c>
      <c r="F134" s="128">
        <v>0.17399999999999999</v>
      </c>
      <c r="G134" s="128">
        <v>0.43</v>
      </c>
      <c r="H134" s="128">
        <v>0.47699999999999998</v>
      </c>
    </row>
    <row r="135" spans="2:10" x14ac:dyDescent="0.2">
      <c r="B135" s="1" t="s">
        <v>199</v>
      </c>
    </row>
    <row r="136" spans="2:10" x14ac:dyDescent="0.2">
      <c r="B136" s="1"/>
    </row>
    <row r="137" spans="2:10" ht="16.5" customHeight="1" x14ac:dyDescent="0.2">
      <c r="B137" s="268" t="s">
        <v>200</v>
      </c>
      <c r="C137" s="125" t="s">
        <v>201</v>
      </c>
    </row>
    <row r="138" spans="2:10" x14ac:dyDescent="0.2">
      <c r="B138" s="98" t="s">
        <v>190</v>
      </c>
      <c r="C138" s="130">
        <v>0.52300000000000002</v>
      </c>
      <c r="E138" s="3" t="s">
        <v>202</v>
      </c>
    </row>
    <row r="139" spans="2:10" x14ac:dyDescent="0.2">
      <c r="B139" s="68" t="s">
        <v>191</v>
      </c>
      <c r="C139" s="131">
        <v>0.56999999999999995</v>
      </c>
    </row>
    <row r="140" spans="2:10" x14ac:dyDescent="0.2">
      <c r="B140" s="1" t="s">
        <v>203</v>
      </c>
    </row>
    <row r="141" spans="2:10" x14ac:dyDescent="0.2">
      <c r="B141" s="1"/>
    </row>
    <row r="142" spans="2:10" ht="15.75" customHeight="1" x14ac:dyDescent="0.2">
      <c r="B142" s="297" t="s">
        <v>206</v>
      </c>
      <c r="C142" s="310"/>
      <c r="D142" s="311"/>
    </row>
    <row r="143" spans="2:10" ht="16.5" customHeight="1" x14ac:dyDescent="0.2">
      <c r="B143" s="143" t="s">
        <v>151</v>
      </c>
      <c r="C143" s="140" t="s">
        <v>204</v>
      </c>
      <c r="D143" s="140" t="s">
        <v>205</v>
      </c>
    </row>
    <row r="144" spans="2:10" x14ac:dyDescent="0.2">
      <c r="B144" s="141" t="s">
        <v>185</v>
      </c>
      <c r="C144" s="144">
        <v>4.1000000000000002E-2</v>
      </c>
      <c r="D144" s="122">
        <v>3.6429999999999998</v>
      </c>
    </row>
    <row r="145" spans="2:8" x14ac:dyDescent="0.2">
      <c r="B145" s="71" t="s">
        <v>186</v>
      </c>
      <c r="C145" s="145">
        <v>3.4000000000000002E-2</v>
      </c>
      <c r="D145" s="122">
        <v>2.4289999999999998</v>
      </c>
    </row>
    <row r="146" spans="2:8" x14ac:dyDescent="0.2">
      <c r="B146" s="71" t="s">
        <v>187</v>
      </c>
      <c r="C146" s="145">
        <v>4.2000000000000003E-2</v>
      </c>
      <c r="D146" s="122">
        <v>14.138</v>
      </c>
    </row>
    <row r="147" spans="2:8" x14ac:dyDescent="0.2">
      <c r="B147" s="71" t="s">
        <v>188</v>
      </c>
      <c r="C147" s="145">
        <v>6.5000000000000002E-2</v>
      </c>
      <c r="D147" s="122">
        <v>15.584</v>
      </c>
    </row>
    <row r="148" spans="2:8" x14ac:dyDescent="0.2">
      <c r="B148" s="71" t="s">
        <v>189</v>
      </c>
      <c r="C148" s="145">
        <v>0.12</v>
      </c>
      <c r="D148" s="122">
        <v>18.013999999999999</v>
      </c>
    </row>
    <row r="149" spans="2:8" x14ac:dyDescent="0.2">
      <c r="B149" s="71" t="s">
        <v>108</v>
      </c>
      <c r="C149" s="145">
        <v>8.4000000000000005E-2</v>
      </c>
      <c r="D149" s="122">
        <v>16.393000000000001</v>
      </c>
    </row>
    <row r="150" spans="2:8" x14ac:dyDescent="0.2">
      <c r="B150" s="1" t="s">
        <v>207</v>
      </c>
    </row>
    <row r="152" spans="2:8" ht="23.25" customHeight="1" x14ac:dyDescent="0.2">
      <c r="B152" s="297" t="s">
        <v>211</v>
      </c>
      <c r="C152" s="305"/>
      <c r="D152" s="305"/>
      <c r="E152" s="305"/>
      <c r="F152" s="146"/>
    </row>
    <row r="153" spans="2:8" ht="22.5" customHeight="1" x14ac:dyDescent="0.2">
      <c r="B153" s="143" t="s">
        <v>110</v>
      </c>
      <c r="C153" s="139" t="s">
        <v>87</v>
      </c>
      <c r="D153" s="139" t="s">
        <v>88</v>
      </c>
      <c r="E153" s="139" t="s">
        <v>89</v>
      </c>
      <c r="F153" s="146"/>
    </row>
    <row r="154" spans="2:8" ht="22.5" customHeight="1" x14ac:dyDescent="0.2">
      <c r="B154" s="72" t="s">
        <v>212</v>
      </c>
      <c r="C154" s="149">
        <v>1.1120000000000001</v>
      </c>
      <c r="D154" s="149">
        <v>6.5410000000000004</v>
      </c>
      <c r="E154" s="149">
        <v>47.969000000000001</v>
      </c>
      <c r="F154" s="147"/>
      <c r="G154" s="256" t="s">
        <v>449</v>
      </c>
      <c r="H154" s="3" t="s">
        <v>220</v>
      </c>
    </row>
    <row r="155" spans="2:8" ht="22.5" x14ac:dyDescent="0.2">
      <c r="B155" s="148" t="s">
        <v>213</v>
      </c>
      <c r="C155" s="149">
        <v>0.26</v>
      </c>
      <c r="D155" s="149">
        <v>4.585</v>
      </c>
      <c r="E155" s="149">
        <v>24.452999999999999</v>
      </c>
      <c r="F155" s="147"/>
      <c r="G155" s="256" t="s">
        <v>448</v>
      </c>
    </row>
    <row r="156" spans="2:8" ht="22.5" x14ac:dyDescent="0.2">
      <c r="B156" s="72" t="s">
        <v>214</v>
      </c>
      <c r="C156" s="149">
        <v>0.754</v>
      </c>
      <c r="D156" s="149">
        <v>4.4370000000000003</v>
      </c>
      <c r="E156" s="149">
        <v>29.582999999999998</v>
      </c>
      <c r="F156" s="147"/>
      <c r="G156" s="256" t="s">
        <v>454</v>
      </c>
    </row>
    <row r="157" spans="2:8" ht="22.5" x14ac:dyDescent="0.2">
      <c r="B157" s="148" t="s">
        <v>215</v>
      </c>
      <c r="C157" s="149">
        <v>0.14299999999999999</v>
      </c>
      <c r="D157" s="149">
        <v>1.054</v>
      </c>
      <c r="E157" s="149">
        <v>11.382999999999999</v>
      </c>
      <c r="F157" s="147"/>
      <c r="G157" s="256" t="s">
        <v>453</v>
      </c>
    </row>
    <row r="158" spans="2:8" ht="22.5" x14ac:dyDescent="0.2">
      <c r="B158" s="72" t="s">
        <v>216</v>
      </c>
      <c r="C158" s="149">
        <v>0.78200000000000003</v>
      </c>
      <c r="D158" s="149">
        <v>1.1499999999999999</v>
      </c>
      <c r="E158" s="149">
        <v>6.9029999999999996</v>
      </c>
      <c r="F158" s="147"/>
      <c r="G158" s="256" t="s">
        <v>450</v>
      </c>
    </row>
    <row r="159" spans="2:8" ht="22.5" x14ac:dyDescent="0.2">
      <c r="B159" s="72" t="s">
        <v>217</v>
      </c>
      <c r="C159" s="149">
        <v>0.26500000000000001</v>
      </c>
      <c r="D159" s="149">
        <v>1.216</v>
      </c>
      <c r="E159" s="149">
        <v>12.846</v>
      </c>
      <c r="F159" s="147"/>
      <c r="G159" s="256" t="s">
        <v>451</v>
      </c>
    </row>
    <row r="160" spans="2:8" ht="22.5" x14ac:dyDescent="0.2">
      <c r="B160" s="72" t="s">
        <v>218</v>
      </c>
      <c r="C160" s="149">
        <v>0.24099999999999999</v>
      </c>
      <c r="D160" s="149">
        <v>0.97299999999999998</v>
      </c>
      <c r="E160" s="149">
        <v>6.8970000000000002</v>
      </c>
      <c r="F160" s="147"/>
      <c r="G160" s="256" t="s">
        <v>452</v>
      </c>
    </row>
    <row r="161" spans="2:43" x14ac:dyDescent="0.2">
      <c r="B161" s="1" t="s">
        <v>219</v>
      </c>
    </row>
    <row r="163" spans="2:43" ht="22.5" x14ac:dyDescent="0.2">
      <c r="B163" s="268" t="s">
        <v>221</v>
      </c>
      <c r="C163" s="108">
        <v>2021</v>
      </c>
      <c r="D163" s="108">
        <v>2022</v>
      </c>
      <c r="E163" s="108">
        <v>2023</v>
      </c>
      <c r="F163" s="108">
        <v>2024</v>
      </c>
      <c r="G163" s="108">
        <v>2025</v>
      </c>
      <c r="H163" s="108">
        <v>2026</v>
      </c>
      <c r="I163" s="108">
        <v>2027</v>
      </c>
      <c r="J163" s="108">
        <v>2028</v>
      </c>
      <c r="K163" s="108">
        <v>2029</v>
      </c>
      <c r="L163" s="108">
        <v>2030</v>
      </c>
      <c r="M163" s="108">
        <v>2031</v>
      </c>
      <c r="N163" s="108">
        <v>2032</v>
      </c>
      <c r="O163" s="108">
        <v>2033</v>
      </c>
      <c r="P163" s="108">
        <v>2034</v>
      </c>
      <c r="Q163" s="108">
        <v>2035</v>
      </c>
      <c r="R163" s="108">
        <v>2036</v>
      </c>
      <c r="S163" s="108">
        <v>2037</v>
      </c>
      <c r="T163" s="108">
        <v>2038</v>
      </c>
      <c r="U163" s="108">
        <v>2039</v>
      </c>
      <c r="V163" s="108">
        <v>2040</v>
      </c>
      <c r="W163" s="108">
        <v>2041</v>
      </c>
      <c r="X163" s="108">
        <v>2042</v>
      </c>
      <c r="Y163" s="108">
        <v>2043</v>
      </c>
      <c r="Z163" s="108">
        <v>2044</v>
      </c>
      <c r="AA163" s="108">
        <v>2045</v>
      </c>
      <c r="AB163" s="108">
        <v>2046</v>
      </c>
      <c r="AC163" s="108">
        <v>2047</v>
      </c>
      <c r="AD163" s="108">
        <v>2048</v>
      </c>
      <c r="AE163" s="108">
        <v>2049</v>
      </c>
      <c r="AF163" s="108">
        <v>2050</v>
      </c>
      <c r="AG163" s="108">
        <v>2051</v>
      </c>
      <c r="AH163" s="108">
        <v>2052</v>
      </c>
      <c r="AI163" s="108">
        <v>2053</v>
      </c>
      <c r="AJ163" s="108">
        <v>2054</v>
      </c>
      <c r="AK163" s="108">
        <v>2055</v>
      </c>
      <c r="AL163" s="108">
        <v>2056</v>
      </c>
      <c r="AM163" s="108">
        <v>2057</v>
      </c>
      <c r="AN163" s="108">
        <v>2058</v>
      </c>
      <c r="AO163" s="108">
        <v>2059</v>
      </c>
      <c r="AP163" s="108">
        <v>2060</v>
      </c>
    </row>
    <row r="164" spans="2:43" x14ac:dyDescent="0.2">
      <c r="B164" s="102" t="s">
        <v>87</v>
      </c>
      <c r="C164" s="150">
        <v>3296699</v>
      </c>
      <c r="D164" s="150">
        <f>ROUND(C164*(1+(0.7*D39)),2)</f>
        <v>3386698.88</v>
      </c>
      <c r="E164" s="150">
        <f t="shared" ref="E164:AP164" si="66">ROUND(D164*(1+(0.7*E39)),2)</f>
        <v>3445966.11</v>
      </c>
      <c r="F164" s="150">
        <f t="shared" si="66"/>
        <v>3462851.34</v>
      </c>
      <c r="G164" s="150">
        <f t="shared" si="66"/>
        <v>3504059.27</v>
      </c>
      <c r="H164" s="150">
        <f t="shared" si="66"/>
        <v>3545757.58</v>
      </c>
      <c r="I164" s="150">
        <f t="shared" si="66"/>
        <v>3587952.1</v>
      </c>
      <c r="J164" s="150">
        <f t="shared" si="66"/>
        <v>3630648.73</v>
      </c>
      <c r="K164" s="150">
        <f t="shared" si="66"/>
        <v>3673853.45</v>
      </c>
      <c r="L164" s="150">
        <f t="shared" si="66"/>
        <v>3717572.31</v>
      </c>
      <c r="M164" s="150">
        <f t="shared" si="66"/>
        <v>3748799.92</v>
      </c>
      <c r="N164" s="150">
        <f t="shared" si="66"/>
        <v>3780289.84</v>
      </c>
      <c r="O164" s="150">
        <f t="shared" si="66"/>
        <v>3812044.27</v>
      </c>
      <c r="P164" s="150">
        <f t="shared" si="66"/>
        <v>3844065.44</v>
      </c>
      <c r="Q164" s="150">
        <f t="shared" si="66"/>
        <v>3876355.59</v>
      </c>
      <c r="R164" s="150">
        <f t="shared" si="66"/>
        <v>3908916.98</v>
      </c>
      <c r="S164" s="150">
        <f t="shared" si="66"/>
        <v>3941751.88</v>
      </c>
      <c r="T164" s="150">
        <f t="shared" si="66"/>
        <v>3974862.6</v>
      </c>
      <c r="U164" s="150">
        <f t="shared" si="66"/>
        <v>4008251.45</v>
      </c>
      <c r="V164" s="150">
        <f t="shared" si="66"/>
        <v>4041920.76</v>
      </c>
      <c r="W164" s="150">
        <f t="shared" si="66"/>
        <v>4070214.21</v>
      </c>
      <c r="X164" s="150">
        <f t="shared" si="66"/>
        <v>4098705.71</v>
      </c>
      <c r="Y164" s="150">
        <f t="shared" si="66"/>
        <v>4127396.65</v>
      </c>
      <c r="Z164" s="150">
        <f t="shared" si="66"/>
        <v>4156288.43</v>
      </c>
      <c r="AA164" s="150">
        <f t="shared" si="66"/>
        <v>4185382.45</v>
      </c>
      <c r="AB164" s="150">
        <f t="shared" si="66"/>
        <v>4214680.13</v>
      </c>
      <c r="AC164" s="150">
        <f t="shared" si="66"/>
        <v>4244182.8899999997</v>
      </c>
      <c r="AD164" s="150">
        <f t="shared" si="66"/>
        <v>4273892.17</v>
      </c>
      <c r="AE164" s="150">
        <f t="shared" si="66"/>
        <v>4303809.42</v>
      </c>
      <c r="AF164" s="150">
        <f t="shared" si="66"/>
        <v>4333936.09</v>
      </c>
      <c r="AG164" s="150">
        <f t="shared" si="66"/>
        <v>4373374.91</v>
      </c>
      <c r="AH164" s="150">
        <f t="shared" si="66"/>
        <v>4413172.62</v>
      </c>
      <c r="AI164" s="150">
        <f t="shared" si="66"/>
        <v>4453332.49</v>
      </c>
      <c r="AJ164" s="150">
        <f t="shared" si="66"/>
        <v>4493857.82</v>
      </c>
      <c r="AK164" s="150">
        <f t="shared" si="66"/>
        <v>4534751.93</v>
      </c>
      <c r="AL164" s="150">
        <f t="shared" si="66"/>
        <v>4576018.17</v>
      </c>
      <c r="AM164" s="150">
        <f t="shared" si="66"/>
        <v>4617659.9400000004</v>
      </c>
      <c r="AN164" s="150">
        <f t="shared" si="66"/>
        <v>4659680.6500000004</v>
      </c>
      <c r="AO164" s="150">
        <f t="shared" si="66"/>
        <v>4702083.74</v>
      </c>
      <c r="AP164" s="150">
        <f t="shared" si="66"/>
        <v>4744872.7</v>
      </c>
      <c r="AQ164" s="168">
        <f>SUM(C164:AP164)</f>
        <v>161766610.62</v>
      </c>
    </row>
    <row r="165" spans="2:43" x14ac:dyDescent="0.2">
      <c r="B165" s="102" t="s">
        <v>88</v>
      </c>
      <c r="C165" s="150">
        <v>468484</v>
      </c>
      <c r="D165" s="150">
        <f>ROUND(C165*(1+(0.7*D39)),2)</f>
        <v>481273.61</v>
      </c>
      <c r="E165" s="150">
        <f t="shared" ref="E165:AP165" si="67">ROUND(D165*(1+(0.7*E39)),2)</f>
        <v>489695.9</v>
      </c>
      <c r="F165" s="150">
        <f t="shared" si="67"/>
        <v>492095.41</v>
      </c>
      <c r="G165" s="150">
        <f t="shared" si="67"/>
        <v>497951.35</v>
      </c>
      <c r="H165" s="150">
        <f t="shared" si="67"/>
        <v>503876.97</v>
      </c>
      <c r="I165" s="150">
        <f t="shared" si="67"/>
        <v>509873.11</v>
      </c>
      <c r="J165" s="150">
        <f t="shared" si="67"/>
        <v>515940.6</v>
      </c>
      <c r="K165" s="150">
        <f t="shared" si="67"/>
        <v>522080.29</v>
      </c>
      <c r="L165" s="150">
        <f t="shared" si="67"/>
        <v>528293.05000000005</v>
      </c>
      <c r="M165" s="150">
        <f t="shared" si="67"/>
        <v>532730.71</v>
      </c>
      <c r="N165" s="150">
        <f t="shared" si="67"/>
        <v>537205.65</v>
      </c>
      <c r="O165" s="150">
        <f t="shared" si="67"/>
        <v>541718.18000000005</v>
      </c>
      <c r="P165" s="150">
        <f t="shared" si="67"/>
        <v>546268.61</v>
      </c>
      <c r="Q165" s="150">
        <f t="shared" si="67"/>
        <v>550857.27</v>
      </c>
      <c r="R165" s="150">
        <f t="shared" si="67"/>
        <v>555484.47</v>
      </c>
      <c r="S165" s="150">
        <f t="shared" si="67"/>
        <v>560150.54</v>
      </c>
      <c r="T165" s="150">
        <f t="shared" si="67"/>
        <v>564855.80000000005</v>
      </c>
      <c r="U165" s="150">
        <f t="shared" si="67"/>
        <v>569600.59</v>
      </c>
      <c r="V165" s="150">
        <f t="shared" si="67"/>
        <v>574385.23</v>
      </c>
      <c r="W165" s="150">
        <f t="shared" si="67"/>
        <v>578405.93000000005</v>
      </c>
      <c r="X165" s="150">
        <f t="shared" si="67"/>
        <v>582454.77</v>
      </c>
      <c r="Y165" s="150">
        <f t="shared" si="67"/>
        <v>586531.94999999995</v>
      </c>
      <c r="Z165" s="150">
        <f t="shared" si="67"/>
        <v>590637.67000000004</v>
      </c>
      <c r="AA165" s="150">
        <f t="shared" si="67"/>
        <v>594772.13</v>
      </c>
      <c r="AB165" s="150">
        <f t="shared" si="67"/>
        <v>598935.53</v>
      </c>
      <c r="AC165" s="150">
        <f t="shared" si="67"/>
        <v>603128.07999999996</v>
      </c>
      <c r="AD165" s="150">
        <f t="shared" si="67"/>
        <v>607349.98</v>
      </c>
      <c r="AE165" s="150">
        <f t="shared" si="67"/>
        <v>611601.43000000005</v>
      </c>
      <c r="AF165" s="150">
        <f t="shared" si="67"/>
        <v>615882.64</v>
      </c>
      <c r="AG165" s="150">
        <f t="shared" si="67"/>
        <v>621487.17000000004</v>
      </c>
      <c r="AH165" s="150">
        <f t="shared" si="67"/>
        <v>627142.69999999995</v>
      </c>
      <c r="AI165" s="150">
        <f t="shared" si="67"/>
        <v>632849.69999999995</v>
      </c>
      <c r="AJ165" s="150">
        <f t="shared" si="67"/>
        <v>638608.63</v>
      </c>
      <c r="AK165" s="150">
        <f t="shared" si="67"/>
        <v>644419.97</v>
      </c>
      <c r="AL165" s="150">
        <f t="shared" si="67"/>
        <v>650284.18999999994</v>
      </c>
      <c r="AM165" s="150">
        <f t="shared" si="67"/>
        <v>656201.78</v>
      </c>
      <c r="AN165" s="150">
        <f t="shared" si="67"/>
        <v>662173.22</v>
      </c>
      <c r="AO165" s="150">
        <f t="shared" si="67"/>
        <v>668199</v>
      </c>
      <c r="AP165" s="150">
        <f t="shared" si="67"/>
        <v>674279.61</v>
      </c>
      <c r="AQ165" s="168">
        <f t="shared" ref="AQ165:AQ166" si="68">SUM(C165:AP165)</f>
        <v>22988167.419999998</v>
      </c>
    </row>
    <row r="166" spans="2:43" x14ac:dyDescent="0.2">
      <c r="B166" s="102" t="s">
        <v>89</v>
      </c>
      <c r="C166" s="150">
        <v>36161</v>
      </c>
      <c r="D166" s="150">
        <f>ROUND(C166*(1+(0.7*D39)),2)</f>
        <v>37148.199999999997</v>
      </c>
      <c r="E166" s="150">
        <f t="shared" ref="E166:AP166" si="69">ROUND(D166*(1+(0.7*E39)),2)</f>
        <v>37798.29</v>
      </c>
      <c r="F166" s="150">
        <f t="shared" si="69"/>
        <v>37983.5</v>
      </c>
      <c r="G166" s="150">
        <f t="shared" si="69"/>
        <v>38435.5</v>
      </c>
      <c r="H166" s="150">
        <f t="shared" si="69"/>
        <v>38892.879999999997</v>
      </c>
      <c r="I166" s="150">
        <f t="shared" si="69"/>
        <v>39355.71</v>
      </c>
      <c r="J166" s="150">
        <f t="shared" si="69"/>
        <v>39824.04</v>
      </c>
      <c r="K166" s="150">
        <f t="shared" si="69"/>
        <v>40297.949999999997</v>
      </c>
      <c r="L166" s="150">
        <f t="shared" si="69"/>
        <v>40777.5</v>
      </c>
      <c r="M166" s="150">
        <f t="shared" si="69"/>
        <v>41120.03</v>
      </c>
      <c r="N166" s="150">
        <f t="shared" si="69"/>
        <v>41465.440000000002</v>
      </c>
      <c r="O166" s="150">
        <f t="shared" si="69"/>
        <v>41813.75</v>
      </c>
      <c r="P166" s="150">
        <f t="shared" si="69"/>
        <v>42164.99</v>
      </c>
      <c r="Q166" s="150">
        <f t="shared" si="69"/>
        <v>42519.18</v>
      </c>
      <c r="R166" s="150">
        <f t="shared" si="69"/>
        <v>42876.34</v>
      </c>
      <c r="S166" s="150">
        <f t="shared" si="69"/>
        <v>43236.5</v>
      </c>
      <c r="T166" s="150">
        <f t="shared" si="69"/>
        <v>43599.69</v>
      </c>
      <c r="U166" s="150">
        <f t="shared" si="69"/>
        <v>43965.93</v>
      </c>
      <c r="V166" s="150">
        <f t="shared" si="69"/>
        <v>44335.24</v>
      </c>
      <c r="W166" s="150">
        <f t="shared" si="69"/>
        <v>44645.59</v>
      </c>
      <c r="X166" s="150">
        <f t="shared" si="69"/>
        <v>44958.11</v>
      </c>
      <c r="Y166" s="150">
        <f t="shared" si="69"/>
        <v>45272.82</v>
      </c>
      <c r="Z166" s="150">
        <f t="shared" si="69"/>
        <v>45589.73</v>
      </c>
      <c r="AA166" s="150">
        <f t="shared" si="69"/>
        <v>45908.86</v>
      </c>
      <c r="AB166" s="150">
        <f t="shared" si="69"/>
        <v>46230.22</v>
      </c>
      <c r="AC166" s="150">
        <f t="shared" si="69"/>
        <v>46553.83</v>
      </c>
      <c r="AD166" s="150">
        <f t="shared" si="69"/>
        <v>46879.71</v>
      </c>
      <c r="AE166" s="150">
        <f t="shared" si="69"/>
        <v>47207.87</v>
      </c>
      <c r="AF166" s="150">
        <f t="shared" si="69"/>
        <v>47538.33</v>
      </c>
      <c r="AG166" s="150">
        <f t="shared" si="69"/>
        <v>47970.93</v>
      </c>
      <c r="AH166" s="150">
        <f t="shared" si="69"/>
        <v>48407.47</v>
      </c>
      <c r="AI166" s="150">
        <f t="shared" si="69"/>
        <v>48847.98</v>
      </c>
      <c r="AJ166" s="150">
        <f t="shared" si="69"/>
        <v>49292.5</v>
      </c>
      <c r="AK166" s="150">
        <f t="shared" si="69"/>
        <v>49741.06</v>
      </c>
      <c r="AL166" s="150">
        <f t="shared" si="69"/>
        <v>50193.7</v>
      </c>
      <c r="AM166" s="150">
        <f t="shared" si="69"/>
        <v>50650.46</v>
      </c>
      <c r="AN166" s="150">
        <f t="shared" si="69"/>
        <v>51111.38</v>
      </c>
      <c r="AO166" s="150">
        <f t="shared" si="69"/>
        <v>51576.49</v>
      </c>
      <c r="AP166" s="150">
        <f t="shared" si="69"/>
        <v>52045.84</v>
      </c>
      <c r="AQ166" s="168">
        <f t="shared" si="68"/>
        <v>1774394.54</v>
      </c>
    </row>
    <row r="167" spans="2:43" x14ac:dyDescent="0.2">
      <c r="B167" s="1" t="s">
        <v>117</v>
      </c>
    </row>
    <row r="168" spans="2:43" x14ac:dyDescent="0.2">
      <c r="B168" s="1"/>
    </row>
    <row r="169" spans="2:43" ht="16.5" customHeight="1" x14ac:dyDescent="0.2">
      <c r="B169" s="268" t="s">
        <v>222</v>
      </c>
      <c r="C169" s="125" t="s">
        <v>225</v>
      </c>
      <c r="D169" s="125" t="s">
        <v>226</v>
      </c>
    </row>
    <row r="170" spans="2:43" x14ac:dyDescent="0.2">
      <c r="B170" s="98" t="s">
        <v>190</v>
      </c>
      <c r="C170" s="123">
        <v>0.72</v>
      </c>
      <c r="D170" s="4" t="s">
        <v>224</v>
      </c>
    </row>
    <row r="171" spans="2:43" x14ac:dyDescent="0.2">
      <c r="B171" s="68" t="s">
        <v>191</v>
      </c>
      <c r="C171" s="124">
        <v>0.82</v>
      </c>
      <c r="D171" s="4" t="s">
        <v>224</v>
      </c>
    </row>
    <row r="172" spans="2:43" x14ac:dyDescent="0.2">
      <c r="B172" s="68" t="s">
        <v>223</v>
      </c>
      <c r="C172" s="124">
        <v>0.7</v>
      </c>
      <c r="D172" s="4" t="s">
        <v>227</v>
      </c>
    </row>
    <row r="173" spans="2:43" x14ac:dyDescent="0.2">
      <c r="B173" s="1" t="s">
        <v>228</v>
      </c>
    </row>
    <row r="174" spans="2:43" x14ac:dyDescent="0.2">
      <c r="B174" s="1"/>
    </row>
    <row r="175" spans="2:43" ht="16.5" customHeight="1" x14ac:dyDescent="0.2">
      <c r="B175" s="297" t="s">
        <v>249</v>
      </c>
      <c r="C175" s="305"/>
      <c r="D175" s="305"/>
      <c r="E175" s="305"/>
      <c r="F175" s="306"/>
      <c r="G175" s="306"/>
    </row>
    <row r="176" spans="2:43" ht="16.5" customHeight="1" x14ac:dyDescent="0.2">
      <c r="B176" s="143" t="s">
        <v>151</v>
      </c>
      <c r="C176" s="151" t="s">
        <v>230</v>
      </c>
      <c r="D176" s="151" t="s">
        <v>231</v>
      </c>
      <c r="E176" s="151" t="s">
        <v>232</v>
      </c>
      <c r="F176" s="152" t="s">
        <v>229</v>
      </c>
      <c r="G176" s="152" t="s">
        <v>233</v>
      </c>
    </row>
    <row r="177" spans="2:43" x14ac:dyDescent="0.2">
      <c r="B177" s="72" t="s">
        <v>185</v>
      </c>
      <c r="C177" s="149">
        <v>0.03</v>
      </c>
      <c r="D177" s="149">
        <v>8.73</v>
      </c>
      <c r="E177" s="149">
        <v>0.02</v>
      </c>
      <c r="F177" s="153">
        <v>10.050000000000001</v>
      </c>
      <c r="G177" s="153">
        <v>1.1060000000000001</v>
      </c>
    </row>
    <row r="178" spans="2:43" x14ac:dyDescent="0.2">
      <c r="B178" s="148" t="s">
        <v>186</v>
      </c>
      <c r="C178" s="149">
        <v>1.1000000000000001</v>
      </c>
      <c r="D178" s="149">
        <v>12.96</v>
      </c>
      <c r="E178" s="149">
        <v>0.02</v>
      </c>
      <c r="F178" s="153">
        <v>0.7</v>
      </c>
      <c r="G178" s="153">
        <v>6.5000000000000002E-2</v>
      </c>
    </row>
    <row r="179" spans="2:43" x14ac:dyDescent="0.2">
      <c r="B179" s="72" t="s">
        <v>234</v>
      </c>
      <c r="C179" s="149">
        <v>1.52</v>
      </c>
      <c r="D179" s="149">
        <v>14.91</v>
      </c>
      <c r="E179" s="149">
        <v>0.02</v>
      </c>
      <c r="F179" s="153">
        <v>1.54</v>
      </c>
      <c r="G179" s="153">
        <v>3.7999999999999999E-2</v>
      </c>
    </row>
    <row r="180" spans="2:43" x14ac:dyDescent="0.2">
      <c r="B180" s="148" t="s">
        <v>235</v>
      </c>
      <c r="C180" s="149">
        <v>0.94</v>
      </c>
      <c r="D180" s="149">
        <v>33.369999999999997</v>
      </c>
      <c r="E180" s="149">
        <v>0.02</v>
      </c>
      <c r="F180" s="153">
        <v>1.92</v>
      </c>
      <c r="G180" s="153">
        <v>1.2999999999999999E-2</v>
      </c>
    </row>
    <row r="181" spans="2:43" x14ac:dyDescent="0.2">
      <c r="B181" s="72" t="s">
        <v>236</v>
      </c>
      <c r="C181" s="149">
        <v>0.94</v>
      </c>
      <c r="D181" s="149">
        <v>33.369999999999997</v>
      </c>
      <c r="E181" s="149">
        <v>0.02</v>
      </c>
      <c r="F181" s="153">
        <v>1.92</v>
      </c>
      <c r="G181" s="153">
        <v>1.2999999999999999E-2</v>
      </c>
    </row>
    <row r="182" spans="2:43" x14ac:dyDescent="0.2">
      <c r="B182" s="72" t="s">
        <v>237</v>
      </c>
      <c r="C182" s="149">
        <v>0.94</v>
      </c>
      <c r="D182" s="149">
        <v>33.369999999999997</v>
      </c>
      <c r="E182" s="149">
        <v>0.02</v>
      </c>
      <c r="F182" s="153">
        <v>1.92</v>
      </c>
      <c r="G182" s="153">
        <v>1.2999999999999999E-2</v>
      </c>
    </row>
    <row r="183" spans="2:43" x14ac:dyDescent="0.2">
      <c r="B183" s="1" t="s">
        <v>238</v>
      </c>
    </row>
    <row r="184" spans="2:43" x14ac:dyDescent="0.2">
      <c r="B184" s="1"/>
    </row>
    <row r="185" spans="2:43" ht="22.5" x14ac:dyDescent="0.2">
      <c r="B185" s="268" t="s">
        <v>239</v>
      </c>
      <c r="C185" s="108">
        <v>2021</v>
      </c>
      <c r="D185" s="108">
        <v>2022</v>
      </c>
      <c r="E185" s="108">
        <v>2023</v>
      </c>
      <c r="F185" s="108">
        <v>2024</v>
      </c>
      <c r="G185" s="108">
        <v>2025</v>
      </c>
      <c r="H185" s="108">
        <v>2026</v>
      </c>
      <c r="I185" s="108">
        <v>2027</v>
      </c>
      <c r="J185" s="108">
        <v>2028</v>
      </c>
      <c r="K185" s="108">
        <v>2029</v>
      </c>
      <c r="L185" s="108">
        <v>2030</v>
      </c>
      <c r="M185" s="108">
        <v>2031</v>
      </c>
      <c r="N185" s="108">
        <v>2032</v>
      </c>
      <c r="O185" s="108">
        <v>2033</v>
      </c>
      <c r="P185" s="108">
        <v>2034</v>
      </c>
      <c r="Q185" s="108">
        <v>2035</v>
      </c>
      <c r="R185" s="108">
        <v>2036</v>
      </c>
      <c r="S185" s="108">
        <v>2037</v>
      </c>
      <c r="T185" s="108">
        <v>2038</v>
      </c>
      <c r="U185" s="108">
        <v>2039</v>
      </c>
      <c r="V185" s="108">
        <v>2040</v>
      </c>
      <c r="W185" s="108">
        <v>2041</v>
      </c>
      <c r="X185" s="108">
        <v>2042</v>
      </c>
      <c r="Y185" s="108">
        <v>2043</v>
      </c>
      <c r="Z185" s="108">
        <v>2044</v>
      </c>
      <c r="AA185" s="108">
        <v>2045</v>
      </c>
      <c r="AB185" s="108">
        <v>2046</v>
      </c>
      <c r="AC185" s="108">
        <v>2047</v>
      </c>
      <c r="AD185" s="108">
        <v>2048</v>
      </c>
      <c r="AE185" s="108">
        <v>2049</v>
      </c>
      <c r="AF185" s="108">
        <v>2050</v>
      </c>
      <c r="AG185" s="108">
        <v>2051</v>
      </c>
      <c r="AH185" s="108">
        <v>2052</v>
      </c>
      <c r="AI185" s="108">
        <v>2053</v>
      </c>
      <c r="AJ185" s="108">
        <v>2054</v>
      </c>
      <c r="AK185" s="108">
        <v>2055</v>
      </c>
      <c r="AL185" s="108">
        <v>2056</v>
      </c>
      <c r="AM185" s="108">
        <v>2057</v>
      </c>
      <c r="AN185" s="108">
        <v>2058</v>
      </c>
      <c r="AO185" s="108">
        <v>2059</v>
      </c>
      <c r="AP185" s="108">
        <v>2060</v>
      </c>
    </row>
    <row r="186" spans="2:43" x14ac:dyDescent="0.2">
      <c r="B186" s="102" t="s">
        <v>240</v>
      </c>
      <c r="C186" s="154">
        <v>67.099999999999994</v>
      </c>
      <c r="D186" s="154">
        <f>ROUND(C186*(1+(0.7*D39)),2)</f>
        <v>68.930000000000007</v>
      </c>
      <c r="E186" s="154">
        <f t="shared" ref="E186:AP186" si="70">ROUND(D186*(1+(0.7*E39)),2)</f>
        <v>70.14</v>
      </c>
      <c r="F186" s="154">
        <f t="shared" si="70"/>
        <v>70.48</v>
      </c>
      <c r="G186" s="154">
        <f t="shared" si="70"/>
        <v>71.319999999999993</v>
      </c>
      <c r="H186" s="154">
        <f t="shared" si="70"/>
        <v>72.17</v>
      </c>
      <c r="I186" s="154">
        <f t="shared" si="70"/>
        <v>73.03</v>
      </c>
      <c r="J186" s="154">
        <f t="shared" si="70"/>
        <v>73.900000000000006</v>
      </c>
      <c r="K186" s="154">
        <f t="shared" si="70"/>
        <v>74.78</v>
      </c>
      <c r="L186" s="154">
        <f t="shared" si="70"/>
        <v>75.67</v>
      </c>
      <c r="M186" s="154">
        <f t="shared" si="70"/>
        <v>76.31</v>
      </c>
      <c r="N186" s="154">
        <f t="shared" si="70"/>
        <v>76.95</v>
      </c>
      <c r="O186" s="154">
        <f t="shared" si="70"/>
        <v>77.599999999999994</v>
      </c>
      <c r="P186" s="154">
        <f t="shared" si="70"/>
        <v>78.25</v>
      </c>
      <c r="Q186" s="154">
        <f t="shared" si="70"/>
        <v>78.91</v>
      </c>
      <c r="R186" s="154">
        <f t="shared" si="70"/>
        <v>79.569999999999993</v>
      </c>
      <c r="S186" s="154">
        <f t="shared" si="70"/>
        <v>80.239999999999995</v>
      </c>
      <c r="T186" s="154">
        <f t="shared" si="70"/>
        <v>80.91</v>
      </c>
      <c r="U186" s="154">
        <f t="shared" si="70"/>
        <v>81.59</v>
      </c>
      <c r="V186" s="154">
        <f t="shared" si="70"/>
        <v>82.28</v>
      </c>
      <c r="W186" s="154">
        <f t="shared" si="70"/>
        <v>82.86</v>
      </c>
      <c r="X186" s="154">
        <f t="shared" si="70"/>
        <v>83.44</v>
      </c>
      <c r="Y186" s="154">
        <f t="shared" si="70"/>
        <v>84.02</v>
      </c>
      <c r="Z186" s="154">
        <f t="shared" si="70"/>
        <v>84.61</v>
      </c>
      <c r="AA186" s="154">
        <f t="shared" si="70"/>
        <v>85.2</v>
      </c>
      <c r="AB186" s="154">
        <f t="shared" si="70"/>
        <v>85.8</v>
      </c>
      <c r="AC186" s="154">
        <f t="shared" si="70"/>
        <v>86.4</v>
      </c>
      <c r="AD186" s="154">
        <f t="shared" si="70"/>
        <v>87</v>
      </c>
      <c r="AE186" s="154">
        <f t="shared" si="70"/>
        <v>87.61</v>
      </c>
      <c r="AF186" s="154">
        <f t="shared" si="70"/>
        <v>88.22</v>
      </c>
      <c r="AG186" s="154">
        <f t="shared" si="70"/>
        <v>89.02</v>
      </c>
      <c r="AH186" s="154">
        <f t="shared" si="70"/>
        <v>89.83</v>
      </c>
      <c r="AI186" s="154">
        <f t="shared" si="70"/>
        <v>90.65</v>
      </c>
      <c r="AJ186" s="154">
        <f t="shared" si="70"/>
        <v>91.47</v>
      </c>
      <c r="AK186" s="154">
        <f t="shared" si="70"/>
        <v>92.3</v>
      </c>
      <c r="AL186" s="154">
        <f t="shared" si="70"/>
        <v>93.14</v>
      </c>
      <c r="AM186" s="154">
        <f t="shared" si="70"/>
        <v>93.99</v>
      </c>
      <c r="AN186" s="154">
        <f t="shared" si="70"/>
        <v>94.85</v>
      </c>
      <c r="AO186" s="154">
        <f t="shared" si="70"/>
        <v>95.71</v>
      </c>
      <c r="AP186" s="154">
        <f t="shared" si="70"/>
        <v>96.58</v>
      </c>
      <c r="AQ186" s="170">
        <f>SUM(C186:AP186)</f>
        <v>3292.8299999999995</v>
      </c>
    </row>
    <row r="187" spans="2:43" x14ac:dyDescent="0.2">
      <c r="B187" s="102" t="s">
        <v>241</v>
      </c>
      <c r="C187" s="154">
        <v>119.4</v>
      </c>
      <c r="D187" s="154">
        <f>ROUND(C187*(1+(0.7*D39)),2)</f>
        <v>122.66</v>
      </c>
      <c r="E187" s="154">
        <f t="shared" ref="E187:AP187" si="71">ROUND(D187*(1+(0.7*E39)),2)</f>
        <v>124.81</v>
      </c>
      <c r="F187" s="154">
        <f t="shared" si="71"/>
        <v>125.42</v>
      </c>
      <c r="G187" s="154">
        <f t="shared" si="71"/>
        <v>126.91</v>
      </c>
      <c r="H187" s="154">
        <f t="shared" si="71"/>
        <v>128.41999999999999</v>
      </c>
      <c r="I187" s="154">
        <f t="shared" si="71"/>
        <v>129.94999999999999</v>
      </c>
      <c r="J187" s="154">
        <f t="shared" si="71"/>
        <v>131.5</v>
      </c>
      <c r="K187" s="154">
        <f t="shared" si="71"/>
        <v>133.06</v>
      </c>
      <c r="L187" s="154">
        <f t="shared" si="71"/>
        <v>134.63999999999999</v>
      </c>
      <c r="M187" s="154">
        <f t="shared" si="71"/>
        <v>135.77000000000001</v>
      </c>
      <c r="N187" s="154">
        <f t="shared" si="71"/>
        <v>136.91</v>
      </c>
      <c r="O187" s="154">
        <f t="shared" si="71"/>
        <v>138.06</v>
      </c>
      <c r="P187" s="154">
        <f t="shared" si="71"/>
        <v>139.22</v>
      </c>
      <c r="Q187" s="154">
        <f t="shared" si="71"/>
        <v>140.38999999999999</v>
      </c>
      <c r="R187" s="154">
        <f t="shared" si="71"/>
        <v>141.57</v>
      </c>
      <c r="S187" s="154">
        <f t="shared" si="71"/>
        <v>142.76</v>
      </c>
      <c r="T187" s="154">
        <f t="shared" si="71"/>
        <v>143.96</v>
      </c>
      <c r="U187" s="154">
        <f t="shared" si="71"/>
        <v>145.16999999999999</v>
      </c>
      <c r="V187" s="154">
        <f t="shared" si="71"/>
        <v>146.38999999999999</v>
      </c>
      <c r="W187" s="154">
        <f t="shared" si="71"/>
        <v>147.41</v>
      </c>
      <c r="X187" s="154">
        <f t="shared" si="71"/>
        <v>148.44</v>
      </c>
      <c r="Y187" s="154">
        <f t="shared" si="71"/>
        <v>149.47999999999999</v>
      </c>
      <c r="Z187" s="154">
        <f t="shared" si="71"/>
        <v>150.53</v>
      </c>
      <c r="AA187" s="154">
        <f t="shared" si="71"/>
        <v>151.58000000000001</v>
      </c>
      <c r="AB187" s="154">
        <f t="shared" si="71"/>
        <v>152.63999999999999</v>
      </c>
      <c r="AC187" s="154">
        <f t="shared" si="71"/>
        <v>153.71</v>
      </c>
      <c r="AD187" s="154">
        <f t="shared" si="71"/>
        <v>154.79</v>
      </c>
      <c r="AE187" s="154">
        <f t="shared" si="71"/>
        <v>155.87</v>
      </c>
      <c r="AF187" s="154">
        <f t="shared" si="71"/>
        <v>156.96</v>
      </c>
      <c r="AG187" s="154">
        <f t="shared" si="71"/>
        <v>158.38999999999999</v>
      </c>
      <c r="AH187" s="154">
        <f t="shared" si="71"/>
        <v>159.83000000000001</v>
      </c>
      <c r="AI187" s="154">
        <f t="shared" si="71"/>
        <v>161.28</v>
      </c>
      <c r="AJ187" s="154">
        <f t="shared" si="71"/>
        <v>162.75</v>
      </c>
      <c r="AK187" s="154">
        <f t="shared" si="71"/>
        <v>164.23</v>
      </c>
      <c r="AL187" s="154">
        <f t="shared" si="71"/>
        <v>165.72</v>
      </c>
      <c r="AM187" s="154">
        <f t="shared" si="71"/>
        <v>167.23</v>
      </c>
      <c r="AN187" s="154">
        <f t="shared" si="71"/>
        <v>168.75</v>
      </c>
      <c r="AO187" s="154">
        <f t="shared" si="71"/>
        <v>170.29</v>
      </c>
      <c r="AP187" s="154">
        <f t="shared" si="71"/>
        <v>171.84</v>
      </c>
      <c r="AQ187" s="170">
        <f t="shared" ref="AQ187:AQ192" si="72">SUM(C187:AP187)</f>
        <v>5858.6899999999987</v>
      </c>
    </row>
    <row r="188" spans="2:43" x14ac:dyDescent="0.2">
      <c r="B188" s="102" t="s">
        <v>246</v>
      </c>
      <c r="C188" s="154">
        <v>16.7</v>
      </c>
      <c r="D188" s="154">
        <f>ROUND(C188*(1+(0.7*D39)),2)</f>
        <v>17.16</v>
      </c>
      <c r="E188" s="154">
        <f t="shared" ref="E188:AP188" si="73">ROUND(D188*(1+(0.7*E39)),2)</f>
        <v>17.46</v>
      </c>
      <c r="F188" s="154">
        <f t="shared" si="73"/>
        <v>17.55</v>
      </c>
      <c r="G188" s="154">
        <f t="shared" si="73"/>
        <v>17.760000000000002</v>
      </c>
      <c r="H188" s="154">
        <f t="shared" si="73"/>
        <v>17.97</v>
      </c>
      <c r="I188" s="154">
        <f t="shared" si="73"/>
        <v>18.18</v>
      </c>
      <c r="J188" s="154">
        <f t="shared" si="73"/>
        <v>18.399999999999999</v>
      </c>
      <c r="K188" s="154">
        <f t="shared" si="73"/>
        <v>18.62</v>
      </c>
      <c r="L188" s="154">
        <f t="shared" si="73"/>
        <v>18.84</v>
      </c>
      <c r="M188" s="154">
        <f t="shared" si="73"/>
        <v>19</v>
      </c>
      <c r="N188" s="154">
        <f t="shared" si="73"/>
        <v>19.16</v>
      </c>
      <c r="O188" s="154">
        <f t="shared" si="73"/>
        <v>19.32</v>
      </c>
      <c r="P188" s="154">
        <f t="shared" si="73"/>
        <v>19.48</v>
      </c>
      <c r="Q188" s="154">
        <f t="shared" si="73"/>
        <v>19.64</v>
      </c>
      <c r="R188" s="154">
        <f t="shared" si="73"/>
        <v>19.8</v>
      </c>
      <c r="S188" s="154">
        <f t="shared" si="73"/>
        <v>19.97</v>
      </c>
      <c r="T188" s="154">
        <f t="shared" si="73"/>
        <v>20.14</v>
      </c>
      <c r="U188" s="154">
        <f t="shared" si="73"/>
        <v>20.309999999999999</v>
      </c>
      <c r="V188" s="154">
        <f t="shared" si="73"/>
        <v>20.48</v>
      </c>
      <c r="W188" s="154">
        <f t="shared" si="73"/>
        <v>20.62</v>
      </c>
      <c r="X188" s="154">
        <f t="shared" si="73"/>
        <v>20.76</v>
      </c>
      <c r="Y188" s="154">
        <f t="shared" si="73"/>
        <v>20.91</v>
      </c>
      <c r="Z188" s="154">
        <f t="shared" si="73"/>
        <v>21.06</v>
      </c>
      <c r="AA188" s="154">
        <f t="shared" si="73"/>
        <v>21.21</v>
      </c>
      <c r="AB188" s="154">
        <f t="shared" si="73"/>
        <v>21.36</v>
      </c>
      <c r="AC188" s="154">
        <f t="shared" si="73"/>
        <v>21.51</v>
      </c>
      <c r="AD188" s="154">
        <f t="shared" si="73"/>
        <v>21.66</v>
      </c>
      <c r="AE188" s="154">
        <f t="shared" si="73"/>
        <v>21.81</v>
      </c>
      <c r="AF188" s="154">
        <f t="shared" si="73"/>
        <v>21.96</v>
      </c>
      <c r="AG188" s="154">
        <f t="shared" si="73"/>
        <v>22.16</v>
      </c>
      <c r="AH188" s="154">
        <f t="shared" si="73"/>
        <v>22.36</v>
      </c>
      <c r="AI188" s="154">
        <f t="shared" si="73"/>
        <v>22.56</v>
      </c>
      <c r="AJ188" s="154">
        <f t="shared" si="73"/>
        <v>22.77</v>
      </c>
      <c r="AK188" s="154">
        <f t="shared" si="73"/>
        <v>22.98</v>
      </c>
      <c r="AL188" s="154">
        <f t="shared" si="73"/>
        <v>23.19</v>
      </c>
      <c r="AM188" s="154">
        <f t="shared" si="73"/>
        <v>23.4</v>
      </c>
      <c r="AN188" s="154">
        <f t="shared" si="73"/>
        <v>23.61</v>
      </c>
      <c r="AO188" s="154">
        <f t="shared" si="73"/>
        <v>23.82</v>
      </c>
      <c r="AP188" s="154">
        <f t="shared" si="73"/>
        <v>24.04</v>
      </c>
      <c r="AQ188" s="170">
        <f t="shared" si="72"/>
        <v>819.68999999999994</v>
      </c>
    </row>
    <row r="189" spans="2:43" x14ac:dyDescent="0.2">
      <c r="B189" s="102" t="s">
        <v>245</v>
      </c>
      <c r="C189" s="154">
        <v>28.2</v>
      </c>
      <c r="D189" s="154">
        <f>ROUND(C189*(1+(0.7*D39)),2)</f>
        <v>28.97</v>
      </c>
      <c r="E189" s="154">
        <f t="shared" ref="E189:AP189" si="74">ROUND(D189*(1+(0.7*E39)),2)</f>
        <v>29.48</v>
      </c>
      <c r="F189" s="154">
        <f t="shared" si="74"/>
        <v>29.62</v>
      </c>
      <c r="G189" s="154">
        <f t="shared" si="74"/>
        <v>29.97</v>
      </c>
      <c r="H189" s="154">
        <f t="shared" si="74"/>
        <v>30.33</v>
      </c>
      <c r="I189" s="154">
        <f t="shared" si="74"/>
        <v>30.69</v>
      </c>
      <c r="J189" s="154">
        <f t="shared" si="74"/>
        <v>31.06</v>
      </c>
      <c r="K189" s="154">
        <f t="shared" si="74"/>
        <v>31.43</v>
      </c>
      <c r="L189" s="154">
        <f t="shared" si="74"/>
        <v>31.8</v>
      </c>
      <c r="M189" s="154">
        <f t="shared" si="74"/>
        <v>32.07</v>
      </c>
      <c r="N189" s="154">
        <f t="shared" si="74"/>
        <v>32.340000000000003</v>
      </c>
      <c r="O189" s="154">
        <f t="shared" si="74"/>
        <v>32.61</v>
      </c>
      <c r="P189" s="154">
        <f t="shared" si="74"/>
        <v>32.880000000000003</v>
      </c>
      <c r="Q189" s="154">
        <f t="shared" si="74"/>
        <v>33.159999999999997</v>
      </c>
      <c r="R189" s="154">
        <f t="shared" si="74"/>
        <v>33.44</v>
      </c>
      <c r="S189" s="154">
        <f t="shared" si="74"/>
        <v>33.72</v>
      </c>
      <c r="T189" s="154">
        <f t="shared" si="74"/>
        <v>34</v>
      </c>
      <c r="U189" s="154">
        <f t="shared" si="74"/>
        <v>34.29</v>
      </c>
      <c r="V189" s="154">
        <f t="shared" si="74"/>
        <v>34.58</v>
      </c>
      <c r="W189" s="154">
        <f t="shared" si="74"/>
        <v>34.82</v>
      </c>
      <c r="X189" s="154">
        <f t="shared" si="74"/>
        <v>35.06</v>
      </c>
      <c r="Y189" s="154">
        <f t="shared" si="74"/>
        <v>35.31</v>
      </c>
      <c r="Z189" s="154">
        <f t="shared" si="74"/>
        <v>35.56</v>
      </c>
      <c r="AA189" s="154">
        <f t="shared" si="74"/>
        <v>35.81</v>
      </c>
      <c r="AB189" s="154">
        <f t="shared" si="74"/>
        <v>36.06</v>
      </c>
      <c r="AC189" s="154">
        <f t="shared" si="74"/>
        <v>36.31</v>
      </c>
      <c r="AD189" s="154">
        <f t="shared" si="74"/>
        <v>36.56</v>
      </c>
      <c r="AE189" s="154">
        <f t="shared" si="74"/>
        <v>36.82</v>
      </c>
      <c r="AF189" s="154">
        <f t="shared" si="74"/>
        <v>37.08</v>
      </c>
      <c r="AG189" s="154">
        <f t="shared" si="74"/>
        <v>37.42</v>
      </c>
      <c r="AH189" s="154">
        <f t="shared" si="74"/>
        <v>37.76</v>
      </c>
      <c r="AI189" s="154">
        <f t="shared" si="74"/>
        <v>38.1</v>
      </c>
      <c r="AJ189" s="154">
        <f t="shared" si="74"/>
        <v>38.450000000000003</v>
      </c>
      <c r="AK189" s="154">
        <f t="shared" si="74"/>
        <v>38.799999999999997</v>
      </c>
      <c r="AL189" s="154">
        <f t="shared" si="74"/>
        <v>39.15</v>
      </c>
      <c r="AM189" s="154">
        <f t="shared" si="74"/>
        <v>39.51</v>
      </c>
      <c r="AN189" s="154">
        <f t="shared" si="74"/>
        <v>39.869999999999997</v>
      </c>
      <c r="AO189" s="154">
        <f t="shared" si="74"/>
        <v>40.229999999999997</v>
      </c>
      <c r="AP189" s="154">
        <f t="shared" si="74"/>
        <v>40.6</v>
      </c>
      <c r="AQ189" s="170">
        <f t="shared" si="72"/>
        <v>1383.9199999999996</v>
      </c>
    </row>
    <row r="190" spans="2:43" x14ac:dyDescent="0.2">
      <c r="B190" s="102" t="s">
        <v>244</v>
      </c>
      <c r="C190" s="154">
        <v>11.5</v>
      </c>
      <c r="D190" s="154">
        <f>ROUND(C190*(1+(0.7*D39)),2)</f>
        <v>11.81</v>
      </c>
      <c r="E190" s="154">
        <f t="shared" ref="E190:AP190" si="75">ROUND(D190*(1+(0.7*E39)),2)</f>
        <v>12.02</v>
      </c>
      <c r="F190" s="154">
        <f t="shared" si="75"/>
        <v>12.08</v>
      </c>
      <c r="G190" s="154">
        <f t="shared" si="75"/>
        <v>12.22</v>
      </c>
      <c r="H190" s="154">
        <f t="shared" si="75"/>
        <v>12.37</v>
      </c>
      <c r="I190" s="154">
        <f t="shared" si="75"/>
        <v>12.52</v>
      </c>
      <c r="J190" s="154">
        <f t="shared" si="75"/>
        <v>12.67</v>
      </c>
      <c r="K190" s="154">
        <f t="shared" si="75"/>
        <v>12.82</v>
      </c>
      <c r="L190" s="154">
        <f t="shared" si="75"/>
        <v>12.97</v>
      </c>
      <c r="M190" s="154">
        <f t="shared" si="75"/>
        <v>13.08</v>
      </c>
      <c r="N190" s="154">
        <f t="shared" si="75"/>
        <v>13.19</v>
      </c>
      <c r="O190" s="154">
        <f t="shared" si="75"/>
        <v>13.3</v>
      </c>
      <c r="P190" s="154">
        <f t="shared" si="75"/>
        <v>13.41</v>
      </c>
      <c r="Q190" s="154">
        <f t="shared" si="75"/>
        <v>13.52</v>
      </c>
      <c r="R190" s="154">
        <f t="shared" si="75"/>
        <v>13.63</v>
      </c>
      <c r="S190" s="154">
        <f t="shared" si="75"/>
        <v>13.74</v>
      </c>
      <c r="T190" s="154">
        <f t="shared" si="75"/>
        <v>13.86</v>
      </c>
      <c r="U190" s="154">
        <f t="shared" si="75"/>
        <v>13.98</v>
      </c>
      <c r="V190" s="154">
        <f t="shared" si="75"/>
        <v>14.1</v>
      </c>
      <c r="W190" s="154">
        <f t="shared" si="75"/>
        <v>14.2</v>
      </c>
      <c r="X190" s="154">
        <f t="shared" si="75"/>
        <v>14.3</v>
      </c>
      <c r="Y190" s="154">
        <f t="shared" si="75"/>
        <v>14.4</v>
      </c>
      <c r="Z190" s="154">
        <f t="shared" si="75"/>
        <v>14.5</v>
      </c>
      <c r="AA190" s="154">
        <f t="shared" si="75"/>
        <v>14.6</v>
      </c>
      <c r="AB190" s="154">
        <f t="shared" si="75"/>
        <v>14.7</v>
      </c>
      <c r="AC190" s="154">
        <f t="shared" si="75"/>
        <v>14.8</v>
      </c>
      <c r="AD190" s="154">
        <f t="shared" si="75"/>
        <v>14.9</v>
      </c>
      <c r="AE190" s="154">
        <f t="shared" si="75"/>
        <v>15</v>
      </c>
      <c r="AF190" s="154">
        <f t="shared" si="75"/>
        <v>15.11</v>
      </c>
      <c r="AG190" s="154">
        <f t="shared" si="75"/>
        <v>15.25</v>
      </c>
      <c r="AH190" s="154">
        <f t="shared" si="75"/>
        <v>15.39</v>
      </c>
      <c r="AI190" s="154">
        <f t="shared" si="75"/>
        <v>15.53</v>
      </c>
      <c r="AJ190" s="154">
        <f t="shared" si="75"/>
        <v>15.67</v>
      </c>
      <c r="AK190" s="154">
        <f t="shared" si="75"/>
        <v>15.81</v>
      </c>
      <c r="AL190" s="154">
        <f t="shared" si="75"/>
        <v>15.95</v>
      </c>
      <c r="AM190" s="154">
        <f t="shared" si="75"/>
        <v>16.100000000000001</v>
      </c>
      <c r="AN190" s="154">
        <f t="shared" si="75"/>
        <v>16.25</v>
      </c>
      <c r="AO190" s="154">
        <f t="shared" si="75"/>
        <v>16.399999999999999</v>
      </c>
      <c r="AP190" s="154">
        <f t="shared" si="75"/>
        <v>16.55</v>
      </c>
      <c r="AQ190" s="170">
        <f t="shared" si="72"/>
        <v>564.19999999999993</v>
      </c>
    </row>
    <row r="191" spans="2:43" x14ac:dyDescent="0.2">
      <c r="B191" s="102" t="s">
        <v>242</v>
      </c>
      <c r="C191" s="154">
        <v>0.8</v>
      </c>
      <c r="D191" s="154">
        <f>ROUND(C191*(1+(0.7*D39)),2)</f>
        <v>0.82</v>
      </c>
      <c r="E191" s="154">
        <f t="shared" ref="E191:AP191" si="76">ROUND(D191*(1+(0.7*E39)),2)</f>
        <v>0.83</v>
      </c>
      <c r="F191" s="154">
        <f t="shared" si="76"/>
        <v>0.83</v>
      </c>
      <c r="G191" s="154">
        <f t="shared" si="76"/>
        <v>0.84</v>
      </c>
      <c r="H191" s="154">
        <f t="shared" si="76"/>
        <v>0.85</v>
      </c>
      <c r="I191" s="154">
        <f t="shared" si="76"/>
        <v>0.86</v>
      </c>
      <c r="J191" s="154">
        <f t="shared" si="76"/>
        <v>0.87</v>
      </c>
      <c r="K191" s="154">
        <f t="shared" si="76"/>
        <v>0.88</v>
      </c>
      <c r="L191" s="154">
        <f t="shared" si="76"/>
        <v>0.89</v>
      </c>
      <c r="M191" s="154">
        <f t="shared" si="76"/>
        <v>0.9</v>
      </c>
      <c r="N191" s="154">
        <f t="shared" si="76"/>
        <v>0.91</v>
      </c>
      <c r="O191" s="154">
        <f t="shared" si="76"/>
        <v>0.92</v>
      </c>
      <c r="P191" s="154">
        <f t="shared" si="76"/>
        <v>0.93</v>
      </c>
      <c r="Q191" s="154">
        <f t="shared" si="76"/>
        <v>0.94</v>
      </c>
      <c r="R191" s="154">
        <f t="shared" si="76"/>
        <v>0.95</v>
      </c>
      <c r="S191" s="154">
        <f t="shared" si="76"/>
        <v>0.96</v>
      </c>
      <c r="T191" s="154">
        <f t="shared" si="76"/>
        <v>0.97</v>
      </c>
      <c r="U191" s="154">
        <f t="shared" si="76"/>
        <v>0.98</v>
      </c>
      <c r="V191" s="154">
        <f t="shared" si="76"/>
        <v>0.99</v>
      </c>
      <c r="W191" s="154">
        <f t="shared" si="76"/>
        <v>1</v>
      </c>
      <c r="X191" s="154">
        <f t="shared" si="76"/>
        <v>1.01</v>
      </c>
      <c r="Y191" s="154">
        <f t="shared" si="76"/>
        <v>1.02</v>
      </c>
      <c r="Z191" s="154">
        <f t="shared" si="76"/>
        <v>1.03</v>
      </c>
      <c r="AA191" s="154">
        <f t="shared" si="76"/>
        <v>1.04</v>
      </c>
      <c r="AB191" s="154">
        <f t="shared" si="76"/>
        <v>1.05</v>
      </c>
      <c r="AC191" s="154">
        <f t="shared" si="76"/>
        <v>1.06</v>
      </c>
      <c r="AD191" s="154">
        <f t="shared" si="76"/>
        <v>1.07</v>
      </c>
      <c r="AE191" s="154">
        <f t="shared" si="76"/>
        <v>1.08</v>
      </c>
      <c r="AF191" s="154">
        <f t="shared" si="76"/>
        <v>1.0900000000000001</v>
      </c>
      <c r="AG191" s="154">
        <f t="shared" si="76"/>
        <v>1.1000000000000001</v>
      </c>
      <c r="AH191" s="154">
        <f t="shared" si="76"/>
        <v>1.1100000000000001</v>
      </c>
      <c r="AI191" s="154">
        <f t="shared" si="76"/>
        <v>1.1200000000000001</v>
      </c>
      <c r="AJ191" s="154">
        <f t="shared" si="76"/>
        <v>1.1299999999999999</v>
      </c>
      <c r="AK191" s="154">
        <f t="shared" si="76"/>
        <v>1.1399999999999999</v>
      </c>
      <c r="AL191" s="154">
        <f t="shared" si="76"/>
        <v>1.1499999999999999</v>
      </c>
      <c r="AM191" s="154">
        <f t="shared" si="76"/>
        <v>1.1599999999999999</v>
      </c>
      <c r="AN191" s="154">
        <f t="shared" si="76"/>
        <v>1.17</v>
      </c>
      <c r="AO191" s="154">
        <f t="shared" si="76"/>
        <v>1.18</v>
      </c>
      <c r="AP191" s="154">
        <f t="shared" si="76"/>
        <v>1.19</v>
      </c>
      <c r="AQ191" s="170">
        <f t="shared" si="72"/>
        <v>39.82</v>
      </c>
    </row>
    <row r="192" spans="2:43" x14ac:dyDescent="0.2">
      <c r="B192" s="102" t="s">
        <v>243</v>
      </c>
      <c r="C192" s="154">
        <v>27.7</v>
      </c>
      <c r="D192" s="154">
        <f>ROUND(C192*(1+(0.7*D39)),2)</f>
        <v>28.46</v>
      </c>
      <c r="E192" s="154">
        <f t="shared" ref="E192:AP192" si="77">ROUND(D192*(1+(0.7*E39)),2)</f>
        <v>28.96</v>
      </c>
      <c r="F192" s="154">
        <f t="shared" si="77"/>
        <v>29.1</v>
      </c>
      <c r="G192" s="154">
        <f t="shared" si="77"/>
        <v>29.45</v>
      </c>
      <c r="H192" s="154">
        <f t="shared" si="77"/>
        <v>29.8</v>
      </c>
      <c r="I192" s="154">
        <f t="shared" si="77"/>
        <v>30.15</v>
      </c>
      <c r="J192" s="154">
        <f t="shared" si="77"/>
        <v>30.51</v>
      </c>
      <c r="K192" s="154">
        <f t="shared" si="77"/>
        <v>30.87</v>
      </c>
      <c r="L192" s="154">
        <f t="shared" si="77"/>
        <v>31.24</v>
      </c>
      <c r="M192" s="154">
        <f t="shared" si="77"/>
        <v>31.5</v>
      </c>
      <c r="N192" s="154">
        <f t="shared" si="77"/>
        <v>31.76</v>
      </c>
      <c r="O192" s="154">
        <f t="shared" si="77"/>
        <v>32.03</v>
      </c>
      <c r="P192" s="154">
        <f t="shared" si="77"/>
        <v>32.299999999999997</v>
      </c>
      <c r="Q192" s="154">
        <f t="shared" si="77"/>
        <v>32.57</v>
      </c>
      <c r="R192" s="154">
        <f t="shared" si="77"/>
        <v>32.840000000000003</v>
      </c>
      <c r="S192" s="154">
        <f t="shared" si="77"/>
        <v>33.119999999999997</v>
      </c>
      <c r="T192" s="154">
        <f t="shared" si="77"/>
        <v>33.4</v>
      </c>
      <c r="U192" s="154">
        <f t="shared" si="77"/>
        <v>33.68</v>
      </c>
      <c r="V192" s="154">
        <f t="shared" si="77"/>
        <v>33.96</v>
      </c>
      <c r="W192" s="154">
        <f t="shared" si="77"/>
        <v>34.200000000000003</v>
      </c>
      <c r="X192" s="154">
        <f t="shared" si="77"/>
        <v>34.44</v>
      </c>
      <c r="Y192" s="154">
        <f t="shared" si="77"/>
        <v>34.68</v>
      </c>
      <c r="Z192" s="154">
        <f t="shared" si="77"/>
        <v>34.92</v>
      </c>
      <c r="AA192" s="154">
        <f t="shared" si="77"/>
        <v>35.159999999999997</v>
      </c>
      <c r="AB192" s="154">
        <f t="shared" si="77"/>
        <v>35.409999999999997</v>
      </c>
      <c r="AC192" s="154">
        <f t="shared" si="77"/>
        <v>35.659999999999997</v>
      </c>
      <c r="AD192" s="154">
        <f t="shared" si="77"/>
        <v>35.909999999999997</v>
      </c>
      <c r="AE192" s="154">
        <f t="shared" si="77"/>
        <v>36.159999999999997</v>
      </c>
      <c r="AF192" s="154">
        <f t="shared" si="77"/>
        <v>36.409999999999997</v>
      </c>
      <c r="AG192" s="154">
        <f t="shared" si="77"/>
        <v>36.74</v>
      </c>
      <c r="AH192" s="154">
        <f t="shared" si="77"/>
        <v>37.07</v>
      </c>
      <c r="AI192" s="154">
        <f t="shared" si="77"/>
        <v>37.409999999999997</v>
      </c>
      <c r="AJ192" s="154">
        <f t="shared" si="77"/>
        <v>37.75</v>
      </c>
      <c r="AK192" s="154">
        <f t="shared" si="77"/>
        <v>38.090000000000003</v>
      </c>
      <c r="AL192" s="154">
        <f t="shared" si="77"/>
        <v>38.44</v>
      </c>
      <c r="AM192" s="154">
        <f t="shared" si="77"/>
        <v>38.79</v>
      </c>
      <c r="AN192" s="154">
        <f t="shared" si="77"/>
        <v>39.14</v>
      </c>
      <c r="AO192" s="154">
        <f t="shared" si="77"/>
        <v>39.5</v>
      </c>
      <c r="AP192" s="154">
        <f t="shared" si="77"/>
        <v>39.86</v>
      </c>
      <c r="AQ192" s="170">
        <f t="shared" si="72"/>
        <v>1359.1399999999996</v>
      </c>
    </row>
    <row r="193" spans="2:7" x14ac:dyDescent="0.2">
      <c r="B193" s="1" t="s">
        <v>248</v>
      </c>
    </row>
    <row r="194" spans="2:7" x14ac:dyDescent="0.2">
      <c r="B194" s="1"/>
    </row>
    <row r="195" spans="2:7" ht="16.5" customHeight="1" x14ac:dyDescent="0.2">
      <c r="B195" s="297" t="s">
        <v>250</v>
      </c>
      <c r="C195" s="298"/>
      <c r="D195" s="298"/>
      <c r="E195" s="298"/>
      <c r="F195" s="158"/>
      <c r="G195" s="158"/>
    </row>
    <row r="196" spans="2:7" ht="16.5" customHeight="1" x14ac:dyDescent="0.2">
      <c r="B196" s="143" t="s">
        <v>151</v>
      </c>
      <c r="C196" s="151" t="s">
        <v>251</v>
      </c>
      <c r="D196" s="151" t="s">
        <v>252</v>
      </c>
      <c r="E196" s="151" t="s">
        <v>253</v>
      </c>
      <c r="F196" s="159"/>
      <c r="G196" s="159"/>
    </row>
    <row r="197" spans="2:7" x14ac:dyDescent="0.2">
      <c r="B197" s="72" t="s">
        <v>185</v>
      </c>
      <c r="C197" s="162">
        <v>3180</v>
      </c>
      <c r="D197" s="163">
        <v>1.0900000000000001</v>
      </c>
      <c r="E197" s="149">
        <v>0.20599999999999999</v>
      </c>
      <c r="F197" s="160"/>
      <c r="G197" s="160"/>
    </row>
    <row r="198" spans="2:7" x14ac:dyDescent="0.2">
      <c r="B198" s="148" t="s">
        <v>186</v>
      </c>
      <c r="C198" s="162">
        <v>3140</v>
      </c>
      <c r="D198" s="163">
        <v>0.23</v>
      </c>
      <c r="E198" s="149">
        <v>8.6999999999999994E-2</v>
      </c>
      <c r="F198" s="160"/>
      <c r="G198" s="160"/>
    </row>
    <row r="199" spans="2:7" x14ac:dyDescent="0.2">
      <c r="B199" s="72" t="s">
        <v>234</v>
      </c>
      <c r="C199" s="162">
        <v>3140</v>
      </c>
      <c r="D199" s="163">
        <v>0.16</v>
      </c>
      <c r="E199" s="149">
        <v>5.6000000000000001E-2</v>
      </c>
      <c r="F199" s="160"/>
      <c r="G199" s="160"/>
    </row>
    <row r="200" spans="2:7" x14ac:dyDescent="0.2">
      <c r="B200" s="148" t="s">
        <v>235</v>
      </c>
      <c r="C200" s="162">
        <v>3140</v>
      </c>
      <c r="D200" s="163">
        <v>0.27</v>
      </c>
      <c r="E200" s="149">
        <v>5.0999999999999997E-2</v>
      </c>
      <c r="F200" s="160"/>
      <c r="G200" s="160"/>
    </row>
    <row r="201" spans="2:7" x14ac:dyDescent="0.2">
      <c r="B201" s="72" t="s">
        <v>236</v>
      </c>
      <c r="C201" s="162">
        <v>3140</v>
      </c>
      <c r="D201" s="163">
        <v>0.27</v>
      </c>
      <c r="E201" s="149">
        <v>5.0999999999999997E-2</v>
      </c>
      <c r="F201" s="160"/>
      <c r="G201" s="160"/>
    </row>
    <row r="202" spans="2:7" x14ac:dyDescent="0.2">
      <c r="B202" s="72" t="s">
        <v>237</v>
      </c>
      <c r="C202" s="162">
        <v>3140</v>
      </c>
      <c r="D202" s="163">
        <v>0.27</v>
      </c>
      <c r="E202" s="149">
        <v>5.0999999999999997E-2</v>
      </c>
      <c r="F202" s="160"/>
      <c r="G202" s="160"/>
    </row>
    <row r="203" spans="2:7" x14ac:dyDescent="0.2">
      <c r="B203" s="164" t="s">
        <v>254</v>
      </c>
      <c r="C203" s="156"/>
      <c r="D203" s="156"/>
      <c r="E203" s="156"/>
      <c r="F203" s="157"/>
      <c r="G203" s="157"/>
    </row>
    <row r="204" spans="2:7" x14ac:dyDescent="0.2">
      <c r="B204" s="155"/>
      <c r="C204" s="156"/>
      <c r="D204" s="156"/>
      <c r="E204" s="156"/>
      <c r="F204" s="157"/>
      <c r="G204" s="157"/>
    </row>
    <row r="205" spans="2:7" ht="12.75" x14ac:dyDescent="0.2">
      <c r="B205" s="312" t="s">
        <v>463</v>
      </c>
      <c r="C205" s="313"/>
      <c r="D205" s="314"/>
      <c r="E205" s="156"/>
      <c r="F205" s="157"/>
      <c r="G205" s="157"/>
    </row>
    <row r="206" spans="2:7" ht="45" x14ac:dyDescent="0.2">
      <c r="B206" s="264" t="s">
        <v>464</v>
      </c>
      <c r="C206" s="265" t="s">
        <v>465</v>
      </c>
      <c r="D206" s="265" t="s">
        <v>466</v>
      </c>
      <c r="E206" s="156"/>
      <c r="F206" s="157"/>
      <c r="G206" s="157"/>
    </row>
    <row r="207" spans="2:7" x14ac:dyDescent="0.2">
      <c r="B207" s="262">
        <v>206</v>
      </c>
      <c r="C207" s="263">
        <v>210</v>
      </c>
      <c r="D207" s="263">
        <v>216</v>
      </c>
      <c r="E207" s="156"/>
      <c r="F207" s="157"/>
      <c r="G207" s="157"/>
    </row>
    <row r="208" spans="2:7" x14ac:dyDescent="0.2">
      <c r="B208" s="164" t="s">
        <v>467</v>
      </c>
      <c r="C208" s="156"/>
      <c r="D208" s="156"/>
      <c r="E208" s="156"/>
      <c r="F208" s="157"/>
      <c r="G208" s="157"/>
    </row>
    <row r="209" spans="2:43" x14ac:dyDescent="0.2">
      <c r="B209" s="155"/>
      <c r="C209" s="156"/>
      <c r="D209" s="156"/>
      <c r="E209" s="156"/>
      <c r="F209" s="157"/>
      <c r="G209" s="157"/>
    </row>
    <row r="210" spans="2:43" ht="16.5" customHeight="1" x14ac:dyDescent="0.2">
      <c r="B210" s="297" t="s">
        <v>257</v>
      </c>
      <c r="C210" s="298"/>
      <c r="D210" s="298"/>
      <c r="E210" s="298"/>
      <c r="F210" s="157"/>
      <c r="G210" s="157"/>
    </row>
    <row r="211" spans="2:43" ht="16.5" customHeight="1" x14ac:dyDescent="0.2">
      <c r="B211" s="143"/>
      <c r="C211" s="151" t="s">
        <v>251</v>
      </c>
      <c r="D211" s="151" t="s">
        <v>252</v>
      </c>
      <c r="E211" s="151" t="s">
        <v>253</v>
      </c>
      <c r="F211" s="157"/>
      <c r="G211" s="157"/>
    </row>
    <row r="212" spans="2:43" x14ac:dyDescent="0.2">
      <c r="B212" s="72" t="s">
        <v>255</v>
      </c>
      <c r="C212" s="161">
        <v>1</v>
      </c>
      <c r="D212" s="161">
        <v>25</v>
      </c>
      <c r="E212" s="161">
        <v>298</v>
      </c>
      <c r="F212" s="157"/>
      <c r="G212" s="157"/>
    </row>
    <row r="213" spans="2:43" x14ac:dyDescent="0.2">
      <c r="B213" s="164" t="s">
        <v>256</v>
      </c>
      <c r="C213" s="156"/>
      <c r="D213" s="156"/>
      <c r="E213" s="156"/>
      <c r="F213" s="157"/>
      <c r="G213" s="157"/>
    </row>
    <row r="214" spans="2:43" x14ac:dyDescent="0.2">
      <c r="B214" s="164"/>
      <c r="C214" s="156"/>
      <c r="D214" s="156"/>
      <c r="E214" s="156"/>
      <c r="F214" s="157"/>
      <c r="G214" s="157"/>
    </row>
    <row r="215" spans="2:43" ht="16.5" customHeight="1" x14ac:dyDescent="0.2">
      <c r="B215" s="268" t="s">
        <v>258</v>
      </c>
      <c r="C215" s="115">
        <v>2021</v>
      </c>
      <c r="D215" s="115">
        <v>2022</v>
      </c>
      <c r="E215" s="115">
        <v>2023</v>
      </c>
      <c r="F215" s="115">
        <v>2024</v>
      </c>
      <c r="G215" s="115">
        <v>2025</v>
      </c>
      <c r="H215" s="115">
        <v>2026</v>
      </c>
      <c r="I215" s="115">
        <v>2027</v>
      </c>
      <c r="J215" s="115">
        <v>2028</v>
      </c>
      <c r="K215" s="115">
        <v>2029</v>
      </c>
      <c r="L215" s="115">
        <v>2030</v>
      </c>
      <c r="M215" s="115">
        <v>2031</v>
      </c>
      <c r="N215" s="115">
        <v>2032</v>
      </c>
      <c r="O215" s="115">
        <v>2033</v>
      </c>
      <c r="P215" s="115">
        <v>2034</v>
      </c>
      <c r="Q215" s="115">
        <v>2035</v>
      </c>
      <c r="R215" s="115">
        <v>2036</v>
      </c>
      <c r="S215" s="115">
        <v>2037</v>
      </c>
      <c r="T215" s="115">
        <v>2038</v>
      </c>
      <c r="U215" s="115">
        <v>2039</v>
      </c>
      <c r="V215" s="115">
        <v>2040</v>
      </c>
      <c r="W215" s="115">
        <v>2041</v>
      </c>
      <c r="X215" s="115">
        <v>2042</v>
      </c>
      <c r="Y215" s="115">
        <v>2043</v>
      </c>
      <c r="Z215" s="115">
        <v>2044</v>
      </c>
      <c r="AA215" s="115">
        <v>2045</v>
      </c>
      <c r="AB215" s="115">
        <v>2046</v>
      </c>
      <c r="AC215" s="115">
        <v>2047</v>
      </c>
      <c r="AD215" s="115">
        <v>2048</v>
      </c>
      <c r="AE215" s="115">
        <v>2049</v>
      </c>
      <c r="AF215" s="115">
        <v>2050</v>
      </c>
      <c r="AG215" s="115">
        <v>2051</v>
      </c>
      <c r="AH215" s="115">
        <v>2052</v>
      </c>
      <c r="AI215" s="115">
        <v>2053</v>
      </c>
      <c r="AJ215" s="115">
        <v>2054</v>
      </c>
      <c r="AK215" s="115">
        <v>2055</v>
      </c>
      <c r="AL215" s="115">
        <v>2056</v>
      </c>
      <c r="AM215" s="115">
        <v>2057</v>
      </c>
      <c r="AN215" s="115">
        <v>2058</v>
      </c>
      <c r="AO215" s="115">
        <v>2059</v>
      </c>
      <c r="AP215" s="115">
        <v>2060</v>
      </c>
    </row>
    <row r="216" spans="2:43" x14ac:dyDescent="0.2">
      <c r="B216" s="72" t="s">
        <v>259</v>
      </c>
      <c r="C216" s="165">
        <f>86+(G216-86)/5</f>
        <v>104.2</v>
      </c>
      <c r="D216" s="154">
        <f>C216+(G216-86)/5</f>
        <v>122.4</v>
      </c>
      <c r="E216" s="154">
        <f>D216+(G216-86)/5</f>
        <v>140.6</v>
      </c>
      <c r="F216" s="154">
        <f>E216+(G216-86)/5</f>
        <v>158.79999999999998</v>
      </c>
      <c r="G216" s="166">
        <v>177</v>
      </c>
      <c r="H216" s="154">
        <f>G216+($L$216-$G$216)/5</f>
        <v>195.2</v>
      </c>
      <c r="I216" s="154">
        <f t="shared" ref="I216:K216" si="78">H216+($L$216-$G$216)/5</f>
        <v>213.39999999999998</v>
      </c>
      <c r="J216" s="154">
        <f t="shared" si="78"/>
        <v>231.59999999999997</v>
      </c>
      <c r="K216" s="154">
        <f t="shared" si="78"/>
        <v>249.79999999999995</v>
      </c>
      <c r="L216" s="166">
        <v>268</v>
      </c>
      <c r="M216" s="154">
        <f>L216+($Q$216-$L$216)/5</f>
        <v>298</v>
      </c>
      <c r="N216" s="154">
        <f t="shared" ref="N216:P216" si="79">M216+($Q$216-$L$216)/5</f>
        <v>328</v>
      </c>
      <c r="O216" s="154">
        <f t="shared" si="79"/>
        <v>358</v>
      </c>
      <c r="P216" s="154">
        <f t="shared" si="79"/>
        <v>388</v>
      </c>
      <c r="Q216" s="166">
        <v>418</v>
      </c>
      <c r="R216" s="154">
        <f>Q216+($V$216-$Q$216)/5</f>
        <v>447</v>
      </c>
      <c r="S216" s="154">
        <f t="shared" ref="S216:U216" si="80">R216+($V$216-$Q$216)/5</f>
        <v>476</v>
      </c>
      <c r="T216" s="154">
        <f t="shared" si="80"/>
        <v>505</v>
      </c>
      <c r="U216" s="154">
        <f t="shared" si="80"/>
        <v>534</v>
      </c>
      <c r="V216" s="166">
        <v>563</v>
      </c>
      <c r="W216" s="154">
        <f>V216+($AA$216-$V$216)/5</f>
        <v>592</v>
      </c>
      <c r="X216" s="154">
        <f t="shared" ref="X216:Z216" si="81">W216+($AA$216-$V$216)/5</f>
        <v>621</v>
      </c>
      <c r="Y216" s="154">
        <f t="shared" si="81"/>
        <v>650</v>
      </c>
      <c r="Z216" s="154">
        <f t="shared" si="81"/>
        <v>679</v>
      </c>
      <c r="AA216" s="166">
        <v>708</v>
      </c>
      <c r="AB216" s="154">
        <f>AA216+($AF$216-$AA$216)/5</f>
        <v>738</v>
      </c>
      <c r="AC216" s="154">
        <f t="shared" ref="AC216:AE216" si="82">AB216+($AF$216-$AA$216)/5</f>
        <v>768</v>
      </c>
      <c r="AD216" s="154">
        <f t="shared" si="82"/>
        <v>798</v>
      </c>
      <c r="AE216" s="154">
        <f t="shared" si="82"/>
        <v>828</v>
      </c>
      <c r="AF216" s="166">
        <v>858</v>
      </c>
      <c r="AG216" s="154">
        <v>858</v>
      </c>
      <c r="AH216" s="154">
        <v>858</v>
      </c>
      <c r="AI216" s="154">
        <v>858</v>
      </c>
      <c r="AJ216" s="154">
        <v>858</v>
      </c>
      <c r="AK216" s="154">
        <v>858</v>
      </c>
      <c r="AL216" s="154">
        <v>858</v>
      </c>
      <c r="AM216" s="154">
        <v>858</v>
      </c>
      <c r="AN216" s="154">
        <v>858</v>
      </c>
      <c r="AO216" s="154">
        <v>858</v>
      </c>
      <c r="AP216" s="154">
        <v>858</v>
      </c>
      <c r="AQ216" s="168">
        <f>SUM(C216:AP216)</f>
        <v>21996</v>
      </c>
    </row>
    <row r="217" spans="2:43" x14ac:dyDescent="0.2">
      <c r="B217" s="1" t="s">
        <v>260</v>
      </c>
      <c r="AQ217" s="110"/>
    </row>
    <row r="218" spans="2:43" x14ac:dyDescent="0.2">
      <c r="AQ218" s="110"/>
    </row>
    <row r="219" spans="2:43" ht="22.5" x14ac:dyDescent="0.2">
      <c r="B219" s="268" t="s">
        <v>261</v>
      </c>
      <c r="C219" s="115">
        <v>2021</v>
      </c>
      <c r="D219" s="115">
        <v>2022</v>
      </c>
      <c r="E219" s="115">
        <v>2023</v>
      </c>
      <c r="F219" s="115">
        <v>2024</v>
      </c>
      <c r="G219" s="115">
        <v>2025</v>
      </c>
      <c r="H219" s="115">
        <v>2026</v>
      </c>
      <c r="I219" s="115">
        <v>2027</v>
      </c>
      <c r="J219" s="115">
        <v>2028</v>
      </c>
      <c r="K219" s="115">
        <v>2029</v>
      </c>
      <c r="L219" s="115">
        <v>2030</v>
      </c>
      <c r="M219" s="115">
        <v>2031</v>
      </c>
      <c r="N219" s="115">
        <v>2032</v>
      </c>
      <c r="O219" s="115">
        <v>2033</v>
      </c>
      <c r="P219" s="115">
        <v>2034</v>
      </c>
      <c r="Q219" s="115">
        <v>2035</v>
      </c>
      <c r="R219" s="115">
        <v>2036</v>
      </c>
      <c r="S219" s="115">
        <v>2037</v>
      </c>
      <c r="T219" s="115">
        <v>2038</v>
      </c>
      <c r="U219" s="115">
        <v>2039</v>
      </c>
      <c r="V219" s="115">
        <v>2040</v>
      </c>
      <c r="W219" s="115">
        <v>2041</v>
      </c>
      <c r="X219" s="115">
        <v>2042</v>
      </c>
      <c r="Y219" s="115">
        <v>2043</v>
      </c>
      <c r="Z219" s="115">
        <v>2044</v>
      </c>
      <c r="AA219" s="115">
        <v>2045</v>
      </c>
      <c r="AB219" s="115">
        <v>2046</v>
      </c>
      <c r="AC219" s="115">
        <v>2047</v>
      </c>
      <c r="AD219" s="115">
        <v>2048</v>
      </c>
      <c r="AE219" s="115">
        <v>2049</v>
      </c>
      <c r="AF219" s="115">
        <v>2050</v>
      </c>
      <c r="AG219" s="115">
        <v>2051</v>
      </c>
      <c r="AH219" s="115">
        <v>2052</v>
      </c>
      <c r="AI219" s="115">
        <v>2053</v>
      </c>
      <c r="AJ219" s="115">
        <v>2054</v>
      </c>
      <c r="AK219" s="115">
        <v>2055</v>
      </c>
      <c r="AL219" s="115">
        <v>2056</v>
      </c>
      <c r="AM219" s="115">
        <v>2057</v>
      </c>
      <c r="AN219" s="115">
        <v>2058</v>
      </c>
      <c r="AO219" s="115">
        <v>2059</v>
      </c>
      <c r="AP219" s="115">
        <v>2060</v>
      </c>
      <c r="AQ219" s="110"/>
    </row>
    <row r="220" spans="2:43" x14ac:dyDescent="0.2">
      <c r="B220" s="102" t="s">
        <v>262</v>
      </c>
      <c r="C220" s="167">
        <f>1.4*0.01</f>
        <v>1.3999999999999999E-2</v>
      </c>
      <c r="D220" s="167">
        <f>ROUND(C220*(1+(0.7*D39)),5)</f>
        <v>1.438E-2</v>
      </c>
      <c r="E220" s="167">
        <f t="shared" ref="E220:AP220" si="83">ROUND(D220*(1+(0.7*E39)),5)</f>
        <v>1.4630000000000001E-2</v>
      </c>
      <c r="F220" s="167">
        <f t="shared" si="83"/>
        <v>1.47E-2</v>
      </c>
      <c r="G220" s="167">
        <f t="shared" si="83"/>
        <v>1.487E-2</v>
      </c>
      <c r="H220" s="167">
        <f t="shared" si="83"/>
        <v>1.5049999999999999E-2</v>
      </c>
      <c r="I220" s="167">
        <f t="shared" si="83"/>
        <v>1.523E-2</v>
      </c>
      <c r="J220" s="167">
        <f t="shared" si="83"/>
        <v>1.541E-2</v>
      </c>
      <c r="K220" s="167">
        <f t="shared" si="83"/>
        <v>1.559E-2</v>
      </c>
      <c r="L220" s="167">
        <f t="shared" si="83"/>
        <v>1.5779999999999999E-2</v>
      </c>
      <c r="M220" s="167">
        <f t="shared" si="83"/>
        <v>1.5910000000000001E-2</v>
      </c>
      <c r="N220" s="167">
        <f t="shared" si="83"/>
        <v>1.6039999999999999E-2</v>
      </c>
      <c r="O220" s="167">
        <f t="shared" si="83"/>
        <v>1.617E-2</v>
      </c>
      <c r="P220" s="167">
        <f t="shared" si="83"/>
        <v>1.6310000000000002E-2</v>
      </c>
      <c r="Q220" s="167">
        <f t="shared" si="83"/>
        <v>1.6449999999999999E-2</v>
      </c>
      <c r="R220" s="167">
        <f t="shared" si="83"/>
        <v>1.6590000000000001E-2</v>
      </c>
      <c r="S220" s="167">
        <f t="shared" si="83"/>
        <v>1.6729999999999998E-2</v>
      </c>
      <c r="T220" s="167">
        <f t="shared" si="83"/>
        <v>1.687E-2</v>
      </c>
      <c r="U220" s="167">
        <f t="shared" si="83"/>
        <v>1.7010000000000001E-2</v>
      </c>
      <c r="V220" s="167">
        <f t="shared" si="83"/>
        <v>1.7149999999999999E-2</v>
      </c>
      <c r="W220" s="167">
        <f t="shared" si="83"/>
        <v>1.7270000000000001E-2</v>
      </c>
      <c r="X220" s="167">
        <f t="shared" si="83"/>
        <v>1.7389999999999999E-2</v>
      </c>
      <c r="Y220" s="167">
        <f t="shared" si="83"/>
        <v>1.7510000000000001E-2</v>
      </c>
      <c r="Z220" s="167">
        <f t="shared" si="83"/>
        <v>1.763E-2</v>
      </c>
      <c r="AA220" s="167">
        <f t="shared" si="83"/>
        <v>1.7749999999999998E-2</v>
      </c>
      <c r="AB220" s="167">
        <f t="shared" si="83"/>
        <v>1.787E-2</v>
      </c>
      <c r="AC220" s="167">
        <f t="shared" si="83"/>
        <v>1.7999999999999999E-2</v>
      </c>
      <c r="AD220" s="167">
        <f t="shared" si="83"/>
        <v>1.813E-2</v>
      </c>
      <c r="AE220" s="167">
        <f t="shared" si="83"/>
        <v>1.8259999999999998E-2</v>
      </c>
      <c r="AF220" s="167">
        <f t="shared" si="83"/>
        <v>1.839E-2</v>
      </c>
      <c r="AG220" s="167">
        <f t="shared" si="83"/>
        <v>1.856E-2</v>
      </c>
      <c r="AH220" s="167">
        <f t="shared" si="83"/>
        <v>1.873E-2</v>
      </c>
      <c r="AI220" s="167">
        <f t="shared" si="83"/>
        <v>1.89E-2</v>
      </c>
      <c r="AJ220" s="167">
        <f t="shared" si="83"/>
        <v>1.907E-2</v>
      </c>
      <c r="AK220" s="167">
        <f t="shared" si="83"/>
        <v>1.924E-2</v>
      </c>
      <c r="AL220" s="167">
        <f t="shared" si="83"/>
        <v>1.942E-2</v>
      </c>
      <c r="AM220" s="167">
        <f t="shared" si="83"/>
        <v>1.9599999999999999E-2</v>
      </c>
      <c r="AN220" s="167">
        <f t="shared" si="83"/>
        <v>1.9779999999999999E-2</v>
      </c>
      <c r="AO220" s="167">
        <f t="shared" si="83"/>
        <v>1.9959999999999999E-2</v>
      </c>
      <c r="AP220" s="167">
        <f t="shared" si="83"/>
        <v>2.0140000000000002E-2</v>
      </c>
      <c r="AQ220" s="169">
        <f>SUM(C220:AP220)</f>
        <v>0.68647000000000014</v>
      </c>
    </row>
    <row r="221" spans="2:43" x14ac:dyDescent="0.2">
      <c r="B221" s="102" t="s">
        <v>267</v>
      </c>
      <c r="C221" s="167">
        <f>0.09*0.01</f>
        <v>8.9999999999999998E-4</v>
      </c>
      <c r="D221" s="167">
        <f>ROUND(C221*(1+(0.7*D39)),5)</f>
        <v>9.2000000000000003E-4</v>
      </c>
      <c r="E221" s="167">
        <f t="shared" ref="E221:AP221" si="84">ROUND(D221*(1+(0.7*E39)),5)</f>
        <v>9.3999999999999997E-4</v>
      </c>
      <c r="F221" s="167">
        <f t="shared" si="84"/>
        <v>9.3999999999999997E-4</v>
      </c>
      <c r="G221" s="167">
        <f t="shared" si="84"/>
        <v>9.5E-4</v>
      </c>
      <c r="H221" s="167">
        <f t="shared" si="84"/>
        <v>9.6000000000000002E-4</v>
      </c>
      <c r="I221" s="167">
        <f t="shared" si="84"/>
        <v>9.7000000000000005E-4</v>
      </c>
      <c r="J221" s="167">
        <f t="shared" si="84"/>
        <v>9.7999999999999997E-4</v>
      </c>
      <c r="K221" s="167">
        <f t="shared" si="84"/>
        <v>9.8999999999999999E-4</v>
      </c>
      <c r="L221" s="167">
        <f t="shared" si="84"/>
        <v>1E-3</v>
      </c>
      <c r="M221" s="167">
        <f t="shared" si="84"/>
        <v>1.01E-3</v>
      </c>
      <c r="N221" s="167">
        <f t="shared" si="84"/>
        <v>1.0200000000000001E-3</v>
      </c>
      <c r="O221" s="167">
        <f t="shared" si="84"/>
        <v>1.0300000000000001E-3</v>
      </c>
      <c r="P221" s="167">
        <f t="shared" si="84"/>
        <v>1.0399999999999999E-3</v>
      </c>
      <c r="Q221" s="167">
        <f t="shared" si="84"/>
        <v>1.0499999999999999E-3</v>
      </c>
      <c r="R221" s="167">
        <f t="shared" si="84"/>
        <v>1.06E-3</v>
      </c>
      <c r="S221" s="167">
        <f t="shared" si="84"/>
        <v>1.07E-3</v>
      </c>
      <c r="T221" s="167">
        <f t="shared" si="84"/>
        <v>1.08E-3</v>
      </c>
      <c r="U221" s="167">
        <f t="shared" si="84"/>
        <v>1.09E-3</v>
      </c>
      <c r="V221" s="167">
        <f t="shared" si="84"/>
        <v>1.1000000000000001E-3</v>
      </c>
      <c r="W221" s="167">
        <f t="shared" si="84"/>
        <v>1.1100000000000001E-3</v>
      </c>
      <c r="X221" s="167">
        <f t="shared" si="84"/>
        <v>1.1199999999999999E-3</v>
      </c>
      <c r="Y221" s="167">
        <f t="shared" si="84"/>
        <v>1.1299999999999999E-3</v>
      </c>
      <c r="Z221" s="167">
        <f t="shared" si="84"/>
        <v>1.14E-3</v>
      </c>
      <c r="AA221" s="167">
        <f t="shared" si="84"/>
        <v>1.15E-3</v>
      </c>
      <c r="AB221" s="167">
        <f t="shared" si="84"/>
        <v>1.16E-3</v>
      </c>
      <c r="AC221" s="167">
        <f t="shared" si="84"/>
        <v>1.17E-3</v>
      </c>
      <c r="AD221" s="167">
        <f t="shared" si="84"/>
        <v>1.1800000000000001E-3</v>
      </c>
      <c r="AE221" s="167">
        <f t="shared" si="84"/>
        <v>1.1900000000000001E-3</v>
      </c>
      <c r="AF221" s="167">
        <f t="shared" si="84"/>
        <v>1.1999999999999999E-3</v>
      </c>
      <c r="AG221" s="167">
        <f t="shared" si="84"/>
        <v>1.2099999999999999E-3</v>
      </c>
      <c r="AH221" s="167">
        <f t="shared" si="84"/>
        <v>1.2199999999999999E-3</v>
      </c>
      <c r="AI221" s="167">
        <f t="shared" si="84"/>
        <v>1.23E-3</v>
      </c>
      <c r="AJ221" s="167">
        <f t="shared" si="84"/>
        <v>1.24E-3</v>
      </c>
      <c r="AK221" s="167">
        <f t="shared" si="84"/>
        <v>1.25E-3</v>
      </c>
      <c r="AL221" s="167">
        <f t="shared" si="84"/>
        <v>1.2600000000000001E-3</v>
      </c>
      <c r="AM221" s="167">
        <f t="shared" si="84"/>
        <v>1.2700000000000001E-3</v>
      </c>
      <c r="AN221" s="167">
        <f t="shared" si="84"/>
        <v>1.2800000000000001E-3</v>
      </c>
      <c r="AO221" s="167">
        <f t="shared" si="84"/>
        <v>1.2899999999999999E-3</v>
      </c>
      <c r="AP221" s="167">
        <f t="shared" si="84"/>
        <v>1.2999999999999999E-3</v>
      </c>
      <c r="AQ221" s="169">
        <f t="shared" ref="AQ221:AQ234" si="85">SUM(C221:AP221)</f>
        <v>4.420000000000001E-2</v>
      </c>
    </row>
    <row r="222" spans="2:43" x14ac:dyDescent="0.2">
      <c r="B222" s="102" t="s">
        <v>272</v>
      </c>
      <c r="C222" s="167">
        <f>0.01*0.01</f>
        <v>1E-4</v>
      </c>
      <c r="D222" s="167">
        <f>ROUND(C222*(1+(0.7*D39)),5)</f>
        <v>1E-4</v>
      </c>
      <c r="E222" s="167">
        <f t="shared" ref="E222:AP222" si="86">ROUND(D222*(1+(0.7*E39)),5)</f>
        <v>1E-4</v>
      </c>
      <c r="F222" s="167">
        <f t="shared" si="86"/>
        <v>1E-4</v>
      </c>
      <c r="G222" s="167">
        <f t="shared" si="86"/>
        <v>1E-4</v>
      </c>
      <c r="H222" s="167">
        <f t="shared" si="86"/>
        <v>1E-4</v>
      </c>
      <c r="I222" s="167">
        <f t="shared" si="86"/>
        <v>1E-4</v>
      </c>
      <c r="J222" s="167">
        <f t="shared" si="86"/>
        <v>1E-4</v>
      </c>
      <c r="K222" s="167">
        <f t="shared" si="86"/>
        <v>1E-4</v>
      </c>
      <c r="L222" s="167">
        <f t="shared" si="86"/>
        <v>1E-4</v>
      </c>
      <c r="M222" s="167">
        <f t="shared" si="86"/>
        <v>1E-4</v>
      </c>
      <c r="N222" s="167">
        <f t="shared" si="86"/>
        <v>1E-4</v>
      </c>
      <c r="O222" s="167">
        <f t="shared" si="86"/>
        <v>1E-4</v>
      </c>
      <c r="P222" s="167">
        <f t="shared" si="86"/>
        <v>1E-4</v>
      </c>
      <c r="Q222" s="167">
        <f t="shared" si="86"/>
        <v>1E-4</v>
      </c>
      <c r="R222" s="167">
        <f t="shared" si="86"/>
        <v>1E-4</v>
      </c>
      <c r="S222" s="167">
        <f t="shared" si="86"/>
        <v>1E-4</v>
      </c>
      <c r="T222" s="167">
        <f t="shared" si="86"/>
        <v>1E-4</v>
      </c>
      <c r="U222" s="167">
        <f t="shared" si="86"/>
        <v>1E-4</v>
      </c>
      <c r="V222" s="167">
        <f t="shared" si="86"/>
        <v>1E-4</v>
      </c>
      <c r="W222" s="167">
        <f t="shared" si="86"/>
        <v>1E-4</v>
      </c>
      <c r="X222" s="167">
        <f t="shared" si="86"/>
        <v>1E-4</v>
      </c>
      <c r="Y222" s="167">
        <f t="shared" si="86"/>
        <v>1E-4</v>
      </c>
      <c r="Z222" s="167">
        <f t="shared" si="86"/>
        <v>1E-4</v>
      </c>
      <c r="AA222" s="167">
        <f t="shared" si="86"/>
        <v>1E-4</v>
      </c>
      <c r="AB222" s="167">
        <f t="shared" si="86"/>
        <v>1E-4</v>
      </c>
      <c r="AC222" s="167">
        <f t="shared" si="86"/>
        <v>1E-4</v>
      </c>
      <c r="AD222" s="167">
        <f t="shared" si="86"/>
        <v>1E-4</v>
      </c>
      <c r="AE222" s="167">
        <f t="shared" si="86"/>
        <v>1E-4</v>
      </c>
      <c r="AF222" s="167">
        <f t="shared" si="86"/>
        <v>1E-4</v>
      </c>
      <c r="AG222" s="167">
        <f t="shared" si="86"/>
        <v>1E-4</v>
      </c>
      <c r="AH222" s="167">
        <f t="shared" si="86"/>
        <v>1E-4</v>
      </c>
      <c r="AI222" s="167">
        <f t="shared" si="86"/>
        <v>1E-4</v>
      </c>
      <c r="AJ222" s="167">
        <f t="shared" si="86"/>
        <v>1E-4</v>
      </c>
      <c r="AK222" s="167">
        <f t="shared" si="86"/>
        <v>1E-4</v>
      </c>
      <c r="AL222" s="167">
        <f t="shared" si="86"/>
        <v>1E-4</v>
      </c>
      <c r="AM222" s="167">
        <f t="shared" si="86"/>
        <v>1E-4</v>
      </c>
      <c r="AN222" s="167">
        <f t="shared" si="86"/>
        <v>1E-4</v>
      </c>
      <c r="AO222" s="167">
        <f t="shared" si="86"/>
        <v>1E-4</v>
      </c>
      <c r="AP222" s="167">
        <f t="shared" si="86"/>
        <v>1E-4</v>
      </c>
      <c r="AQ222" s="169">
        <f t="shared" si="85"/>
        <v>3.9999999999999975E-3</v>
      </c>
    </row>
    <row r="223" spans="2:43" x14ac:dyDescent="0.2">
      <c r="B223" s="102" t="s">
        <v>263</v>
      </c>
      <c r="C223" s="167">
        <f>2.95*0.01</f>
        <v>2.9500000000000002E-2</v>
      </c>
      <c r="D223" s="167">
        <f>ROUND(C223*(1+(0.7*D39)),5)</f>
        <v>3.031E-2</v>
      </c>
      <c r="E223" s="167">
        <f t="shared" ref="E223:AP223" si="87">ROUND(D223*(1+(0.7*E39)),5)</f>
        <v>3.0839999999999999E-2</v>
      </c>
      <c r="F223" s="167">
        <f t="shared" si="87"/>
        <v>3.099E-2</v>
      </c>
      <c r="G223" s="167">
        <f t="shared" si="87"/>
        <v>3.1359999999999999E-2</v>
      </c>
      <c r="H223" s="167">
        <f t="shared" si="87"/>
        <v>3.1730000000000001E-2</v>
      </c>
      <c r="I223" s="167">
        <f t="shared" si="87"/>
        <v>3.211E-2</v>
      </c>
      <c r="J223" s="167">
        <f t="shared" si="87"/>
        <v>3.2489999999999998E-2</v>
      </c>
      <c r="K223" s="167">
        <f t="shared" si="87"/>
        <v>3.288E-2</v>
      </c>
      <c r="L223" s="167">
        <f t="shared" si="87"/>
        <v>3.3270000000000001E-2</v>
      </c>
      <c r="M223" s="167">
        <f t="shared" si="87"/>
        <v>3.3550000000000003E-2</v>
      </c>
      <c r="N223" s="167">
        <f t="shared" si="87"/>
        <v>3.3829999999999999E-2</v>
      </c>
      <c r="O223" s="167">
        <f t="shared" si="87"/>
        <v>3.4110000000000001E-2</v>
      </c>
      <c r="P223" s="167">
        <f t="shared" si="87"/>
        <v>3.44E-2</v>
      </c>
      <c r="Q223" s="167">
        <f t="shared" si="87"/>
        <v>3.4689999999999999E-2</v>
      </c>
      <c r="R223" s="167">
        <f t="shared" si="87"/>
        <v>3.4979999999999997E-2</v>
      </c>
      <c r="S223" s="167">
        <f t="shared" si="87"/>
        <v>3.5270000000000003E-2</v>
      </c>
      <c r="T223" s="167">
        <f t="shared" si="87"/>
        <v>3.5569999999999997E-2</v>
      </c>
      <c r="U223" s="167">
        <f t="shared" si="87"/>
        <v>3.5869999999999999E-2</v>
      </c>
      <c r="V223" s="167">
        <f t="shared" si="87"/>
        <v>3.6170000000000001E-2</v>
      </c>
      <c r="W223" s="167">
        <f t="shared" si="87"/>
        <v>3.6420000000000001E-2</v>
      </c>
      <c r="X223" s="167">
        <f t="shared" si="87"/>
        <v>3.6670000000000001E-2</v>
      </c>
      <c r="Y223" s="167">
        <f t="shared" si="87"/>
        <v>3.6929999999999998E-2</v>
      </c>
      <c r="Z223" s="167">
        <f t="shared" si="87"/>
        <v>3.7190000000000001E-2</v>
      </c>
      <c r="AA223" s="167">
        <f t="shared" si="87"/>
        <v>3.7449999999999997E-2</v>
      </c>
      <c r="AB223" s="167">
        <f t="shared" si="87"/>
        <v>3.771E-2</v>
      </c>
      <c r="AC223" s="167">
        <f t="shared" si="87"/>
        <v>3.7969999999999997E-2</v>
      </c>
      <c r="AD223" s="167">
        <f t="shared" si="87"/>
        <v>3.8240000000000003E-2</v>
      </c>
      <c r="AE223" s="167">
        <f t="shared" si="87"/>
        <v>3.8510000000000003E-2</v>
      </c>
      <c r="AF223" s="167">
        <f t="shared" si="87"/>
        <v>3.8780000000000002E-2</v>
      </c>
      <c r="AG223" s="167">
        <f t="shared" si="87"/>
        <v>3.9129999999999998E-2</v>
      </c>
      <c r="AH223" s="167">
        <f t="shared" si="87"/>
        <v>3.9489999999999997E-2</v>
      </c>
      <c r="AI223" s="167">
        <f t="shared" si="87"/>
        <v>3.9849999999999997E-2</v>
      </c>
      <c r="AJ223" s="167">
        <f t="shared" si="87"/>
        <v>4.0210000000000003E-2</v>
      </c>
      <c r="AK223" s="167">
        <f t="shared" si="87"/>
        <v>4.0579999999999998E-2</v>
      </c>
      <c r="AL223" s="167">
        <f t="shared" si="87"/>
        <v>4.095E-2</v>
      </c>
      <c r="AM223" s="167">
        <f t="shared" si="87"/>
        <v>4.1320000000000003E-2</v>
      </c>
      <c r="AN223" s="167">
        <f t="shared" si="87"/>
        <v>4.1700000000000001E-2</v>
      </c>
      <c r="AO223" s="167">
        <f t="shared" si="87"/>
        <v>4.2079999999999999E-2</v>
      </c>
      <c r="AP223" s="167">
        <f t="shared" si="87"/>
        <v>4.2459999999999998E-2</v>
      </c>
      <c r="AQ223" s="169">
        <f t="shared" si="85"/>
        <v>1.4475600000000002</v>
      </c>
    </row>
    <row r="224" spans="2:43" x14ac:dyDescent="0.2">
      <c r="B224" s="102" t="s">
        <v>268</v>
      </c>
      <c r="C224" s="167">
        <f>0.18*0.01</f>
        <v>1.8E-3</v>
      </c>
      <c r="D224" s="167">
        <f>ROUND(C224*(1+(0.7*D39)),5)</f>
        <v>1.8500000000000001E-3</v>
      </c>
      <c r="E224" s="167">
        <f t="shared" ref="E224:AP224" si="88">ROUND(D224*(1+(0.7*E39)),5)</f>
        <v>1.8799999999999999E-3</v>
      </c>
      <c r="F224" s="167">
        <f t="shared" si="88"/>
        <v>1.89E-3</v>
      </c>
      <c r="G224" s="167">
        <f t="shared" si="88"/>
        <v>1.91E-3</v>
      </c>
      <c r="H224" s="167">
        <f t="shared" si="88"/>
        <v>1.9300000000000001E-3</v>
      </c>
      <c r="I224" s="167">
        <f t="shared" si="88"/>
        <v>1.9499999999999999E-3</v>
      </c>
      <c r="J224" s="167">
        <f t="shared" si="88"/>
        <v>1.97E-3</v>
      </c>
      <c r="K224" s="167">
        <f t="shared" si="88"/>
        <v>1.99E-3</v>
      </c>
      <c r="L224" s="167">
        <f t="shared" si="88"/>
        <v>2.0100000000000001E-3</v>
      </c>
      <c r="M224" s="167">
        <f t="shared" si="88"/>
        <v>2.0300000000000001E-3</v>
      </c>
      <c r="N224" s="167">
        <f t="shared" si="88"/>
        <v>2.0500000000000002E-3</v>
      </c>
      <c r="O224" s="167">
        <f t="shared" si="88"/>
        <v>2.0699999999999998E-3</v>
      </c>
      <c r="P224" s="167">
        <f t="shared" si="88"/>
        <v>2.0899999999999998E-3</v>
      </c>
      <c r="Q224" s="167">
        <f t="shared" si="88"/>
        <v>2.1099999999999999E-3</v>
      </c>
      <c r="R224" s="167">
        <f t="shared" si="88"/>
        <v>2.1299999999999999E-3</v>
      </c>
      <c r="S224" s="167">
        <f t="shared" si="88"/>
        <v>2.15E-3</v>
      </c>
      <c r="T224" s="167">
        <f t="shared" si="88"/>
        <v>2.1700000000000001E-3</v>
      </c>
      <c r="U224" s="167">
        <f t="shared" si="88"/>
        <v>2.1900000000000001E-3</v>
      </c>
      <c r="V224" s="167">
        <f t="shared" si="88"/>
        <v>2.2100000000000002E-3</v>
      </c>
      <c r="W224" s="167">
        <f t="shared" si="88"/>
        <v>2.2300000000000002E-3</v>
      </c>
      <c r="X224" s="167">
        <f t="shared" si="88"/>
        <v>2.2499999999999998E-3</v>
      </c>
      <c r="Y224" s="167">
        <f t="shared" si="88"/>
        <v>2.2699999999999999E-3</v>
      </c>
      <c r="Z224" s="167">
        <f t="shared" si="88"/>
        <v>2.2899999999999999E-3</v>
      </c>
      <c r="AA224" s="167">
        <f t="shared" si="88"/>
        <v>2.31E-3</v>
      </c>
      <c r="AB224" s="167">
        <f t="shared" si="88"/>
        <v>2.33E-3</v>
      </c>
      <c r="AC224" s="167">
        <f t="shared" si="88"/>
        <v>2.3500000000000001E-3</v>
      </c>
      <c r="AD224" s="167">
        <f t="shared" si="88"/>
        <v>2.3700000000000001E-3</v>
      </c>
      <c r="AE224" s="167">
        <f t="shared" si="88"/>
        <v>2.3900000000000002E-3</v>
      </c>
      <c r="AF224" s="167">
        <f t="shared" si="88"/>
        <v>2.4099999999999998E-3</v>
      </c>
      <c r="AG224" s="167">
        <f t="shared" si="88"/>
        <v>2.4299999999999999E-3</v>
      </c>
      <c r="AH224" s="167">
        <f t="shared" si="88"/>
        <v>2.4499999999999999E-3</v>
      </c>
      <c r="AI224" s="167">
        <f t="shared" si="88"/>
        <v>2.47E-3</v>
      </c>
      <c r="AJ224" s="167">
        <f t="shared" si="88"/>
        <v>2.49E-3</v>
      </c>
      <c r="AK224" s="167">
        <f t="shared" si="88"/>
        <v>2.5100000000000001E-3</v>
      </c>
      <c r="AL224" s="167">
        <f t="shared" si="88"/>
        <v>2.5300000000000001E-3</v>
      </c>
      <c r="AM224" s="167">
        <f t="shared" si="88"/>
        <v>2.5500000000000002E-3</v>
      </c>
      <c r="AN224" s="167">
        <f t="shared" si="88"/>
        <v>2.5699999999999998E-3</v>
      </c>
      <c r="AO224" s="167">
        <f t="shared" si="88"/>
        <v>2.5899999999999999E-3</v>
      </c>
      <c r="AP224" s="167">
        <f t="shared" si="88"/>
        <v>2.6099999999999999E-3</v>
      </c>
      <c r="AQ224" s="169">
        <f t="shared" si="85"/>
        <v>8.8779999999999998E-2</v>
      </c>
    </row>
    <row r="225" spans="2:43" x14ac:dyDescent="0.2">
      <c r="B225" s="102" t="s">
        <v>273</v>
      </c>
      <c r="C225" s="167">
        <f>0.02*0.01</f>
        <v>2.0000000000000001E-4</v>
      </c>
      <c r="D225" s="167">
        <f>ROUND(C225*(1+(0.7*D39)),5)</f>
        <v>2.1000000000000001E-4</v>
      </c>
      <c r="E225" s="167">
        <f>ROUND(D225*(1+(0.7*E39)),5)</f>
        <v>2.1000000000000001E-4</v>
      </c>
      <c r="F225" s="167">
        <f t="shared" ref="F225:AP225" si="89">ROUND(E225*(1+(0.7*F39)),5)</f>
        <v>2.1000000000000001E-4</v>
      </c>
      <c r="G225" s="167">
        <f t="shared" si="89"/>
        <v>2.1000000000000001E-4</v>
      </c>
      <c r="H225" s="167">
        <f t="shared" si="89"/>
        <v>2.1000000000000001E-4</v>
      </c>
      <c r="I225" s="167">
        <f t="shared" si="89"/>
        <v>2.1000000000000001E-4</v>
      </c>
      <c r="J225" s="167">
        <f t="shared" si="89"/>
        <v>2.1000000000000001E-4</v>
      </c>
      <c r="K225" s="167">
        <f t="shared" si="89"/>
        <v>2.1000000000000001E-4</v>
      </c>
      <c r="L225" s="167">
        <f t="shared" si="89"/>
        <v>2.1000000000000001E-4</v>
      </c>
      <c r="M225" s="167">
        <f t="shared" si="89"/>
        <v>2.1000000000000001E-4</v>
      </c>
      <c r="N225" s="167">
        <f t="shared" si="89"/>
        <v>2.1000000000000001E-4</v>
      </c>
      <c r="O225" s="167">
        <f t="shared" si="89"/>
        <v>2.1000000000000001E-4</v>
      </c>
      <c r="P225" s="167">
        <f t="shared" si="89"/>
        <v>2.1000000000000001E-4</v>
      </c>
      <c r="Q225" s="167">
        <f t="shared" si="89"/>
        <v>2.1000000000000001E-4</v>
      </c>
      <c r="R225" s="167">
        <f t="shared" si="89"/>
        <v>2.1000000000000001E-4</v>
      </c>
      <c r="S225" s="167">
        <f t="shared" si="89"/>
        <v>2.1000000000000001E-4</v>
      </c>
      <c r="T225" s="167">
        <f t="shared" si="89"/>
        <v>2.1000000000000001E-4</v>
      </c>
      <c r="U225" s="167">
        <f t="shared" si="89"/>
        <v>2.1000000000000001E-4</v>
      </c>
      <c r="V225" s="167">
        <f t="shared" si="89"/>
        <v>2.1000000000000001E-4</v>
      </c>
      <c r="W225" s="167">
        <f t="shared" si="89"/>
        <v>2.1000000000000001E-4</v>
      </c>
      <c r="X225" s="167">
        <f t="shared" si="89"/>
        <v>2.1000000000000001E-4</v>
      </c>
      <c r="Y225" s="167">
        <f t="shared" si="89"/>
        <v>2.1000000000000001E-4</v>
      </c>
      <c r="Z225" s="167">
        <f t="shared" si="89"/>
        <v>2.1000000000000001E-4</v>
      </c>
      <c r="AA225" s="167">
        <f t="shared" si="89"/>
        <v>2.1000000000000001E-4</v>
      </c>
      <c r="AB225" s="167">
        <f t="shared" si="89"/>
        <v>2.1000000000000001E-4</v>
      </c>
      <c r="AC225" s="167">
        <f t="shared" si="89"/>
        <v>2.1000000000000001E-4</v>
      </c>
      <c r="AD225" s="167">
        <f t="shared" si="89"/>
        <v>2.1000000000000001E-4</v>
      </c>
      <c r="AE225" s="167">
        <f t="shared" si="89"/>
        <v>2.1000000000000001E-4</v>
      </c>
      <c r="AF225" s="167">
        <f t="shared" si="89"/>
        <v>2.1000000000000001E-4</v>
      </c>
      <c r="AG225" s="167">
        <f t="shared" si="89"/>
        <v>2.1000000000000001E-4</v>
      </c>
      <c r="AH225" s="167">
        <f t="shared" si="89"/>
        <v>2.1000000000000001E-4</v>
      </c>
      <c r="AI225" s="167">
        <f t="shared" si="89"/>
        <v>2.1000000000000001E-4</v>
      </c>
      <c r="AJ225" s="167">
        <f t="shared" si="89"/>
        <v>2.1000000000000001E-4</v>
      </c>
      <c r="AK225" s="167">
        <f t="shared" si="89"/>
        <v>2.1000000000000001E-4</v>
      </c>
      <c r="AL225" s="167">
        <f t="shared" si="89"/>
        <v>2.1000000000000001E-4</v>
      </c>
      <c r="AM225" s="167">
        <f t="shared" si="89"/>
        <v>2.1000000000000001E-4</v>
      </c>
      <c r="AN225" s="167">
        <f t="shared" si="89"/>
        <v>2.1000000000000001E-4</v>
      </c>
      <c r="AO225" s="167">
        <f t="shared" si="89"/>
        <v>2.1000000000000001E-4</v>
      </c>
      <c r="AP225" s="167">
        <f t="shared" si="89"/>
        <v>2.1000000000000001E-4</v>
      </c>
      <c r="AQ225" s="169">
        <f t="shared" si="85"/>
        <v>8.3900000000000034E-3</v>
      </c>
    </row>
    <row r="226" spans="2:43" x14ac:dyDescent="0.2">
      <c r="B226" s="102" t="s">
        <v>264</v>
      </c>
      <c r="C226" s="167">
        <f>11.75*0.01</f>
        <v>0.11750000000000001</v>
      </c>
      <c r="D226" s="167">
        <f>ROUND(C226*(1+(0.7*D39)),5)</f>
        <v>0.12071</v>
      </c>
      <c r="E226" s="167">
        <f t="shared" ref="E226:AP226" si="90">ROUND(D226*(1+(0.7*E39)),5)</f>
        <v>0.12282</v>
      </c>
      <c r="F226" s="167">
        <f t="shared" si="90"/>
        <v>0.12342</v>
      </c>
      <c r="G226" s="167">
        <f t="shared" si="90"/>
        <v>0.12489</v>
      </c>
      <c r="H226" s="167">
        <f t="shared" si="90"/>
        <v>0.12637999999999999</v>
      </c>
      <c r="I226" s="167">
        <f t="shared" si="90"/>
        <v>0.12787999999999999</v>
      </c>
      <c r="J226" s="167">
        <f t="shared" si="90"/>
        <v>0.12939999999999999</v>
      </c>
      <c r="K226" s="167">
        <f t="shared" si="90"/>
        <v>0.13094</v>
      </c>
      <c r="L226" s="167">
        <f t="shared" si="90"/>
        <v>0.13250000000000001</v>
      </c>
      <c r="M226" s="167">
        <f t="shared" si="90"/>
        <v>0.13361000000000001</v>
      </c>
      <c r="N226" s="167">
        <f t="shared" si="90"/>
        <v>0.13472999999999999</v>
      </c>
      <c r="O226" s="167">
        <f t="shared" si="90"/>
        <v>0.13586000000000001</v>
      </c>
      <c r="P226" s="167">
        <f t="shared" si="90"/>
        <v>0.13700000000000001</v>
      </c>
      <c r="Q226" s="167">
        <f t="shared" si="90"/>
        <v>0.13815</v>
      </c>
      <c r="R226" s="167">
        <f t="shared" si="90"/>
        <v>0.13930999999999999</v>
      </c>
      <c r="S226" s="167">
        <f t="shared" si="90"/>
        <v>0.14047999999999999</v>
      </c>
      <c r="T226" s="167">
        <f t="shared" si="90"/>
        <v>0.14166000000000001</v>
      </c>
      <c r="U226" s="167">
        <f t="shared" si="90"/>
        <v>0.14285</v>
      </c>
      <c r="V226" s="167">
        <f t="shared" si="90"/>
        <v>0.14405000000000001</v>
      </c>
      <c r="W226" s="167">
        <f t="shared" si="90"/>
        <v>0.14505999999999999</v>
      </c>
      <c r="X226" s="167">
        <f t="shared" si="90"/>
        <v>0.14607999999999999</v>
      </c>
      <c r="Y226" s="167">
        <f t="shared" si="90"/>
        <v>0.14710000000000001</v>
      </c>
      <c r="Z226" s="167">
        <f t="shared" si="90"/>
        <v>0.14813000000000001</v>
      </c>
      <c r="AA226" s="167">
        <f t="shared" si="90"/>
        <v>0.14917</v>
      </c>
      <c r="AB226" s="167">
        <f t="shared" si="90"/>
        <v>0.15021000000000001</v>
      </c>
      <c r="AC226" s="167">
        <f t="shared" si="90"/>
        <v>0.15126000000000001</v>
      </c>
      <c r="AD226" s="167">
        <f t="shared" si="90"/>
        <v>0.15232000000000001</v>
      </c>
      <c r="AE226" s="167">
        <f t="shared" si="90"/>
        <v>0.15339</v>
      </c>
      <c r="AF226" s="167">
        <f t="shared" si="90"/>
        <v>0.15445999999999999</v>
      </c>
      <c r="AG226" s="167">
        <f t="shared" si="90"/>
        <v>0.15587000000000001</v>
      </c>
      <c r="AH226" s="167">
        <f t="shared" si="90"/>
        <v>0.15729000000000001</v>
      </c>
      <c r="AI226" s="167">
        <f t="shared" si="90"/>
        <v>0.15872</v>
      </c>
      <c r="AJ226" s="167">
        <f t="shared" si="90"/>
        <v>0.16016</v>
      </c>
      <c r="AK226" s="167">
        <f t="shared" si="90"/>
        <v>0.16162000000000001</v>
      </c>
      <c r="AL226" s="167">
        <f t="shared" si="90"/>
        <v>0.16309000000000001</v>
      </c>
      <c r="AM226" s="167">
        <f t="shared" si="90"/>
        <v>0.16456999999999999</v>
      </c>
      <c r="AN226" s="167">
        <f t="shared" si="90"/>
        <v>0.16607</v>
      </c>
      <c r="AO226" s="167">
        <f t="shared" si="90"/>
        <v>0.16758000000000001</v>
      </c>
      <c r="AP226" s="167">
        <f t="shared" si="90"/>
        <v>0.1691</v>
      </c>
      <c r="AQ226" s="169">
        <f t="shared" si="85"/>
        <v>5.7653900000000018</v>
      </c>
    </row>
    <row r="227" spans="2:43" x14ac:dyDescent="0.2">
      <c r="B227" s="102" t="s">
        <v>269</v>
      </c>
      <c r="C227" s="167">
        <f>0.73*0.01</f>
        <v>7.3000000000000001E-3</v>
      </c>
      <c r="D227" s="167">
        <f>ROUND(C227*(1+(0.7*D39)),5)</f>
        <v>7.4999999999999997E-3</v>
      </c>
      <c r="E227" s="167">
        <f t="shared" ref="E227:AP227" si="91">ROUND(D227*(1+(0.7*E39)),5)</f>
        <v>7.6299999999999996E-3</v>
      </c>
      <c r="F227" s="167">
        <f t="shared" si="91"/>
        <v>7.6699999999999997E-3</v>
      </c>
      <c r="G227" s="167">
        <f t="shared" si="91"/>
        <v>7.7600000000000004E-3</v>
      </c>
      <c r="H227" s="167">
        <f t="shared" si="91"/>
        <v>7.8499999999999993E-3</v>
      </c>
      <c r="I227" s="167">
        <f t="shared" si="91"/>
        <v>7.9399999999999991E-3</v>
      </c>
      <c r="J227" s="167">
        <f t="shared" si="91"/>
        <v>8.0300000000000007E-3</v>
      </c>
      <c r="K227" s="167">
        <f t="shared" si="91"/>
        <v>8.1300000000000001E-3</v>
      </c>
      <c r="L227" s="167">
        <f t="shared" si="91"/>
        <v>8.2299999999999995E-3</v>
      </c>
      <c r="M227" s="167">
        <f t="shared" si="91"/>
        <v>8.3000000000000001E-3</v>
      </c>
      <c r="N227" s="167">
        <f t="shared" si="91"/>
        <v>8.3700000000000007E-3</v>
      </c>
      <c r="O227" s="167">
        <f t="shared" si="91"/>
        <v>8.4399999999999996E-3</v>
      </c>
      <c r="P227" s="167">
        <f t="shared" si="91"/>
        <v>8.5100000000000002E-3</v>
      </c>
      <c r="Q227" s="167">
        <f t="shared" si="91"/>
        <v>8.5800000000000008E-3</v>
      </c>
      <c r="R227" s="167">
        <f t="shared" si="91"/>
        <v>8.6499999999999997E-3</v>
      </c>
      <c r="S227" s="167">
        <f t="shared" si="91"/>
        <v>8.7200000000000003E-3</v>
      </c>
      <c r="T227" s="167">
        <f t="shared" si="91"/>
        <v>8.7899999999999992E-3</v>
      </c>
      <c r="U227" s="167">
        <f t="shared" si="91"/>
        <v>8.8599999999999998E-3</v>
      </c>
      <c r="V227" s="167">
        <f t="shared" si="91"/>
        <v>8.9300000000000004E-3</v>
      </c>
      <c r="W227" s="167">
        <f t="shared" si="91"/>
        <v>8.9899999999999997E-3</v>
      </c>
      <c r="X227" s="167">
        <f t="shared" si="91"/>
        <v>9.0500000000000008E-3</v>
      </c>
      <c r="Y227" s="167">
        <f t="shared" si="91"/>
        <v>9.11E-3</v>
      </c>
      <c r="Z227" s="167">
        <f t="shared" si="91"/>
        <v>9.1699999999999993E-3</v>
      </c>
      <c r="AA227" s="167">
        <f t="shared" si="91"/>
        <v>9.2300000000000004E-3</v>
      </c>
      <c r="AB227" s="167">
        <f t="shared" si="91"/>
        <v>9.2899999999999996E-3</v>
      </c>
      <c r="AC227" s="167">
        <f t="shared" si="91"/>
        <v>9.3600000000000003E-3</v>
      </c>
      <c r="AD227" s="167">
        <f t="shared" si="91"/>
        <v>9.4299999999999991E-3</v>
      </c>
      <c r="AE227" s="167">
        <f t="shared" si="91"/>
        <v>9.4999999999999998E-3</v>
      </c>
      <c r="AF227" s="167">
        <f t="shared" si="91"/>
        <v>9.5700000000000004E-3</v>
      </c>
      <c r="AG227" s="167">
        <f t="shared" si="91"/>
        <v>9.6600000000000002E-3</v>
      </c>
      <c r="AH227" s="167">
        <f t="shared" si="91"/>
        <v>9.75E-3</v>
      </c>
      <c r="AI227" s="167">
        <f t="shared" si="91"/>
        <v>9.8399999999999998E-3</v>
      </c>
      <c r="AJ227" s="167">
        <f t="shared" si="91"/>
        <v>9.9299999999999996E-3</v>
      </c>
      <c r="AK227" s="167">
        <f t="shared" si="91"/>
        <v>1.0019999999999999E-2</v>
      </c>
      <c r="AL227" s="167">
        <f t="shared" si="91"/>
        <v>1.0109999999999999E-2</v>
      </c>
      <c r="AM227" s="167">
        <f t="shared" si="91"/>
        <v>1.0200000000000001E-2</v>
      </c>
      <c r="AN227" s="167">
        <f t="shared" si="91"/>
        <v>1.0290000000000001E-2</v>
      </c>
      <c r="AO227" s="167">
        <f t="shared" si="91"/>
        <v>1.038E-2</v>
      </c>
      <c r="AP227" s="167">
        <f t="shared" si="91"/>
        <v>1.047E-2</v>
      </c>
      <c r="AQ227" s="169">
        <f t="shared" si="85"/>
        <v>0.35754000000000002</v>
      </c>
    </row>
    <row r="228" spans="2:43" x14ac:dyDescent="0.2">
      <c r="B228" s="102" t="s">
        <v>274</v>
      </c>
      <c r="C228" s="167">
        <f>0.09*0.01</f>
        <v>8.9999999999999998E-4</v>
      </c>
      <c r="D228" s="167">
        <f>ROUND(C228*(1+(0.7*D39)),5)</f>
        <v>9.2000000000000003E-4</v>
      </c>
      <c r="E228" s="167">
        <f t="shared" ref="E228:AP228" si="92">ROUND(D228*(1+(0.7*E39)),5)</f>
        <v>9.3999999999999997E-4</v>
      </c>
      <c r="F228" s="167">
        <f t="shared" si="92"/>
        <v>9.3999999999999997E-4</v>
      </c>
      <c r="G228" s="167">
        <f t="shared" si="92"/>
        <v>9.5E-4</v>
      </c>
      <c r="H228" s="167">
        <f t="shared" si="92"/>
        <v>9.6000000000000002E-4</v>
      </c>
      <c r="I228" s="167">
        <f t="shared" si="92"/>
        <v>9.7000000000000005E-4</v>
      </c>
      <c r="J228" s="167">
        <f t="shared" si="92"/>
        <v>9.7999999999999997E-4</v>
      </c>
      <c r="K228" s="167">
        <f t="shared" si="92"/>
        <v>9.8999999999999999E-4</v>
      </c>
      <c r="L228" s="167">
        <f t="shared" si="92"/>
        <v>1E-3</v>
      </c>
      <c r="M228" s="167">
        <f t="shared" si="92"/>
        <v>1.01E-3</v>
      </c>
      <c r="N228" s="167">
        <f t="shared" si="92"/>
        <v>1.0200000000000001E-3</v>
      </c>
      <c r="O228" s="167">
        <f t="shared" si="92"/>
        <v>1.0300000000000001E-3</v>
      </c>
      <c r="P228" s="167">
        <f t="shared" si="92"/>
        <v>1.0399999999999999E-3</v>
      </c>
      <c r="Q228" s="167">
        <f t="shared" si="92"/>
        <v>1.0499999999999999E-3</v>
      </c>
      <c r="R228" s="167">
        <f t="shared" si="92"/>
        <v>1.06E-3</v>
      </c>
      <c r="S228" s="167">
        <f t="shared" si="92"/>
        <v>1.07E-3</v>
      </c>
      <c r="T228" s="167">
        <f t="shared" si="92"/>
        <v>1.08E-3</v>
      </c>
      <c r="U228" s="167">
        <f t="shared" si="92"/>
        <v>1.09E-3</v>
      </c>
      <c r="V228" s="167">
        <f t="shared" si="92"/>
        <v>1.1000000000000001E-3</v>
      </c>
      <c r="W228" s="167">
        <f t="shared" si="92"/>
        <v>1.1100000000000001E-3</v>
      </c>
      <c r="X228" s="167">
        <f t="shared" si="92"/>
        <v>1.1199999999999999E-3</v>
      </c>
      <c r="Y228" s="167">
        <f t="shared" si="92"/>
        <v>1.1299999999999999E-3</v>
      </c>
      <c r="Z228" s="167">
        <f t="shared" si="92"/>
        <v>1.14E-3</v>
      </c>
      <c r="AA228" s="167">
        <f t="shared" si="92"/>
        <v>1.15E-3</v>
      </c>
      <c r="AB228" s="167">
        <f t="shared" si="92"/>
        <v>1.16E-3</v>
      </c>
      <c r="AC228" s="167">
        <f t="shared" si="92"/>
        <v>1.17E-3</v>
      </c>
      <c r="AD228" s="167">
        <f t="shared" si="92"/>
        <v>1.1800000000000001E-3</v>
      </c>
      <c r="AE228" s="167">
        <f t="shared" si="92"/>
        <v>1.1900000000000001E-3</v>
      </c>
      <c r="AF228" s="167">
        <f t="shared" si="92"/>
        <v>1.1999999999999999E-3</v>
      </c>
      <c r="AG228" s="167">
        <f t="shared" si="92"/>
        <v>1.2099999999999999E-3</v>
      </c>
      <c r="AH228" s="167">
        <f t="shared" si="92"/>
        <v>1.2199999999999999E-3</v>
      </c>
      <c r="AI228" s="167">
        <f t="shared" si="92"/>
        <v>1.23E-3</v>
      </c>
      <c r="AJ228" s="167">
        <f t="shared" si="92"/>
        <v>1.24E-3</v>
      </c>
      <c r="AK228" s="167">
        <f t="shared" si="92"/>
        <v>1.25E-3</v>
      </c>
      <c r="AL228" s="167">
        <f t="shared" si="92"/>
        <v>1.2600000000000001E-3</v>
      </c>
      <c r="AM228" s="167">
        <f t="shared" si="92"/>
        <v>1.2700000000000001E-3</v>
      </c>
      <c r="AN228" s="167">
        <f t="shared" si="92"/>
        <v>1.2800000000000001E-3</v>
      </c>
      <c r="AO228" s="167">
        <f t="shared" si="92"/>
        <v>1.2899999999999999E-3</v>
      </c>
      <c r="AP228" s="167">
        <f t="shared" si="92"/>
        <v>1.2999999999999999E-3</v>
      </c>
      <c r="AQ228" s="169">
        <f t="shared" si="85"/>
        <v>4.420000000000001E-2</v>
      </c>
    </row>
    <row r="229" spans="2:43" x14ac:dyDescent="0.2">
      <c r="B229" s="102" t="s">
        <v>265</v>
      </c>
      <c r="C229" s="167">
        <f>16.46*0.01</f>
        <v>0.16460000000000002</v>
      </c>
      <c r="D229" s="167">
        <f>ROUND(C229*(1+(0.7*D39)),5)</f>
        <v>0.16908999999999999</v>
      </c>
      <c r="E229" s="167">
        <f t="shared" ref="E229:AP229" si="93">ROUND(D229*(1+(0.7*E39)),5)</f>
        <v>0.17205000000000001</v>
      </c>
      <c r="F229" s="167">
        <f t="shared" si="93"/>
        <v>0.17288999999999999</v>
      </c>
      <c r="G229" s="167">
        <f t="shared" si="93"/>
        <v>0.17494999999999999</v>
      </c>
      <c r="H229" s="167">
        <f t="shared" si="93"/>
        <v>0.17702999999999999</v>
      </c>
      <c r="I229" s="167">
        <f t="shared" si="93"/>
        <v>0.17913999999999999</v>
      </c>
      <c r="J229" s="167">
        <f t="shared" si="93"/>
        <v>0.18126999999999999</v>
      </c>
      <c r="K229" s="167">
        <f t="shared" si="93"/>
        <v>0.18343000000000001</v>
      </c>
      <c r="L229" s="167">
        <f t="shared" si="93"/>
        <v>0.18561</v>
      </c>
      <c r="M229" s="167">
        <f t="shared" si="93"/>
        <v>0.18717</v>
      </c>
      <c r="N229" s="167">
        <f t="shared" si="93"/>
        <v>0.18873999999999999</v>
      </c>
      <c r="O229" s="167">
        <f t="shared" si="93"/>
        <v>0.19033</v>
      </c>
      <c r="P229" s="167">
        <f t="shared" si="93"/>
        <v>0.19192999999999999</v>
      </c>
      <c r="Q229" s="167">
        <f t="shared" si="93"/>
        <v>0.19353999999999999</v>
      </c>
      <c r="R229" s="167">
        <f t="shared" si="93"/>
        <v>0.19517000000000001</v>
      </c>
      <c r="S229" s="167">
        <f t="shared" si="93"/>
        <v>0.19681000000000001</v>
      </c>
      <c r="T229" s="167">
        <f t="shared" si="93"/>
        <v>0.19846</v>
      </c>
      <c r="U229" s="167">
        <f t="shared" si="93"/>
        <v>0.20013</v>
      </c>
      <c r="V229" s="167">
        <f t="shared" si="93"/>
        <v>0.20180999999999999</v>
      </c>
      <c r="W229" s="167">
        <f t="shared" si="93"/>
        <v>0.20322000000000001</v>
      </c>
      <c r="X229" s="167">
        <f t="shared" si="93"/>
        <v>0.20463999999999999</v>
      </c>
      <c r="Y229" s="167">
        <f t="shared" si="93"/>
        <v>0.20607</v>
      </c>
      <c r="Z229" s="167">
        <f t="shared" si="93"/>
        <v>0.20751</v>
      </c>
      <c r="AA229" s="167">
        <f t="shared" si="93"/>
        <v>0.20896000000000001</v>
      </c>
      <c r="AB229" s="167">
        <f t="shared" si="93"/>
        <v>0.21042</v>
      </c>
      <c r="AC229" s="167">
        <f t="shared" si="93"/>
        <v>0.21189</v>
      </c>
      <c r="AD229" s="167">
        <f t="shared" si="93"/>
        <v>0.21337</v>
      </c>
      <c r="AE229" s="167">
        <f t="shared" si="93"/>
        <v>0.21486</v>
      </c>
      <c r="AF229" s="167">
        <f t="shared" si="93"/>
        <v>0.21636</v>
      </c>
      <c r="AG229" s="167">
        <f t="shared" si="93"/>
        <v>0.21833</v>
      </c>
      <c r="AH229" s="167">
        <f t="shared" si="93"/>
        <v>0.22031999999999999</v>
      </c>
      <c r="AI229" s="167">
        <f t="shared" si="93"/>
        <v>0.22231999999999999</v>
      </c>
      <c r="AJ229" s="167">
        <f t="shared" si="93"/>
        <v>0.22434000000000001</v>
      </c>
      <c r="AK229" s="167">
        <f t="shared" si="93"/>
        <v>0.22638</v>
      </c>
      <c r="AL229" s="167">
        <f t="shared" si="93"/>
        <v>0.22844</v>
      </c>
      <c r="AM229" s="167">
        <f t="shared" si="93"/>
        <v>0.23052</v>
      </c>
      <c r="AN229" s="167">
        <f t="shared" si="93"/>
        <v>0.23261999999999999</v>
      </c>
      <c r="AO229" s="167">
        <f t="shared" si="93"/>
        <v>0.23474</v>
      </c>
      <c r="AP229" s="167">
        <f t="shared" si="93"/>
        <v>0.23688000000000001</v>
      </c>
      <c r="AQ229" s="169">
        <f t="shared" si="85"/>
        <v>8.0763400000000019</v>
      </c>
    </row>
    <row r="230" spans="2:43" x14ac:dyDescent="0.2">
      <c r="B230" s="102" t="s">
        <v>270</v>
      </c>
      <c r="C230" s="167">
        <f>1.02*0.01</f>
        <v>1.0200000000000001E-2</v>
      </c>
      <c r="D230" s="167">
        <f>ROUND(C230*(1+(0.7*D39)),5)</f>
        <v>1.048E-2</v>
      </c>
      <c r="E230" s="167">
        <f t="shared" ref="E230:AP230" si="94">ROUND(D230*(1+(0.7*E39)),5)</f>
        <v>1.0659999999999999E-2</v>
      </c>
      <c r="F230" s="167">
        <f t="shared" si="94"/>
        <v>1.0710000000000001E-2</v>
      </c>
      <c r="G230" s="167">
        <f t="shared" si="94"/>
        <v>1.0840000000000001E-2</v>
      </c>
      <c r="H230" s="167">
        <f t="shared" si="94"/>
        <v>1.0970000000000001E-2</v>
      </c>
      <c r="I230" s="167">
        <f t="shared" si="94"/>
        <v>1.11E-2</v>
      </c>
      <c r="J230" s="167">
        <f t="shared" si="94"/>
        <v>1.123E-2</v>
      </c>
      <c r="K230" s="167">
        <f t="shared" si="94"/>
        <v>1.136E-2</v>
      </c>
      <c r="L230" s="167">
        <f t="shared" si="94"/>
        <v>1.15E-2</v>
      </c>
      <c r="M230" s="167">
        <f t="shared" si="94"/>
        <v>1.1599999999999999E-2</v>
      </c>
      <c r="N230" s="167">
        <f t="shared" si="94"/>
        <v>1.17E-2</v>
      </c>
      <c r="O230" s="167">
        <f t="shared" si="94"/>
        <v>1.18E-2</v>
      </c>
      <c r="P230" s="167">
        <f t="shared" si="94"/>
        <v>1.1900000000000001E-2</v>
      </c>
      <c r="Q230" s="167">
        <f t="shared" si="94"/>
        <v>1.2E-2</v>
      </c>
      <c r="R230" s="167">
        <f t="shared" si="94"/>
        <v>1.21E-2</v>
      </c>
      <c r="S230" s="167">
        <f t="shared" si="94"/>
        <v>1.2200000000000001E-2</v>
      </c>
      <c r="T230" s="167">
        <f t="shared" si="94"/>
        <v>1.23E-2</v>
      </c>
      <c r="U230" s="167">
        <f t="shared" si="94"/>
        <v>1.24E-2</v>
      </c>
      <c r="V230" s="167">
        <f t="shared" si="94"/>
        <v>1.2500000000000001E-2</v>
      </c>
      <c r="W230" s="167">
        <f t="shared" si="94"/>
        <v>1.259E-2</v>
      </c>
      <c r="X230" s="167">
        <f t="shared" si="94"/>
        <v>1.268E-2</v>
      </c>
      <c r="Y230" s="167">
        <f t="shared" si="94"/>
        <v>1.277E-2</v>
      </c>
      <c r="Z230" s="167">
        <f t="shared" si="94"/>
        <v>1.286E-2</v>
      </c>
      <c r="AA230" s="167">
        <f t="shared" si="94"/>
        <v>1.295E-2</v>
      </c>
      <c r="AB230" s="167">
        <f t="shared" si="94"/>
        <v>1.304E-2</v>
      </c>
      <c r="AC230" s="167">
        <f t="shared" si="94"/>
        <v>1.3129999999999999E-2</v>
      </c>
      <c r="AD230" s="167">
        <f t="shared" si="94"/>
        <v>1.3220000000000001E-2</v>
      </c>
      <c r="AE230" s="167">
        <f t="shared" si="94"/>
        <v>1.3310000000000001E-2</v>
      </c>
      <c r="AF230" s="167">
        <f t="shared" si="94"/>
        <v>1.34E-2</v>
      </c>
      <c r="AG230" s="167">
        <f t="shared" si="94"/>
        <v>1.3520000000000001E-2</v>
      </c>
      <c r="AH230" s="167">
        <f t="shared" si="94"/>
        <v>1.3639999999999999E-2</v>
      </c>
      <c r="AI230" s="167">
        <f t="shared" si="94"/>
        <v>1.376E-2</v>
      </c>
      <c r="AJ230" s="167">
        <f t="shared" si="94"/>
        <v>1.389E-2</v>
      </c>
      <c r="AK230" s="167">
        <f t="shared" si="94"/>
        <v>1.4019999999999999E-2</v>
      </c>
      <c r="AL230" s="167">
        <f t="shared" si="94"/>
        <v>1.4149999999999999E-2</v>
      </c>
      <c r="AM230" s="167">
        <f t="shared" si="94"/>
        <v>1.4279999999999999E-2</v>
      </c>
      <c r="AN230" s="167">
        <f t="shared" si="94"/>
        <v>1.4409999999999999E-2</v>
      </c>
      <c r="AO230" s="167">
        <f t="shared" si="94"/>
        <v>1.4540000000000001E-2</v>
      </c>
      <c r="AP230" s="167">
        <f t="shared" si="94"/>
        <v>1.4670000000000001E-2</v>
      </c>
      <c r="AQ230" s="169">
        <f t="shared" si="85"/>
        <v>0.50037999999999994</v>
      </c>
    </row>
    <row r="231" spans="2:43" x14ac:dyDescent="0.2">
      <c r="B231" s="102" t="s">
        <v>275</v>
      </c>
      <c r="C231" s="167">
        <f>0.13*0.01</f>
        <v>1.3000000000000002E-3</v>
      </c>
      <c r="D231" s="167">
        <f>ROUND(C231*(1+(0.7*D39)),5)</f>
        <v>1.34E-3</v>
      </c>
      <c r="E231" s="167">
        <f t="shared" ref="E231:AP231" si="95">ROUND(D231*(1+(0.7*E39)),5)</f>
        <v>1.3600000000000001E-3</v>
      </c>
      <c r="F231" s="167">
        <f t="shared" si="95"/>
        <v>1.3699999999999999E-3</v>
      </c>
      <c r="G231" s="167">
        <f t="shared" si="95"/>
        <v>1.39E-3</v>
      </c>
      <c r="H231" s="167">
        <f t="shared" si="95"/>
        <v>1.41E-3</v>
      </c>
      <c r="I231" s="167">
        <f t="shared" si="95"/>
        <v>1.4300000000000001E-3</v>
      </c>
      <c r="J231" s="167">
        <f t="shared" si="95"/>
        <v>1.4499999999999999E-3</v>
      </c>
      <c r="K231" s="167">
        <f t="shared" si="95"/>
        <v>1.47E-3</v>
      </c>
      <c r="L231" s="167">
        <f t="shared" si="95"/>
        <v>1.49E-3</v>
      </c>
      <c r="M231" s="167">
        <f t="shared" si="95"/>
        <v>1.5E-3</v>
      </c>
      <c r="N231" s="167">
        <f t="shared" si="95"/>
        <v>1.5100000000000001E-3</v>
      </c>
      <c r="O231" s="167">
        <f t="shared" si="95"/>
        <v>1.5200000000000001E-3</v>
      </c>
      <c r="P231" s="167">
        <f t="shared" si="95"/>
        <v>1.5299999999999999E-3</v>
      </c>
      <c r="Q231" s="167">
        <f t="shared" si="95"/>
        <v>1.5399999999999999E-3</v>
      </c>
      <c r="R231" s="167">
        <f t="shared" si="95"/>
        <v>1.5499999999999999E-3</v>
      </c>
      <c r="S231" s="167">
        <f t="shared" si="95"/>
        <v>1.56E-3</v>
      </c>
      <c r="T231" s="167">
        <f t="shared" si="95"/>
        <v>1.57E-3</v>
      </c>
      <c r="U231" s="167">
        <f t="shared" si="95"/>
        <v>1.58E-3</v>
      </c>
      <c r="V231" s="167">
        <f t="shared" si="95"/>
        <v>1.5900000000000001E-3</v>
      </c>
      <c r="W231" s="167">
        <f t="shared" si="95"/>
        <v>1.6000000000000001E-3</v>
      </c>
      <c r="X231" s="167">
        <f t="shared" si="95"/>
        <v>1.6100000000000001E-3</v>
      </c>
      <c r="Y231" s="167">
        <f t="shared" si="95"/>
        <v>1.6199999999999999E-3</v>
      </c>
      <c r="Z231" s="167">
        <f t="shared" si="95"/>
        <v>1.6299999999999999E-3</v>
      </c>
      <c r="AA231" s="167">
        <f t="shared" si="95"/>
        <v>1.64E-3</v>
      </c>
      <c r="AB231" s="167">
        <f t="shared" si="95"/>
        <v>1.65E-3</v>
      </c>
      <c r="AC231" s="167">
        <f t="shared" si="95"/>
        <v>1.66E-3</v>
      </c>
      <c r="AD231" s="167">
        <f t="shared" si="95"/>
        <v>1.67E-3</v>
      </c>
      <c r="AE231" s="167">
        <f t="shared" si="95"/>
        <v>1.6800000000000001E-3</v>
      </c>
      <c r="AF231" s="167">
        <f t="shared" si="95"/>
        <v>1.6900000000000001E-3</v>
      </c>
      <c r="AG231" s="167">
        <f t="shared" si="95"/>
        <v>1.7099999999999999E-3</v>
      </c>
      <c r="AH231" s="167">
        <f t="shared" si="95"/>
        <v>1.73E-3</v>
      </c>
      <c r="AI231" s="167">
        <f t="shared" si="95"/>
        <v>1.75E-3</v>
      </c>
      <c r="AJ231" s="167">
        <f t="shared" si="95"/>
        <v>1.7700000000000001E-3</v>
      </c>
      <c r="AK231" s="167">
        <f t="shared" si="95"/>
        <v>1.7899999999999999E-3</v>
      </c>
      <c r="AL231" s="167">
        <f t="shared" si="95"/>
        <v>1.81E-3</v>
      </c>
      <c r="AM231" s="167">
        <f t="shared" si="95"/>
        <v>1.83E-3</v>
      </c>
      <c r="AN231" s="167">
        <f t="shared" si="95"/>
        <v>1.8500000000000001E-3</v>
      </c>
      <c r="AO231" s="167">
        <f t="shared" si="95"/>
        <v>1.8699999999999999E-3</v>
      </c>
      <c r="AP231" s="167">
        <f t="shared" si="95"/>
        <v>1.89E-3</v>
      </c>
      <c r="AQ231" s="169">
        <f t="shared" si="85"/>
        <v>6.3909999999999995E-2</v>
      </c>
    </row>
    <row r="232" spans="2:43" x14ac:dyDescent="0.2">
      <c r="B232" s="102" t="s">
        <v>266</v>
      </c>
      <c r="C232" s="167">
        <f>12.61*0.01</f>
        <v>0.12609999999999999</v>
      </c>
      <c r="D232" s="167">
        <f>ROUND(C232*(1+(0.7*D39)),5)</f>
        <v>0.12953999999999999</v>
      </c>
      <c r="E232" s="167">
        <f t="shared" ref="E232:AP232" si="96">ROUND(D232*(1+(0.7*E39)),5)</f>
        <v>0.13181000000000001</v>
      </c>
      <c r="F232" s="167">
        <f t="shared" si="96"/>
        <v>0.13245999999999999</v>
      </c>
      <c r="G232" s="167">
        <f t="shared" si="96"/>
        <v>0.13403999999999999</v>
      </c>
      <c r="H232" s="167">
        <f t="shared" si="96"/>
        <v>0.13564000000000001</v>
      </c>
      <c r="I232" s="167">
        <f t="shared" si="96"/>
        <v>0.13725000000000001</v>
      </c>
      <c r="J232" s="167">
        <f t="shared" si="96"/>
        <v>0.13888</v>
      </c>
      <c r="K232" s="167">
        <f t="shared" si="96"/>
        <v>0.14052999999999999</v>
      </c>
      <c r="L232" s="167">
        <f t="shared" si="96"/>
        <v>0.14219999999999999</v>
      </c>
      <c r="M232" s="167">
        <f t="shared" si="96"/>
        <v>0.14338999999999999</v>
      </c>
      <c r="N232" s="167">
        <f t="shared" si="96"/>
        <v>0.14459</v>
      </c>
      <c r="O232" s="167">
        <f t="shared" si="96"/>
        <v>0.14580000000000001</v>
      </c>
      <c r="P232" s="167">
        <f t="shared" si="96"/>
        <v>0.14702000000000001</v>
      </c>
      <c r="Q232" s="167">
        <f t="shared" si="96"/>
        <v>0.14824999999999999</v>
      </c>
      <c r="R232" s="167">
        <f t="shared" si="96"/>
        <v>0.14949999999999999</v>
      </c>
      <c r="S232" s="167">
        <f t="shared" si="96"/>
        <v>0.15076000000000001</v>
      </c>
      <c r="T232" s="167">
        <f t="shared" si="96"/>
        <v>0.15203</v>
      </c>
      <c r="U232" s="167">
        <f t="shared" si="96"/>
        <v>0.15331</v>
      </c>
      <c r="V232" s="167">
        <f t="shared" si="96"/>
        <v>0.15459999999999999</v>
      </c>
      <c r="W232" s="167">
        <f t="shared" si="96"/>
        <v>0.15568000000000001</v>
      </c>
      <c r="X232" s="167">
        <f t="shared" si="96"/>
        <v>0.15676999999999999</v>
      </c>
      <c r="Y232" s="167">
        <f t="shared" si="96"/>
        <v>0.15787000000000001</v>
      </c>
      <c r="Z232" s="167">
        <f t="shared" si="96"/>
        <v>0.15898000000000001</v>
      </c>
      <c r="AA232" s="167">
        <f t="shared" si="96"/>
        <v>0.16009000000000001</v>
      </c>
      <c r="AB232" s="167">
        <f t="shared" si="96"/>
        <v>0.16120999999999999</v>
      </c>
      <c r="AC232" s="167">
        <f t="shared" si="96"/>
        <v>0.16234000000000001</v>
      </c>
      <c r="AD232" s="167">
        <f t="shared" si="96"/>
        <v>0.16347999999999999</v>
      </c>
      <c r="AE232" s="167">
        <f t="shared" si="96"/>
        <v>0.16461999999999999</v>
      </c>
      <c r="AF232" s="167">
        <f t="shared" si="96"/>
        <v>0.16577</v>
      </c>
      <c r="AG232" s="167">
        <f t="shared" si="96"/>
        <v>0.16728000000000001</v>
      </c>
      <c r="AH232" s="167">
        <f t="shared" si="96"/>
        <v>0.16880000000000001</v>
      </c>
      <c r="AI232" s="167">
        <f t="shared" si="96"/>
        <v>0.17033999999999999</v>
      </c>
      <c r="AJ232" s="167">
        <f t="shared" si="96"/>
        <v>0.17188999999999999</v>
      </c>
      <c r="AK232" s="167">
        <f t="shared" si="96"/>
        <v>0.17344999999999999</v>
      </c>
      <c r="AL232" s="167">
        <f t="shared" si="96"/>
        <v>0.17502999999999999</v>
      </c>
      <c r="AM232" s="167">
        <f t="shared" si="96"/>
        <v>0.17662</v>
      </c>
      <c r="AN232" s="167">
        <f t="shared" si="96"/>
        <v>0.17823</v>
      </c>
      <c r="AO232" s="167">
        <f t="shared" si="96"/>
        <v>0.17985000000000001</v>
      </c>
      <c r="AP232" s="167">
        <f t="shared" si="96"/>
        <v>0.18149000000000001</v>
      </c>
      <c r="AQ232" s="169">
        <f t="shared" si="85"/>
        <v>6.1874899999999995</v>
      </c>
    </row>
    <row r="233" spans="2:43" x14ac:dyDescent="0.2">
      <c r="B233" s="102" t="s">
        <v>271</v>
      </c>
      <c r="C233" s="167">
        <f>0.78*0.01</f>
        <v>7.8000000000000005E-3</v>
      </c>
      <c r="D233" s="167">
        <f>ROUND(C233*(1+(0.7*D39)),5)</f>
        <v>8.0099999999999998E-3</v>
      </c>
      <c r="E233" s="167">
        <f t="shared" ref="E233:AP233" si="97">ROUND(D233*(1+(0.7*E39)),5)</f>
        <v>8.1499999999999993E-3</v>
      </c>
      <c r="F233" s="167">
        <f t="shared" si="97"/>
        <v>8.1899999999999994E-3</v>
      </c>
      <c r="G233" s="167">
        <f t="shared" si="97"/>
        <v>8.2900000000000005E-3</v>
      </c>
      <c r="H233" s="167">
        <f t="shared" si="97"/>
        <v>8.3899999999999999E-3</v>
      </c>
      <c r="I233" s="167">
        <f t="shared" si="97"/>
        <v>8.4899999999999993E-3</v>
      </c>
      <c r="J233" s="167">
        <f t="shared" si="97"/>
        <v>8.5900000000000004E-3</v>
      </c>
      <c r="K233" s="167">
        <f t="shared" si="97"/>
        <v>8.6899999999999998E-3</v>
      </c>
      <c r="L233" s="167">
        <f t="shared" si="97"/>
        <v>8.7899999999999992E-3</v>
      </c>
      <c r="M233" s="167">
        <f t="shared" si="97"/>
        <v>8.8599999999999998E-3</v>
      </c>
      <c r="N233" s="167">
        <f t="shared" si="97"/>
        <v>8.9300000000000004E-3</v>
      </c>
      <c r="O233" s="167">
        <f t="shared" si="97"/>
        <v>9.0100000000000006E-3</v>
      </c>
      <c r="P233" s="167">
        <f t="shared" si="97"/>
        <v>9.0900000000000009E-3</v>
      </c>
      <c r="Q233" s="167">
        <f t="shared" si="97"/>
        <v>9.1699999999999993E-3</v>
      </c>
      <c r="R233" s="167">
        <f t="shared" si="97"/>
        <v>9.2499999999999995E-3</v>
      </c>
      <c r="S233" s="167">
        <f t="shared" si="97"/>
        <v>9.3299999999999998E-3</v>
      </c>
      <c r="T233" s="167">
        <f t="shared" si="97"/>
        <v>9.41E-3</v>
      </c>
      <c r="U233" s="167">
        <f t="shared" si="97"/>
        <v>9.4900000000000002E-3</v>
      </c>
      <c r="V233" s="167">
        <f t="shared" si="97"/>
        <v>9.5700000000000004E-3</v>
      </c>
      <c r="W233" s="167">
        <f t="shared" si="97"/>
        <v>9.6399999999999993E-3</v>
      </c>
      <c r="X233" s="167">
        <f t="shared" si="97"/>
        <v>9.7099999999999999E-3</v>
      </c>
      <c r="Y233" s="167">
        <f t="shared" si="97"/>
        <v>9.7800000000000005E-3</v>
      </c>
      <c r="Z233" s="167">
        <f t="shared" si="97"/>
        <v>9.8499999999999994E-3</v>
      </c>
      <c r="AA233" s="167">
        <f t="shared" si="97"/>
        <v>9.92E-3</v>
      </c>
      <c r="AB233" s="167">
        <f t="shared" si="97"/>
        <v>9.9900000000000006E-3</v>
      </c>
      <c r="AC233" s="167">
        <f t="shared" si="97"/>
        <v>1.0059999999999999E-2</v>
      </c>
      <c r="AD233" s="167">
        <f t="shared" si="97"/>
        <v>1.013E-2</v>
      </c>
      <c r="AE233" s="167">
        <f t="shared" si="97"/>
        <v>1.0200000000000001E-2</v>
      </c>
      <c r="AF233" s="167">
        <f t="shared" si="97"/>
        <v>1.027E-2</v>
      </c>
      <c r="AG233" s="167">
        <f t="shared" si="97"/>
        <v>1.0359999999999999E-2</v>
      </c>
      <c r="AH233" s="167">
        <f t="shared" si="97"/>
        <v>1.0449999999999999E-2</v>
      </c>
      <c r="AI233" s="167">
        <f t="shared" si="97"/>
        <v>1.055E-2</v>
      </c>
      <c r="AJ233" s="167">
        <f t="shared" si="97"/>
        <v>1.065E-2</v>
      </c>
      <c r="AK233" s="167">
        <f t="shared" si="97"/>
        <v>1.0749999999999999E-2</v>
      </c>
      <c r="AL233" s="167">
        <f t="shared" si="97"/>
        <v>1.085E-2</v>
      </c>
      <c r="AM233" s="167">
        <f t="shared" si="97"/>
        <v>1.095E-2</v>
      </c>
      <c r="AN233" s="167">
        <f t="shared" si="97"/>
        <v>1.1050000000000001E-2</v>
      </c>
      <c r="AO233" s="167">
        <f t="shared" si="97"/>
        <v>1.115E-2</v>
      </c>
      <c r="AP233" s="167">
        <f t="shared" si="97"/>
        <v>1.125E-2</v>
      </c>
      <c r="AQ233" s="169">
        <f t="shared" si="85"/>
        <v>0.38306000000000001</v>
      </c>
    </row>
    <row r="234" spans="2:43" x14ac:dyDescent="0.2">
      <c r="B234" s="102" t="s">
        <v>276</v>
      </c>
      <c r="C234" s="167">
        <f>0.1*0.01</f>
        <v>1E-3</v>
      </c>
      <c r="D234" s="167">
        <f>ROUND(C234*(1+(0.7*D39)),5)</f>
        <v>1.0300000000000001E-3</v>
      </c>
      <c r="E234" s="167">
        <f t="shared" ref="E234:AP234" si="98">ROUND(D234*(1+(0.7*E39)),5)</f>
        <v>1.0499999999999999E-3</v>
      </c>
      <c r="F234" s="167">
        <f t="shared" si="98"/>
        <v>1.06E-3</v>
      </c>
      <c r="G234" s="167">
        <f t="shared" si="98"/>
        <v>1.07E-3</v>
      </c>
      <c r="H234" s="167">
        <f t="shared" si="98"/>
        <v>1.08E-3</v>
      </c>
      <c r="I234" s="167">
        <f t="shared" si="98"/>
        <v>1.09E-3</v>
      </c>
      <c r="J234" s="167">
        <f t="shared" si="98"/>
        <v>1.1000000000000001E-3</v>
      </c>
      <c r="K234" s="167">
        <f t="shared" si="98"/>
        <v>1.1100000000000001E-3</v>
      </c>
      <c r="L234" s="167">
        <f t="shared" si="98"/>
        <v>1.1199999999999999E-3</v>
      </c>
      <c r="M234" s="167">
        <f t="shared" si="98"/>
        <v>1.1299999999999999E-3</v>
      </c>
      <c r="N234" s="167">
        <f t="shared" si="98"/>
        <v>1.14E-3</v>
      </c>
      <c r="O234" s="167">
        <f t="shared" si="98"/>
        <v>1.15E-3</v>
      </c>
      <c r="P234" s="167">
        <f t="shared" si="98"/>
        <v>1.16E-3</v>
      </c>
      <c r="Q234" s="167">
        <f t="shared" si="98"/>
        <v>1.17E-3</v>
      </c>
      <c r="R234" s="167">
        <f t="shared" si="98"/>
        <v>1.1800000000000001E-3</v>
      </c>
      <c r="S234" s="167">
        <f t="shared" si="98"/>
        <v>1.1900000000000001E-3</v>
      </c>
      <c r="T234" s="167">
        <f t="shared" si="98"/>
        <v>1.1999999999999999E-3</v>
      </c>
      <c r="U234" s="167">
        <f t="shared" si="98"/>
        <v>1.2099999999999999E-3</v>
      </c>
      <c r="V234" s="167">
        <f t="shared" si="98"/>
        <v>1.2199999999999999E-3</v>
      </c>
      <c r="W234" s="167">
        <f t="shared" si="98"/>
        <v>1.23E-3</v>
      </c>
      <c r="X234" s="167">
        <f t="shared" si="98"/>
        <v>1.24E-3</v>
      </c>
      <c r="Y234" s="167">
        <f t="shared" si="98"/>
        <v>1.25E-3</v>
      </c>
      <c r="Z234" s="167">
        <f t="shared" si="98"/>
        <v>1.2600000000000001E-3</v>
      </c>
      <c r="AA234" s="167">
        <f t="shared" si="98"/>
        <v>1.2700000000000001E-3</v>
      </c>
      <c r="AB234" s="167">
        <f t="shared" si="98"/>
        <v>1.2800000000000001E-3</v>
      </c>
      <c r="AC234" s="167">
        <f t="shared" si="98"/>
        <v>1.2899999999999999E-3</v>
      </c>
      <c r="AD234" s="167">
        <f t="shared" si="98"/>
        <v>1.2999999999999999E-3</v>
      </c>
      <c r="AE234" s="167">
        <f t="shared" si="98"/>
        <v>1.31E-3</v>
      </c>
      <c r="AF234" s="167">
        <f t="shared" si="98"/>
        <v>1.32E-3</v>
      </c>
      <c r="AG234" s="167">
        <f t="shared" si="98"/>
        <v>1.33E-3</v>
      </c>
      <c r="AH234" s="167">
        <f t="shared" si="98"/>
        <v>1.34E-3</v>
      </c>
      <c r="AI234" s="167">
        <f t="shared" si="98"/>
        <v>1.3500000000000001E-3</v>
      </c>
      <c r="AJ234" s="167">
        <f t="shared" si="98"/>
        <v>1.3600000000000001E-3</v>
      </c>
      <c r="AK234" s="167">
        <f t="shared" si="98"/>
        <v>1.3699999999999999E-3</v>
      </c>
      <c r="AL234" s="167">
        <f t="shared" si="98"/>
        <v>1.3799999999999999E-3</v>
      </c>
      <c r="AM234" s="167">
        <f t="shared" si="98"/>
        <v>1.39E-3</v>
      </c>
      <c r="AN234" s="167">
        <f t="shared" si="98"/>
        <v>1.4E-3</v>
      </c>
      <c r="AO234" s="167">
        <f t="shared" si="98"/>
        <v>1.41E-3</v>
      </c>
      <c r="AP234" s="167">
        <f t="shared" si="98"/>
        <v>1.42E-3</v>
      </c>
      <c r="AQ234" s="169">
        <f t="shared" si="85"/>
        <v>4.8960000000000004E-2</v>
      </c>
    </row>
    <row r="235" spans="2:43" x14ac:dyDescent="0.2">
      <c r="B235" s="1" t="s">
        <v>277</v>
      </c>
    </row>
  </sheetData>
  <mergeCells count="27">
    <mergeCell ref="B8:C8"/>
    <mergeCell ref="B72:C72"/>
    <mergeCell ref="B82:C82"/>
    <mergeCell ref="B24:C24"/>
    <mergeCell ref="B38:B39"/>
    <mergeCell ref="B59:B60"/>
    <mergeCell ref="B61:B63"/>
    <mergeCell ref="B64:B66"/>
    <mergeCell ref="B67:B69"/>
    <mergeCell ref="C61:E61"/>
    <mergeCell ref="C62:E62"/>
    <mergeCell ref="C63:E63"/>
    <mergeCell ref="B210:E210"/>
    <mergeCell ref="C69:E69"/>
    <mergeCell ref="C59:E60"/>
    <mergeCell ref="F59:F60"/>
    <mergeCell ref="B195:E195"/>
    <mergeCell ref="C64:E64"/>
    <mergeCell ref="C65:E65"/>
    <mergeCell ref="C66:E66"/>
    <mergeCell ref="C67:E67"/>
    <mergeCell ref="C68:E68"/>
    <mergeCell ref="B175:G175"/>
    <mergeCell ref="C127:H127"/>
    <mergeCell ref="B142:D142"/>
    <mergeCell ref="B152:E152"/>
    <mergeCell ref="B205:D205"/>
  </mergeCells>
  <phoneticPr fontId="4" type="noConversion"/>
  <pageMargins left="0.19685039370078741" right="0.19685039370078741" top="0.98425196850393704" bottom="0.78740157480314965" header="0.51181102362204722" footer="0.51181102362204722"/>
  <pageSetup paperSize="9" scale="75" orientation="landscape" r:id="rId1"/>
  <headerFooter alignWithMargins="0">
    <oddHeader>&amp;LPríloha 7: Štandardné tabuľky - Cesty
&amp;"Arial,Tučné"&amp;12Parametre</oddHeader>
    <oddFooter>&amp;CStrana &amp;P z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List17">
    <tabColor rgb="FF92D050"/>
  </sheetPr>
  <dimension ref="B2:AH129"/>
  <sheetViews>
    <sheetView showWhiteSpace="0" topLeftCell="A7" zoomScale="80" zoomScaleNormal="80" workbookViewId="0">
      <selection activeCell="J45" sqref="J45"/>
    </sheetView>
  </sheetViews>
  <sheetFormatPr defaultRowHeight="11.25" x14ac:dyDescent="0.2"/>
  <cols>
    <col min="1" max="1" width="2.7109375" style="205" customWidth="1"/>
    <col min="2" max="2" width="50.7109375" style="205" customWidth="1"/>
    <col min="3" max="3" width="10.7109375" style="205" customWidth="1"/>
    <col min="4" max="33" width="8.7109375" style="205" customWidth="1"/>
    <col min="34" max="34" width="10" style="205" customWidth="1"/>
    <col min="35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206" t="s">
        <v>380</v>
      </c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207" t="s">
        <v>44</v>
      </c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364</v>
      </c>
      <c r="C5" s="222">
        <f t="shared" ref="C5:C10" si="1">SUM(D5:AG5)</f>
        <v>244311654.05257136</v>
      </c>
      <c r="D5" s="232">
        <f>'[1]09 Spotreba PHM'!D5</f>
        <v>8246255.3774702987</v>
      </c>
      <c r="E5" s="232">
        <f>'[1]09 Spotreba PHM'!E5</f>
        <v>8177886.1347442474</v>
      </c>
      <c r="F5" s="232">
        <f>'[1]09 Spotreba PHM'!F5</f>
        <v>8110412.2682129228</v>
      </c>
      <c r="G5" s="232">
        <f>'[1]09 Spotreba PHM'!G5</f>
        <v>7972940.3648898741</v>
      </c>
      <c r="H5" s="232">
        <f>'[1]09 Spotreba PHM'!H5</f>
        <v>7983453.5862528756</v>
      </c>
      <c r="I5" s="232">
        <f>'[1]09 Spotreba PHM'!I5</f>
        <v>7991894.3027912239</v>
      </c>
      <c r="J5" s="232">
        <f>'[1]09 Spotreba PHM'!J5</f>
        <v>8013348.1838699263</v>
      </c>
      <c r="K5" s="232">
        <f>'[1]09 Spotreba PHM'!K5</f>
        <v>8022464.4382709991</v>
      </c>
      <c r="L5" s="232">
        <f>'[1]09 Spotreba PHM'!L5</f>
        <v>8030926.9198998762</v>
      </c>
      <c r="M5" s="232">
        <f>'[1]09 Spotreba PHM'!M5</f>
        <v>8039389.4015287468</v>
      </c>
      <c r="N5" s="232">
        <f>'[1]09 Spotreba PHM'!N5</f>
        <v>8078294.0907564694</v>
      </c>
      <c r="O5" s="232">
        <f>'[1]09 Spotreba PHM'!O5</f>
        <v>8086793.9352416992</v>
      </c>
      <c r="P5" s="232">
        <f>'[1]09 Spotreba PHM'!P5</f>
        <v>8095948.7374314731</v>
      </c>
      <c r="Q5" s="232">
        <f>'[1]09 Spotreba PHM'!Q5</f>
        <v>8117612.9171583764</v>
      </c>
      <c r="R5" s="232">
        <f>'[1]09 Spotreba PHM'!R5</f>
        <v>8126134.5267341249</v>
      </c>
      <c r="S5" s="232">
        <f>'[1]09 Spotreba PHM'!S5</f>
        <v>8132927.0032797381</v>
      </c>
      <c r="T5" s="232">
        <f>'[1]09 Spotreba PHM'!T5</f>
        <v>8139719.4798253477</v>
      </c>
      <c r="U5" s="232">
        <f>'[1]09 Spotreba PHM'!U5</f>
        <v>8160973.165902975</v>
      </c>
      <c r="V5" s="232">
        <f>'[1]09 Spotreba PHM'!V5</f>
        <v>8167784.8722719243</v>
      </c>
      <c r="W5" s="232">
        <f>'[1]09 Spotreba PHM'!W5</f>
        <v>8174596.5786408754</v>
      </c>
      <c r="X5" s="232">
        <f>'[1]09 Spotreba PHM'!X5</f>
        <v>8196947.9033947475</v>
      </c>
      <c r="Y5" s="232">
        <f>'[1]09 Spotreba PHM'!Y5</f>
        <v>8203772.3580301916</v>
      </c>
      <c r="Z5" s="232">
        <f>'[1]09 Spotreba PHM'!Z5</f>
        <v>8225154.1713143261</v>
      </c>
      <c r="AA5" s="232">
        <f>'[1]09 Spotreba PHM'!AA5</f>
        <v>8231997.8557731006</v>
      </c>
      <c r="AB5" s="232">
        <f>'[1]09 Spotreba PHM'!AB5</f>
        <v>8238841.5402318742</v>
      </c>
      <c r="AC5" s="232">
        <f>'[1]09 Spotreba PHM'!AC5</f>
        <v>8245685.2246906497</v>
      </c>
      <c r="AD5" s="232">
        <f>'[1]09 Spotreba PHM'!AD5</f>
        <v>8252528.9091494251</v>
      </c>
      <c r="AE5" s="232">
        <f>'[1]09 Spotreba PHM'!AE5</f>
        <v>8275458.3709329376</v>
      </c>
      <c r="AF5" s="232">
        <f>'[1]09 Spotreba PHM'!AF5</f>
        <v>8282323.2682709992</v>
      </c>
      <c r="AG5" s="232">
        <f>'[1]09 Spotreba PHM'!AG5</f>
        <v>8289188.1656090608</v>
      </c>
    </row>
    <row r="6" spans="2:33" x14ac:dyDescent="0.2">
      <c r="B6" s="204" t="s">
        <v>365</v>
      </c>
      <c r="C6" s="222">
        <f t="shared" si="1"/>
        <v>68482932.020917535</v>
      </c>
      <c r="D6" s="232">
        <f>'[1]09 Spotreba PHM'!D6</f>
        <v>2307043.8834150997</v>
      </c>
      <c r="E6" s="232">
        <f>'[1]09 Spotreba PHM'!E6</f>
        <v>2288139.6274522501</v>
      </c>
      <c r="F6" s="232">
        <f>'[1]09 Spotreba PHM'!F6</f>
        <v>2269533.8302209759</v>
      </c>
      <c r="G6" s="232">
        <f>'[1]09 Spotreba PHM'!G6</f>
        <v>2231480.8456716239</v>
      </c>
      <c r="H6" s="232">
        <f>'[1]09 Spotreba PHM'!H6</f>
        <v>2234985.2527926243</v>
      </c>
      <c r="I6" s="232">
        <f>'[1]09 Spotreba PHM'!I6</f>
        <v>2237351.6840033238</v>
      </c>
      <c r="J6" s="232">
        <f>'[1]09 Spotreba PHM'!J6</f>
        <v>2244055.8367274757</v>
      </c>
      <c r="K6" s="232">
        <f>'[1]09 Spotreba PHM'!K6</f>
        <v>2246647.4472257514</v>
      </c>
      <c r="L6" s="232">
        <f>'[1]09 Spotreba PHM'!L6</f>
        <v>2249021.1334666256</v>
      </c>
      <c r="M6" s="232">
        <f>'[1]09 Spotreba PHM'!M6</f>
        <v>2251394.8197075003</v>
      </c>
      <c r="N6" s="232">
        <f>'[1]09 Spotreba PHM'!N6</f>
        <v>2263915.9084813236</v>
      </c>
      <c r="O6" s="232">
        <f>'[1]09 Spotreba PHM'!O6</f>
        <v>2266302.0490076495</v>
      </c>
      <c r="P6" s="232">
        <f>'[1]09 Spotreba PHM'!P6</f>
        <v>2268906.5087688258</v>
      </c>
      <c r="Q6" s="232">
        <f>'[1]09 Spotreba PHM'!Q6</f>
        <v>2275680.7610423751</v>
      </c>
      <c r="R6" s="232">
        <f>'[1]09 Spotreba PHM'!R6</f>
        <v>2278074.1565988748</v>
      </c>
      <c r="S6" s="232">
        <f>'[1]09 Spotreba PHM'!S6</f>
        <v>2279982.6954911626</v>
      </c>
      <c r="T6" s="232">
        <f>'[1]09 Spotreba PHM'!T6</f>
        <v>2281891.2343834508</v>
      </c>
      <c r="U6" s="232">
        <f>'[1]09 Spotreba PHM'!U6</f>
        <v>2288620.1764530758</v>
      </c>
      <c r="V6" s="232">
        <f>'[1]09 Spotreba PHM'!V6</f>
        <v>2290535.1252864753</v>
      </c>
      <c r="W6" s="232">
        <f>'[1]09 Spotreba PHM'!W6</f>
        <v>2292450.0741198761</v>
      </c>
      <c r="X6" s="232">
        <f>'[1]09 Spotreba PHM'!X6</f>
        <v>2299544.8957482502</v>
      </c>
      <c r="Y6" s="232">
        <f>'[1]09 Spotreba PHM'!Y6</f>
        <v>2301464.0940038133</v>
      </c>
      <c r="Z6" s="232">
        <f>'[1]09 Spotreba PHM'!Z6</f>
        <v>2308235.7451422755</v>
      </c>
      <c r="AA6" s="232">
        <f>'[1]09 Spotreba PHM'!AA6</f>
        <v>2310161.3533389512</v>
      </c>
      <c r="AB6" s="232">
        <f>'[1]09 Spotreba PHM'!AB6</f>
        <v>2312086.961535627</v>
      </c>
      <c r="AC6" s="232">
        <f>'[1]09 Spotreba PHM'!AC6</f>
        <v>2314012.5697323014</v>
      </c>
      <c r="AD6" s="232">
        <f>'[1]09 Spotreba PHM'!AD6</f>
        <v>2315938.1779289758</v>
      </c>
      <c r="AE6" s="232">
        <f>'[1]09 Spotreba PHM'!AE6</f>
        <v>2323225.711900563</v>
      </c>
      <c r="AF6" s="232">
        <f>'[1]09 Spotreba PHM'!AF6</f>
        <v>2325158.3910570014</v>
      </c>
      <c r="AG6" s="232">
        <f>'[1]09 Spotreba PHM'!AG6</f>
        <v>2327091.0702134385</v>
      </c>
    </row>
    <row r="7" spans="2:33" x14ac:dyDescent="0.2">
      <c r="B7" s="204" t="s">
        <v>234</v>
      </c>
      <c r="C7" s="222">
        <f t="shared" si="1"/>
        <v>41022392.353618145</v>
      </c>
      <c r="D7" s="232">
        <f>'[1]09 Spotreba PHM'!D7</f>
        <v>1389145.3982555992</v>
      </c>
      <c r="E7" s="232">
        <f>'[1]09 Spotreba PHM'!E7</f>
        <v>1377382.1607137001</v>
      </c>
      <c r="F7" s="232">
        <f>'[1]09 Spotreba PHM'!F7</f>
        <v>1365721.9843163001</v>
      </c>
      <c r="G7" s="232">
        <f>'[1]09 Spotreba PHM'!G7</f>
        <v>1342108.9681339995</v>
      </c>
      <c r="H7" s="232">
        <f>'[1]09 Spotreba PHM'!H7</f>
        <v>1343330.5649164999</v>
      </c>
      <c r="I7" s="232">
        <f>'[1]09 Spotreba PHM'!I7</f>
        <v>1344727.8907446</v>
      </c>
      <c r="J7" s="232">
        <f>'[1]09 Spotreba PHM'!J7</f>
        <v>1347636.7628947</v>
      </c>
      <c r="K7" s="232">
        <f>'[1]09 Spotreba PHM'!K7</f>
        <v>1349112.5536378501</v>
      </c>
      <c r="L7" s="232">
        <f>'[1]09 Spotreba PHM'!L7</f>
        <v>1350512.4188767991</v>
      </c>
      <c r="M7" s="232">
        <f>'[1]09 Spotreba PHM'!M7</f>
        <v>1351912.2841157501</v>
      </c>
      <c r="N7" s="232">
        <f>'[1]09 Spotreba PHM'!N7</f>
        <v>1356847.8090312991</v>
      </c>
      <c r="O7" s="232">
        <f>'[1]09 Spotreba PHM'!O7</f>
        <v>1358252.0079298497</v>
      </c>
      <c r="P7" s="232">
        <f>'[1]09 Spotreba PHM'!P7</f>
        <v>1359732.2729086999</v>
      </c>
      <c r="Q7" s="232">
        <f>'[1]09 Spotreba PHM'!Q7</f>
        <v>1362665.6534290996</v>
      </c>
      <c r="R7" s="232">
        <f>'[1]09 Spotreba PHM'!R7</f>
        <v>1364072.3917384997</v>
      </c>
      <c r="S7" s="232">
        <f>'[1]09 Spotreba PHM'!S7</f>
        <v>1365229.1689521</v>
      </c>
      <c r="T7" s="232">
        <f>'[1]09 Spotreba PHM'!T7</f>
        <v>1366385.9461656993</v>
      </c>
      <c r="U7" s="232">
        <f>'[1]09 Spotreba PHM'!U7</f>
        <v>1369222.4705488989</v>
      </c>
      <c r="V7" s="232">
        <f>'[1]09 Spotreba PHM'!V7</f>
        <v>1370381.4807156995</v>
      </c>
      <c r="W7" s="232">
        <f>'[1]09 Spotreba PHM'!W7</f>
        <v>1371540.4908825001</v>
      </c>
      <c r="X7" s="232">
        <f>'[1]09 Spotreba PHM'!X7</f>
        <v>1374504.5478060001</v>
      </c>
      <c r="Y7" s="232">
        <f>'[1]09 Spotreba PHM'!Y7</f>
        <v>1375665.0762194993</v>
      </c>
      <c r="Z7" s="232">
        <f>'[1]09 Spotreba PHM'!Z7</f>
        <v>1378516.5165686</v>
      </c>
      <c r="AA7" s="232">
        <f>'[1]09 Spotreba PHM'!AA7</f>
        <v>1379679.2779353</v>
      </c>
      <c r="AB7" s="232">
        <f>'[1]09 Spotreba PHM'!AB7</f>
        <v>1380842.0393020001</v>
      </c>
      <c r="AC7" s="232">
        <f>'[1]09 Spotreba PHM'!AC7</f>
        <v>1382004.8006687001</v>
      </c>
      <c r="AD7" s="232">
        <f>'[1]09 Spotreba PHM'!AD7</f>
        <v>1383167.5620354</v>
      </c>
      <c r="AE7" s="232">
        <f>'[1]09 Spotreba PHM'!AE7</f>
        <v>1386198.7301547502</v>
      </c>
      <c r="AF7" s="232">
        <f>'[1]09 Spotreba PHM'!AF7</f>
        <v>1387363.9513914997</v>
      </c>
      <c r="AG7" s="232">
        <f>'[1]09 Spotreba PHM'!AG7</f>
        <v>1388529.1726282495</v>
      </c>
    </row>
    <row r="8" spans="2:33" x14ac:dyDescent="0.2">
      <c r="B8" s="204" t="s">
        <v>235</v>
      </c>
      <c r="C8" s="222">
        <f t="shared" si="1"/>
        <v>85292985.691819504</v>
      </c>
      <c r="D8" s="232">
        <f>'[1]09 Spotreba PHM'!D8</f>
        <v>2317514.1226554993</v>
      </c>
      <c r="E8" s="232">
        <f>'[1]09 Spotreba PHM'!E8</f>
        <v>2363082.5564666009</v>
      </c>
      <c r="F8" s="232">
        <f>'[1]09 Spotreba PHM'!F8</f>
        <v>2407679.2147376011</v>
      </c>
      <c r="G8" s="232">
        <f>'[1]09 Spotreba PHM'!G8</f>
        <v>2498259.2059770022</v>
      </c>
      <c r="H8" s="232">
        <f>'[1]09 Spotreba PHM'!H8</f>
        <v>2500152.8660905017</v>
      </c>
      <c r="I8" s="232">
        <f>'[1]09 Spotreba PHM'!I8</f>
        <v>2533135.6303327512</v>
      </c>
      <c r="J8" s="232">
        <f>'[1]09 Spotreba PHM'!J8</f>
        <v>2568539.1412094003</v>
      </c>
      <c r="K8" s="232">
        <f>'[1]09 Spotreba PHM'!K8</f>
        <v>2600532.2041118504</v>
      </c>
      <c r="L8" s="232">
        <f>'[1]09 Spotreba PHM'!L8</f>
        <v>2633533.0415772991</v>
      </c>
      <c r="M8" s="232">
        <f>'[1]09 Spotreba PHM'!M8</f>
        <v>2666533.8790427502</v>
      </c>
      <c r="N8" s="232">
        <f>'[1]09 Spotreba PHM'!N8</f>
        <v>2707860.5498769009</v>
      </c>
      <c r="O8" s="232">
        <f>'[1]09 Spotreba PHM'!O8</f>
        <v>2740957.4468305507</v>
      </c>
      <c r="P8" s="232">
        <f>'[1]09 Spotreba PHM'!P8</f>
        <v>2772968.8092196994</v>
      </c>
      <c r="Q8" s="232">
        <f>'[1]09 Spotreba PHM'!Q8</f>
        <v>2808690.7253716504</v>
      </c>
      <c r="R8" s="232">
        <f>'[1]09 Spotreba PHM'!R8</f>
        <v>2841805.6955484995</v>
      </c>
      <c r="S8" s="232">
        <f>'[1]09 Spotreba PHM'!S8</f>
        <v>2871907.4448749996</v>
      </c>
      <c r="T8" s="232">
        <f>'[1]09 Spotreba PHM'!T8</f>
        <v>2902009.1942015006</v>
      </c>
      <c r="U8" s="232">
        <f>'[1]09 Spotreba PHM'!U8</f>
        <v>2934146.4352027993</v>
      </c>
      <c r="V8" s="232">
        <f>'[1]09 Spotreba PHM'!V8</f>
        <v>2964269.392649902</v>
      </c>
      <c r="W8" s="232">
        <f>'[1]09 Spotreba PHM'!W8</f>
        <v>2994392.3500969983</v>
      </c>
      <c r="X8" s="232">
        <f>'[1]09 Spotreba PHM'!X8</f>
        <v>3028115.2743661008</v>
      </c>
      <c r="Y8" s="232">
        <f>'[1]09 Spotreba PHM'!Y8</f>
        <v>3058272.7285654508</v>
      </c>
      <c r="Z8" s="232">
        <f>'[1]09 Spotreba PHM'!Z8</f>
        <v>3090571.7150426009</v>
      </c>
      <c r="AA8" s="232">
        <f>'[1]09 Spotreba PHM'!AA8</f>
        <v>3120750.3773625493</v>
      </c>
      <c r="AB8" s="232">
        <f>'[1]09 Spotreba PHM'!AB8</f>
        <v>3150929.039682501</v>
      </c>
      <c r="AC8" s="232">
        <f>'[1]09 Spotreba PHM'!AC8</f>
        <v>3181107.7020024508</v>
      </c>
      <c r="AD8" s="232">
        <f>'[1]09 Spotreba PHM'!AD8</f>
        <v>3211286.3643224002</v>
      </c>
      <c r="AE8" s="232">
        <f>'[1]09 Spotreba PHM'!AE8</f>
        <v>3244454.0453975499</v>
      </c>
      <c r="AF8" s="232">
        <f>'[1]09 Spotreba PHM'!AF8</f>
        <v>3274660.861466899</v>
      </c>
      <c r="AG8" s="232">
        <f>'[1]09 Spotreba PHM'!AG8</f>
        <v>3304867.6775362492</v>
      </c>
    </row>
    <row r="9" spans="2:33" x14ac:dyDescent="0.2">
      <c r="B9" s="204" t="s">
        <v>236</v>
      </c>
      <c r="C9" s="222">
        <f t="shared" si="1"/>
        <v>815500787.95412838</v>
      </c>
      <c r="D9" s="232">
        <f>'[1]09 Spotreba PHM'!D9</f>
        <v>22192657.317214213</v>
      </c>
      <c r="E9" s="232">
        <f>'[1]09 Spotreba PHM'!E9</f>
        <v>22625503.397297114</v>
      </c>
      <c r="F9" s="232">
        <f>'[1]09 Spotreba PHM'!F9</f>
        <v>23051911.011152484</v>
      </c>
      <c r="G9" s="232">
        <f>'[1]09 Spotreba PHM'!G9</f>
        <v>23913978.037301008</v>
      </c>
      <c r="H9" s="232">
        <f>'[1]09 Spotreba PHM'!H9</f>
        <v>23926573.751965508</v>
      </c>
      <c r="I9" s="232">
        <f>'[1]09 Spotreba PHM'!I9</f>
        <v>24242961.000030398</v>
      </c>
      <c r="J9" s="232">
        <f>'[1]09 Spotreba PHM'!J9</f>
        <v>24575449.241062786</v>
      </c>
      <c r="K9" s="232">
        <f>'[1]09 Spotreba PHM'!K9</f>
        <v>24885252.435923245</v>
      </c>
      <c r="L9" s="232">
        <f>'[1]09 Spotreba PHM'!L9</f>
        <v>25201761.063420512</v>
      </c>
      <c r="M9" s="232">
        <f>'[1]09 Spotreba PHM'!M9</f>
        <v>25518269.690917745</v>
      </c>
      <c r="N9" s="232">
        <f>'[1]09 Spotreba PHM'!N9</f>
        <v>25890171.153370894</v>
      </c>
      <c r="O9" s="232">
        <f>'[1]09 Spotreba PHM'!O9</f>
        <v>26207319.822789297</v>
      </c>
      <c r="P9" s="232">
        <f>'[1]09 Spotreba PHM'!P9</f>
        <v>26517245.468269501</v>
      </c>
      <c r="Q9" s="232">
        <f>'[1]09 Spotreba PHM'!Q9</f>
        <v>26851862.37798325</v>
      </c>
      <c r="R9" s="232">
        <f>'[1]09 Spotreba PHM'!R9</f>
        <v>27169132.426833991</v>
      </c>
      <c r="S9" s="232">
        <f>'[1]09 Spotreba PHM'!S9</f>
        <v>27457287.73708595</v>
      </c>
      <c r="T9" s="232">
        <f>'[1]09 Spotreba PHM'!T9</f>
        <v>27745443.047337905</v>
      </c>
      <c r="U9" s="232">
        <f>'[1]09 Spotreba PHM'!U9</f>
        <v>28047142.923162796</v>
      </c>
      <c r="V9" s="232">
        <f>'[1]09 Spotreba PHM'!V9</f>
        <v>28335438.718961891</v>
      </c>
      <c r="W9" s="232">
        <f>'[1]09 Spotreba PHM'!W9</f>
        <v>28623734.514760993</v>
      </c>
      <c r="X9" s="232">
        <f>'[1]09 Spotreba PHM'!X9</f>
        <v>28935987.868959591</v>
      </c>
      <c r="Y9" s="232">
        <f>'[1]09 Spotreba PHM'!Y9</f>
        <v>29224514.497657198</v>
      </c>
      <c r="Z9" s="232">
        <f>'[1]09 Spotreba PHM'!Z9</f>
        <v>29527288.119663488</v>
      </c>
      <c r="AA9" s="232">
        <f>'[1]09 Spotreba PHM'!AA9</f>
        <v>29815955.233908251</v>
      </c>
      <c r="AB9" s="232">
        <f>'[1]09 Spotreba PHM'!AB9</f>
        <v>30104622.348153006</v>
      </c>
      <c r="AC9" s="232">
        <f>'[1]09 Spotreba PHM'!AC9</f>
        <v>30393289.462397739</v>
      </c>
      <c r="AD9" s="232">
        <f>'[1]09 Spotreba PHM'!AD9</f>
        <v>30681956.576642502</v>
      </c>
      <c r="AE9" s="232">
        <f>'[1]09 Spotreba PHM'!AE9</f>
        <v>30990505.738334801</v>
      </c>
      <c r="AF9" s="232">
        <f>'[1]09 Spotreba PHM'!AF9</f>
        <v>31279359.569968399</v>
      </c>
      <c r="AG9" s="232">
        <f>'[1]09 Spotreba PHM'!AG9</f>
        <v>31568213.401602015</v>
      </c>
    </row>
    <row r="10" spans="2:33" x14ac:dyDescent="0.2">
      <c r="B10" s="204" t="s">
        <v>237</v>
      </c>
      <c r="C10" s="222">
        <f t="shared" si="1"/>
        <v>4301312.3215408493</v>
      </c>
      <c r="D10" s="232">
        <f>'[1]09 Spotreba PHM'!D10</f>
        <v>117330.56765729998</v>
      </c>
      <c r="E10" s="232">
        <f>'[1]09 Spotreba PHM'!E10</f>
        <v>119324.38230350001</v>
      </c>
      <c r="F10" s="232">
        <f>'[1]09 Spotreba PHM'!F10</f>
        <v>121274.18728639999</v>
      </c>
      <c r="G10" s="232">
        <f>'[1]09 Spotreba PHM'!G10</f>
        <v>125229.8287015</v>
      </c>
      <c r="H10" s="232">
        <f>'[1]09 Spotreba PHM'!H10</f>
        <v>125339.26625</v>
      </c>
      <c r="I10" s="232">
        <f>'[1]09 Spotreba PHM'!I10</f>
        <v>127103.11968705001</v>
      </c>
      <c r="J10" s="232">
        <f>'[1]09 Spotreba PHM'!J10</f>
        <v>129006.5348672</v>
      </c>
      <c r="K10" s="232">
        <f>'[1]09 Spotreba PHM'!K10</f>
        <v>130713.71992629999</v>
      </c>
      <c r="L10" s="232">
        <f>'[1]09 Spotreba PHM'!L10</f>
        <v>132478.69470540006</v>
      </c>
      <c r="M10" s="232">
        <f>'[1]09 Spotreba PHM'!M10</f>
        <v>134243.66948450007</v>
      </c>
      <c r="N10" s="232">
        <f>'[1]09 Spotreba PHM'!N10</f>
        <v>136487.8048245</v>
      </c>
      <c r="O10" s="232">
        <f>'[1]09 Spotreba PHM'!O10</f>
        <v>138258.45535725</v>
      </c>
      <c r="P10" s="232">
        <f>'[1]09 Spotreba PHM'!P10</f>
        <v>139966.57525800003</v>
      </c>
      <c r="Q10" s="232">
        <f>'[1]09 Spotreba PHM'!Q10</f>
        <v>141889.37784020003</v>
      </c>
      <c r="R10" s="232">
        <f>'[1]09 Spotreba PHM'!R10</f>
        <v>143661.14971499995</v>
      </c>
      <c r="S10" s="232">
        <f>'[1]09 Spotreba PHM'!S10</f>
        <v>145152.46334239995</v>
      </c>
      <c r="T10" s="232">
        <f>'[1]09 Spotreba PHM'!T10</f>
        <v>146643.7769698</v>
      </c>
      <c r="U10" s="232">
        <f>'[1]09 Spotreba PHM'!U10</f>
        <v>148252.64300820002</v>
      </c>
      <c r="V10" s="232">
        <f>'[1]09 Spotreba PHM'!V10</f>
        <v>149745.00316360002</v>
      </c>
      <c r="W10" s="232">
        <f>'[1]09 Spotreba PHM'!W10</f>
        <v>151237.36331899991</v>
      </c>
      <c r="X10" s="232">
        <f>'[1]09 Spotreba PHM'!X10</f>
        <v>152922.032718</v>
      </c>
      <c r="Y10" s="232">
        <f>'[1]09 Spotreba PHM'!Y10</f>
        <v>154415.95660275003</v>
      </c>
      <c r="Z10" s="232">
        <f>'[1]09 Spotreba PHM'!Z10</f>
        <v>156032.6655385</v>
      </c>
      <c r="AA10" s="232">
        <f>'[1]09 Spotreba PHM'!AA10</f>
        <v>157527.63595125001</v>
      </c>
      <c r="AB10" s="232">
        <f>'[1]09 Spotreba PHM'!AB10</f>
        <v>159022.60636400001</v>
      </c>
      <c r="AC10" s="232">
        <f>'[1]09 Spotreba PHM'!AC10</f>
        <v>160517.57677675004</v>
      </c>
      <c r="AD10" s="232">
        <f>'[1]09 Spotreba PHM'!AD10</f>
        <v>162012.54718950007</v>
      </c>
      <c r="AE10" s="232">
        <f>'[1]09 Spotreba PHM'!AE10</f>
        <v>163677.86021875002</v>
      </c>
      <c r="AF10" s="232">
        <f>'[1]09 Spotreba PHM'!AF10</f>
        <v>165174.23891100005</v>
      </c>
      <c r="AG10" s="232">
        <f>'[1]09 Spotreba PHM'!AG10</f>
        <v>166670.61760325005</v>
      </c>
    </row>
    <row r="13" spans="2:33" x14ac:dyDescent="0.2">
      <c r="B13" s="204"/>
      <c r="C13" s="204"/>
      <c r="D13" s="204" t="s">
        <v>10</v>
      </c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</row>
    <row r="14" spans="2:33" x14ac:dyDescent="0.2">
      <c r="B14" s="206" t="s">
        <v>381</v>
      </c>
      <c r="C14" s="206"/>
      <c r="D14" s="204">
        <v>1</v>
      </c>
      <c r="E14" s="204">
        <v>2</v>
      </c>
      <c r="F14" s="204">
        <v>3</v>
      </c>
      <c r="G14" s="204">
        <v>4</v>
      </c>
      <c r="H14" s="204">
        <v>5</v>
      </c>
      <c r="I14" s="204">
        <v>6</v>
      </c>
      <c r="J14" s="204">
        <v>7</v>
      </c>
      <c r="K14" s="204">
        <v>8</v>
      </c>
      <c r="L14" s="204">
        <v>9</v>
      </c>
      <c r="M14" s="204">
        <v>10</v>
      </c>
      <c r="N14" s="204">
        <v>11</v>
      </c>
      <c r="O14" s="204">
        <v>12</v>
      </c>
      <c r="P14" s="204">
        <v>13</v>
      </c>
      <c r="Q14" s="204">
        <v>14</v>
      </c>
      <c r="R14" s="204">
        <v>15</v>
      </c>
      <c r="S14" s="204">
        <v>16</v>
      </c>
      <c r="T14" s="204">
        <v>17</v>
      </c>
      <c r="U14" s="204">
        <v>18</v>
      </c>
      <c r="V14" s="204">
        <v>19</v>
      </c>
      <c r="W14" s="204">
        <v>20</v>
      </c>
      <c r="X14" s="204">
        <v>21</v>
      </c>
      <c r="Y14" s="204">
        <v>22</v>
      </c>
      <c r="Z14" s="204">
        <v>23</v>
      </c>
      <c r="AA14" s="204">
        <v>24</v>
      </c>
      <c r="AB14" s="204">
        <v>25</v>
      </c>
      <c r="AC14" s="204">
        <v>26</v>
      </c>
      <c r="AD14" s="204">
        <v>27</v>
      </c>
      <c r="AE14" s="204">
        <v>28</v>
      </c>
      <c r="AF14" s="204">
        <v>29</v>
      </c>
      <c r="AG14" s="204">
        <v>30</v>
      </c>
    </row>
    <row r="15" spans="2:33" x14ac:dyDescent="0.2">
      <c r="B15" s="207" t="s">
        <v>46</v>
      </c>
      <c r="C15" s="207" t="s">
        <v>9</v>
      </c>
      <c r="D15" s="208">
        <f>D4</f>
        <v>2026</v>
      </c>
      <c r="E15" s="208">
        <f t="shared" ref="E15:AG15" si="2">E4</f>
        <v>2027</v>
      </c>
      <c r="F15" s="208">
        <f t="shared" si="2"/>
        <v>2028</v>
      </c>
      <c r="G15" s="208">
        <f t="shared" si="2"/>
        <v>2029</v>
      </c>
      <c r="H15" s="208">
        <f t="shared" si="2"/>
        <v>2030</v>
      </c>
      <c r="I15" s="208">
        <f t="shared" si="2"/>
        <v>2031</v>
      </c>
      <c r="J15" s="208">
        <f t="shared" si="2"/>
        <v>2032</v>
      </c>
      <c r="K15" s="208">
        <f t="shared" si="2"/>
        <v>2033</v>
      </c>
      <c r="L15" s="208">
        <f t="shared" si="2"/>
        <v>2034</v>
      </c>
      <c r="M15" s="208">
        <f t="shared" si="2"/>
        <v>2035</v>
      </c>
      <c r="N15" s="208">
        <f t="shared" si="2"/>
        <v>2036</v>
      </c>
      <c r="O15" s="208">
        <f t="shared" si="2"/>
        <v>2037</v>
      </c>
      <c r="P15" s="208">
        <f t="shared" si="2"/>
        <v>2038</v>
      </c>
      <c r="Q15" s="208">
        <f t="shared" si="2"/>
        <v>2039</v>
      </c>
      <c r="R15" s="208">
        <f t="shared" si="2"/>
        <v>2040</v>
      </c>
      <c r="S15" s="208">
        <f t="shared" si="2"/>
        <v>2041</v>
      </c>
      <c r="T15" s="208">
        <f t="shared" si="2"/>
        <v>2042</v>
      </c>
      <c r="U15" s="208">
        <f t="shared" si="2"/>
        <v>2043</v>
      </c>
      <c r="V15" s="208">
        <f t="shared" si="2"/>
        <v>2044</v>
      </c>
      <c r="W15" s="208">
        <f t="shared" si="2"/>
        <v>2045</v>
      </c>
      <c r="X15" s="208">
        <f t="shared" si="2"/>
        <v>2046</v>
      </c>
      <c r="Y15" s="208">
        <f t="shared" si="2"/>
        <v>2047</v>
      </c>
      <c r="Z15" s="208">
        <f t="shared" si="2"/>
        <v>2048</v>
      </c>
      <c r="AA15" s="208">
        <f t="shared" si="2"/>
        <v>2049</v>
      </c>
      <c r="AB15" s="208">
        <f t="shared" si="2"/>
        <v>2050</v>
      </c>
      <c r="AC15" s="208">
        <f t="shared" si="2"/>
        <v>2051</v>
      </c>
      <c r="AD15" s="208">
        <f t="shared" si="2"/>
        <v>2052</v>
      </c>
      <c r="AE15" s="208">
        <f t="shared" si="2"/>
        <v>2053</v>
      </c>
      <c r="AF15" s="208">
        <f t="shared" si="2"/>
        <v>2054</v>
      </c>
      <c r="AG15" s="208">
        <f t="shared" si="2"/>
        <v>2055</v>
      </c>
    </row>
    <row r="16" spans="2:33" x14ac:dyDescent="0.2">
      <c r="B16" s="204" t="s">
        <v>364</v>
      </c>
      <c r="C16" s="222">
        <f t="shared" ref="C16:C21" si="3">SUM(D16:AG16)</f>
        <v>242584389.38720509</v>
      </c>
      <c r="D16" s="232">
        <f>'[1]09 Spotreba PHM'!D16</f>
        <v>8246255.3774702987</v>
      </c>
      <c r="E16" s="232">
        <f>'[1]09 Spotreba PHM'!E16</f>
        <v>8177886.1347442474</v>
      </c>
      <c r="F16" s="232">
        <f>'[1]09 Spotreba PHM'!F16</f>
        <v>8110412.2682129228</v>
      </c>
      <c r="G16" s="232">
        <f>'[1]09 Spotreba PHM'!G16</f>
        <v>7929984.9407167472</v>
      </c>
      <c r="H16" s="232">
        <f>'[1]09 Spotreba PHM'!H16</f>
        <v>7929984.9407167472</v>
      </c>
      <c r="I16" s="232">
        <f>'[1]09 Spotreba PHM'!I16</f>
        <v>7954440.4375857748</v>
      </c>
      <c r="J16" s="232">
        <f>'[1]09 Spotreba PHM'!J16</f>
        <v>7962927.0951009765</v>
      </c>
      <c r="K16" s="232">
        <f>'[1]09 Spotreba PHM'!K16</f>
        <v>7973600.8235185491</v>
      </c>
      <c r="L16" s="232">
        <f>'[1]09 Spotreba PHM'!L16</f>
        <v>7983215.5577808805</v>
      </c>
      <c r="M16" s="232">
        <f>'[1]09 Spotreba PHM'!M16</f>
        <v>7991435.1834933702</v>
      </c>
      <c r="N16" s="232">
        <f>'[1]09 Spotreba PHM'!N16</f>
        <v>8011398.4286547704</v>
      </c>
      <c r="O16" s="232">
        <f>'[1]09 Spotreba PHM'!O16</f>
        <v>8018332.0450036488</v>
      </c>
      <c r="P16" s="232">
        <f>'[1]09 Spotreba PHM'!P16</f>
        <v>8029399.9510284718</v>
      </c>
      <c r="Q16" s="232">
        <f>'[1]09 Spotreba PHM'!Q16</f>
        <v>8036766.6058940236</v>
      </c>
      <c r="R16" s="232">
        <f>'[1]09 Spotreba PHM'!R16</f>
        <v>8049227.9239413748</v>
      </c>
      <c r="S16" s="232">
        <f>'[1]09 Spotreba PHM'!S16</f>
        <v>8074553.7170594241</v>
      </c>
      <c r="T16" s="232">
        <f>'[1]09 Spotreba PHM'!T16</f>
        <v>8086537.9666893743</v>
      </c>
      <c r="U16" s="232">
        <f>'[1]09 Spotreba PHM'!U16</f>
        <v>8093484.5527274245</v>
      </c>
      <c r="V16" s="232">
        <f>'[1]09 Spotreba PHM'!V16</f>
        <v>8098506.9586988259</v>
      </c>
      <c r="W16" s="232">
        <f>'[1]09 Spotreba PHM'!W16</f>
        <v>8112699.5514046894</v>
      </c>
      <c r="X16" s="232">
        <f>'[1]09 Spotreba PHM'!X16</f>
        <v>8119395.2610264011</v>
      </c>
      <c r="Y16" s="232">
        <f>'[1]09 Spotreba PHM'!Y16</f>
        <v>8131668.0495949518</v>
      </c>
      <c r="Z16" s="232">
        <f>'[1]09 Spotreba PHM'!Z16</f>
        <v>8138248.4482679237</v>
      </c>
      <c r="AA16" s="232">
        <f>'[1]09 Spotreba PHM'!AA16</f>
        <v>8157303.0201951768</v>
      </c>
      <c r="AB16" s="232">
        <f>'[1]09 Spotreba PHM'!AB16</f>
        <v>8163898.0738608735</v>
      </c>
      <c r="AC16" s="232">
        <f>'[1]09 Spotreba PHM'!AC16</f>
        <v>8176303.858936687</v>
      </c>
      <c r="AD16" s="232">
        <f>'[1]09 Spotreba PHM'!AD16</f>
        <v>8182905.0667241272</v>
      </c>
      <c r="AE16" s="232">
        <f>'[1]09 Spotreba PHM'!AE16</f>
        <v>8205335.3213419151</v>
      </c>
      <c r="AF16" s="232">
        <f>'[1]09 Spotreba PHM'!AF16</f>
        <v>8213565.4807217252</v>
      </c>
      <c r="AG16" s="232">
        <f>'[1]09 Spotreba PHM'!AG16</f>
        <v>8224716.3460927503</v>
      </c>
    </row>
    <row r="17" spans="2:33" x14ac:dyDescent="0.2">
      <c r="B17" s="204" t="s">
        <v>365</v>
      </c>
      <c r="C17" s="222">
        <f t="shared" si="3"/>
        <v>67905774.028205872</v>
      </c>
      <c r="D17" s="232">
        <f>'[1]09 Spotreba PHM'!D17</f>
        <v>2307043.8834150997</v>
      </c>
      <c r="E17" s="232">
        <f>'[1]09 Spotreba PHM'!E17</f>
        <v>2288139.6274522501</v>
      </c>
      <c r="F17" s="232">
        <f>'[1]09 Spotreba PHM'!F17</f>
        <v>2269533.8302209759</v>
      </c>
      <c r="G17" s="232">
        <f>'[1]09 Spotreba PHM'!G17</f>
        <v>2217034.0068347487</v>
      </c>
      <c r="H17" s="232">
        <f>'[1]09 Spotreba PHM'!H17</f>
        <v>2217034.0068347487</v>
      </c>
      <c r="I17" s="232">
        <f>'[1]09 Spotreba PHM'!I17</f>
        <v>2224745.3204419245</v>
      </c>
      <c r="J17" s="232">
        <f>'[1]09 Spotreba PHM'!J17</f>
        <v>2227133.6875978257</v>
      </c>
      <c r="K17" s="232">
        <f>'[1]09 Spotreba PHM'!K17</f>
        <v>2230251.0783878495</v>
      </c>
      <c r="L17" s="232">
        <f>'[1]09 Spotreba PHM'!L17</f>
        <v>2233015.4711261252</v>
      </c>
      <c r="M17" s="232">
        <f>'[1]09 Spotreba PHM'!M17</f>
        <v>2235314.8276811261</v>
      </c>
      <c r="N17" s="232">
        <f>'[1]09 Spotreba PHM'!N17</f>
        <v>2241528.724052425</v>
      </c>
      <c r="O17" s="232">
        <f>'[1]09 Spotreba PHM'!O17</f>
        <v>2243399.4108195505</v>
      </c>
      <c r="P17" s="232">
        <f>'[1]09 Spotreba PHM'!P17</f>
        <v>2246648.1941453246</v>
      </c>
      <c r="Q17" s="232">
        <f>'[1]09 Spotreba PHM'!Q17</f>
        <v>2248663.2270846735</v>
      </c>
      <c r="R17" s="232">
        <f>'[1]09 Spotreba PHM'!R17</f>
        <v>2252376.4810846257</v>
      </c>
      <c r="S17" s="232">
        <f>'[1]09 Spotreba PHM'!S17</f>
        <v>2260468.6684852252</v>
      </c>
      <c r="T17" s="232">
        <f>'[1]09 Spotreba PHM'!T17</f>
        <v>2264113.6747231251</v>
      </c>
      <c r="U17" s="232">
        <f>'[1]09 Spotreba PHM'!U17</f>
        <v>2266079.4597637253</v>
      </c>
      <c r="V17" s="232">
        <f>'[1]09 Spotreba PHM'!V17</f>
        <v>2267403.8514487757</v>
      </c>
      <c r="W17" s="232">
        <f>'[1]09 Spotreba PHM'!W17</f>
        <v>2271784.9720453136</v>
      </c>
      <c r="X17" s="232">
        <f>'[1]09 Spotreba PHM'!X17</f>
        <v>2273667.1316137994</v>
      </c>
      <c r="Y17" s="232">
        <f>'[1]09 Spotreba PHM'!Y17</f>
        <v>2277408.3174979007</v>
      </c>
      <c r="Z17" s="232">
        <f>'[1]09 Spotreba PHM'!Z17</f>
        <v>2279252.0400834754</v>
      </c>
      <c r="AA17" s="232">
        <f>'[1]09 Spotreba PHM'!AA17</f>
        <v>2285253.8204204761</v>
      </c>
      <c r="AB17" s="232">
        <f>'[1]09 Spotreba PHM'!AB17</f>
        <v>2287102.4280036259</v>
      </c>
      <c r="AC17" s="232">
        <f>'[1]09 Spotreba PHM'!AC17</f>
        <v>2290887.9460568135</v>
      </c>
      <c r="AD17" s="232">
        <f>'[1]09 Spotreba PHM'!AD17</f>
        <v>2292738.6050138762</v>
      </c>
      <c r="AE17" s="232">
        <f>'[1]09 Spotreba PHM'!AE17</f>
        <v>2299865.6129143885</v>
      </c>
      <c r="AF17" s="232">
        <f>'[1]09 Spotreba PHM'!AF17</f>
        <v>2302259.2557355766</v>
      </c>
      <c r="AG17" s="232">
        <f>'[1]09 Spotreba PHM'!AG17</f>
        <v>2305626.4672205006</v>
      </c>
    </row>
    <row r="18" spans="2:33" x14ac:dyDescent="0.2">
      <c r="B18" s="204" t="s">
        <v>234</v>
      </c>
      <c r="C18" s="222">
        <f t="shared" si="3"/>
        <v>40824026.619703382</v>
      </c>
      <c r="D18" s="232">
        <f>'[1]09 Spotreba PHM'!D18</f>
        <v>1389145.3982555992</v>
      </c>
      <c r="E18" s="232">
        <f>'[1]09 Spotreba PHM'!E18</f>
        <v>1377382.1607137001</v>
      </c>
      <c r="F18" s="232">
        <f>'[1]09 Spotreba PHM'!F18</f>
        <v>1365721.9843163001</v>
      </c>
      <c r="G18" s="232">
        <f>'[1]09 Spotreba PHM'!G18</f>
        <v>1337307.6734904989</v>
      </c>
      <c r="H18" s="232">
        <f>'[1]09 Spotreba PHM'!H18</f>
        <v>1337307.6734904989</v>
      </c>
      <c r="I18" s="232">
        <f>'[1]09 Spotreba PHM'!I18</f>
        <v>1340554.8438027997</v>
      </c>
      <c r="J18" s="232">
        <f>'[1]09 Spotreba PHM'!J18</f>
        <v>1341947.1196953002</v>
      </c>
      <c r="K18" s="232">
        <f>'[1]09 Spotreba PHM'!K18</f>
        <v>1343593.5099309993</v>
      </c>
      <c r="L18" s="232">
        <f>'[1]09 Spotreba PHM'!L18</f>
        <v>1345116.8734856991</v>
      </c>
      <c r="M18" s="232">
        <f>'[1]09 Spotreba PHM'!M18</f>
        <v>1346478.1210639996</v>
      </c>
      <c r="N18" s="232">
        <f>'[1]09 Spotreba PHM'!N18</f>
        <v>1349203.5421846996</v>
      </c>
      <c r="O18" s="232">
        <f>'[1]09 Spotreba PHM'!O18</f>
        <v>1350415.4231599497</v>
      </c>
      <c r="P18" s="232">
        <f>'[1]09 Spotreba PHM'!P18</f>
        <v>1352107.6338713996</v>
      </c>
      <c r="Q18" s="232">
        <f>'[1]09 Spotreba PHM'!Q18</f>
        <v>1353369.8024515498</v>
      </c>
      <c r="R18" s="232">
        <f>'[1]09 Spotreba PHM'!R18</f>
        <v>1355223.5252614997</v>
      </c>
      <c r="S18" s="232">
        <f>'[1]09 Spotreba PHM'!S18</f>
        <v>1358526.9218418498</v>
      </c>
      <c r="T18" s="232">
        <f>'[1]09 Spotreba PHM'!T18</f>
        <v>1360281.2615465983</v>
      </c>
      <c r="U18" s="232">
        <f>'[1]09 Spotreba PHM'!U18</f>
        <v>1361450.2229565987</v>
      </c>
      <c r="V18" s="232">
        <f>'[1]09 Spotreba PHM'!V18</f>
        <v>1362395.6936109995</v>
      </c>
      <c r="W18" s="232">
        <f>'[1]09 Spotreba PHM'!W18</f>
        <v>1364406.3728339996</v>
      </c>
      <c r="X18" s="232">
        <f>'[1]09 Spotreba PHM'!X18</f>
        <v>1365546.1891399994</v>
      </c>
      <c r="Y18" s="232">
        <f>'[1]09 Spotreba PHM'!Y18</f>
        <v>1367333.9999652491</v>
      </c>
      <c r="Z18" s="232">
        <f>'[1]09 Spotreba PHM'!Z18</f>
        <v>1368460.4272864992</v>
      </c>
      <c r="AA18" s="232">
        <f>'[1]09 Spotreba PHM'!AA18</f>
        <v>1371035.9997887991</v>
      </c>
      <c r="AB18" s="232">
        <f>'[1]09 Spotreba PHM'!AB18</f>
        <v>1372164.1416720001</v>
      </c>
      <c r="AC18" s="232">
        <f>'[1]09 Spotreba PHM'!AC18</f>
        <v>1373967.3702140497</v>
      </c>
      <c r="AD18" s="232">
        <f>'[1]09 Spotreba PHM'!AD18</f>
        <v>1375096.2098640997</v>
      </c>
      <c r="AE18" s="232">
        <f>'[1]09 Spotreba PHM'!AE18</f>
        <v>1378064.2278186993</v>
      </c>
      <c r="AF18" s="232">
        <f>'[1]09 Spotreba PHM'!AF18</f>
        <v>1379382.3692546997</v>
      </c>
      <c r="AG18" s="232">
        <f>'[1]09 Spotreba PHM'!AG18</f>
        <v>1381039.9267347485</v>
      </c>
    </row>
    <row r="19" spans="2:33" x14ac:dyDescent="0.2">
      <c r="B19" s="204" t="s">
        <v>235</v>
      </c>
      <c r="C19" s="222">
        <f t="shared" si="3"/>
        <v>84503760.694893777</v>
      </c>
      <c r="D19" s="232">
        <f>'[1]09 Spotreba PHM'!D19</f>
        <v>2317514.1226554993</v>
      </c>
      <c r="E19" s="232">
        <f>'[1]09 Spotreba PHM'!E19</f>
        <v>2363082.5564666009</v>
      </c>
      <c r="F19" s="232">
        <f>'[1]09 Spotreba PHM'!F19</f>
        <v>2407679.2147376011</v>
      </c>
      <c r="G19" s="232">
        <f>'[1]09 Spotreba PHM'!G19</f>
        <v>2476163.1786755016</v>
      </c>
      <c r="H19" s="232">
        <f>'[1]09 Spotreba PHM'!H19</f>
        <v>2476163.1786755016</v>
      </c>
      <c r="I19" s="232">
        <f>'[1]09 Spotreba PHM'!I19</f>
        <v>2511431.6548091518</v>
      </c>
      <c r="J19" s="232">
        <f>'[1]09 Spotreba PHM'!J19</f>
        <v>2544304.6613541008</v>
      </c>
      <c r="K19" s="232">
        <f>'[1]09 Spotreba PHM'!K19</f>
        <v>2577354.3173614983</v>
      </c>
      <c r="L19" s="232">
        <f>'[1]09 Spotreba PHM'!L19</f>
        <v>2610532.5099512008</v>
      </c>
      <c r="M19" s="232">
        <f>'[1]09 Spotreba PHM'!M19</f>
        <v>2643355.1457990003</v>
      </c>
      <c r="N19" s="232">
        <f>'[1]09 Spotreba PHM'!N19</f>
        <v>2678343.3744253013</v>
      </c>
      <c r="O19" s="232">
        <f>'[1]09 Spotreba PHM'!O19</f>
        <v>2710066.3520664508</v>
      </c>
      <c r="P19" s="232">
        <f>'[1]09 Spotreba PHM'!P19</f>
        <v>2743389.7988187992</v>
      </c>
      <c r="Q19" s="232">
        <f>'[1]09 Spotreba PHM'!Q19</f>
        <v>2776231.2028279006</v>
      </c>
      <c r="R19" s="232">
        <f>'[1]09 Spotreba PHM'!R19</f>
        <v>2810365.4850169998</v>
      </c>
      <c r="S19" s="232">
        <f>'[1]09 Spotreba PHM'!S19</f>
        <v>2844063.7284861505</v>
      </c>
      <c r="T19" s="232">
        <f>'[1]09 Spotreba PHM'!T19</f>
        <v>2875242.7688193019</v>
      </c>
      <c r="U19" s="232">
        <f>'[1]09 Spotreba PHM'!U19</f>
        <v>2904570.9488914995</v>
      </c>
      <c r="V19" s="232">
        <f>'[1]09 Spotreba PHM'!V19</f>
        <v>2933042.704833501</v>
      </c>
      <c r="W19" s="232">
        <f>'[1]09 Spotreba PHM'!W19</f>
        <v>2964408.4015092487</v>
      </c>
      <c r="X19" s="232">
        <f>'[1]09 Spotreba PHM'!X19</f>
        <v>2994208.6140172021</v>
      </c>
      <c r="Y19" s="232">
        <f>'[1]09 Spotreba PHM'!Y19</f>
        <v>3024596.7703611008</v>
      </c>
      <c r="Z19" s="232">
        <f>'[1]09 Spotreba PHM'!Z19</f>
        <v>3054391.0811074018</v>
      </c>
      <c r="AA19" s="232">
        <f>'[1]09 Spotreba PHM'!AA19</f>
        <v>3088120.2771532503</v>
      </c>
      <c r="AB19" s="232">
        <f>'[1]09 Spotreba PHM'!AB19</f>
        <v>3117952.6849315022</v>
      </c>
      <c r="AC19" s="232">
        <f>'[1]09 Spotreba PHM'!AC19</f>
        <v>3148655.0608073496</v>
      </c>
      <c r="AD19" s="232">
        <f>'[1]09 Spotreba PHM'!AD19</f>
        <v>3178495.8361522011</v>
      </c>
      <c r="AE19" s="232">
        <f>'[1]09 Spotreba PHM'!AE19</f>
        <v>3213494.4795096512</v>
      </c>
      <c r="AF19" s="232">
        <f>'[1]09 Spotreba PHM'!AF19</f>
        <v>3242602.5953623005</v>
      </c>
      <c r="AG19" s="232">
        <f>'[1]09 Spotreba PHM'!AG19</f>
        <v>3273937.9893110017</v>
      </c>
    </row>
    <row r="20" spans="2:33" x14ac:dyDescent="0.2">
      <c r="B20" s="204" t="s">
        <v>236</v>
      </c>
      <c r="C20" s="222">
        <f t="shared" si="3"/>
        <v>809061292.32119453</v>
      </c>
      <c r="D20" s="232">
        <f>'[1]09 Spotreba PHM'!D20</f>
        <v>22192657.317214213</v>
      </c>
      <c r="E20" s="232">
        <f>'[1]09 Spotreba PHM'!E20</f>
        <v>22625503.397297114</v>
      </c>
      <c r="F20" s="232">
        <f>'[1]09 Spotreba PHM'!F20</f>
        <v>23051911.011152484</v>
      </c>
      <c r="G20" s="232">
        <f>'[1]09 Spotreba PHM'!G20</f>
        <v>23734770.813151512</v>
      </c>
      <c r="H20" s="232">
        <f>'[1]09 Spotreba PHM'!H20</f>
        <v>23734770.813151512</v>
      </c>
      <c r="I20" s="232">
        <f>'[1]09 Spotreba PHM'!I20</f>
        <v>24064931.745341245</v>
      </c>
      <c r="J20" s="232">
        <f>'[1]09 Spotreba PHM'!J20</f>
        <v>24379150.853719696</v>
      </c>
      <c r="K20" s="232">
        <f>'[1]09 Spotreba PHM'!K20</f>
        <v>24694545.413522027</v>
      </c>
      <c r="L20" s="232">
        <f>'[1]09 Spotreba PHM'!L20</f>
        <v>25010794.727915395</v>
      </c>
      <c r="M20" s="232">
        <f>'[1]09 Spotreba PHM'!M20</f>
        <v>25324678.010564994</v>
      </c>
      <c r="N20" s="232">
        <f>'[1]09 Spotreba PHM'!N20</f>
        <v>25652972.377930794</v>
      </c>
      <c r="O20" s="232">
        <f>'[1]09 Spotreba PHM'!O20</f>
        <v>25959539.139132809</v>
      </c>
      <c r="P20" s="232">
        <f>'[1]09 Spotreba PHM'!P20</f>
        <v>26276753.878485993</v>
      </c>
      <c r="Q20" s="232">
        <f>'[1]09 Spotreba PHM'!Q20</f>
        <v>26590761.691893987</v>
      </c>
      <c r="R20" s="232">
        <f>'[1]09 Spotreba PHM'!R20</f>
        <v>26913372.248665497</v>
      </c>
      <c r="S20" s="232">
        <f>'[1]09 Spotreba PHM'!S20</f>
        <v>27225254.140783656</v>
      </c>
      <c r="T20" s="232">
        <f>'[1]09 Spotreba PHM'!T20</f>
        <v>27520371.993855305</v>
      </c>
      <c r="U20" s="232">
        <f>'[1]09 Spotreba PHM'!U20</f>
        <v>27803178.236556888</v>
      </c>
      <c r="V20" s="232">
        <f>'[1]09 Spotreba PHM'!V20</f>
        <v>28080285.13639579</v>
      </c>
      <c r="W20" s="232">
        <f>'[1]09 Spotreba PHM'!W20</f>
        <v>28376648.850690763</v>
      </c>
      <c r="X20" s="232">
        <f>'[1]09 Spotreba PHM'!X20</f>
        <v>28662594.3702631</v>
      </c>
      <c r="Y20" s="232">
        <f>'[1]09 Spotreba PHM'!Y20</f>
        <v>28952448.455229547</v>
      </c>
      <c r="Z20" s="232">
        <f>'[1]09 Spotreba PHM'!Z20</f>
        <v>29238354.57521271</v>
      </c>
      <c r="AA20" s="232">
        <f>'[1]09 Spotreba PHM'!AA20</f>
        <v>29550440.147313606</v>
      </c>
      <c r="AB20" s="232">
        <f>'[1]09 Spotreba PHM'!AB20</f>
        <v>29836599.753427509</v>
      </c>
      <c r="AC20" s="232">
        <f>'[1]09 Spotreba PHM'!AC20</f>
        <v>30128539.614395943</v>
      </c>
      <c r="AD20" s="232">
        <f>'[1]09 Spotreba PHM'!AD20</f>
        <v>30414754.434669401</v>
      </c>
      <c r="AE20" s="232">
        <f>'[1]09 Spotreba PHM'!AE20</f>
        <v>30735291.271491099</v>
      </c>
      <c r="AF20" s="232">
        <f>'[1]09 Spotreba PHM'!AF20</f>
        <v>31016632.077451997</v>
      </c>
      <c r="AG20" s="232">
        <f>'[1]09 Spotreba PHM'!AG20</f>
        <v>31312785.82431801</v>
      </c>
    </row>
    <row r="21" spans="2:33" x14ac:dyDescent="0.2">
      <c r="B21" s="204" t="s">
        <v>237</v>
      </c>
      <c r="C21" s="222">
        <f t="shared" si="3"/>
        <v>4264560.3354068007</v>
      </c>
      <c r="D21" s="232">
        <f>'[1]09 Spotreba PHM'!D21</f>
        <v>117330.56765729998</v>
      </c>
      <c r="E21" s="232">
        <f>'[1]09 Spotreba PHM'!E21</f>
        <v>119324.38230350001</v>
      </c>
      <c r="F21" s="232">
        <f>'[1]09 Spotreba PHM'!F21</f>
        <v>121274.18728639999</v>
      </c>
      <c r="G21" s="232">
        <f>'[1]09 Spotreba PHM'!G21</f>
        <v>124190.60730800002</v>
      </c>
      <c r="H21" s="232">
        <f>'[1]09 Spotreba PHM'!H21</f>
        <v>124190.60730800002</v>
      </c>
      <c r="I21" s="232">
        <f>'[1]09 Spotreba PHM'!I21</f>
        <v>126076.63210330003</v>
      </c>
      <c r="J21" s="232">
        <f>'[1]09 Spotreba PHM'!J21</f>
        <v>127832.68100449997</v>
      </c>
      <c r="K21" s="232">
        <f>'[1]09 Spotreba PHM'!K21</f>
        <v>129598.86975535001</v>
      </c>
      <c r="L21" s="232">
        <f>'[1]09 Spotreba PHM'!L21</f>
        <v>131372.52813630001</v>
      </c>
      <c r="M21" s="232">
        <f>'[1]09 Spotreba PHM'!M21</f>
        <v>133125.67070675004</v>
      </c>
      <c r="N21" s="232">
        <f>'[1]09 Spotreba PHM'!N21</f>
        <v>134998.62119840001</v>
      </c>
      <c r="O21" s="232">
        <f>'[1]09 Spotreba PHM'!O21</f>
        <v>136688.47495885004</v>
      </c>
      <c r="P21" s="232">
        <f>'[1]09 Spotreba PHM'!P21</f>
        <v>138470.55530600005</v>
      </c>
      <c r="Q21" s="232">
        <f>'[1]09 Spotreba PHM'!Q21</f>
        <v>140224.75830000004</v>
      </c>
      <c r="R21" s="232">
        <f>'[1]09 Spotreba PHM'!R21</f>
        <v>142026.81337799999</v>
      </c>
      <c r="S21" s="232">
        <f>'[1]09 Spotreba PHM'!S21</f>
        <v>143753.91902019994</v>
      </c>
      <c r="T21" s="232">
        <f>'[1]09 Spotreba PHM'!T21</f>
        <v>145331.58884439996</v>
      </c>
      <c r="U21" s="232">
        <f>'[1]09 Spotreba PHM'!U21</f>
        <v>146829.91496495</v>
      </c>
      <c r="V21" s="232">
        <f>'[1]09 Spotreba PHM'!V21</f>
        <v>148251.4547069</v>
      </c>
      <c r="W21" s="232">
        <f>'[1]09 Spotreba PHM'!W21</f>
        <v>149839.85246874997</v>
      </c>
      <c r="X21" s="232">
        <f>'[1]09 Spotreba PHM'!X21</f>
        <v>151332.43581800006</v>
      </c>
      <c r="Y21" s="232">
        <f>'[1]09 Spotreba PHM'!Y21</f>
        <v>152863.86987674999</v>
      </c>
      <c r="Z21" s="232">
        <f>'[1]09 Spotreba PHM'!Z21</f>
        <v>154361.46241300009</v>
      </c>
      <c r="AA21" s="232">
        <f>'[1]09 Spotreba PHM'!AA21</f>
        <v>156085.75978900003</v>
      </c>
      <c r="AB21" s="232">
        <f>'[1]09 Spotreba PHM'!AB21</f>
        <v>157585.577785</v>
      </c>
      <c r="AC21" s="232">
        <f>'[1]09 Spotreba PHM'!AC21</f>
        <v>159140.82449120004</v>
      </c>
      <c r="AD21" s="232">
        <f>'[1]09 Spotreba PHM'!AD21</f>
        <v>160641.11701639998</v>
      </c>
      <c r="AE21" s="232">
        <f>'[1]09 Spotreba PHM'!AE21</f>
        <v>162438.57837594993</v>
      </c>
      <c r="AF21" s="232">
        <f>'[1]09 Spotreba PHM'!AF21</f>
        <v>163896.31684690001</v>
      </c>
      <c r="AG21" s="232">
        <f>'[1]09 Spotreba PHM'!AG21</f>
        <v>165481.70627874997</v>
      </c>
    </row>
    <row r="24" spans="2:33" x14ac:dyDescent="0.2">
      <c r="B24" s="204"/>
      <c r="C24" s="204"/>
      <c r="D24" s="204" t="s">
        <v>10</v>
      </c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2:33" x14ac:dyDescent="0.2">
      <c r="B25" s="206" t="s">
        <v>382</v>
      </c>
      <c r="C25" s="206"/>
      <c r="D25" s="204">
        <v>1</v>
      </c>
      <c r="E25" s="204">
        <v>2</v>
      </c>
      <c r="F25" s="204">
        <v>3</v>
      </c>
      <c r="G25" s="204">
        <v>4</v>
      </c>
      <c r="H25" s="204">
        <v>5</v>
      </c>
      <c r="I25" s="204">
        <v>6</v>
      </c>
      <c r="J25" s="204">
        <v>7</v>
      </c>
      <c r="K25" s="204">
        <v>8</v>
      </c>
      <c r="L25" s="204">
        <v>9</v>
      </c>
      <c r="M25" s="204">
        <v>10</v>
      </c>
      <c r="N25" s="204">
        <v>11</v>
      </c>
      <c r="O25" s="204">
        <v>12</v>
      </c>
      <c r="P25" s="204">
        <v>13</v>
      </c>
      <c r="Q25" s="204">
        <v>14</v>
      </c>
      <c r="R25" s="204">
        <v>15</v>
      </c>
      <c r="S25" s="204">
        <v>16</v>
      </c>
      <c r="T25" s="204">
        <v>17</v>
      </c>
      <c r="U25" s="204">
        <v>18</v>
      </c>
      <c r="V25" s="204">
        <v>19</v>
      </c>
      <c r="W25" s="204">
        <v>20</v>
      </c>
      <c r="X25" s="204">
        <v>21</v>
      </c>
      <c r="Y25" s="204">
        <v>22</v>
      </c>
      <c r="Z25" s="204">
        <v>23</v>
      </c>
      <c r="AA25" s="204">
        <v>24</v>
      </c>
      <c r="AB25" s="204">
        <v>25</v>
      </c>
      <c r="AC25" s="204">
        <v>26</v>
      </c>
      <c r="AD25" s="204">
        <v>27</v>
      </c>
      <c r="AE25" s="204">
        <v>28</v>
      </c>
      <c r="AF25" s="204">
        <v>29</v>
      </c>
      <c r="AG25" s="204">
        <v>30</v>
      </c>
    </row>
    <row r="26" spans="2:33" x14ac:dyDescent="0.2">
      <c r="B26" s="207" t="s">
        <v>90</v>
      </c>
      <c r="C26" s="207" t="s">
        <v>9</v>
      </c>
      <c r="D26" s="208">
        <f>D4</f>
        <v>2026</v>
      </c>
      <c r="E26" s="208">
        <f t="shared" ref="E26:AG26" si="4">E4</f>
        <v>2027</v>
      </c>
      <c r="F26" s="208">
        <f t="shared" si="4"/>
        <v>2028</v>
      </c>
      <c r="G26" s="208">
        <f t="shared" si="4"/>
        <v>2029</v>
      </c>
      <c r="H26" s="208">
        <f t="shared" si="4"/>
        <v>2030</v>
      </c>
      <c r="I26" s="208">
        <f t="shared" si="4"/>
        <v>2031</v>
      </c>
      <c r="J26" s="208">
        <f t="shared" si="4"/>
        <v>2032</v>
      </c>
      <c r="K26" s="208">
        <f t="shared" si="4"/>
        <v>2033</v>
      </c>
      <c r="L26" s="208">
        <f t="shared" si="4"/>
        <v>2034</v>
      </c>
      <c r="M26" s="208">
        <f t="shared" si="4"/>
        <v>2035</v>
      </c>
      <c r="N26" s="208">
        <f t="shared" si="4"/>
        <v>2036</v>
      </c>
      <c r="O26" s="208">
        <f t="shared" si="4"/>
        <v>2037</v>
      </c>
      <c r="P26" s="208">
        <f t="shared" si="4"/>
        <v>2038</v>
      </c>
      <c r="Q26" s="208">
        <f t="shared" si="4"/>
        <v>2039</v>
      </c>
      <c r="R26" s="208">
        <f t="shared" si="4"/>
        <v>2040</v>
      </c>
      <c r="S26" s="208">
        <f t="shared" si="4"/>
        <v>2041</v>
      </c>
      <c r="T26" s="208">
        <f t="shared" si="4"/>
        <v>2042</v>
      </c>
      <c r="U26" s="208">
        <f t="shared" si="4"/>
        <v>2043</v>
      </c>
      <c r="V26" s="208">
        <f t="shared" si="4"/>
        <v>2044</v>
      </c>
      <c r="W26" s="208">
        <f t="shared" si="4"/>
        <v>2045</v>
      </c>
      <c r="X26" s="208">
        <f t="shared" si="4"/>
        <v>2046</v>
      </c>
      <c r="Y26" s="208">
        <f t="shared" si="4"/>
        <v>2047</v>
      </c>
      <c r="Z26" s="208">
        <f t="shared" si="4"/>
        <v>2048</v>
      </c>
      <c r="AA26" s="208">
        <f t="shared" si="4"/>
        <v>2049</v>
      </c>
      <c r="AB26" s="208">
        <f t="shared" si="4"/>
        <v>2050</v>
      </c>
      <c r="AC26" s="208">
        <f t="shared" si="4"/>
        <v>2051</v>
      </c>
      <c r="AD26" s="208">
        <f t="shared" si="4"/>
        <v>2052</v>
      </c>
      <c r="AE26" s="208">
        <f t="shared" si="4"/>
        <v>2053</v>
      </c>
      <c r="AF26" s="208">
        <f t="shared" si="4"/>
        <v>2054</v>
      </c>
      <c r="AG26" s="208">
        <f t="shared" si="4"/>
        <v>2055</v>
      </c>
    </row>
    <row r="27" spans="2:33" x14ac:dyDescent="0.2">
      <c r="B27" s="204" t="s">
        <v>364</v>
      </c>
      <c r="C27" s="222">
        <f t="shared" ref="C27:C34" si="5">SUM(D27:AG27)</f>
        <v>1727264.6653662333</v>
      </c>
      <c r="D27" s="225">
        <f t="shared" ref="D27:D32" si="6">D5-D16</f>
        <v>0</v>
      </c>
      <c r="E27" s="225">
        <f t="shared" ref="E27:AG27" si="7">E5-E16</f>
        <v>0</v>
      </c>
      <c r="F27" s="225">
        <f t="shared" si="7"/>
        <v>0</v>
      </c>
      <c r="G27" s="225">
        <f t="shared" si="7"/>
        <v>42955.424173126929</v>
      </c>
      <c r="H27" s="225">
        <f t="shared" si="7"/>
        <v>53468.645536128432</v>
      </c>
      <c r="I27" s="225">
        <f t="shared" si="7"/>
        <v>37453.865205449052</v>
      </c>
      <c r="J27" s="225">
        <f t="shared" si="7"/>
        <v>50421.088768949732</v>
      </c>
      <c r="K27" s="225">
        <f t="shared" si="7"/>
        <v>48863.614752450027</v>
      </c>
      <c r="L27" s="225">
        <f>L5-L16</f>
        <v>47711.362118995748</v>
      </c>
      <c r="M27" s="225">
        <f t="shared" si="7"/>
        <v>47954.218035376631</v>
      </c>
      <c r="N27" s="225">
        <f t="shared" si="7"/>
        <v>66895.662101699039</v>
      </c>
      <c r="O27" s="225">
        <f t="shared" si="7"/>
        <v>68461.890238050371</v>
      </c>
      <c r="P27" s="225">
        <f t="shared" si="7"/>
        <v>66548.786403001286</v>
      </c>
      <c r="Q27" s="225">
        <f t="shared" si="7"/>
        <v>80846.311264352873</v>
      </c>
      <c r="R27" s="225">
        <f t="shared" si="7"/>
        <v>76906.602792750113</v>
      </c>
      <c r="S27" s="225">
        <f t="shared" si="7"/>
        <v>58373.286220313981</v>
      </c>
      <c r="T27" s="225">
        <f t="shared" si="7"/>
        <v>53181.513135973364</v>
      </c>
      <c r="U27" s="225">
        <f t="shared" si="7"/>
        <v>67488.613175550476</v>
      </c>
      <c r="V27" s="225">
        <f t="shared" si="7"/>
        <v>69277.913573098369</v>
      </c>
      <c r="W27" s="225">
        <f t="shared" si="7"/>
        <v>61897.027236185968</v>
      </c>
      <c r="X27" s="225">
        <f t="shared" si="7"/>
        <v>77552.642368346453</v>
      </c>
      <c r="Y27" s="225">
        <f t="shared" si="7"/>
        <v>72104.308435239829</v>
      </c>
      <c r="Z27" s="225">
        <f t="shared" si="7"/>
        <v>86905.723046402447</v>
      </c>
      <c r="AA27" s="225">
        <f t="shared" si="7"/>
        <v>74694.835577923805</v>
      </c>
      <c r="AB27" s="225">
        <f t="shared" si="7"/>
        <v>74943.466371000744</v>
      </c>
      <c r="AC27" s="225">
        <f t="shared" si="7"/>
        <v>69381.365753962658</v>
      </c>
      <c r="AD27" s="225">
        <f t="shared" si="7"/>
        <v>69623.842425297946</v>
      </c>
      <c r="AE27" s="225">
        <f t="shared" si="7"/>
        <v>70123.049591022544</v>
      </c>
      <c r="AF27" s="225">
        <f t="shared" si="7"/>
        <v>68757.787549274042</v>
      </c>
      <c r="AG27" s="225">
        <f t="shared" si="7"/>
        <v>64471.819516310468</v>
      </c>
    </row>
    <row r="28" spans="2:33" x14ac:dyDescent="0.2">
      <c r="B28" s="204" t="s">
        <v>365</v>
      </c>
      <c r="C28" s="222">
        <f t="shared" si="5"/>
        <v>577157.99271166651</v>
      </c>
      <c r="D28" s="225">
        <f t="shared" si="6"/>
        <v>0</v>
      </c>
      <c r="E28" s="225">
        <f t="shared" ref="E28:AG28" si="8">E6-E17</f>
        <v>0</v>
      </c>
      <c r="F28" s="225">
        <f t="shared" si="8"/>
        <v>0</v>
      </c>
      <c r="G28" s="225">
        <f t="shared" si="8"/>
        <v>14446.838836875279</v>
      </c>
      <c r="H28" s="225">
        <f t="shared" si="8"/>
        <v>17951.245957875624</v>
      </c>
      <c r="I28" s="225">
        <f t="shared" si="8"/>
        <v>12606.363561399281</v>
      </c>
      <c r="J28" s="225">
        <f t="shared" si="8"/>
        <v>16922.14912965009</v>
      </c>
      <c r="K28" s="225">
        <f t="shared" si="8"/>
        <v>16396.368837901857</v>
      </c>
      <c r="L28" s="225">
        <f t="shared" si="8"/>
        <v>16005.662340500392</v>
      </c>
      <c r="M28" s="225">
        <f t="shared" si="8"/>
        <v>16079.99202637421</v>
      </c>
      <c r="N28" s="225">
        <f t="shared" si="8"/>
        <v>22387.184428898618</v>
      </c>
      <c r="O28" s="225">
        <f t="shared" si="8"/>
        <v>22902.638188099023</v>
      </c>
      <c r="P28" s="225">
        <f t="shared" si="8"/>
        <v>22258.314623501152</v>
      </c>
      <c r="Q28" s="225">
        <f t="shared" si="8"/>
        <v>27017.533957701642</v>
      </c>
      <c r="R28" s="225">
        <f t="shared" si="8"/>
        <v>25697.675514249131</v>
      </c>
      <c r="S28" s="225">
        <f t="shared" si="8"/>
        <v>19514.027005937416</v>
      </c>
      <c r="T28" s="225">
        <f t="shared" si="8"/>
        <v>17777.559660325758</v>
      </c>
      <c r="U28" s="225">
        <f t="shared" si="8"/>
        <v>22540.716689350549</v>
      </c>
      <c r="V28" s="225">
        <f t="shared" si="8"/>
        <v>23131.273837699555</v>
      </c>
      <c r="W28" s="225">
        <f t="shared" si="8"/>
        <v>20665.102074562572</v>
      </c>
      <c r="X28" s="225">
        <f t="shared" si="8"/>
        <v>25877.764134450816</v>
      </c>
      <c r="Y28" s="225">
        <f t="shared" si="8"/>
        <v>24055.776505912654</v>
      </c>
      <c r="Z28" s="225">
        <f t="shared" si="8"/>
        <v>28983.705058800057</v>
      </c>
      <c r="AA28" s="225">
        <f t="shared" si="8"/>
        <v>24907.532918475103</v>
      </c>
      <c r="AB28" s="225">
        <f t="shared" si="8"/>
        <v>24984.533532001078</v>
      </c>
      <c r="AC28" s="225">
        <f t="shared" si="8"/>
        <v>23124.623675487936</v>
      </c>
      <c r="AD28" s="225">
        <f t="shared" si="8"/>
        <v>23199.572915099561</v>
      </c>
      <c r="AE28" s="225">
        <f t="shared" si="8"/>
        <v>23360.098986174446</v>
      </c>
      <c r="AF28" s="225">
        <f t="shared" si="8"/>
        <v>22899.135321424808</v>
      </c>
      <c r="AG28" s="225">
        <f t="shared" si="8"/>
        <v>21464.6029929379</v>
      </c>
    </row>
    <row r="29" spans="2:33" x14ac:dyDescent="0.2">
      <c r="B29" s="204" t="s">
        <v>234</v>
      </c>
      <c r="C29" s="222">
        <f t="shared" si="5"/>
        <v>198365.73391475971</v>
      </c>
      <c r="D29" s="225">
        <f t="shared" si="6"/>
        <v>0</v>
      </c>
      <c r="E29" s="225">
        <f t="shared" ref="E29:AG29" si="9">E7-E18</f>
        <v>0</v>
      </c>
      <c r="F29" s="225">
        <f t="shared" si="9"/>
        <v>0</v>
      </c>
      <c r="G29" s="225">
        <f t="shared" si="9"/>
        <v>4801.294643500587</v>
      </c>
      <c r="H29" s="225">
        <f t="shared" si="9"/>
        <v>6022.8914260009769</v>
      </c>
      <c r="I29" s="225">
        <f t="shared" si="9"/>
        <v>4173.0469418002758</v>
      </c>
      <c r="J29" s="225">
        <f t="shared" si="9"/>
        <v>5689.6431993998121</v>
      </c>
      <c r="K29" s="225">
        <f t="shared" si="9"/>
        <v>5519.0437068508472</v>
      </c>
      <c r="L29" s="225">
        <f t="shared" si="9"/>
        <v>5395.5453910999931</v>
      </c>
      <c r="M29" s="225">
        <f t="shared" si="9"/>
        <v>5434.1630517505109</v>
      </c>
      <c r="N29" s="225">
        <f t="shared" si="9"/>
        <v>7644.266846599523</v>
      </c>
      <c r="O29" s="225">
        <f t="shared" si="9"/>
        <v>7836.5847698999569</v>
      </c>
      <c r="P29" s="225">
        <f t="shared" si="9"/>
        <v>7624.6390373003669</v>
      </c>
      <c r="Q29" s="225">
        <f t="shared" si="9"/>
        <v>9295.8509775497951</v>
      </c>
      <c r="R29" s="225">
        <f t="shared" si="9"/>
        <v>8848.8664770000614</v>
      </c>
      <c r="S29" s="225">
        <f t="shared" si="9"/>
        <v>6702.2471102501731</v>
      </c>
      <c r="T29" s="225">
        <f t="shared" si="9"/>
        <v>6104.6846191009972</v>
      </c>
      <c r="U29" s="225">
        <f t="shared" si="9"/>
        <v>7772.2475923001766</v>
      </c>
      <c r="V29" s="225">
        <f t="shared" si="9"/>
        <v>7985.7871046999935</v>
      </c>
      <c r="W29" s="225">
        <f t="shared" si="9"/>
        <v>7134.1180485005025</v>
      </c>
      <c r="X29" s="225">
        <f t="shared" si="9"/>
        <v>8958.3586660006549</v>
      </c>
      <c r="Y29" s="225">
        <f t="shared" si="9"/>
        <v>8331.0762542502489</v>
      </c>
      <c r="Z29" s="225">
        <f t="shared" si="9"/>
        <v>10056.089282100787</v>
      </c>
      <c r="AA29" s="225">
        <f t="shared" si="9"/>
        <v>8643.2781465009321</v>
      </c>
      <c r="AB29" s="225">
        <f t="shared" si="9"/>
        <v>8677.8976300000213</v>
      </c>
      <c r="AC29" s="225">
        <f t="shared" si="9"/>
        <v>8037.4304546504281</v>
      </c>
      <c r="AD29" s="225">
        <f t="shared" si="9"/>
        <v>8071.3521713002119</v>
      </c>
      <c r="AE29" s="225">
        <f t="shared" si="9"/>
        <v>8134.5023360508494</v>
      </c>
      <c r="AF29" s="225">
        <f t="shared" si="9"/>
        <v>7981.582136800047</v>
      </c>
      <c r="AG29" s="225">
        <f t="shared" si="9"/>
        <v>7489.2458935009781</v>
      </c>
    </row>
    <row r="30" spans="2:33" x14ac:dyDescent="0.2">
      <c r="B30" s="204" t="s">
        <v>235</v>
      </c>
      <c r="C30" s="222">
        <f t="shared" si="5"/>
        <v>789224.99692573771</v>
      </c>
      <c r="D30" s="225">
        <f t="shared" si="6"/>
        <v>0</v>
      </c>
      <c r="E30" s="225">
        <f t="shared" ref="E30:AG30" si="10">E8-E19</f>
        <v>0</v>
      </c>
      <c r="F30" s="225">
        <f t="shared" si="10"/>
        <v>0</v>
      </c>
      <c r="G30" s="225">
        <f t="shared" si="10"/>
        <v>22096.027301500551</v>
      </c>
      <c r="H30" s="225">
        <f t="shared" si="10"/>
        <v>23989.687415000051</v>
      </c>
      <c r="I30" s="225">
        <f t="shared" si="10"/>
        <v>21703.975523599423</v>
      </c>
      <c r="J30" s="225">
        <f t="shared" si="10"/>
        <v>24234.479855299462</v>
      </c>
      <c r="K30" s="225">
        <f t="shared" si="10"/>
        <v>23177.886750352103</v>
      </c>
      <c r="L30" s="225">
        <f t="shared" si="10"/>
        <v>23000.531626098324</v>
      </c>
      <c r="M30" s="225">
        <f t="shared" si="10"/>
        <v>23178.733243749943</v>
      </c>
      <c r="N30" s="225">
        <f t="shared" si="10"/>
        <v>29517.175451599527</v>
      </c>
      <c r="O30" s="225">
        <f t="shared" si="10"/>
        <v>30891.094764099922</v>
      </c>
      <c r="P30" s="225">
        <f t="shared" si="10"/>
        <v>29579.010400900152</v>
      </c>
      <c r="Q30" s="225">
        <f t="shared" si="10"/>
        <v>32459.522543749772</v>
      </c>
      <c r="R30" s="225">
        <f t="shared" si="10"/>
        <v>31440.210531499702</v>
      </c>
      <c r="S30" s="225">
        <f t="shared" si="10"/>
        <v>27843.716388849076</v>
      </c>
      <c r="T30" s="225">
        <f t="shared" si="10"/>
        <v>26766.425382198766</v>
      </c>
      <c r="U30" s="225">
        <f t="shared" si="10"/>
        <v>29575.486311299726</v>
      </c>
      <c r="V30" s="225">
        <f t="shared" si="10"/>
        <v>31226.687816401012</v>
      </c>
      <c r="W30" s="225">
        <f t="shared" si="10"/>
        <v>29983.948587749619</v>
      </c>
      <c r="X30" s="225">
        <f t="shared" si="10"/>
        <v>33906.660348898731</v>
      </c>
      <c r="Y30" s="225">
        <f t="shared" si="10"/>
        <v>33675.958204349969</v>
      </c>
      <c r="Z30" s="225">
        <f t="shared" si="10"/>
        <v>36180.633935199119</v>
      </c>
      <c r="AA30" s="225">
        <f t="shared" si="10"/>
        <v>32630.100209299009</v>
      </c>
      <c r="AB30" s="225">
        <f t="shared" si="10"/>
        <v>32976.354750998784</v>
      </c>
      <c r="AC30" s="225">
        <f t="shared" si="10"/>
        <v>32452.641195101198</v>
      </c>
      <c r="AD30" s="225">
        <f t="shared" si="10"/>
        <v>32790.528170199133</v>
      </c>
      <c r="AE30" s="225">
        <f t="shared" si="10"/>
        <v>30959.565887898672</v>
      </c>
      <c r="AF30" s="225">
        <f t="shared" si="10"/>
        <v>32058.26610459853</v>
      </c>
      <c r="AG30" s="225">
        <f t="shared" si="10"/>
        <v>30929.688225247432</v>
      </c>
    </row>
    <row r="31" spans="2:33" x14ac:dyDescent="0.2">
      <c r="B31" s="204" t="s">
        <v>236</v>
      </c>
      <c r="C31" s="222">
        <f t="shared" si="5"/>
        <v>6439495.6329338737</v>
      </c>
      <c r="D31" s="225">
        <f t="shared" si="6"/>
        <v>0</v>
      </c>
      <c r="E31" s="225">
        <f t="shared" ref="E31:AG31" si="11">E9-E20</f>
        <v>0</v>
      </c>
      <c r="F31" s="225">
        <f t="shared" si="11"/>
        <v>0</v>
      </c>
      <c r="G31" s="225">
        <f t="shared" si="11"/>
        <v>179207.22414949536</v>
      </c>
      <c r="H31" s="225">
        <f t="shared" si="11"/>
        <v>191802.93881399557</v>
      </c>
      <c r="I31" s="225">
        <f t="shared" si="11"/>
        <v>178029.25468915328</v>
      </c>
      <c r="J31" s="225">
        <f t="shared" si="11"/>
        <v>196298.38734309003</v>
      </c>
      <c r="K31" s="225">
        <f t="shared" si="11"/>
        <v>190707.02240121737</v>
      </c>
      <c r="L31" s="225">
        <f t="shared" si="11"/>
        <v>190966.33550511673</v>
      </c>
      <c r="M31" s="225">
        <f t="shared" si="11"/>
        <v>193591.68035275117</v>
      </c>
      <c r="N31" s="225">
        <f t="shared" si="11"/>
        <v>237198.77544010058</v>
      </c>
      <c r="O31" s="225">
        <f t="shared" si="11"/>
        <v>247780.68365648761</v>
      </c>
      <c r="P31" s="225">
        <f t="shared" si="11"/>
        <v>240491.58978350833</v>
      </c>
      <c r="Q31" s="225">
        <f t="shared" si="11"/>
        <v>261100.68608926237</v>
      </c>
      <c r="R31" s="225">
        <f t="shared" si="11"/>
        <v>255760.17816849425</v>
      </c>
      <c r="S31" s="225">
        <f t="shared" si="11"/>
        <v>232033.59630229324</v>
      </c>
      <c r="T31" s="225">
        <f t="shared" si="11"/>
        <v>225071.05348259956</v>
      </c>
      <c r="U31" s="225">
        <f t="shared" si="11"/>
        <v>243964.68660590798</v>
      </c>
      <c r="V31" s="225">
        <f t="shared" si="11"/>
        <v>255153.5825661011</v>
      </c>
      <c r="W31" s="225">
        <f t="shared" si="11"/>
        <v>247085.66407022998</v>
      </c>
      <c r="X31" s="225">
        <f t="shared" si="11"/>
        <v>273393.49869649112</v>
      </c>
      <c r="Y31" s="225">
        <f t="shared" si="11"/>
        <v>272066.04242765158</v>
      </c>
      <c r="Z31" s="225">
        <f t="shared" si="11"/>
        <v>288933.54445077851</v>
      </c>
      <c r="AA31" s="225">
        <f t="shared" si="11"/>
        <v>265515.08659464493</v>
      </c>
      <c r="AB31" s="225">
        <f t="shared" si="11"/>
        <v>268022.59472549707</v>
      </c>
      <c r="AC31" s="225">
        <f t="shared" si="11"/>
        <v>264749.84800179675</v>
      </c>
      <c r="AD31" s="225">
        <f t="shared" si="11"/>
        <v>267202.1419731006</v>
      </c>
      <c r="AE31" s="225">
        <f t="shared" si="11"/>
        <v>255214.4668437019</v>
      </c>
      <c r="AF31" s="225">
        <f t="shared" si="11"/>
        <v>262727.49251640216</v>
      </c>
      <c r="AG31" s="225">
        <f t="shared" si="11"/>
        <v>255427.57728400454</v>
      </c>
    </row>
    <row r="32" spans="2:33" ht="12" thickBot="1" x14ac:dyDescent="0.25">
      <c r="B32" s="221" t="s">
        <v>237</v>
      </c>
      <c r="C32" s="226">
        <f t="shared" si="5"/>
        <v>36751.986134050094</v>
      </c>
      <c r="D32" s="227">
        <f t="shared" si="6"/>
        <v>0</v>
      </c>
      <c r="E32" s="227">
        <f t="shared" ref="E32:AG32" si="12">E10-E21</f>
        <v>0</v>
      </c>
      <c r="F32" s="227">
        <f t="shared" si="12"/>
        <v>0</v>
      </c>
      <c r="G32" s="227">
        <f t="shared" si="12"/>
        <v>1039.2213934999745</v>
      </c>
      <c r="H32" s="227">
        <f t="shared" si="12"/>
        <v>1148.65894199998</v>
      </c>
      <c r="I32" s="227">
        <f t="shared" si="12"/>
        <v>1026.4875837499858</v>
      </c>
      <c r="J32" s="227">
        <f t="shared" si="12"/>
        <v>1173.8538627000235</v>
      </c>
      <c r="K32" s="227">
        <f t="shared" si="12"/>
        <v>1114.8501709499833</v>
      </c>
      <c r="L32" s="227">
        <f t="shared" si="12"/>
        <v>1106.1665691000526</v>
      </c>
      <c r="M32" s="227">
        <f t="shared" si="12"/>
        <v>1117.9987777500355</v>
      </c>
      <c r="N32" s="227">
        <f t="shared" si="12"/>
        <v>1489.1836260999844</v>
      </c>
      <c r="O32" s="227">
        <f t="shared" si="12"/>
        <v>1569.9803983999591</v>
      </c>
      <c r="P32" s="227">
        <f t="shared" si="12"/>
        <v>1496.0199519999733</v>
      </c>
      <c r="Q32" s="227">
        <f t="shared" si="12"/>
        <v>1664.6195401999867</v>
      </c>
      <c r="R32" s="227">
        <f t="shared" si="12"/>
        <v>1634.336336999957</v>
      </c>
      <c r="S32" s="227">
        <f t="shared" si="12"/>
        <v>1398.5443222000031</v>
      </c>
      <c r="T32" s="227">
        <f t="shared" si="12"/>
        <v>1312.1881254000473</v>
      </c>
      <c r="U32" s="227">
        <f t="shared" si="12"/>
        <v>1422.728043250012</v>
      </c>
      <c r="V32" s="227">
        <f t="shared" si="12"/>
        <v>1493.548456700024</v>
      </c>
      <c r="W32" s="227">
        <f t="shared" si="12"/>
        <v>1397.5108502499352</v>
      </c>
      <c r="X32" s="227">
        <f t="shared" si="12"/>
        <v>1589.5968999999459</v>
      </c>
      <c r="Y32" s="227">
        <f t="shared" si="12"/>
        <v>1552.0867260000377</v>
      </c>
      <c r="Z32" s="227">
        <f t="shared" si="12"/>
        <v>1671.2031254999165</v>
      </c>
      <c r="AA32" s="227">
        <f t="shared" si="12"/>
        <v>1441.8761622499733</v>
      </c>
      <c r="AB32" s="227">
        <f t="shared" si="12"/>
        <v>1437.0285790000053</v>
      </c>
      <c r="AC32" s="227">
        <f t="shared" si="12"/>
        <v>1376.7522855499992</v>
      </c>
      <c r="AD32" s="227">
        <f t="shared" si="12"/>
        <v>1371.4301731000887</v>
      </c>
      <c r="AE32" s="227">
        <f t="shared" si="12"/>
        <v>1239.2818428000901</v>
      </c>
      <c r="AF32" s="227">
        <f t="shared" si="12"/>
        <v>1277.9220641000429</v>
      </c>
      <c r="AG32" s="227">
        <f t="shared" si="12"/>
        <v>1188.9113245000772</v>
      </c>
    </row>
    <row r="33" spans="2:33" ht="12" thickTop="1" x14ac:dyDescent="0.2">
      <c r="B33" s="211" t="s">
        <v>370</v>
      </c>
      <c r="C33" s="228">
        <f t="shared" si="5"/>
        <v>1727264.6653662333</v>
      </c>
      <c r="D33" s="229">
        <f>D27</f>
        <v>0</v>
      </c>
      <c r="E33" s="229">
        <f t="shared" ref="E33:AG33" si="13">E27</f>
        <v>0</v>
      </c>
      <c r="F33" s="229">
        <f t="shared" si="13"/>
        <v>0</v>
      </c>
      <c r="G33" s="229">
        <f t="shared" si="13"/>
        <v>42955.424173126929</v>
      </c>
      <c r="H33" s="229">
        <f t="shared" si="13"/>
        <v>53468.645536128432</v>
      </c>
      <c r="I33" s="229">
        <f t="shared" si="13"/>
        <v>37453.865205449052</v>
      </c>
      <c r="J33" s="229">
        <f t="shared" si="13"/>
        <v>50421.088768949732</v>
      </c>
      <c r="K33" s="229">
        <f t="shared" si="13"/>
        <v>48863.614752450027</v>
      </c>
      <c r="L33" s="229">
        <f t="shared" si="13"/>
        <v>47711.362118995748</v>
      </c>
      <c r="M33" s="229">
        <f t="shared" si="13"/>
        <v>47954.218035376631</v>
      </c>
      <c r="N33" s="229">
        <f t="shared" si="13"/>
        <v>66895.662101699039</v>
      </c>
      <c r="O33" s="229">
        <f t="shared" si="13"/>
        <v>68461.890238050371</v>
      </c>
      <c r="P33" s="229">
        <f t="shared" si="13"/>
        <v>66548.786403001286</v>
      </c>
      <c r="Q33" s="229">
        <f t="shared" si="13"/>
        <v>80846.311264352873</v>
      </c>
      <c r="R33" s="229">
        <f t="shared" si="13"/>
        <v>76906.602792750113</v>
      </c>
      <c r="S33" s="229">
        <f t="shared" si="13"/>
        <v>58373.286220313981</v>
      </c>
      <c r="T33" s="229">
        <f t="shared" si="13"/>
        <v>53181.513135973364</v>
      </c>
      <c r="U33" s="229">
        <f t="shared" si="13"/>
        <v>67488.613175550476</v>
      </c>
      <c r="V33" s="229">
        <f t="shared" si="13"/>
        <v>69277.913573098369</v>
      </c>
      <c r="W33" s="229">
        <f t="shared" si="13"/>
        <v>61897.027236185968</v>
      </c>
      <c r="X33" s="229">
        <f t="shared" si="13"/>
        <v>77552.642368346453</v>
      </c>
      <c r="Y33" s="229">
        <f t="shared" si="13"/>
        <v>72104.308435239829</v>
      </c>
      <c r="Z33" s="229">
        <f t="shared" si="13"/>
        <v>86905.723046402447</v>
      </c>
      <c r="AA33" s="229">
        <f t="shared" si="13"/>
        <v>74694.835577923805</v>
      </c>
      <c r="AB33" s="229">
        <f t="shared" si="13"/>
        <v>74943.466371000744</v>
      </c>
      <c r="AC33" s="229">
        <f t="shared" si="13"/>
        <v>69381.365753962658</v>
      </c>
      <c r="AD33" s="229">
        <f t="shared" si="13"/>
        <v>69623.842425297946</v>
      </c>
      <c r="AE33" s="229">
        <f t="shared" si="13"/>
        <v>70123.049591022544</v>
      </c>
      <c r="AF33" s="229">
        <f t="shared" si="13"/>
        <v>68757.787549274042</v>
      </c>
      <c r="AG33" s="229">
        <f t="shared" si="13"/>
        <v>64471.819516310468</v>
      </c>
    </row>
    <row r="34" spans="2:33" x14ac:dyDescent="0.2">
      <c r="B34" s="204" t="s">
        <v>371</v>
      </c>
      <c r="C34" s="222">
        <f t="shared" si="5"/>
        <v>8040996.3426200887</v>
      </c>
      <c r="D34" s="225">
        <f>SUM(D28:D32)</f>
        <v>0</v>
      </c>
      <c r="E34" s="225">
        <f t="shared" ref="E34:AG34" si="14">SUM(E28:E32)</f>
        <v>0</v>
      </c>
      <c r="F34" s="225">
        <f t="shared" si="14"/>
        <v>0</v>
      </c>
      <c r="G34" s="225">
        <f t="shared" si="14"/>
        <v>221590.60632487177</v>
      </c>
      <c r="H34" s="225">
        <f t="shared" si="14"/>
        <v>240915.4225548722</v>
      </c>
      <c r="I34" s="225">
        <f t="shared" si="14"/>
        <v>217539.12829970225</v>
      </c>
      <c r="J34" s="225">
        <f t="shared" si="14"/>
        <v>244318.51339013941</v>
      </c>
      <c r="K34" s="225">
        <f t="shared" si="14"/>
        <v>236915.17186727218</v>
      </c>
      <c r="L34" s="225">
        <f t="shared" si="14"/>
        <v>236474.24143191549</v>
      </c>
      <c r="M34" s="225">
        <f t="shared" si="14"/>
        <v>239402.56745237586</v>
      </c>
      <c r="N34" s="225">
        <f t="shared" si="14"/>
        <v>298236.5857932982</v>
      </c>
      <c r="O34" s="225">
        <f t="shared" si="14"/>
        <v>310980.9817769865</v>
      </c>
      <c r="P34" s="225">
        <f t="shared" si="14"/>
        <v>301449.57379721</v>
      </c>
      <c r="Q34" s="225">
        <f t="shared" si="14"/>
        <v>331538.21310846356</v>
      </c>
      <c r="R34" s="225">
        <f t="shared" si="14"/>
        <v>323381.26702824311</v>
      </c>
      <c r="S34" s="225">
        <f t="shared" si="14"/>
        <v>287492.13112952991</v>
      </c>
      <c r="T34" s="225">
        <f t="shared" si="14"/>
        <v>277031.91126962512</v>
      </c>
      <c r="U34" s="225">
        <f t="shared" si="14"/>
        <v>305275.86524210847</v>
      </c>
      <c r="V34" s="225">
        <f t="shared" si="14"/>
        <v>318990.87978160172</v>
      </c>
      <c r="W34" s="225">
        <f t="shared" si="14"/>
        <v>306266.34363129258</v>
      </c>
      <c r="X34" s="225">
        <f t="shared" si="14"/>
        <v>343725.87874584127</v>
      </c>
      <c r="Y34" s="225">
        <f t="shared" si="14"/>
        <v>339680.94011816452</v>
      </c>
      <c r="Z34" s="225">
        <f t="shared" si="14"/>
        <v>365825.17585237836</v>
      </c>
      <c r="AA34" s="225">
        <f t="shared" si="14"/>
        <v>333137.87403116992</v>
      </c>
      <c r="AB34" s="225">
        <f t="shared" si="14"/>
        <v>336098.40921749698</v>
      </c>
      <c r="AC34" s="225">
        <f t="shared" si="14"/>
        <v>329741.29561258631</v>
      </c>
      <c r="AD34" s="225">
        <f t="shared" si="14"/>
        <v>332635.0254027996</v>
      </c>
      <c r="AE34" s="225">
        <f t="shared" si="14"/>
        <v>318907.91589662596</v>
      </c>
      <c r="AF34" s="225">
        <f t="shared" si="14"/>
        <v>326944.39814332558</v>
      </c>
      <c r="AG34" s="225">
        <f t="shared" si="14"/>
        <v>316500.02572019096</v>
      </c>
    </row>
    <row r="35" spans="2:33" x14ac:dyDescent="0.2">
      <c r="B35" s="218"/>
      <c r="C35" s="219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20"/>
      <c r="O35" s="220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20"/>
      <c r="AB35" s="220"/>
      <c r="AC35" s="220"/>
      <c r="AD35" s="220"/>
      <c r="AE35" s="220"/>
      <c r="AF35" s="220"/>
      <c r="AG35" s="220"/>
    </row>
    <row r="37" spans="2:33" x14ac:dyDescent="0.2">
      <c r="B37" s="206" t="s">
        <v>383</v>
      </c>
      <c r="C37" s="206" t="s">
        <v>9</v>
      </c>
    </row>
    <row r="38" spans="2:33" x14ac:dyDescent="0.2">
      <c r="B38" s="209" t="s">
        <v>190</v>
      </c>
      <c r="C38" s="222">
        <f>SUM(D38:AG38)</f>
        <v>903359.4199865401</v>
      </c>
      <c r="D38" s="222">
        <f>D33*Parametre!$C$138</f>
        <v>0</v>
      </c>
      <c r="E38" s="222">
        <f>E33*Parametre!$C$138</f>
        <v>0</v>
      </c>
      <c r="F38" s="222">
        <f>F33*Parametre!$C$138</f>
        <v>0</v>
      </c>
      <c r="G38" s="222">
        <f>G33*Parametre!$C$138</f>
        <v>22465.686842545383</v>
      </c>
      <c r="H38" s="222">
        <f>H33*Parametre!$C$138</f>
        <v>27964.101615395171</v>
      </c>
      <c r="I38" s="222">
        <f>I33*Parametre!$C$138</f>
        <v>19588.371502449856</v>
      </c>
      <c r="J38" s="222">
        <f>J33*Parametre!$C$138</f>
        <v>26370.229426160709</v>
      </c>
      <c r="K38" s="222">
        <f>K33*Parametre!$C$138</f>
        <v>25555.670515531365</v>
      </c>
      <c r="L38" s="222">
        <f>L33*Parametre!$C$138</f>
        <v>24953.042388234779</v>
      </c>
      <c r="M38" s="222">
        <f>M33*Parametre!$C$138</f>
        <v>25080.05603250198</v>
      </c>
      <c r="N38" s="222">
        <f>N33*Parametre!$C$138</f>
        <v>34986.431279188597</v>
      </c>
      <c r="O38" s="222">
        <f>O33*Parametre!$C$138</f>
        <v>35805.568594500342</v>
      </c>
      <c r="P38" s="222">
        <f>P33*Parametre!$C$138</f>
        <v>34805.015288769675</v>
      </c>
      <c r="Q38" s="222">
        <f>Q33*Parametre!$C$138</f>
        <v>42282.620791256551</v>
      </c>
      <c r="R38" s="222">
        <f>R33*Parametre!$C$138</f>
        <v>40222.153260608313</v>
      </c>
      <c r="S38" s="222">
        <f>S33*Parametre!$C$138</f>
        <v>30529.228693224213</v>
      </c>
      <c r="T38" s="222">
        <f>T33*Parametre!$C$138</f>
        <v>27813.931370114071</v>
      </c>
      <c r="U38" s="222">
        <f>U33*Parametre!$C$138</f>
        <v>35296.544690812902</v>
      </c>
      <c r="V38" s="222">
        <f>V33*Parametre!$C$138</f>
        <v>36232.348798730447</v>
      </c>
      <c r="W38" s="222">
        <f>W33*Parametre!$C$138</f>
        <v>32372.145244525262</v>
      </c>
      <c r="X38" s="222">
        <f>X33*Parametre!$C$138</f>
        <v>40560.031958645195</v>
      </c>
      <c r="Y38" s="222">
        <f>Y33*Parametre!$C$138</f>
        <v>37710.553311630429</v>
      </c>
      <c r="Z38" s="222">
        <f>Z33*Parametre!$C$138</f>
        <v>45451.693153268483</v>
      </c>
      <c r="AA38" s="222">
        <f>AA33*Parametre!$C$138</f>
        <v>39065.399007254149</v>
      </c>
      <c r="AB38" s="222">
        <f>AB33*Parametre!$C$138</f>
        <v>39195.432912033393</v>
      </c>
      <c r="AC38" s="222">
        <f>AC33*Parametre!$C$138</f>
        <v>36286.454289322472</v>
      </c>
      <c r="AD38" s="222">
        <f>AD33*Parametre!$C$138</f>
        <v>36413.269588430827</v>
      </c>
      <c r="AE38" s="222">
        <f>AE33*Parametre!$C$138</f>
        <v>36674.354936104792</v>
      </c>
      <c r="AF38" s="222">
        <f>AF33*Parametre!$C$138</f>
        <v>35960.322888270326</v>
      </c>
      <c r="AG38" s="222">
        <f>AG33*Parametre!$C$138</f>
        <v>33718.761607030377</v>
      </c>
    </row>
    <row r="39" spans="2:33" x14ac:dyDescent="0.2">
      <c r="B39" s="209" t="s">
        <v>191</v>
      </c>
      <c r="C39" s="222">
        <f>SUM(D39:AG39)</f>
        <v>4583367.9152934495</v>
      </c>
      <c r="D39" s="222">
        <f>D34*Parametre!$C$139</f>
        <v>0</v>
      </c>
      <c r="E39" s="222">
        <f>E34*Parametre!$C$139</f>
        <v>0</v>
      </c>
      <c r="F39" s="222">
        <f>F34*Parametre!$C$139</f>
        <v>0</v>
      </c>
      <c r="G39" s="222">
        <f>G34*Parametre!$C$139</f>
        <v>126306.64560517689</v>
      </c>
      <c r="H39" s="222">
        <f>H34*Parametre!$C$139</f>
        <v>137321.79085627713</v>
      </c>
      <c r="I39" s="222">
        <f>I34*Parametre!$C$139</f>
        <v>123997.30313083027</v>
      </c>
      <c r="J39" s="222">
        <f>J34*Parametre!$C$139</f>
        <v>139261.55263237946</v>
      </c>
      <c r="K39" s="222">
        <f>K34*Parametre!$C$139</f>
        <v>135041.64796434512</v>
      </c>
      <c r="L39" s="222">
        <f>L34*Parametre!$C$139</f>
        <v>134790.31761619181</v>
      </c>
      <c r="M39" s="222">
        <f>M34*Parametre!$C$139</f>
        <v>136459.46344785424</v>
      </c>
      <c r="N39" s="222">
        <f>N34*Parametre!$C$139</f>
        <v>169994.85390217995</v>
      </c>
      <c r="O39" s="222">
        <f>O34*Parametre!$C$139</f>
        <v>177259.1596128823</v>
      </c>
      <c r="P39" s="222">
        <f>P34*Parametre!$C$139</f>
        <v>171826.2570644097</v>
      </c>
      <c r="Q39" s="222">
        <f>Q34*Parametre!$C$139</f>
        <v>188976.78147182422</v>
      </c>
      <c r="R39" s="222">
        <f>R34*Parametre!$C$139</f>
        <v>184327.32220609856</v>
      </c>
      <c r="S39" s="222">
        <f>S34*Parametre!$C$139</f>
        <v>163870.51474383203</v>
      </c>
      <c r="T39" s="222">
        <f>T34*Parametre!$C$139</f>
        <v>157908.1894236863</v>
      </c>
      <c r="U39" s="222">
        <f>U34*Parametre!$C$139</f>
        <v>174007.24318800183</v>
      </c>
      <c r="V39" s="222">
        <f>V34*Parametre!$C$139</f>
        <v>181824.80147551297</v>
      </c>
      <c r="W39" s="222">
        <f>W34*Parametre!$C$139</f>
        <v>174571.81586983675</v>
      </c>
      <c r="X39" s="222">
        <f>X34*Parametre!$C$139</f>
        <v>195923.7508851295</v>
      </c>
      <c r="Y39" s="222">
        <f>Y34*Parametre!$C$139</f>
        <v>193618.13586735376</v>
      </c>
      <c r="Z39" s="222">
        <f>Z34*Parametre!$C$139</f>
        <v>208520.35023585564</v>
      </c>
      <c r="AA39" s="222">
        <f>AA34*Parametre!$C$139</f>
        <v>189888.58819776683</v>
      </c>
      <c r="AB39" s="222">
        <f>AB34*Parametre!$C$139</f>
        <v>191576.09325397326</v>
      </c>
      <c r="AC39" s="222">
        <f>AC34*Parametre!$C$139</f>
        <v>187952.53849917417</v>
      </c>
      <c r="AD39" s="222">
        <f>AD34*Parametre!$C$139</f>
        <v>189601.96447959574</v>
      </c>
      <c r="AE39" s="222">
        <f>AE34*Parametre!$C$139</f>
        <v>181777.51206107679</v>
      </c>
      <c r="AF39" s="222">
        <f>AF34*Parametre!$C$139</f>
        <v>186358.30694169557</v>
      </c>
      <c r="AG39" s="222">
        <f>AG34*Parametre!$C$139</f>
        <v>180405.01466050884</v>
      </c>
    </row>
    <row r="40" spans="2:33" x14ac:dyDescent="0.2">
      <c r="B40" s="216" t="s">
        <v>9</v>
      </c>
      <c r="C40" s="223">
        <f>SUM(D40:AG40)</f>
        <v>5486727.3352799881</v>
      </c>
      <c r="D40" s="224">
        <f t="shared" ref="D40:AG40" si="15">SUM(D38:D39)</f>
        <v>0</v>
      </c>
      <c r="E40" s="223">
        <f t="shared" si="15"/>
        <v>0</v>
      </c>
      <c r="F40" s="223">
        <f t="shared" si="15"/>
        <v>0</v>
      </c>
      <c r="G40" s="223">
        <f t="shared" si="15"/>
        <v>148772.33244772226</v>
      </c>
      <c r="H40" s="223">
        <f t="shared" si="15"/>
        <v>165285.8924716723</v>
      </c>
      <c r="I40" s="223">
        <f t="shared" si="15"/>
        <v>143585.67463328014</v>
      </c>
      <c r="J40" s="223">
        <f t="shared" si="15"/>
        <v>165631.78205854018</v>
      </c>
      <c r="K40" s="223">
        <f t="shared" si="15"/>
        <v>160597.31847987647</v>
      </c>
      <c r="L40" s="223">
        <f t="shared" si="15"/>
        <v>159743.36000442659</v>
      </c>
      <c r="M40" s="223">
        <f t="shared" si="15"/>
        <v>161539.51948035622</v>
      </c>
      <c r="N40" s="223">
        <f t="shared" si="15"/>
        <v>204981.28518136856</v>
      </c>
      <c r="O40" s="223">
        <f t="shared" si="15"/>
        <v>213064.72820738264</v>
      </c>
      <c r="P40" s="223">
        <f t="shared" si="15"/>
        <v>206631.27235317937</v>
      </c>
      <c r="Q40" s="223">
        <f t="shared" si="15"/>
        <v>231259.40226308076</v>
      </c>
      <c r="R40" s="223">
        <f t="shared" si="15"/>
        <v>224549.47546670688</v>
      </c>
      <c r="S40" s="223">
        <f t="shared" si="15"/>
        <v>194399.74343705626</v>
      </c>
      <c r="T40" s="223">
        <f t="shared" si="15"/>
        <v>185722.12079380036</v>
      </c>
      <c r="U40" s="223">
        <f t="shared" si="15"/>
        <v>209303.78787881474</v>
      </c>
      <c r="V40" s="223">
        <f t="shared" si="15"/>
        <v>218057.15027424341</v>
      </c>
      <c r="W40" s="223">
        <f t="shared" si="15"/>
        <v>206943.961114362</v>
      </c>
      <c r="X40" s="223">
        <f t="shared" si="15"/>
        <v>236483.78284377471</v>
      </c>
      <c r="Y40" s="223">
        <f t="shared" si="15"/>
        <v>231328.6891789842</v>
      </c>
      <c r="Z40" s="223">
        <f t="shared" si="15"/>
        <v>253972.04338912413</v>
      </c>
      <c r="AA40" s="223">
        <f t="shared" si="15"/>
        <v>228953.98720502097</v>
      </c>
      <c r="AB40" s="223">
        <f t="shared" si="15"/>
        <v>230771.52616600666</v>
      </c>
      <c r="AC40" s="223">
        <f t="shared" si="15"/>
        <v>224238.99278849666</v>
      </c>
      <c r="AD40" s="223">
        <f t="shared" si="15"/>
        <v>226015.23406802656</v>
      </c>
      <c r="AE40" s="223">
        <f t="shared" si="15"/>
        <v>218451.86699718158</v>
      </c>
      <c r="AF40" s="223">
        <f t="shared" si="15"/>
        <v>222318.62982996588</v>
      </c>
      <c r="AG40" s="223">
        <f t="shared" si="15"/>
        <v>214123.77626753922</v>
      </c>
    </row>
    <row r="43" spans="2:33" x14ac:dyDescent="0.2">
      <c r="B43" s="204"/>
      <c r="C43" s="204"/>
      <c r="D43" s="204" t="s">
        <v>10</v>
      </c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204"/>
      <c r="AA43" s="204"/>
      <c r="AB43" s="204"/>
      <c r="AC43" s="204"/>
      <c r="AD43" s="204"/>
      <c r="AE43" s="204"/>
      <c r="AF43" s="204"/>
      <c r="AG43" s="204"/>
    </row>
    <row r="44" spans="2:33" x14ac:dyDescent="0.2">
      <c r="B44" s="206" t="s">
        <v>384</v>
      </c>
      <c r="C44" s="206"/>
      <c r="D44" s="204">
        <v>1</v>
      </c>
      <c r="E44" s="204">
        <v>2</v>
      </c>
      <c r="F44" s="204">
        <v>3</v>
      </c>
      <c r="G44" s="204">
        <v>4</v>
      </c>
      <c r="H44" s="204">
        <v>5</v>
      </c>
      <c r="I44" s="204">
        <v>6</v>
      </c>
      <c r="J44" s="204">
        <v>7</v>
      </c>
      <c r="K44" s="204">
        <v>8</v>
      </c>
      <c r="L44" s="204">
        <v>9</v>
      </c>
      <c r="M44" s="204">
        <v>10</v>
      </c>
      <c r="N44" s="204">
        <v>11</v>
      </c>
      <c r="O44" s="204">
        <v>12</v>
      </c>
      <c r="P44" s="204">
        <v>13</v>
      </c>
      <c r="Q44" s="204">
        <v>14</v>
      </c>
      <c r="R44" s="204">
        <v>15</v>
      </c>
      <c r="S44" s="204">
        <v>16</v>
      </c>
      <c r="T44" s="204">
        <v>17</v>
      </c>
      <c r="U44" s="204">
        <v>18</v>
      </c>
      <c r="V44" s="204">
        <v>19</v>
      </c>
      <c r="W44" s="204">
        <v>20</v>
      </c>
      <c r="X44" s="204">
        <v>21</v>
      </c>
      <c r="Y44" s="204">
        <v>22</v>
      </c>
      <c r="Z44" s="204">
        <v>23</v>
      </c>
      <c r="AA44" s="204">
        <v>24</v>
      </c>
      <c r="AB44" s="204">
        <v>25</v>
      </c>
      <c r="AC44" s="204">
        <v>26</v>
      </c>
      <c r="AD44" s="204">
        <v>27</v>
      </c>
      <c r="AE44" s="204">
        <v>28</v>
      </c>
      <c r="AF44" s="204">
        <v>29</v>
      </c>
      <c r="AG44" s="204">
        <v>30</v>
      </c>
    </row>
    <row r="45" spans="2:33" x14ac:dyDescent="0.2">
      <c r="B45" s="207" t="s">
        <v>44</v>
      </c>
      <c r="C45" s="207" t="s">
        <v>9</v>
      </c>
      <c r="D45" s="208">
        <f>D4</f>
        <v>2026</v>
      </c>
      <c r="E45" s="208">
        <f t="shared" ref="E45:AG45" si="16">E4</f>
        <v>2027</v>
      </c>
      <c r="F45" s="208">
        <f t="shared" si="16"/>
        <v>2028</v>
      </c>
      <c r="G45" s="208">
        <f t="shared" si="16"/>
        <v>2029</v>
      </c>
      <c r="H45" s="208">
        <f t="shared" si="16"/>
        <v>2030</v>
      </c>
      <c r="I45" s="208">
        <f t="shared" si="16"/>
        <v>2031</v>
      </c>
      <c r="J45" s="208">
        <f t="shared" si="16"/>
        <v>2032</v>
      </c>
      <c r="K45" s="208">
        <f t="shared" si="16"/>
        <v>2033</v>
      </c>
      <c r="L45" s="208">
        <f t="shared" si="16"/>
        <v>2034</v>
      </c>
      <c r="M45" s="208">
        <f t="shared" si="16"/>
        <v>2035</v>
      </c>
      <c r="N45" s="208">
        <f t="shared" si="16"/>
        <v>2036</v>
      </c>
      <c r="O45" s="208">
        <f t="shared" si="16"/>
        <v>2037</v>
      </c>
      <c r="P45" s="208">
        <f t="shared" si="16"/>
        <v>2038</v>
      </c>
      <c r="Q45" s="208">
        <f t="shared" si="16"/>
        <v>2039</v>
      </c>
      <c r="R45" s="208">
        <f t="shared" si="16"/>
        <v>2040</v>
      </c>
      <c r="S45" s="208">
        <f t="shared" si="16"/>
        <v>2041</v>
      </c>
      <c r="T45" s="208">
        <f t="shared" si="16"/>
        <v>2042</v>
      </c>
      <c r="U45" s="208">
        <f t="shared" si="16"/>
        <v>2043</v>
      </c>
      <c r="V45" s="208">
        <f t="shared" si="16"/>
        <v>2044</v>
      </c>
      <c r="W45" s="208">
        <f t="shared" si="16"/>
        <v>2045</v>
      </c>
      <c r="X45" s="208">
        <f t="shared" si="16"/>
        <v>2046</v>
      </c>
      <c r="Y45" s="208">
        <f t="shared" si="16"/>
        <v>2047</v>
      </c>
      <c r="Z45" s="208">
        <f t="shared" si="16"/>
        <v>2048</v>
      </c>
      <c r="AA45" s="208">
        <f t="shared" si="16"/>
        <v>2049</v>
      </c>
      <c r="AB45" s="208">
        <f t="shared" si="16"/>
        <v>2050</v>
      </c>
      <c r="AC45" s="208">
        <f t="shared" si="16"/>
        <v>2051</v>
      </c>
      <c r="AD45" s="208">
        <f t="shared" si="16"/>
        <v>2052</v>
      </c>
      <c r="AE45" s="208">
        <f t="shared" si="16"/>
        <v>2053</v>
      </c>
      <c r="AF45" s="208">
        <f t="shared" si="16"/>
        <v>2054</v>
      </c>
      <c r="AG45" s="208">
        <f t="shared" si="16"/>
        <v>2055</v>
      </c>
    </row>
    <row r="46" spans="2:33" x14ac:dyDescent="0.2">
      <c r="B46" s="204" t="s">
        <v>364</v>
      </c>
      <c r="C46" s="222">
        <f t="shared" ref="C46:C51" si="17">SUM(D46:AG46)</f>
        <v>49288895.550000012</v>
      </c>
      <c r="D46" s="232">
        <f>'[1]09 Spotreba PHM'!D46</f>
        <v>1718463.4350000008</v>
      </c>
      <c r="E46" s="232">
        <f>'[1]09 Spotreba PHM'!E46</f>
        <v>1693238.7412500002</v>
      </c>
      <c r="F46" s="232">
        <f>'[1]09 Spotreba PHM'!F46</f>
        <v>1668014.0474999999</v>
      </c>
      <c r="G46" s="232">
        <f>'[1]09 Spotreba PHM'!G46</f>
        <v>1617564.66</v>
      </c>
      <c r="H46" s="232">
        <f>'[1]09 Spotreba PHM'!H46</f>
        <v>1617564.66</v>
      </c>
      <c r="I46" s="232">
        <f>'[1]09 Spotreba PHM'!I46</f>
        <v>1619336.4247499998</v>
      </c>
      <c r="J46" s="232">
        <f>'[1]09 Spotreba PHM'!J46</f>
        <v>1621108.1895000003</v>
      </c>
      <c r="K46" s="232">
        <f>'[1]09 Spotreba PHM'!K46</f>
        <v>1622879.9542500002</v>
      </c>
      <c r="L46" s="232">
        <f>'[1]09 Spotreba PHM'!L46</f>
        <v>1624651.7190000007</v>
      </c>
      <c r="M46" s="232">
        <f>'[1]09 Spotreba PHM'!M46</f>
        <v>1626423.4837500004</v>
      </c>
      <c r="N46" s="232">
        <f>'[1]09 Spotreba PHM'!N46</f>
        <v>1628195.2485000009</v>
      </c>
      <c r="O46" s="232">
        <f>'[1]09 Spotreba PHM'!O46</f>
        <v>1629967.0132500005</v>
      </c>
      <c r="P46" s="232">
        <f>'[1]09 Spotreba PHM'!P46</f>
        <v>1631738.7779999999</v>
      </c>
      <c r="Q46" s="232">
        <f>'[1]09 Spotreba PHM'!Q46</f>
        <v>1633510.5427500005</v>
      </c>
      <c r="R46" s="232">
        <f>'[1]09 Spotreba PHM'!R46</f>
        <v>1635282.3074999999</v>
      </c>
      <c r="S46" s="232">
        <f>'[1]09 Spotreba PHM'!S46</f>
        <v>1636713.3219374998</v>
      </c>
      <c r="T46" s="232">
        <f>'[1]09 Spotreba PHM'!T46</f>
        <v>1638144.3363750009</v>
      </c>
      <c r="U46" s="232">
        <f>'[1]09 Spotreba PHM'!U46</f>
        <v>1639575.3508124999</v>
      </c>
      <c r="V46" s="232">
        <f>'[1]09 Spotreba PHM'!V46</f>
        <v>1641006.3652500005</v>
      </c>
      <c r="W46" s="232">
        <f>'[1]09 Spotreba PHM'!W46</f>
        <v>1642437.3796875009</v>
      </c>
      <c r="X46" s="232">
        <f>'[1]09 Spotreba PHM'!X46</f>
        <v>1643868.3941250008</v>
      </c>
      <c r="Y46" s="232">
        <f>'[1]09 Spotreba PHM'!Y46</f>
        <v>1645299.4085625</v>
      </c>
      <c r="Z46" s="232">
        <f>'[1]09 Spotreba PHM'!Z46</f>
        <v>1646730.4230000004</v>
      </c>
      <c r="AA46" s="232">
        <f>'[1]09 Spotreba PHM'!AA46</f>
        <v>1648161.4374375003</v>
      </c>
      <c r="AB46" s="232">
        <f>'[1]09 Spotreba PHM'!AB46</f>
        <v>1649592.451875</v>
      </c>
      <c r="AC46" s="232">
        <f>'[1]09 Spotreba PHM'!AC46</f>
        <v>1651023.4663124999</v>
      </c>
      <c r="AD46" s="232">
        <f>'[1]09 Spotreba PHM'!AD46</f>
        <v>1652454.4807500006</v>
      </c>
      <c r="AE46" s="232">
        <f>'[1]09 Spotreba PHM'!AE46</f>
        <v>1653885.4951875</v>
      </c>
      <c r="AF46" s="232">
        <f>'[1]09 Spotreba PHM'!AF46</f>
        <v>1655316.5096249999</v>
      </c>
      <c r="AG46" s="232">
        <f>'[1]09 Spotreba PHM'!AG46</f>
        <v>1656747.5240625001</v>
      </c>
    </row>
    <row r="47" spans="2:33" x14ac:dyDescent="0.2">
      <c r="B47" s="204" t="s">
        <v>365</v>
      </c>
      <c r="C47" s="222">
        <f t="shared" si="17"/>
        <v>14767299.164375007</v>
      </c>
      <c r="D47" s="232">
        <f>'[1]09 Spotreba PHM'!D47</f>
        <v>514790.43374999985</v>
      </c>
      <c r="E47" s="232">
        <f>'[1]09 Spotreba PHM'!E47</f>
        <v>507253.18375000003</v>
      </c>
      <c r="F47" s="232">
        <f>'[1]09 Spotreba PHM'!F47</f>
        <v>499715.93374999991</v>
      </c>
      <c r="G47" s="232">
        <f>'[1]09 Spotreba PHM'!G47</f>
        <v>484641.43374999991</v>
      </c>
      <c r="H47" s="232">
        <f>'[1]09 Spotreba PHM'!H47</f>
        <v>484641.43374999991</v>
      </c>
      <c r="I47" s="232">
        <f>'[1]09 Spotreba PHM'!I47</f>
        <v>485172.13462500001</v>
      </c>
      <c r="J47" s="232">
        <f>'[1]09 Spotreba PHM'!J47</f>
        <v>485702.83549999993</v>
      </c>
      <c r="K47" s="232">
        <f>'[1]09 Spotreba PHM'!K47</f>
        <v>486233.53637500008</v>
      </c>
      <c r="L47" s="232">
        <f>'[1]09 Spotreba PHM'!L47</f>
        <v>486764.23725000012</v>
      </c>
      <c r="M47" s="232">
        <f>'[1]09 Spotreba PHM'!M47</f>
        <v>487294.93812500004</v>
      </c>
      <c r="N47" s="232">
        <f>'[1]09 Spotreba PHM'!N47</f>
        <v>487825.63900000002</v>
      </c>
      <c r="O47" s="232">
        <f>'[1]09 Spotreba PHM'!O47</f>
        <v>488356.33987500006</v>
      </c>
      <c r="P47" s="232">
        <f>'[1]09 Spotreba PHM'!P47</f>
        <v>488887.04074999993</v>
      </c>
      <c r="Q47" s="232">
        <f>'[1]09 Spotreba PHM'!Q47</f>
        <v>489417.7416250002</v>
      </c>
      <c r="R47" s="232">
        <f>'[1]09 Spotreba PHM'!R47</f>
        <v>489948.44249999995</v>
      </c>
      <c r="S47" s="232">
        <f>'[1]09 Spotreba PHM'!S47</f>
        <v>490377.00268749997</v>
      </c>
      <c r="T47" s="232">
        <f>'[1]09 Spotreba PHM'!T47</f>
        <v>490805.56287499989</v>
      </c>
      <c r="U47" s="232">
        <f>'[1]09 Spotreba PHM'!U47</f>
        <v>491234.12306250009</v>
      </c>
      <c r="V47" s="232">
        <f>'[1]09 Spotreba PHM'!V47</f>
        <v>491662.68325</v>
      </c>
      <c r="W47" s="232">
        <f>'[1]09 Spotreba PHM'!W47</f>
        <v>492091.24343750026</v>
      </c>
      <c r="X47" s="232">
        <f>'[1]09 Spotreba PHM'!X47</f>
        <v>492519.80362499977</v>
      </c>
      <c r="Y47" s="232">
        <f>'[1]09 Spotreba PHM'!Y47</f>
        <v>492948.36381249997</v>
      </c>
      <c r="Z47" s="232">
        <f>'[1]09 Spotreba PHM'!Z47</f>
        <v>493376.92400000006</v>
      </c>
      <c r="AA47" s="232">
        <f>'[1]09 Spotreba PHM'!AA47</f>
        <v>493805.48418750003</v>
      </c>
      <c r="AB47" s="232">
        <f>'[1]09 Spotreba PHM'!AB47</f>
        <v>494234.04437499994</v>
      </c>
      <c r="AC47" s="232">
        <f>'[1]09 Spotreba PHM'!AC47</f>
        <v>494662.60456250014</v>
      </c>
      <c r="AD47" s="232">
        <f>'[1]09 Spotreba PHM'!AD47</f>
        <v>495091.16475000011</v>
      </c>
      <c r="AE47" s="232">
        <f>'[1]09 Spotreba PHM'!AE47</f>
        <v>495519.72493749979</v>
      </c>
      <c r="AF47" s="232">
        <f>'[1]09 Spotreba PHM'!AF47</f>
        <v>495948.28512499994</v>
      </c>
      <c r="AG47" s="232">
        <f>'[1]09 Spotreba PHM'!AG47</f>
        <v>496376.84531250002</v>
      </c>
    </row>
    <row r="48" spans="2:33" x14ac:dyDescent="0.2">
      <c r="B48" s="204" t="s">
        <v>234</v>
      </c>
      <c r="C48" s="222">
        <f t="shared" si="17"/>
        <v>7005807.6639999999</v>
      </c>
      <c r="D48" s="232">
        <f>'[1]09 Spotreba PHM'!D48</f>
        <v>244329.57649999997</v>
      </c>
      <c r="E48" s="232">
        <f>'[1]09 Spotreba PHM'!E48</f>
        <v>240728.88799999998</v>
      </c>
      <c r="F48" s="232">
        <f>'[1]09 Spotreba PHM'!F48</f>
        <v>237128.19949999999</v>
      </c>
      <c r="G48" s="232">
        <f>'[1]09 Spotreba PHM'!G48</f>
        <v>229926.82250000004</v>
      </c>
      <c r="H48" s="232">
        <f>'[1]09 Spotreba PHM'!H48</f>
        <v>229926.82250000004</v>
      </c>
      <c r="I48" s="232">
        <f>'[1]09 Spotreba PHM'!I48</f>
        <v>230178.41700000002</v>
      </c>
      <c r="J48" s="232">
        <f>'[1]09 Spotreba PHM'!J48</f>
        <v>230430.01150000002</v>
      </c>
      <c r="K48" s="232">
        <f>'[1]09 Spotreba PHM'!K48</f>
        <v>230681.60599999997</v>
      </c>
      <c r="L48" s="232">
        <f>'[1]09 Spotreba PHM'!L48</f>
        <v>230933.20049999995</v>
      </c>
      <c r="M48" s="232">
        <f>'[1]09 Spotreba PHM'!M48</f>
        <v>231184.79500000001</v>
      </c>
      <c r="N48" s="232">
        <f>'[1]09 Spotreba PHM'!N48</f>
        <v>231436.38949999996</v>
      </c>
      <c r="O48" s="232">
        <f>'[1]09 Spotreba PHM'!O48</f>
        <v>231687.98399999997</v>
      </c>
      <c r="P48" s="232">
        <f>'[1]09 Spotreba PHM'!P48</f>
        <v>231939.5785</v>
      </c>
      <c r="Q48" s="232">
        <f>'[1]09 Spotreba PHM'!Q48</f>
        <v>232191.17300000001</v>
      </c>
      <c r="R48" s="232">
        <f>'[1]09 Spotreba PHM'!R48</f>
        <v>232442.76749999999</v>
      </c>
      <c r="S48" s="232">
        <f>'[1]09 Spotreba PHM'!S48</f>
        <v>232642.93350000007</v>
      </c>
      <c r="T48" s="232">
        <f>'[1]09 Spotreba PHM'!T48</f>
        <v>232843.09949999998</v>
      </c>
      <c r="U48" s="232">
        <f>'[1]09 Spotreba PHM'!U48</f>
        <v>233043.26549999989</v>
      </c>
      <c r="V48" s="232">
        <f>'[1]09 Spotreba PHM'!V48</f>
        <v>233243.43149999995</v>
      </c>
      <c r="W48" s="232">
        <f>'[1]09 Spotreba PHM'!W48</f>
        <v>233443.59749999997</v>
      </c>
      <c r="X48" s="232">
        <f>'[1]09 Spotreba PHM'!X48</f>
        <v>233643.76349999997</v>
      </c>
      <c r="Y48" s="232">
        <f>'[1]09 Spotreba PHM'!Y48</f>
        <v>233843.92949999997</v>
      </c>
      <c r="Z48" s="232">
        <f>'[1]09 Spotreba PHM'!Z48</f>
        <v>234044.0955</v>
      </c>
      <c r="AA48" s="232">
        <f>'[1]09 Spotreba PHM'!AA48</f>
        <v>234244.26150000002</v>
      </c>
      <c r="AB48" s="232">
        <f>'[1]09 Spotreba PHM'!AB48</f>
        <v>234444.42749999996</v>
      </c>
      <c r="AC48" s="232">
        <f>'[1]09 Spotreba PHM'!AC48</f>
        <v>234644.59349999993</v>
      </c>
      <c r="AD48" s="232">
        <f>'[1]09 Spotreba PHM'!AD48</f>
        <v>234844.75950000001</v>
      </c>
      <c r="AE48" s="232">
        <f>'[1]09 Spotreba PHM'!AE48</f>
        <v>235044.92550000001</v>
      </c>
      <c r="AF48" s="232">
        <f>'[1]09 Spotreba PHM'!AF48</f>
        <v>235245.09150000004</v>
      </c>
      <c r="AG48" s="232">
        <f>'[1]09 Spotreba PHM'!AG48</f>
        <v>235445.25750000004</v>
      </c>
    </row>
    <row r="49" spans="2:33" x14ac:dyDescent="0.2">
      <c r="B49" s="204" t="s">
        <v>235</v>
      </c>
      <c r="C49" s="222">
        <f t="shared" si="17"/>
        <v>11106113.328750001</v>
      </c>
      <c r="D49" s="232">
        <f>'[1]09 Spotreba PHM'!D49</f>
        <v>303439.83000000013</v>
      </c>
      <c r="E49" s="232">
        <f>'[1]09 Spotreba PHM'!E49</f>
        <v>309534.78250000009</v>
      </c>
      <c r="F49" s="232">
        <f>'[1]09 Spotreba PHM'!F49</f>
        <v>315629.73500000004</v>
      </c>
      <c r="G49" s="232">
        <f>'[1]09 Spotreba PHM'!G49</f>
        <v>327819.64000000007</v>
      </c>
      <c r="H49" s="232">
        <f>'[1]09 Spotreba PHM'!H49</f>
        <v>327819.64000000007</v>
      </c>
      <c r="I49" s="232">
        <f>'[1]09 Spotreba PHM'!I49</f>
        <v>332019.34824999992</v>
      </c>
      <c r="J49" s="232">
        <f>'[1]09 Spotreba PHM'!J49</f>
        <v>336219.05650000001</v>
      </c>
      <c r="K49" s="232">
        <f>'[1]09 Spotreba PHM'!K49</f>
        <v>340418.76474999991</v>
      </c>
      <c r="L49" s="232">
        <f>'[1]09 Spotreba PHM'!L49</f>
        <v>344618.47300000006</v>
      </c>
      <c r="M49" s="232">
        <f>'[1]09 Spotreba PHM'!M49</f>
        <v>348818.18124999997</v>
      </c>
      <c r="N49" s="232">
        <f>'[1]09 Spotreba PHM'!N49</f>
        <v>353017.88949999987</v>
      </c>
      <c r="O49" s="232">
        <f>'[1]09 Spotreba PHM'!O49</f>
        <v>357217.59775000007</v>
      </c>
      <c r="P49" s="232">
        <f>'[1]09 Spotreba PHM'!P49</f>
        <v>361417.3060000001</v>
      </c>
      <c r="Q49" s="232">
        <f>'[1]09 Spotreba PHM'!Q49</f>
        <v>365617.01424999995</v>
      </c>
      <c r="R49" s="232">
        <f>'[1]09 Spotreba PHM'!R49</f>
        <v>369816.72250000015</v>
      </c>
      <c r="S49" s="232">
        <f>'[1]09 Spotreba PHM'!S49</f>
        <v>373695.37675000011</v>
      </c>
      <c r="T49" s="232">
        <f>'[1]09 Spotreba PHM'!T49</f>
        <v>377574.0309999999</v>
      </c>
      <c r="U49" s="232">
        <f>'[1]09 Spotreba PHM'!U49</f>
        <v>381452.68524999992</v>
      </c>
      <c r="V49" s="232">
        <f>'[1]09 Spotreba PHM'!V49</f>
        <v>385331.3395</v>
      </c>
      <c r="W49" s="232">
        <f>'[1]09 Spotreba PHM'!W49</f>
        <v>389209.99374999997</v>
      </c>
      <c r="X49" s="232">
        <f>'[1]09 Spotreba PHM'!X49</f>
        <v>393088.64800000016</v>
      </c>
      <c r="Y49" s="232">
        <f>'[1]09 Spotreba PHM'!Y49</f>
        <v>396967.30224999995</v>
      </c>
      <c r="Z49" s="232">
        <f>'[1]09 Spotreba PHM'!Z49</f>
        <v>400845.95650000009</v>
      </c>
      <c r="AA49" s="232">
        <f>'[1]09 Spotreba PHM'!AA49</f>
        <v>404724.61074999993</v>
      </c>
      <c r="AB49" s="232">
        <f>'[1]09 Spotreba PHM'!AB49</f>
        <v>408603.2649999999</v>
      </c>
      <c r="AC49" s="232">
        <f>'[1]09 Spotreba PHM'!AC49</f>
        <v>412481.91925000004</v>
      </c>
      <c r="AD49" s="232">
        <f>'[1]09 Spotreba PHM'!AD49</f>
        <v>416360.57349999988</v>
      </c>
      <c r="AE49" s="232">
        <f>'[1]09 Spotreba PHM'!AE49</f>
        <v>420239.22775000008</v>
      </c>
      <c r="AF49" s="232">
        <f>'[1]09 Spotreba PHM'!AF49</f>
        <v>424117.88199999998</v>
      </c>
      <c r="AG49" s="232">
        <f>'[1]09 Spotreba PHM'!AG49</f>
        <v>427996.53625000006</v>
      </c>
    </row>
    <row r="50" spans="2:33" x14ac:dyDescent="0.2">
      <c r="B50" s="204" t="s">
        <v>236</v>
      </c>
      <c r="C50" s="222">
        <f t="shared" si="17"/>
        <v>102796635.46049999</v>
      </c>
      <c r="D50" s="232">
        <f>'[1]09 Spotreba PHM'!D50</f>
        <v>2810021.7404999994</v>
      </c>
      <c r="E50" s="232">
        <f>'[1]09 Spotreba PHM'!E50</f>
        <v>2865966.2759999996</v>
      </c>
      <c r="F50" s="232">
        <f>'[1]09 Spotreba PHM'!F50</f>
        <v>2921910.8114999998</v>
      </c>
      <c r="G50" s="232">
        <f>'[1]09 Spotreba PHM'!G50</f>
        <v>3033799.8825000008</v>
      </c>
      <c r="H50" s="232">
        <f>'[1]09 Spotreba PHM'!H50</f>
        <v>3033799.8825000008</v>
      </c>
      <c r="I50" s="232">
        <f>'[1]09 Spotreba PHM'!I50</f>
        <v>3072554.3415000001</v>
      </c>
      <c r="J50" s="232">
        <f>'[1]09 Spotreba PHM'!J50</f>
        <v>3111308.800499999</v>
      </c>
      <c r="K50" s="232">
        <f>'[1]09 Spotreba PHM'!K50</f>
        <v>3150063.2594999992</v>
      </c>
      <c r="L50" s="232">
        <f>'[1]09 Spotreba PHM'!L50</f>
        <v>3188817.7185000009</v>
      </c>
      <c r="M50" s="232">
        <f>'[1]09 Spotreba PHM'!M50</f>
        <v>3227572.1775000007</v>
      </c>
      <c r="N50" s="232">
        <f>'[1]09 Spotreba PHM'!N50</f>
        <v>3266326.6365</v>
      </c>
      <c r="O50" s="232">
        <f>'[1]09 Spotreba PHM'!O50</f>
        <v>3305081.0954999994</v>
      </c>
      <c r="P50" s="232">
        <f>'[1]09 Spotreba PHM'!P50</f>
        <v>3343835.5544999996</v>
      </c>
      <c r="Q50" s="232">
        <f>'[1]09 Spotreba PHM'!Q50</f>
        <v>3382590.0134999999</v>
      </c>
      <c r="R50" s="232">
        <f>'[1]09 Spotreba PHM'!R50</f>
        <v>3421344.4725000015</v>
      </c>
      <c r="S50" s="232">
        <f>'[1]09 Spotreba PHM'!S50</f>
        <v>3457523.4367500003</v>
      </c>
      <c r="T50" s="232">
        <f>'[1]09 Spotreba PHM'!T50</f>
        <v>3493702.4009999991</v>
      </c>
      <c r="U50" s="232">
        <f>'[1]09 Spotreba PHM'!U50</f>
        <v>3529881.3652499993</v>
      </c>
      <c r="V50" s="232">
        <f>'[1]09 Spotreba PHM'!V50</f>
        <v>3566060.3295000005</v>
      </c>
      <c r="W50" s="232">
        <f>'[1]09 Spotreba PHM'!W50</f>
        <v>3602239.2937499988</v>
      </c>
      <c r="X50" s="232">
        <f>'[1]09 Spotreba PHM'!X50</f>
        <v>3638418.2580000008</v>
      </c>
      <c r="Y50" s="232">
        <f>'[1]09 Spotreba PHM'!Y50</f>
        <v>3674597.2222499987</v>
      </c>
      <c r="Z50" s="232">
        <f>'[1]09 Spotreba PHM'!Z50</f>
        <v>3710776.1864999998</v>
      </c>
      <c r="AA50" s="232">
        <f>'[1]09 Spotreba PHM'!AA50</f>
        <v>3746955.1507499991</v>
      </c>
      <c r="AB50" s="232">
        <f>'[1]09 Spotreba PHM'!AB50</f>
        <v>3783134.1150000007</v>
      </c>
      <c r="AC50" s="232">
        <f>'[1]09 Spotreba PHM'!AC50</f>
        <v>3819313.07925</v>
      </c>
      <c r="AD50" s="232">
        <f>'[1]09 Spotreba PHM'!AD50</f>
        <v>3855492.0435000001</v>
      </c>
      <c r="AE50" s="232">
        <f>'[1]09 Spotreba PHM'!AE50</f>
        <v>3891671.0077499989</v>
      </c>
      <c r="AF50" s="232">
        <f>'[1]09 Spotreba PHM'!AF50</f>
        <v>3927849.9720000001</v>
      </c>
      <c r="AG50" s="232">
        <f>'[1]09 Spotreba PHM'!AG50</f>
        <v>3964028.9362500007</v>
      </c>
    </row>
    <row r="51" spans="2:33" x14ac:dyDescent="0.2">
      <c r="B51" s="204" t="s">
        <v>237</v>
      </c>
      <c r="C51" s="222">
        <f t="shared" si="17"/>
        <v>593844.46975000005</v>
      </c>
      <c r="D51" s="232">
        <f>'[1]09 Spotreba PHM'!D51</f>
        <v>16332.618499999999</v>
      </c>
      <c r="E51" s="232">
        <f>'[1]09 Spotreba PHM'!E51</f>
        <v>16610.346999999998</v>
      </c>
      <c r="F51" s="232">
        <f>'[1]09 Spotreba PHM'!F51</f>
        <v>16888.075500000003</v>
      </c>
      <c r="G51" s="232">
        <f>'[1]09 Spotreba PHM'!G51</f>
        <v>17443.532500000008</v>
      </c>
      <c r="H51" s="232">
        <f>'[1]09 Spotreba PHM'!H51</f>
        <v>17443.532500000008</v>
      </c>
      <c r="I51" s="232">
        <f>'[1]09 Spotreba PHM'!I51</f>
        <v>17676.128750000003</v>
      </c>
      <c r="J51" s="232">
        <f>'[1]09 Spotreba PHM'!J51</f>
        <v>17908.724999999999</v>
      </c>
      <c r="K51" s="232">
        <f>'[1]09 Spotreba PHM'!K51</f>
        <v>18141.321250000001</v>
      </c>
      <c r="L51" s="232">
        <f>'[1]09 Spotreba PHM'!L51</f>
        <v>18373.9175</v>
      </c>
      <c r="M51" s="232">
        <f>'[1]09 Spotreba PHM'!M51</f>
        <v>18606.513749999998</v>
      </c>
      <c r="N51" s="232">
        <f>'[1]09 Spotreba PHM'!N51</f>
        <v>18839.11</v>
      </c>
      <c r="O51" s="232">
        <f>'[1]09 Spotreba PHM'!O51</f>
        <v>19071.706250000003</v>
      </c>
      <c r="P51" s="232">
        <f>'[1]09 Spotreba PHM'!P51</f>
        <v>19304.302499999998</v>
      </c>
      <c r="Q51" s="232">
        <f>'[1]09 Spotreba PHM'!Q51</f>
        <v>19536.898750000004</v>
      </c>
      <c r="R51" s="232">
        <f>'[1]09 Spotreba PHM'!R51</f>
        <v>19769.494999999999</v>
      </c>
      <c r="S51" s="232">
        <f>'[1]09 Spotreba PHM'!S51</f>
        <v>19980.793500000003</v>
      </c>
      <c r="T51" s="232">
        <f>'[1]09 Spotreba PHM'!T51</f>
        <v>20192.092000000001</v>
      </c>
      <c r="U51" s="232">
        <f>'[1]09 Spotreba PHM'!U51</f>
        <v>20403.390499999998</v>
      </c>
      <c r="V51" s="232">
        <f>'[1]09 Spotreba PHM'!V51</f>
        <v>20614.689000000002</v>
      </c>
      <c r="W51" s="232">
        <f>'[1]09 Spotreba PHM'!W51</f>
        <v>20825.987499999999</v>
      </c>
      <c r="X51" s="232">
        <f>'[1]09 Spotreba PHM'!X51</f>
        <v>21037.286</v>
      </c>
      <c r="Y51" s="232">
        <f>'[1]09 Spotreba PHM'!Y51</f>
        <v>21248.584500000001</v>
      </c>
      <c r="Z51" s="232">
        <f>'[1]09 Spotreba PHM'!Z51</f>
        <v>21459.882999999994</v>
      </c>
      <c r="AA51" s="232">
        <f>'[1]09 Spotreba PHM'!AA51</f>
        <v>21671.181499999999</v>
      </c>
      <c r="AB51" s="232">
        <f>'[1]09 Spotreba PHM'!AB51</f>
        <v>21882.480000000003</v>
      </c>
      <c r="AC51" s="232">
        <f>'[1]09 Spotreba PHM'!AC51</f>
        <v>22093.778499999993</v>
      </c>
      <c r="AD51" s="232">
        <f>'[1]09 Spotreba PHM'!AD51</f>
        <v>22305.076999999997</v>
      </c>
      <c r="AE51" s="232">
        <f>'[1]09 Spotreba PHM'!AE51</f>
        <v>22516.375500000002</v>
      </c>
      <c r="AF51" s="232">
        <f>'[1]09 Spotreba PHM'!AF51</f>
        <v>22727.674000000003</v>
      </c>
      <c r="AG51" s="232">
        <f>'[1]09 Spotreba PHM'!AG51</f>
        <v>22938.972499999996</v>
      </c>
    </row>
    <row r="54" spans="2:33" x14ac:dyDescent="0.2">
      <c r="B54" s="204"/>
      <c r="C54" s="204"/>
      <c r="D54" s="204" t="s">
        <v>10</v>
      </c>
      <c r="E54" s="204"/>
      <c r="F54" s="204"/>
      <c r="G54" s="204"/>
      <c r="H54" s="204"/>
      <c r="I54" s="204"/>
      <c r="J54" s="204"/>
      <c r="K54" s="204"/>
      <c r="L54" s="204"/>
      <c r="M54" s="204"/>
      <c r="N54" s="204"/>
      <c r="O54" s="204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2:33" x14ac:dyDescent="0.2">
      <c r="B55" s="206" t="s">
        <v>385</v>
      </c>
      <c r="C55" s="206"/>
      <c r="D55" s="204">
        <v>1</v>
      </c>
      <c r="E55" s="204">
        <v>2</v>
      </c>
      <c r="F55" s="204">
        <v>3</v>
      </c>
      <c r="G55" s="204">
        <v>4</v>
      </c>
      <c r="H55" s="204">
        <v>5</v>
      </c>
      <c r="I55" s="204">
        <v>6</v>
      </c>
      <c r="J55" s="204">
        <v>7</v>
      </c>
      <c r="K55" s="204">
        <v>8</v>
      </c>
      <c r="L55" s="204">
        <v>9</v>
      </c>
      <c r="M55" s="204">
        <v>10</v>
      </c>
      <c r="N55" s="204">
        <v>11</v>
      </c>
      <c r="O55" s="204">
        <v>12</v>
      </c>
      <c r="P55" s="204">
        <v>13</v>
      </c>
      <c r="Q55" s="204">
        <v>14</v>
      </c>
      <c r="R55" s="204">
        <v>15</v>
      </c>
      <c r="S55" s="204">
        <v>16</v>
      </c>
      <c r="T55" s="204">
        <v>17</v>
      </c>
      <c r="U55" s="204">
        <v>18</v>
      </c>
      <c r="V55" s="204">
        <v>19</v>
      </c>
      <c r="W55" s="204">
        <v>20</v>
      </c>
      <c r="X55" s="204">
        <v>21</v>
      </c>
      <c r="Y55" s="204">
        <v>22</v>
      </c>
      <c r="Z55" s="204">
        <v>23</v>
      </c>
      <c r="AA55" s="204">
        <v>24</v>
      </c>
      <c r="AB55" s="204">
        <v>25</v>
      </c>
      <c r="AC55" s="204">
        <v>26</v>
      </c>
      <c r="AD55" s="204">
        <v>27</v>
      </c>
      <c r="AE55" s="204">
        <v>28</v>
      </c>
      <c r="AF55" s="204">
        <v>29</v>
      </c>
      <c r="AG55" s="204">
        <v>30</v>
      </c>
    </row>
    <row r="56" spans="2:33" x14ac:dyDescent="0.2">
      <c r="B56" s="207" t="s">
        <v>46</v>
      </c>
      <c r="C56" s="207" t="s">
        <v>9</v>
      </c>
      <c r="D56" s="208">
        <f>D4</f>
        <v>2026</v>
      </c>
      <c r="E56" s="208">
        <f t="shared" ref="E56:AG56" si="18">E4</f>
        <v>2027</v>
      </c>
      <c r="F56" s="208">
        <f t="shared" si="18"/>
        <v>2028</v>
      </c>
      <c r="G56" s="208">
        <f t="shared" si="18"/>
        <v>2029</v>
      </c>
      <c r="H56" s="208">
        <f t="shared" si="18"/>
        <v>2030</v>
      </c>
      <c r="I56" s="208">
        <f t="shared" si="18"/>
        <v>2031</v>
      </c>
      <c r="J56" s="208">
        <f t="shared" si="18"/>
        <v>2032</v>
      </c>
      <c r="K56" s="208">
        <f t="shared" si="18"/>
        <v>2033</v>
      </c>
      <c r="L56" s="208">
        <f t="shared" si="18"/>
        <v>2034</v>
      </c>
      <c r="M56" s="208">
        <f t="shared" si="18"/>
        <v>2035</v>
      </c>
      <c r="N56" s="208">
        <f t="shared" si="18"/>
        <v>2036</v>
      </c>
      <c r="O56" s="208">
        <f t="shared" si="18"/>
        <v>2037</v>
      </c>
      <c r="P56" s="208">
        <f t="shared" si="18"/>
        <v>2038</v>
      </c>
      <c r="Q56" s="208">
        <f t="shared" si="18"/>
        <v>2039</v>
      </c>
      <c r="R56" s="208">
        <f t="shared" si="18"/>
        <v>2040</v>
      </c>
      <c r="S56" s="208">
        <f t="shared" si="18"/>
        <v>2041</v>
      </c>
      <c r="T56" s="208">
        <f t="shared" si="18"/>
        <v>2042</v>
      </c>
      <c r="U56" s="208">
        <f t="shared" si="18"/>
        <v>2043</v>
      </c>
      <c r="V56" s="208">
        <f t="shared" si="18"/>
        <v>2044</v>
      </c>
      <c r="W56" s="208">
        <f t="shared" si="18"/>
        <v>2045</v>
      </c>
      <c r="X56" s="208">
        <f t="shared" si="18"/>
        <v>2046</v>
      </c>
      <c r="Y56" s="208">
        <f t="shared" si="18"/>
        <v>2047</v>
      </c>
      <c r="Z56" s="208">
        <f t="shared" si="18"/>
        <v>2048</v>
      </c>
      <c r="AA56" s="208">
        <f t="shared" si="18"/>
        <v>2049</v>
      </c>
      <c r="AB56" s="208">
        <f t="shared" si="18"/>
        <v>2050</v>
      </c>
      <c r="AC56" s="208">
        <f t="shared" si="18"/>
        <v>2051</v>
      </c>
      <c r="AD56" s="208">
        <f t="shared" si="18"/>
        <v>2052</v>
      </c>
      <c r="AE56" s="208">
        <f t="shared" si="18"/>
        <v>2053</v>
      </c>
      <c r="AF56" s="208">
        <f t="shared" si="18"/>
        <v>2054</v>
      </c>
      <c r="AG56" s="208">
        <f t="shared" si="18"/>
        <v>2055</v>
      </c>
    </row>
    <row r="57" spans="2:33" x14ac:dyDescent="0.2">
      <c r="B57" s="204" t="s">
        <v>364</v>
      </c>
      <c r="C57" s="222">
        <f t="shared" ref="C57:C62" si="19">SUM(D57:AG57)</f>
        <v>52164903.674062513</v>
      </c>
      <c r="D57" s="232">
        <f>'[1]09 Spotreba PHM'!D57</f>
        <v>1718463.4350000008</v>
      </c>
      <c r="E57" s="232">
        <f>'[1]09 Spotreba PHM'!E57</f>
        <v>1693238.7412500002</v>
      </c>
      <c r="F57" s="232">
        <f>'[1]09 Spotreba PHM'!F57</f>
        <v>1668014.0474999999</v>
      </c>
      <c r="G57" s="232">
        <f>'[1]09 Spotreba PHM'!G57</f>
        <v>1720616.6156249996</v>
      </c>
      <c r="H57" s="232">
        <f>'[1]09 Spotreba PHM'!H57</f>
        <v>1720616.6156249996</v>
      </c>
      <c r="I57" s="232">
        <f>'[1]09 Spotreba PHM'!I57</f>
        <v>1722686.3983125002</v>
      </c>
      <c r="J57" s="232">
        <f>'[1]09 Spotreba PHM'!J57</f>
        <v>1724756.1809999999</v>
      </c>
      <c r="K57" s="232">
        <f>'[1]09 Spotreba PHM'!K57</f>
        <v>1726825.9636874998</v>
      </c>
      <c r="L57" s="232">
        <f>'[1]09 Spotreba PHM'!L57</f>
        <v>1728895.7463750006</v>
      </c>
      <c r="M57" s="232">
        <f>'[1]09 Spotreba PHM'!M57</f>
        <v>1730965.5290624998</v>
      </c>
      <c r="N57" s="232">
        <f>'[1]09 Spotreba PHM'!N57</f>
        <v>1733035.3117500006</v>
      </c>
      <c r="O57" s="232">
        <f>'[1]09 Spotreba PHM'!O57</f>
        <v>1735105.0944375007</v>
      </c>
      <c r="P57" s="232">
        <f>'[1]09 Spotreba PHM'!P57</f>
        <v>1737174.8771250001</v>
      </c>
      <c r="Q57" s="232">
        <f>'[1]09 Spotreba PHM'!Q57</f>
        <v>1739244.6598125</v>
      </c>
      <c r="R57" s="232">
        <f>'[1]09 Spotreba PHM'!R57</f>
        <v>1741314.4425000001</v>
      </c>
      <c r="S57" s="232">
        <f>'[1]09 Spotreba PHM'!S57</f>
        <v>1743016.3873124998</v>
      </c>
      <c r="T57" s="232">
        <f>'[1]09 Spotreba PHM'!T57</f>
        <v>1744718.3321250004</v>
      </c>
      <c r="U57" s="232">
        <f>'[1]09 Spotreba PHM'!U57</f>
        <v>1746420.2769374999</v>
      </c>
      <c r="V57" s="232">
        <f>'[1]09 Spotreba PHM'!V57</f>
        <v>1748122.2217500007</v>
      </c>
      <c r="W57" s="232">
        <f>'[1]09 Spotreba PHM'!W57</f>
        <v>1749824.1665625009</v>
      </c>
      <c r="X57" s="232">
        <f>'[1]09 Spotreba PHM'!X57</f>
        <v>1751526.1113750008</v>
      </c>
      <c r="Y57" s="232">
        <f>'[1]09 Spotreba PHM'!Y57</f>
        <v>1753228.0561875</v>
      </c>
      <c r="Z57" s="232">
        <f>'[1]09 Spotreba PHM'!Z57</f>
        <v>1754930.0010000002</v>
      </c>
      <c r="AA57" s="232">
        <f>'[1]09 Spotreba PHM'!AA57</f>
        <v>1756631.9458125005</v>
      </c>
      <c r="AB57" s="232">
        <f>'[1]09 Spotreba PHM'!AB57</f>
        <v>1758333.8906250007</v>
      </c>
      <c r="AC57" s="232">
        <f>'[1]09 Spotreba PHM'!AC57</f>
        <v>1760035.8354374997</v>
      </c>
      <c r="AD57" s="232">
        <f>'[1]09 Spotreba PHM'!AD57</f>
        <v>1761737.7802500001</v>
      </c>
      <c r="AE57" s="232">
        <f>'[1]09 Spotreba PHM'!AE57</f>
        <v>1763439.7250625002</v>
      </c>
      <c r="AF57" s="232">
        <f>'[1]09 Spotreba PHM'!AF57</f>
        <v>1765141.6698750001</v>
      </c>
      <c r="AG57" s="232">
        <f>'[1]09 Spotreba PHM'!AG57</f>
        <v>1766843.6146874994</v>
      </c>
    </row>
    <row r="58" spans="2:33" x14ac:dyDescent="0.2">
      <c r="B58" s="204" t="s">
        <v>365</v>
      </c>
      <c r="C58" s="222">
        <f t="shared" si="19"/>
        <v>15630952.6059375</v>
      </c>
      <c r="D58" s="232">
        <f>'[1]09 Spotreba PHM'!D58</f>
        <v>514790.43374999985</v>
      </c>
      <c r="E58" s="232">
        <f>'[1]09 Spotreba PHM'!E58</f>
        <v>507253.18375000003</v>
      </c>
      <c r="F58" s="232">
        <f>'[1]09 Spotreba PHM'!F58</f>
        <v>499715.93374999991</v>
      </c>
      <c r="G58" s="232">
        <f>'[1]09 Spotreba PHM'!G58</f>
        <v>515588.50624999992</v>
      </c>
      <c r="H58" s="232">
        <f>'[1]09 Spotreba PHM'!H58</f>
        <v>515588.50624999992</v>
      </c>
      <c r="I58" s="232">
        <f>'[1]09 Spotreba PHM'!I58</f>
        <v>516208.61843749991</v>
      </c>
      <c r="J58" s="232">
        <f>'[1]09 Spotreba PHM'!J58</f>
        <v>516828.73062499991</v>
      </c>
      <c r="K58" s="232">
        <f>'[1]09 Spotreba PHM'!K58</f>
        <v>517448.84281250008</v>
      </c>
      <c r="L58" s="232">
        <f>'[1]09 Spotreba PHM'!L58</f>
        <v>518068.95500000007</v>
      </c>
      <c r="M58" s="232">
        <f>'[1]09 Spotreba PHM'!M58</f>
        <v>518689.06718749995</v>
      </c>
      <c r="N58" s="232">
        <f>'[1]09 Spotreba PHM'!N58</f>
        <v>519309.17937500001</v>
      </c>
      <c r="O58" s="232">
        <f>'[1]09 Spotreba PHM'!O58</f>
        <v>519929.29156249983</v>
      </c>
      <c r="P58" s="232">
        <f>'[1]09 Spotreba PHM'!P58</f>
        <v>520549.40374999988</v>
      </c>
      <c r="Q58" s="232">
        <f>'[1]09 Spotreba PHM'!Q58</f>
        <v>521169.51593749993</v>
      </c>
      <c r="R58" s="232">
        <f>'[1]09 Spotreba PHM'!R58</f>
        <v>521789.62812500005</v>
      </c>
      <c r="S58" s="232">
        <f>'[1]09 Spotreba PHM'!S58</f>
        <v>522299.46468749997</v>
      </c>
      <c r="T58" s="232">
        <f>'[1]09 Spotreba PHM'!T58</f>
        <v>522809.30124999984</v>
      </c>
      <c r="U58" s="232">
        <f>'[1]09 Spotreba PHM'!U58</f>
        <v>523319.13781250018</v>
      </c>
      <c r="V58" s="232">
        <f>'[1]09 Spotreba PHM'!V58</f>
        <v>523828.97437500011</v>
      </c>
      <c r="W58" s="232">
        <f>'[1]09 Spotreba PHM'!W58</f>
        <v>524338.81093750021</v>
      </c>
      <c r="X58" s="232">
        <f>'[1]09 Spotreba PHM'!X58</f>
        <v>524848.64749999985</v>
      </c>
      <c r="Y58" s="232">
        <f>'[1]09 Spotreba PHM'!Y58</f>
        <v>525358.48406249983</v>
      </c>
      <c r="Z58" s="232">
        <f>'[1]09 Spotreba PHM'!Z58</f>
        <v>525868.32062500005</v>
      </c>
      <c r="AA58" s="232">
        <f>'[1]09 Spotreba PHM'!AA58</f>
        <v>526378.15718750004</v>
      </c>
      <c r="AB58" s="232">
        <f>'[1]09 Spotreba PHM'!AB58</f>
        <v>526887.99374999979</v>
      </c>
      <c r="AC58" s="232">
        <f>'[1]09 Spotreba PHM'!AC58</f>
        <v>527397.83031250013</v>
      </c>
      <c r="AD58" s="232">
        <f>'[1]09 Spotreba PHM'!AD58</f>
        <v>527907.66687500023</v>
      </c>
      <c r="AE58" s="232">
        <f>'[1]09 Spotreba PHM'!AE58</f>
        <v>528417.50343749975</v>
      </c>
      <c r="AF58" s="232">
        <f>'[1]09 Spotreba PHM'!AF58</f>
        <v>528927.34</v>
      </c>
      <c r="AG58" s="232">
        <f>'[1]09 Spotreba PHM'!AG58</f>
        <v>529437.17656250019</v>
      </c>
    </row>
    <row r="59" spans="2:33" x14ac:dyDescent="0.2">
      <c r="B59" s="204" t="s">
        <v>234</v>
      </c>
      <c r="C59" s="222">
        <f t="shared" si="19"/>
        <v>7414812.0639999993</v>
      </c>
      <c r="D59" s="232">
        <f>'[1]09 Spotreba PHM'!D59</f>
        <v>244329.57649999997</v>
      </c>
      <c r="E59" s="232">
        <f>'[1]09 Spotreba PHM'!E59</f>
        <v>240728.88799999998</v>
      </c>
      <c r="F59" s="232">
        <f>'[1]09 Spotreba PHM'!F59</f>
        <v>237128.19949999999</v>
      </c>
      <c r="G59" s="232">
        <f>'[1]09 Spotreba PHM'!G59</f>
        <v>244579.19999999995</v>
      </c>
      <c r="H59" s="232">
        <f>'[1]09 Spotreba PHM'!H59</f>
        <v>244579.19999999995</v>
      </c>
      <c r="I59" s="232">
        <f>'[1]09 Spotreba PHM'!I59</f>
        <v>244876.89400000003</v>
      </c>
      <c r="J59" s="232">
        <f>'[1]09 Spotreba PHM'!J59</f>
        <v>245174.58799999993</v>
      </c>
      <c r="K59" s="232">
        <f>'[1]09 Spotreba PHM'!K59</f>
        <v>245472.28199999992</v>
      </c>
      <c r="L59" s="232">
        <f>'[1]09 Spotreba PHM'!L59</f>
        <v>245769.97599999985</v>
      </c>
      <c r="M59" s="232">
        <f>'[1]09 Spotreba PHM'!M59</f>
        <v>246067.66999999998</v>
      </c>
      <c r="N59" s="232">
        <f>'[1]09 Spotreba PHM'!N59</f>
        <v>246365.36399999994</v>
      </c>
      <c r="O59" s="232">
        <f>'[1]09 Spotreba PHM'!O59</f>
        <v>246663.05799999987</v>
      </c>
      <c r="P59" s="232">
        <f>'[1]09 Spotreba PHM'!P59</f>
        <v>246960.75199999995</v>
      </c>
      <c r="Q59" s="232">
        <f>'[1]09 Spotreba PHM'!Q59</f>
        <v>247258.44599999997</v>
      </c>
      <c r="R59" s="232">
        <f>'[1]09 Spotreba PHM'!R59</f>
        <v>247556.13999999996</v>
      </c>
      <c r="S59" s="232">
        <f>'[1]09 Spotreba PHM'!S59</f>
        <v>247789.13774999999</v>
      </c>
      <c r="T59" s="232">
        <f>'[1]09 Spotreba PHM'!T59</f>
        <v>248022.13549999997</v>
      </c>
      <c r="U59" s="232">
        <f>'[1]09 Spotreba PHM'!U59</f>
        <v>248255.1332499999</v>
      </c>
      <c r="V59" s="232">
        <f>'[1]09 Spotreba PHM'!V59</f>
        <v>248488.13099999996</v>
      </c>
      <c r="W59" s="232">
        <f>'[1]09 Spotreba PHM'!W59</f>
        <v>248721.12874999989</v>
      </c>
      <c r="X59" s="232">
        <f>'[1]09 Spotreba PHM'!X59</f>
        <v>248954.12649999998</v>
      </c>
      <c r="Y59" s="232">
        <f>'[1]09 Spotreba PHM'!Y59</f>
        <v>249187.12424999994</v>
      </c>
      <c r="Z59" s="232">
        <f>'[1]09 Spotreba PHM'!Z59</f>
        <v>249420.12199999997</v>
      </c>
      <c r="AA59" s="232">
        <f>'[1]09 Spotreba PHM'!AA59</f>
        <v>249653.11974999995</v>
      </c>
      <c r="AB59" s="232">
        <f>'[1]09 Spotreba PHM'!AB59</f>
        <v>249886.11749999999</v>
      </c>
      <c r="AC59" s="232">
        <f>'[1]09 Spotreba PHM'!AC59</f>
        <v>250119.11524999992</v>
      </c>
      <c r="AD59" s="232">
        <f>'[1]09 Spotreba PHM'!AD59</f>
        <v>250352.11299999998</v>
      </c>
      <c r="AE59" s="232">
        <f>'[1]09 Spotreba PHM'!AE59</f>
        <v>250585.11074999999</v>
      </c>
      <c r="AF59" s="232">
        <f>'[1]09 Spotreba PHM'!AF59</f>
        <v>250818.10849999997</v>
      </c>
      <c r="AG59" s="232">
        <f>'[1]09 Spotreba PHM'!AG59</f>
        <v>251051.10625000001</v>
      </c>
    </row>
    <row r="60" spans="2:33" x14ac:dyDescent="0.2">
      <c r="B60" s="204" t="s">
        <v>235</v>
      </c>
      <c r="C60" s="222">
        <f t="shared" si="19"/>
        <v>11623358.387500003</v>
      </c>
      <c r="D60" s="232">
        <f>'[1]09 Spotreba PHM'!D60</f>
        <v>303439.83000000013</v>
      </c>
      <c r="E60" s="232">
        <f>'[1]09 Spotreba PHM'!E60</f>
        <v>309534.78250000009</v>
      </c>
      <c r="F60" s="232">
        <f>'[1]09 Spotreba PHM'!F60</f>
        <v>315629.73500000004</v>
      </c>
      <c r="G60" s="232">
        <f>'[1]09 Spotreba PHM'!G60</f>
        <v>343255.67250000004</v>
      </c>
      <c r="H60" s="232">
        <f>'[1]09 Spotreba PHM'!H60</f>
        <v>343255.67250000004</v>
      </c>
      <c r="I60" s="232">
        <f>'[1]09 Spotreba PHM'!I60</f>
        <v>347798.79099999991</v>
      </c>
      <c r="J60" s="232">
        <f>'[1]09 Spotreba PHM'!J60</f>
        <v>352341.90950000007</v>
      </c>
      <c r="K60" s="232">
        <f>'[1]09 Spotreba PHM'!K60</f>
        <v>356885.02799999999</v>
      </c>
      <c r="L60" s="232">
        <f>'[1]09 Spotreba PHM'!L60</f>
        <v>361428.14649999997</v>
      </c>
      <c r="M60" s="232">
        <f>'[1]09 Spotreba PHM'!M60</f>
        <v>365971.26500000001</v>
      </c>
      <c r="N60" s="232">
        <f>'[1]09 Spotreba PHM'!N60</f>
        <v>370514.38350000005</v>
      </c>
      <c r="O60" s="232">
        <f>'[1]09 Spotreba PHM'!O60</f>
        <v>375057.50199999998</v>
      </c>
      <c r="P60" s="232">
        <f>'[1]09 Spotreba PHM'!P60</f>
        <v>379600.62050000008</v>
      </c>
      <c r="Q60" s="232">
        <f>'[1]09 Spotreba PHM'!Q60</f>
        <v>384143.73899999994</v>
      </c>
      <c r="R60" s="232">
        <f>'[1]09 Spotreba PHM'!R60</f>
        <v>388686.8575000001</v>
      </c>
      <c r="S60" s="232">
        <f>'[1]09 Spotreba PHM'!S60</f>
        <v>392816.12075000023</v>
      </c>
      <c r="T60" s="232">
        <f>'[1]09 Spotreba PHM'!T60</f>
        <v>396945.38399999996</v>
      </c>
      <c r="U60" s="232">
        <f>'[1]09 Spotreba PHM'!U60</f>
        <v>401074.64725000004</v>
      </c>
      <c r="V60" s="232">
        <f>'[1]09 Spotreba PHM'!V60</f>
        <v>405203.91049999994</v>
      </c>
      <c r="W60" s="232">
        <f>'[1]09 Spotreba PHM'!W60</f>
        <v>409333.17375000019</v>
      </c>
      <c r="X60" s="232">
        <f>'[1]09 Spotreba PHM'!X60</f>
        <v>413462.43700000003</v>
      </c>
      <c r="Y60" s="232">
        <f>'[1]09 Spotreba PHM'!Y60</f>
        <v>417591.70024999999</v>
      </c>
      <c r="Z60" s="232">
        <f>'[1]09 Spotreba PHM'!Z60</f>
        <v>421720.96350000013</v>
      </c>
      <c r="AA60" s="232">
        <f>'[1]09 Spotreba PHM'!AA60</f>
        <v>425850.22674999986</v>
      </c>
      <c r="AB60" s="232">
        <f>'[1]09 Spotreba PHM'!AB60</f>
        <v>429979.49000000005</v>
      </c>
      <c r="AC60" s="232">
        <f>'[1]09 Spotreba PHM'!AC60</f>
        <v>434108.75325000007</v>
      </c>
      <c r="AD60" s="232">
        <f>'[1]09 Spotreba PHM'!AD60</f>
        <v>438238.01649999991</v>
      </c>
      <c r="AE60" s="232">
        <f>'[1]09 Spotreba PHM'!AE60</f>
        <v>442367.27975000016</v>
      </c>
      <c r="AF60" s="232">
        <f>'[1]09 Spotreba PHM'!AF60</f>
        <v>446496.54300000001</v>
      </c>
      <c r="AG60" s="232">
        <f>'[1]09 Spotreba PHM'!AG60</f>
        <v>450625.80624999997</v>
      </c>
    </row>
    <row r="61" spans="2:33" x14ac:dyDescent="0.2">
      <c r="B61" s="204" t="s">
        <v>236</v>
      </c>
      <c r="C61" s="222">
        <f t="shared" si="19"/>
        <v>107649385.01175</v>
      </c>
      <c r="D61" s="232">
        <f>'[1]09 Spotreba PHM'!D61</f>
        <v>2810021.7404999994</v>
      </c>
      <c r="E61" s="232">
        <f>'[1]09 Spotreba PHM'!E61</f>
        <v>2865966.2759999996</v>
      </c>
      <c r="F61" s="232">
        <f>'[1]09 Spotreba PHM'!F61</f>
        <v>2921910.8114999998</v>
      </c>
      <c r="G61" s="232">
        <f>'[1]09 Spotreba PHM'!G61</f>
        <v>3179509.89</v>
      </c>
      <c r="H61" s="232">
        <f>'[1]09 Spotreba PHM'!H61</f>
        <v>3179509.89</v>
      </c>
      <c r="I61" s="232">
        <f>'[1]09 Spotreba PHM'!I61</f>
        <v>3221345.0767499995</v>
      </c>
      <c r="J61" s="232">
        <f>'[1]09 Spotreba PHM'!J61</f>
        <v>3263180.2634999994</v>
      </c>
      <c r="K61" s="232">
        <f>'[1]09 Spotreba PHM'!K61</f>
        <v>3305015.4502499998</v>
      </c>
      <c r="L61" s="232">
        <f>'[1]09 Spotreba PHM'!L61</f>
        <v>3346850.6369999996</v>
      </c>
      <c r="M61" s="232">
        <f>'[1]09 Spotreba PHM'!M61</f>
        <v>3388685.8237500004</v>
      </c>
      <c r="N61" s="232">
        <f>'[1]09 Spotreba PHM'!N61</f>
        <v>3430521.0105000003</v>
      </c>
      <c r="O61" s="232">
        <f>'[1]09 Spotreba PHM'!O61</f>
        <v>3472356.1972499997</v>
      </c>
      <c r="P61" s="232">
        <f>'[1]09 Spotreba PHM'!P61</f>
        <v>3514191.384000001</v>
      </c>
      <c r="Q61" s="232">
        <f>'[1]09 Spotreba PHM'!Q61</f>
        <v>3556026.5707500014</v>
      </c>
      <c r="R61" s="232">
        <f>'[1]09 Spotreba PHM'!R61</f>
        <v>3597861.7575000008</v>
      </c>
      <c r="S61" s="232">
        <f>'[1]09 Spotreba PHM'!S61</f>
        <v>3636432.6397500006</v>
      </c>
      <c r="T61" s="232">
        <f>'[1]09 Spotreba PHM'!T61</f>
        <v>3675003.5219999994</v>
      </c>
      <c r="U61" s="232">
        <f>'[1]09 Spotreba PHM'!U61</f>
        <v>3713574.4042500006</v>
      </c>
      <c r="V61" s="232">
        <f>'[1]09 Spotreba PHM'!V61</f>
        <v>3752145.2864999999</v>
      </c>
      <c r="W61" s="232">
        <f>'[1]09 Spotreba PHM'!W61</f>
        <v>3790716.1687499993</v>
      </c>
      <c r="X61" s="232">
        <f>'[1]09 Spotreba PHM'!X61</f>
        <v>3829287.0509999995</v>
      </c>
      <c r="Y61" s="232">
        <f>'[1]09 Spotreba PHM'!Y61</f>
        <v>3867857.9332499988</v>
      </c>
      <c r="Z61" s="232">
        <f>'[1]09 Spotreba PHM'!Z61</f>
        <v>3906428.8154999996</v>
      </c>
      <c r="AA61" s="232">
        <f>'[1]09 Spotreba PHM'!AA61</f>
        <v>3944999.6977499984</v>
      </c>
      <c r="AB61" s="232">
        <f>'[1]09 Spotreba PHM'!AB61</f>
        <v>3983570.580000001</v>
      </c>
      <c r="AC61" s="232">
        <f>'[1]09 Spotreba PHM'!AC61</f>
        <v>4022141.4622499999</v>
      </c>
      <c r="AD61" s="232">
        <f>'[1]09 Spotreba PHM'!AD61</f>
        <v>4060712.3445000006</v>
      </c>
      <c r="AE61" s="232">
        <f>'[1]09 Spotreba PHM'!AE61</f>
        <v>4099283.226749999</v>
      </c>
      <c r="AF61" s="232">
        <f>'[1]09 Spotreba PHM'!AF61</f>
        <v>4137854.1089999988</v>
      </c>
      <c r="AG61" s="232">
        <f>'[1]09 Spotreba PHM'!AG61</f>
        <v>4176424.99125</v>
      </c>
    </row>
    <row r="62" spans="2:33" x14ac:dyDescent="0.2">
      <c r="B62" s="204" t="s">
        <v>237</v>
      </c>
      <c r="C62" s="222">
        <f t="shared" si="19"/>
        <v>623913.71724999999</v>
      </c>
      <c r="D62" s="232">
        <f>'[1]09 Spotreba PHM'!D62</f>
        <v>16332.618499999999</v>
      </c>
      <c r="E62" s="232">
        <f>'[1]09 Spotreba PHM'!E62</f>
        <v>16610.346999999998</v>
      </c>
      <c r="F62" s="232">
        <f>'[1]09 Spotreba PHM'!F62</f>
        <v>16888.075500000003</v>
      </c>
      <c r="G62" s="232">
        <f>'[1]09 Spotreba PHM'!G62</f>
        <v>18286.317499999994</v>
      </c>
      <c r="H62" s="232">
        <f>'[1]09 Spotreba PHM'!H62</f>
        <v>18286.317499999994</v>
      </c>
      <c r="I62" s="232">
        <f>'[1]09 Spotreba PHM'!I62</f>
        <v>18531.06825</v>
      </c>
      <c r="J62" s="232">
        <f>'[1]09 Spotreba PHM'!J62</f>
        <v>18775.819000000003</v>
      </c>
      <c r="K62" s="232">
        <f>'[1]09 Spotreba PHM'!K62</f>
        <v>19020.569750000006</v>
      </c>
      <c r="L62" s="232">
        <f>'[1]09 Spotreba PHM'!L62</f>
        <v>19265.320500000002</v>
      </c>
      <c r="M62" s="232">
        <f>'[1]09 Spotreba PHM'!M62</f>
        <v>19510.071250000012</v>
      </c>
      <c r="N62" s="232">
        <f>'[1]09 Spotreba PHM'!N62</f>
        <v>19754.822</v>
      </c>
      <c r="O62" s="232">
        <f>'[1]09 Spotreba PHM'!O62</f>
        <v>19999.572750000014</v>
      </c>
      <c r="P62" s="232">
        <f>'[1]09 Spotreba PHM'!P62</f>
        <v>20244.32350000001</v>
      </c>
      <c r="Q62" s="232">
        <f>'[1]09 Spotreba PHM'!Q62</f>
        <v>20489.074249999998</v>
      </c>
      <c r="R62" s="232">
        <f>'[1]09 Spotreba PHM'!R62</f>
        <v>20733.825000000008</v>
      </c>
      <c r="S62" s="232">
        <f>'[1]09 Spotreba PHM'!S62</f>
        <v>20985.310000000009</v>
      </c>
      <c r="T62" s="232">
        <f>'[1]09 Spotreba PHM'!T62</f>
        <v>21236.795000000006</v>
      </c>
      <c r="U62" s="232">
        <f>'[1]09 Spotreba PHM'!U62</f>
        <v>21488.280000000013</v>
      </c>
      <c r="V62" s="232">
        <f>'[1]09 Spotreba PHM'!V62</f>
        <v>21739.765000000007</v>
      </c>
      <c r="W62" s="232">
        <f>'[1]09 Spotreba PHM'!W62</f>
        <v>21991.250000000004</v>
      </c>
      <c r="X62" s="232">
        <f>'[1]09 Spotreba PHM'!X62</f>
        <v>22242.735000000008</v>
      </c>
      <c r="Y62" s="232">
        <f>'[1]09 Spotreba PHM'!Y62</f>
        <v>22494.220000000008</v>
      </c>
      <c r="Z62" s="232">
        <f>'[1]09 Spotreba PHM'!Z62</f>
        <v>22745.705000000002</v>
      </c>
      <c r="AA62" s="232">
        <f>'[1]09 Spotreba PHM'!AA62</f>
        <v>22997.190000000006</v>
      </c>
      <c r="AB62" s="232">
        <f>'[1]09 Spotreba PHM'!AB62</f>
        <v>23248.675000000007</v>
      </c>
      <c r="AC62" s="232">
        <f>'[1]09 Spotreba PHM'!AC62</f>
        <v>23500.160000000003</v>
      </c>
      <c r="AD62" s="232">
        <f>'[1]09 Spotreba PHM'!AD62</f>
        <v>23751.645000000008</v>
      </c>
      <c r="AE62" s="232">
        <f>'[1]09 Spotreba PHM'!AE62</f>
        <v>24003.130000000008</v>
      </c>
      <c r="AF62" s="232">
        <f>'[1]09 Spotreba PHM'!AF62</f>
        <v>24254.615000000009</v>
      </c>
      <c r="AG62" s="232">
        <f>'[1]09 Spotreba PHM'!AG62</f>
        <v>24506.100000000006</v>
      </c>
    </row>
    <row r="65" spans="2:33" x14ac:dyDescent="0.2">
      <c r="B65" s="204"/>
      <c r="C65" s="204"/>
      <c r="D65" s="204" t="s">
        <v>10</v>
      </c>
      <c r="E65" s="204"/>
      <c r="F65" s="204"/>
      <c r="G65" s="204"/>
      <c r="H65" s="204"/>
      <c r="I65" s="204"/>
      <c r="J65" s="204"/>
      <c r="K65" s="204"/>
      <c r="L65" s="204"/>
      <c r="M65" s="204"/>
      <c r="N65" s="204"/>
      <c r="O65" s="204"/>
      <c r="P65" s="204"/>
      <c r="Q65" s="204"/>
      <c r="R65" s="204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</row>
    <row r="66" spans="2:33" x14ac:dyDescent="0.2">
      <c r="B66" s="206" t="s">
        <v>386</v>
      </c>
      <c r="C66" s="206"/>
      <c r="D66" s="204">
        <v>1</v>
      </c>
      <c r="E66" s="204">
        <v>2</v>
      </c>
      <c r="F66" s="204">
        <v>3</v>
      </c>
      <c r="G66" s="204">
        <v>4</v>
      </c>
      <c r="H66" s="204">
        <v>5</v>
      </c>
      <c r="I66" s="204">
        <v>6</v>
      </c>
      <c r="J66" s="204">
        <v>7</v>
      </c>
      <c r="K66" s="204">
        <v>8</v>
      </c>
      <c r="L66" s="204">
        <v>9</v>
      </c>
      <c r="M66" s="204">
        <v>10</v>
      </c>
      <c r="N66" s="204">
        <v>11</v>
      </c>
      <c r="O66" s="204">
        <v>12</v>
      </c>
      <c r="P66" s="204">
        <v>13</v>
      </c>
      <c r="Q66" s="204">
        <v>14</v>
      </c>
      <c r="R66" s="204">
        <v>15</v>
      </c>
      <c r="S66" s="204">
        <v>16</v>
      </c>
      <c r="T66" s="204">
        <v>17</v>
      </c>
      <c r="U66" s="204">
        <v>18</v>
      </c>
      <c r="V66" s="204">
        <v>19</v>
      </c>
      <c r="W66" s="204">
        <v>20</v>
      </c>
      <c r="X66" s="204">
        <v>21</v>
      </c>
      <c r="Y66" s="204">
        <v>22</v>
      </c>
      <c r="Z66" s="204">
        <v>23</v>
      </c>
      <c r="AA66" s="204">
        <v>24</v>
      </c>
      <c r="AB66" s="204">
        <v>25</v>
      </c>
      <c r="AC66" s="204">
        <v>26</v>
      </c>
      <c r="AD66" s="204">
        <v>27</v>
      </c>
      <c r="AE66" s="204">
        <v>28</v>
      </c>
      <c r="AF66" s="204">
        <v>29</v>
      </c>
      <c r="AG66" s="204">
        <v>30</v>
      </c>
    </row>
    <row r="67" spans="2:33" x14ac:dyDescent="0.2">
      <c r="B67" s="207" t="s">
        <v>90</v>
      </c>
      <c r="C67" s="207" t="s">
        <v>9</v>
      </c>
      <c r="D67" s="208">
        <f>D4</f>
        <v>2026</v>
      </c>
      <c r="E67" s="208">
        <f t="shared" ref="E67:AG67" si="20">E4</f>
        <v>2027</v>
      </c>
      <c r="F67" s="208">
        <f t="shared" si="20"/>
        <v>2028</v>
      </c>
      <c r="G67" s="208">
        <f t="shared" si="20"/>
        <v>2029</v>
      </c>
      <c r="H67" s="208">
        <f t="shared" si="20"/>
        <v>2030</v>
      </c>
      <c r="I67" s="208">
        <f t="shared" si="20"/>
        <v>2031</v>
      </c>
      <c r="J67" s="208">
        <f t="shared" si="20"/>
        <v>2032</v>
      </c>
      <c r="K67" s="208">
        <f t="shared" si="20"/>
        <v>2033</v>
      </c>
      <c r="L67" s="208">
        <f t="shared" si="20"/>
        <v>2034</v>
      </c>
      <c r="M67" s="208">
        <f t="shared" si="20"/>
        <v>2035</v>
      </c>
      <c r="N67" s="208">
        <f t="shared" si="20"/>
        <v>2036</v>
      </c>
      <c r="O67" s="208">
        <f t="shared" si="20"/>
        <v>2037</v>
      </c>
      <c r="P67" s="208">
        <f t="shared" si="20"/>
        <v>2038</v>
      </c>
      <c r="Q67" s="208">
        <f t="shared" si="20"/>
        <v>2039</v>
      </c>
      <c r="R67" s="208">
        <f t="shared" si="20"/>
        <v>2040</v>
      </c>
      <c r="S67" s="208">
        <f t="shared" si="20"/>
        <v>2041</v>
      </c>
      <c r="T67" s="208">
        <f t="shared" si="20"/>
        <v>2042</v>
      </c>
      <c r="U67" s="208">
        <f t="shared" si="20"/>
        <v>2043</v>
      </c>
      <c r="V67" s="208">
        <f t="shared" si="20"/>
        <v>2044</v>
      </c>
      <c r="W67" s="208">
        <f t="shared" si="20"/>
        <v>2045</v>
      </c>
      <c r="X67" s="208">
        <f t="shared" si="20"/>
        <v>2046</v>
      </c>
      <c r="Y67" s="208">
        <f t="shared" si="20"/>
        <v>2047</v>
      </c>
      <c r="Z67" s="208">
        <f t="shared" si="20"/>
        <v>2048</v>
      </c>
      <c r="AA67" s="208">
        <f t="shared" si="20"/>
        <v>2049</v>
      </c>
      <c r="AB67" s="208">
        <f t="shared" si="20"/>
        <v>2050</v>
      </c>
      <c r="AC67" s="208">
        <f t="shared" si="20"/>
        <v>2051</v>
      </c>
      <c r="AD67" s="208">
        <f t="shared" si="20"/>
        <v>2052</v>
      </c>
      <c r="AE67" s="208">
        <f t="shared" si="20"/>
        <v>2053</v>
      </c>
      <c r="AF67" s="208">
        <f t="shared" si="20"/>
        <v>2054</v>
      </c>
      <c r="AG67" s="208">
        <f t="shared" si="20"/>
        <v>2055</v>
      </c>
    </row>
    <row r="68" spans="2:33" x14ac:dyDescent="0.2">
      <c r="B68" s="204" t="s">
        <v>364</v>
      </c>
      <c r="C68" s="222">
        <f t="shared" ref="C68:C75" si="21">SUM(D68:AG68)</f>
        <v>-2876008.1240624967</v>
      </c>
      <c r="D68" s="225">
        <f t="shared" ref="D68:D73" si="22">D46-D57</f>
        <v>0</v>
      </c>
      <c r="E68" s="225">
        <f t="shared" ref="E68:AG68" si="23">E46-E57</f>
        <v>0</v>
      </c>
      <c r="F68" s="225">
        <f t="shared" si="23"/>
        <v>0</v>
      </c>
      <c r="G68" s="225">
        <f t="shared" si="23"/>
        <v>-103051.95562499971</v>
      </c>
      <c r="H68" s="225">
        <f t="shared" si="23"/>
        <v>-103051.95562499971</v>
      </c>
      <c r="I68" s="225">
        <f t="shared" si="23"/>
        <v>-103349.97356250044</v>
      </c>
      <c r="J68" s="225">
        <f t="shared" si="23"/>
        <v>-103647.99149999954</v>
      </c>
      <c r="K68" s="225">
        <f t="shared" si="23"/>
        <v>-103946.00943749957</v>
      </c>
      <c r="L68" s="225">
        <f t="shared" si="23"/>
        <v>-104244.02737499983</v>
      </c>
      <c r="M68" s="225">
        <f t="shared" si="23"/>
        <v>-104542.04531249939</v>
      </c>
      <c r="N68" s="225">
        <f t="shared" si="23"/>
        <v>-104840.06324999966</v>
      </c>
      <c r="O68" s="225">
        <f t="shared" si="23"/>
        <v>-105138.08118750015</v>
      </c>
      <c r="P68" s="225">
        <f t="shared" si="23"/>
        <v>-105436.09912500018</v>
      </c>
      <c r="Q68" s="225">
        <f t="shared" si="23"/>
        <v>-105734.11706249951</v>
      </c>
      <c r="R68" s="225">
        <f t="shared" si="23"/>
        <v>-106032.13500000024</v>
      </c>
      <c r="S68" s="225">
        <f t="shared" si="23"/>
        <v>-106303.06537500001</v>
      </c>
      <c r="T68" s="225">
        <f t="shared" si="23"/>
        <v>-106573.99574999954</v>
      </c>
      <c r="U68" s="225">
        <f t="shared" si="23"/>
        <v>-106844.926125</v>
      </c>
      <c r="V68" s="225">
        <f t="shared" si="23"/>
        <v>-107115.85650000023</v>
      </c>
      <c r="W68" s="225">
        <f t="shared" si="23"/>
        <v>-107386.78687499999</v>
      </c>
      <c r="X68" s="225">
        <f t="shared" si="23"/>
        <v>-107657.71724999999</v>
      </c>
      <c r="Y68" s="225">
        <f t="shared" si="23"/>
        <v>-107928.64762499998</v>
      </c>
      <c r="Z68" s="225">
        <f t="shared" si="23"/>
        <v>-108199.57799999975</v>
      </c>
      <c r="AA68" s="225">
        <f t="shared" si="23"/>
        <v>-108470.50837500021</v>
      </c>
      <c r="AB68" s="225">
        <f t="shared" si="23"/>
        <v>-108741.43875000067</v>
      </c>
      <c r="AC68" s="225">
        <f t="shared" si="23"/>
        <v>-109012.36912499974</v>
      </c>
      <c r="AD68" s="225">
        <f t="shared" si="23"/>
        <v>-109283.2994999995</v>
      </c>
      <c r="AE68" s="225">
        <f t="shared" si="23"/>
        <v>-109554.22987500019</v>
      </c>
      <c r="AF68" s="225">
        <f t="shared" si="23"/>
        <v>-109825.16025000019</v>
      </c>
      <c r="AG68" s="225">
        <f t="shared" si="23"/>
        <v>-110096.09062499925</v>
      </c>
    </row>
    <row r="69" spans="2:33" x14ac:dyDescent="0.2">
      <c r="B69" s="204" t="s">
        <v>365</v>
      </c>
      <c r="C69" s="222">
        <f t="shared" si="21"/>
        <v>-863653.44156249962</v>
      </c>
      <c r="D69" s="225">
        <f t="shared" si="22"/>
        <v>0</v>
      </c>
      <c r="E69" s="225">
        <f t="shared" ref="E69:AG69" si="24">E47-E58</f>
        <v>0</v>
      </c>
      <c r="F69" s="225">
        <f t="shared" si="24"/>
        <v>0</v>
      </c>
      <c r="G69" s="225">
        <f t="shared" si="24"/>
        <v>-30947.072500000009</v>
      </c>
      <c r="H69" s="225">
        <f t="shared" si="24"/>
        <v>-30947.072500000009</v>
      </c>
      <c r="I69" s="225">
        <f t="shared" si="24"/>
        <v>-31036.483812499908</v>
      </c>
      <c r="J69" s="225">
        <f t="shared" si="24"/>
        <v>-31125.895124999981</v>
      </c>
      <c r="K69" s="225">
        <f t="shared" si="24"/>
        <v>-31215.306437499996</v>
      </c>
      <c r="L69" s="225">
        <f t="shared" si="24"/>
        <v>-31304.717749999953</v>
      </c>
      <c r="M69" s="225">
        <f t="shared" si="24"/>
        <v>-31394.129062499909</v>
      </c>
      <c r="N69" s="225">
        <f t="shared" si="24"/>
        <v>-31483.540374999982</v>
      </c>
      <c r="O69" s="225">
        <f t="shared" si="24"/>
        <v>-31572.951687499764</v>
      </c>
      <c r="P69" s="225">
        <f t="shared" si="24"/>
        <v>-31662.362999999954</v>
      </c>
      <c r="Q69" s="225">
        <f t="shared" si="24"/>
        <v>-31751.774312499736</v>
      </c>
      <c r="R69" s="225">
        <f t="shared" si="24"/>
        <v>-31841.1856250001</v>
      </c>
      <c r="S69" s="225">
        <f t="shared" si="24"/>
        <v>-31922.462</v>
      </c>
      <c r="T69" s="225">
        <f t="shared" si="24"/>
        <v>-32003.738374999957</v>
      </c>
      <c r="U69" s="225">
        <f t="shared" si="24"/>
        <v>-32085.014750000089</v>
      </c>
      <c r="V69" s="225">
        <f t="shared" si="24"/>
        <v>-32166.291125000105</v>
      </c>
      <c r="W69" s="225">
        <f t="shared" si="24"/>
        <v>-32247.567499999946</v>
      </c>
      <c r="X69" s="225">
        <f t="shared" si="24"/>
        <v>-32328.843875000079</v>
      </c>
      <c r="Y69" s="225">
        <f t="shared" si="24"/>
        <v>-32410.120249999862</v>
      </c>
      <c r="Z69" s="225">
        <f t="shared" si="24"/>
        <v>-32491.396624999994</v>
      </c>
      <c r="AA69" s="225">
        <f t="shared" si="24"/>
        <v>-32572.67300000001</v>
      </c>
      <c r="AB69" s="225">
        <f t="shared" si="24"/>
        <v>-32653.949374999851</v>
      </c>
      <c r="AC69" s="225">
        <f t="shared" si="24"/>
        <v>-32735.225749999983</v>
      </c>
      <c r="AD69" s="225">
        <f t="shared" si="24"/>
        <v>-32816.502125000115</v>
      </c>
      <c r="AE69" s="225">
        <f t="shared" si="24"/>
        <v>-32897.778499999957</v>
      </c>
      <c r="AF69" s="225">
        <f t="shared" si="24"/>
        <v>-32979.054875000031</v>
      </c>
      <c r="AG69" s="225">
        <f t="shared" si="24"/>
        <v>-33060.331250000163</v>
      </c>
    </row>
    <row r="70" spans="2:33" x14ac:dyDescent="0.2">
      <c r="B70" s="204" t="s">
        <v>234</v>
      </c>
      <c r="C70" s="222">
        <f t="shared" si="21"/>
        <v>-409004.39999999886</v>
      </c>
      <c r="D70" s="225">
        <f t="shared" si="22"/>
        <v>0</v>
      </c>
      <c r="E70" s="225">
        <f t="shared" ref="E70:AG70" si="25">E48-E59</f>
        <v>0</v>
      </c>
      <c r="F70" s="225">
        <f t="shared" si="25"/>
        <v>0</v>
      </c>
      <c r="G70" s="225">
        <f t="shared" si="25"/>
        <v>-14652.377499999915</v>
      </c>
      <c r="H70" s="225">
        <f t="shared" si="25"/>
        <v>-14652.377499999915</v>
      </c>
      <c r="I70" s="225">
        <f t="shared" si="25"/>
        <v>-14698.477000000014</v>
      </c>
      <c r="J70" s="225">
        <f t="shared" si="25"/>
        <v>-14744.576499999908</v>
      </c>
      <c r="K70" s="225">
        <f t="shared" si="25"/>
        <v>-14790.675999999949</v>
      </c>
      <c r="L70" s="225">
        <f t="shared" si="25"/>
        <v>-14836.775499999902</v>
      </c>
      <c r="M70" s="225">
        <f t="shared" si="25"/>
        <v>-14882.874999999971</v>
      </c>
      <c r="N70" s="225">
        <f t="shared" si="25"/>
        <v>-14928.974499999982</v>
      </c>
      <c r="O70" s="225">
        <f t="shared" si="25"/>
        <v>-14975.073999999906</v>
      </c>
      <c r="P70" s="225">
        <f t="shared" si="25"/>
        <v>-15021.173499999946</v>
      </c>
      <c r="Q70" s="225">
        <f t="shared" si="25"/>
        <v>-15067.272999999957</v>
      </c>
      <c r="R70" s="225">
        <f t="shared" si="25"/>
        <v>-15113.372499999969</v>
      </c>
      <c r="S70" s="225">
        <f t="shared" si="25"/>
        <v>-15146.204249999922</v>
      </c>
      <c r="T70" s="225">
        <f t="shared" si="25"/>
        <v>-15179.035999999993</v>
      </c>
      <c r="U70" s="225">
        <f t="shared" si="25"/>
        <v>-15211.867750000005</v>
      </c>
      <c r="V70" s="225">
        <f t="shared" si="25"/>
        <v>-15244.699500000017</v>
      </c>
      <c r="W70" s="225">
        <f t="shared" si="25"/>
        <v>-15277.531249999913</v>
      </c>
      <c r="X70" s="225">
        <f t="shared" si="25"/>
        <v>-15310.363000000012</v>
      </c>
      <c r="Y70" s="225">
        <f t="shared" si="25"/>
        <v>-15343.194749999966</v>
      </c>
      <c r="Z70" s="225">
        <f t="shared" si="25"/>
        <v>-15376.026499999978</v>
      </c>
      <c r="AA70" s="225">
        <f t="shared" si="25"/>
        <v>-15408.858249999932</v>
      </c>
      <c r="AB70" s="225">
        <f t="shared" si="25"/>
        <v>-15441.690000000031</v>
      </c>
      <c r="AC70" s="225">
        <f t="shared" si="25"/>
        <v>-15474.521749999985</v>
      </c>
      <c r="AD70" s="225">
        <f t="shared" si="25"/>
        <v>-15507.353499999968</v>
      </c>
      <c r="AE70" s="225">
        <f t="shared" si="25"/>
        <v>-15540.18524999998</v>
      </c>
      <c r="AF70" s="225">
        <f t="shared" si="25"/>
        <v>-15573.016999999934</v>
      </c>
      <c r="AG70" s="225">
        <f t="shared" si="25"/>
        <v>-15605.848749999976</v>
      </c>
    </row>
    <row r="71" spans="2:33" x14ac:dyDescent="0.2">
      <c r="B71" s="204" t="s">
        <v>235</v>
      </c>
      <c r="C71" s="222">
        <f t="shared" si="21"/>
        <v>-517245.05875000061</v>
      </c>
      <c r="D71" s="225">
        <f t="shared" si="22"/>
        <v>0</v>
      </c>
      <c r="E71" s="225">
        <f t="shared" ref="E71:AG71" si="26">E49-E60</f>
        <v>0</v>
      </c>
      <c r="F71" s="225">
        <f t="shared" si="26"/>
        <v>0</v>
      </c>
      <c r="G71" s="225">
        <f t="shared" si="26"/>
        <v>-15436.032499999972</v>
      </c>
      <c r="H71" s="225">
        <f t="shared" si="26"/>
        <v>-15436.032499999972</v>
      </c>
      <c r="I71" s="225">
        <f t="shared" si="26"/>
        <v>-15779.442749999987</v>
      </c>
      <c r="J71" s="225">
        <f t="shared" si="26"/>
        <v>-16122.853000000061</v>
      </c>
      <c r="K71" s="225">
        <f t="shared" si="26"/>
        <v>-16466.263250000076</v>
      </c>
      <c r="L71" s="225">
        <f t="shared" si="26"/>
        <v>-16809.673499999917</v>
      </c>
      <c r="M71" s="225">
        <f t="shared" si="26"/>
        <v>-17153.083750000049</v>
      </c>
      <c r="N71" s="225">
        <f t="shared" si="26"/>
        <v>-17496.494000000181</v>
      </c>
      <c r="O71" s="225">
        <f t="shared" si="26"/>
        <v>-17839.904249999905</v>
      </c>
      <c r="P71" s="225">
        <f t="shared" si="26"/>
        <v>-18183.314499999979</v>
      </c>
      <c r="Q71" s="225">
        <f t="shared" si="26"/>
        <v>-18526.724749999994</v>
      </c>
      <c r="R71" s="225">
        <f t="shared" si="26"/>
        <v>-18870.134999999951</v>
      </c>
      <c r="S71" s="225">
        <f t="shared" si="26"/>
        <v>-19120.744000000122</v>
      </c>
      <c r="T71" s="225">
        <f t="shared" si="26"/>
        <v>-19371.353000000061</v>
      </c>
      <c r="U71" s="225">
        <f t="shared" si="26"/>
        <v>-19621.962000000116</v>
      </c>
      <c r="V71" s="225">
        <f t="shared" si="26"/>
        <v>-19872.570999999938</v>
      </c>
      <c r="W71" s="225">
        <f t="shared" si="26"/>
        <v>-20123.180000000226</v>
      </c>
      <c r="X71" s="225">
        <f t="shared" si="26"/>
        <v>-20373.788999999873</v>
      </c>
      <c r="Y71" s="225">
        <f t="shared" si="26"/>
        <v>-20624.398000000045</v>
      </c>
      <c r="Z71" s="225">
        <f t="shared" si="26"/>
        <v>-20875.007000000041</v>
      </c>
      <c r="AA71" s="225">
        <f t="shared" si="26"/>
        <v>-21125.615999999922</v>
      </c>
      <c r="AB71" s="225">
        <f t="shared" si="26"/>
        <v>-21376.225000000151</v>
      </c>
      <c r="AC71" s="225">
        <f t="shared" si="26"/>
        <v>-21626.834000000032</v>
      </c>
      <c r="AD71" s="225">
        <f t="shared" si="26"/>
        <v>-21877.443000000028</v>
      </c>
      <c r="AE71" s="225">
        <f t="shared" si="26"/>
        <v>-22128.052000000083</v>
      </c>
      <c r="AF71" s="225">
        <f t="shared" si="26"/>
        <v>-22378.661000000022</v>
      </c>
      <c r="AG71" s="225">
        <f t="shared" si="26"/>
        <v>-22629.269999999902</v>
      </c>
    </row>
    <row r="72" spans="2:33" x14ac:dyDescent="0.2">
      <c r="B72" s="204" t="s">
        <v>236</v>
      </c>
      <c r="C72" s="222">
        <f t="shared" si="21"/>
        <v>-4852749.5512499996</v>
      </c>
      <c r="D72" s="225">
        <f t="shared" si="22"/>
        <v>0</v>
      </c>
      <c r="E72" s="225">
        <f t="shared" ref="E72:AG72" si="27">E50-E61</f>
        <v>0</v>
      </c>
      <c r="F72" s="225">
        <f t="shared" si="27"/>
        <v>0</v>
      </c>
      <c r="G72" s="225">
        <f t="shared" si="27"/>
        <v>-145710.00749999937</v>
      </c>
      <c r="H72" s="225">
        <f t="shared" si="27"/>
        <v>-145710.00749999937</v>
      </c>
      <c r="I72" s="225">
        <f t="shared" si="27"/>
        <v>-148790.73524999944</v>
      </c>
      <c r="J72" s="225">
        <f t="shared" si="27"/>
        <v>-151871.46300000045</v>
      </c>
      <c r="K72" s="225">
        <f t="shared" si="27"/>
        <v>-154952.19075000053</v>
      </c>
      <c r="L72" s="225">
        <f t="shared" si="27"/>
        <v>-158032.91849999875</v>
      </c>
      <c r="M72" s="225">
        <f t="shared" si="27"/>
        <v>-161113.64624999976</v>
      </c>
      <c r="N72" s="225">
        <f t="shared" si="27"/>
        <v>-164194.3740000003</v>
      </c>
      <c r="O72" s="225">
        <f t="shared" si="27"/>
        <v>-167275.10175000038</v>
      </c>
      <c r="P72" s="225">
        <f t="shared" si="27"/>
        <v>-170355.82950000139</v>
      </c>
      <c r="Q72" s="225">
        <f t="shared" si="27"/>
        <v>-173436.55725000147</v>
      </c>
      <c r="R72" s="225">
        <f t="shared" si="27"/>
        <v>-176517.28499999922</v>
      </c>
      <c r="S72" s="225">
        <f t="shared" si="27"/>
        <v>-178909.20300000021</v>
      </c>
      <c r="T72" s="225">
        <f t="shared" si="27"/>
        <v>-181301.12100000028</v>
      </c>
      <c r="U72" s="225">
        <f t="shared" si="27"/>
        <v>-183693.03900000127</v>
      </c>
      <c r="V72" s="225">
        <f t="shared" si="27"/>
        <v>-186084.95699999947</v>
      </c>
      <c r="W72" s="225">
        <f t="shared" si="27"/>
        <v>-188476.87500000047</v>
      </c>
      <c r="X72" s="225">
        <f t="shared" si="27"/>
        <v>-190868.79299999867</v>
      </c>
      <c r="Y72" s="225">
        <f t="shared" si="27"/>
        <v>-193260.71100000013</v>
      </c>
      <c r="Z72" s="225">
        <f t="shared" si="27"/>
        <v>-195652.62899999972</v>
      </c>
      <c r="AA72" s="225">
        <f t="shared" si="27"/>
        <v>-198044.54699999932</v>
      </c>
      <c r="AB72" s="225">
        <f t="shared" si="27"/>
        <v>-200436.46500000032</v>
      </c>
      <c r="AC72" s="225">
        <f t="shared" si="27"/>
        <v>-202828.38299999991</v>
      </c>
      <c r="AD72" s="225">
        <f t="shared" si="27"/>
        <v>-205220.30100000044</v>
      </c>
      <c r="AE72" s="225">
        <f t="shared" si="27"/>
        <v>-207612.21900000004</v>
      </c>
      <c r="AF72" s="225">
        <f t="shared" si="27"/>
        <v>-210004.13699999871</v>
      </c>
      <c r="AG72" s="225">
        <f t="shared" si="27"/>
        <v>-212396.05499999924</v>
      </c>
    </row>
    <row r="73" spans="2:33" ht="12" thickBot="1" x14ac:dyDescent="0.25">
      <c r="B73" s="221" t="s">
        <v>237</v>
      </c>
      <c r="C73" s="226">
        <f t="shared" si="21"/>
        <v>-30069.247500000129</v>
      </c>
      <c r="D73" s="227">
        <f t="shared" si="22"/>
        <v>0</v>
      </c>
      <c r="E73" s="227">
        <f t="shared" ref="E73:AG73" si="28">E51-E62</f>
        <v>0</v>
      </c>
      <c r="F73" s="227">
        <f t="shared" si="28"/>
        <v>0</v>
      </c>
      <c r="G73" s="227">
        <f t="shared" si="28"/>
        <v>-842.7849999999853</v>
      </c>
      <c r="H73" s="227">
        <f t="shared" si="28"/>
        <v>-842.7849999999853</v>
      </c>
      <c r="I73" s="227">
        <f t="shared" si="28"/>
        <v>-854.93949999999677</v>
      </c>
      <c r="J73" s="227">
        <f t="shared" si="28"/>
        <v>-867.0940000000046</v>
      </c>
      <c r="K73" s="227">
        <f t="shared" si="28"/>
        <v>-879.24850000000515</v>
      </c>
      <c r="L73" s="227">
        <f t="shared" si="28"/>
        <v>-891.40300000000207</v>
      </c>
      <c r="M73" s="227">
        <f t="shared" si="28"/>
        <v>-903.55750000001353</v>
      </c>
      <c r="N73" s="227">
        <f t="shared" si="28"/>
        <v>-915.71199999999953</v>
      </c>
      <c r="O73" s="227">
        <f t="shared" si="28"/>
        <v>-927.866500000011</v>
      </c>
      <c r="P73" s="227">
        <f t="shared" si="28"/>
        <v>-940.02100000001155</v>
      </c>
      <c r="Q73" s="227">
        <f t="shared" si="28"/>
        <v>-952.17549999999392</v>
      </c>
      <c r="R73" s="227">
        <f t="shared" si="28"/>
        <v>-964.33000000000902</v>
      </c>
      <c r="S73" s="227">
        <f t="shared" si="28"/>
        <v>-1004.5165000000052</v>
      </c>
      <c r="T73" s="227">
        <f t="shared" si="28"/>
        <v>-1044.703000000005</v>
      </c>
      <c r="U73" s="227">
        <f t="shared" si="28"/>
        <v>-1084.8895000000157</v>
      </c>
      <c r="V73" s="227">
        <f t="shared" si="28"/>
        <v>-1125.0760000000046</v>
      </c>
      <c r="W73" s="227">
        <f t="shared" si="28"/>
        <v>-1165.2625000000044</v>
      </c>
      <c r="X73" s="227">
        <f t="shared" si="28"/>
        <v>-1205.4490000000078</v>
      </c>
      <c r="Y73" s="227">
        <f t="shared" si="28"/>
        <v>-1245.6355000000076</v>
      </c>
      <c r="Z73" s="227">
        <f t="shared" si="28"/>
        <v>-1285.8220000000074</v>
      </c>
      <c r="AA73" s="227">
        <f t="shared" si="28"/>
        <v>-1326.0085000000072</v>
      </c>
      <c r="AB73" s="227">
        <f t="shared" si="28"/>
        <v>-1366.1950000000033</v>
      </c>
      <c r="AC73" s="227">
        <f t="shared" si="28"/>
        <v>-1406.3815000000104</v>
      </c>
      <c r="AD73" s="227">
        <f t="shared" si="28"/>
        <v>-1446.5680000000102</v>
      </c>
      <c r="AE73" s="227">
        <f t="shared" si="28"/>
        <v>-1486.7545000000064</v>
      </c>
      <c r="AF73" s="227">
        <f t="shared" si="28"/>
        <v>-1526.9410000000062</v>
      </c>
      <c r="AG73" s="227">
        <f t="shared" si="28"/>
        <v>-1567.1275000000096</v>
      </c>
    </row>
    <row r="74" spans="2:33" ht="12" thickTop="1" x14ac:dyDescent="0.2">
      <c r="B74" s="211" t="s">
        <v>370</v>
      </c>
      <c r="C74" s="228">
        <f t="shared" si="21"/>
        <v>-2876008.1240624967</v>
      </c>
      <c r="D74" s="229">
        <f>D68</f>
        <v>0</v>
      </c>
      <c r="E74" s="229">
        <f t="shared" ref="E74:AG74" si="29">E68</f>
        <v>0</v>
      </c>
      <c r="F74" s="229">
        <f t="shared" si="29"/>
        <v>0</v>
      </c>
      <c r="G74" s="229">
        <f t="shared" si="29"/>
        <v>-103051.95562499971</v>
      </c>
      <c r="H74" s="229">
        <f t="shared" si="29"/>
        <v>-103051.95562499971</v>
      </c>
      <c r="I74" s="229">
        <f t="shared" si="29"/>
        <v>-103349.97356250044</v>
      </c>
      <c r="J74" s="229">
        <f t="shared" si="29"/>
        <v>-103647.99149999954</v>
      </c>
      <c r="K74" s="229">
        <f t="shared" si="29"/>
        <v>-103946.00943749957</v>
      </c>
      <c r="L74" s="229">
        <f t="shared" si="29"/>
        <v>-104244.02737499983</v>
      </c>
      <c r="M74" s="229">
        <f t="shared" si="29"/>
        <v>-104542.04531249939</v>
      </c>
      <c r="N74" s="229">
        <f t="shared" si="29"/>
        <v>-104840.06324999966</v>
      </c>
      <c r="O74" s="229">
        <f t="shared" si="29"/>
        <v>-105138.08118750015</v>
      </c>
      <c r="P74" s="229">
        <f t="shared" si="29"/>
        <v>-105436.09912500018</v>
      </c>
      <c r="Q74" s="229">
        <f t="shared" si="29"/>
        <v>-105734.11706249951</v>
      </c>
      <c r="R74" s="229">
        <f t="shared" si="29"/>
        <v>-106032.13500000024</v>
      </c>
      <c r="S74" s="229">
        <f t="shared" si="29"/>
        <v>-106303.06537500001</v>
      </c>
      <c r="T74" s="229">
        <f t="shared" si="29"/>
        <v>-106573.99574999954</v>
      </c>
      <c r="U74" s="229">
        <f t="shared" si="29"/>
        <v>-106844.926125</v>
      </c>
      <c r="V74" s="229">
        <f t="shared" si="29"/>
        <v>-107115.85650000023</v>
      </c>
      <c r="W74" s="229">
        <f t="shared" si="29"/>
        <v>-107386.78687499999</v>
      </c>
      <c r="X74" s="229">
        <f t="shared" si="29"/>
        <v>-107657.71724999999</v>
      </c>
      <c r="Y74" s="229">
        <f t="shared" si="29"/>
        <v>-107928.64762499998</v>
      </c>
      <c r="Z74" s="229">
        <f t="shared" si="29"/>
        <v>-108199.57799999975</v>
      </c>
      <c r="AA74" s="229">
        <f t="shared" si="29"/>
        <v>-108470.50837500021</v>
      </c>
      <c r="AB74" s="229">
        <f t="shared" si="29"/>
        <v>-108741.43875000067</v>
      </c>
      <c r="AC74" s="229">
        <f t="shared" si="29"/>
        <v>-109012.36912499974</v>
      </c>
      <c r="AD74" s="229">
        <f t="shared" si="29"/>
        <v>-109283.2994999995</v>
      </c>
      <c r="AE74" s="229">
        <f t="shared" si="29"/>
        <v>-109554.22987500019</v>
      </c>
      <c r="AF74" s="229">
        <f t="shared" si="29"/>
        <v>-109825.16025000019</v>
      </c>
      <c r="AG74" s="229">
        <f t="shared" si="29"/>
        <v>-110096.09062499925</v>
      </c>
    </row>
    <row r="75" spans="2:33" x14ac:dyDescent="0.2">
      <c r="B75" s="204" t="s">
        <v>371</v>
      </c>
      <c r="C75" s="222">
        <f t="shared" si="21"/>
        <v>-6672721.6990624964</v>
      </c>
      <c r="D75" s="225">
        <f>SUM(D69:D73)</f>
        <v>0</v>
      </c>
      <c r="E75" s="225">
        <f t="shared" ref="E75:AG75" si="30">SUM(E69:E73)</f>
        <v>0</v>
      </c>
      <c r="F75" s="225">
        <f t="shared" si="30"/>
        <v>0</v>
      </c>
      <c r="G75" s="225">
        <f t="shared" si="30"/>
        <v>-207588.27499999924</v>
      </c>
      <c r="H75" s="225">
        <f t="shared" si="30"/>
        <v>-207588.27499999924</v>
      </c>
      <c r="I75" s="225">
        <f t="shared" si="30"/>
        <v>-211160.07831249936</v>
      </c>
      <c r="J75" s="225">
        <f t="shared" si="30"/>
        <v>-214731.88162500042</v>
      </c>
      <c r="K75" s="225">
        <f t="shared" si="30"/>
        <v>-218303.68493750057</v>
      </c>
      <c r="L75" s="225">
        <f t="shared" si="30"/>
        <v>-221875.48824999851</v>
      </c>
      <c r="M75" s="225">
        <f t="shared" si="30"/>
        <v>-225447.29156249971</v>
      </c>
      <c r="N75" s="225">
        <f t="shared" si="30"/>
        <v>-229019.09487500045</v>
      </c>
      <c r="O75" s="225">
        <f t="shared" si="30"/>
        <v>-232590.89818749996</v>
      </c>
      <c r="P75" s="225">
        <f t="shared" si="30"/>
        <v>-236162.70150000128</v>
      </c>
      <c r="Q75" s="225">
        <f t="shared" si="30"/>
        <v>-239734.50481250114</v>
      </c>
      <c r="R75" s="225">
        <f t="shared" si="30"/>
        <v>-243306.30812499925</v>
      </c>
      <c r="S75" s="225">
        <f t="shared" si="30"/>
        <v>-246103.12975000025</v>
      </c>
      <c r="T75" s="225">
        <f t="shared" si="30"/>
        <v>-248899.9513750003</v>
      </c>
      <c r="U75" s="225">
        <f t="shared" si="30"/>
        <v>-251696.7730000015</v>
      </c>
      <c r="V75" s="225">
        <f t="shared" si="30"/>
        <v>-254493.59462499953</v>
      </c>
      <c r="W75" s="225">
        <f t="shared" si="30"/>
        <v>-257290.41625000056</v>
      </c>
      <c r="X75" s="225">
        <f t="shared" si="30"/>
        <v>-260087.23787499865</v>
      </c>
      <c r="Y75" s="225">
        <f t="shared" si="30"/>
        <v>-262884.05950000003</v>
      </c>
      <c r="Z75" s="225">
        <f t="shared" si="30"/>
        <v>-265680.88112499972</v>
      </c>
      <c r="AA75" s="225">
        <f t="shared" si="30"/>
        <v>-268477.70274999918</v>
      </c>
      <c r="AB75" s="225">
        <f t="shared" si="30"/>
        <v>-271274.52437500033</v>
      </c>
      <c r="AC75" s="225">
        <f t="shared" si="30"/>
        <v>-274071.3459999999</v>
      </c>
      <c r="AD75" s="225">
        <f t="shared" si="30"/>
        <v>-276868.16762500058</v>
      </c>
      <c r="AE75" s="225">
        <f t="shared" si="30"/>
        <v>-279664.98925000004</v>
      </c>
      <c r="AF75" s="225">
        <f t="shared" si="30"/>
        <v>-282461.81087499869</v>
      </c>
      <c r="AG75" s="225">
        <f t="shared" si="30"/>
        <v>-285258.63249999931</v>
      </c>
    </row>
    <row r="76" spans="2:33" x14ac:dyDescent="0.2">
      <c r="B76" s="218"/>
      <c r="C76" s="219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</row>
    <row r="78" spans="2:33" x14ac:dyDescent="0.2">
      <c r="B78" s="206" t="s">
        <v>387</v>
      </c>
      <c r="C78" s="206" t="s">
        <v>9</v>
      </c>
    </row>
    <row r="79" spans="2:33" x14ac:dyDescent="0.2">
      <c r="B79" s="209" t="s">
        <v>190</v>
      </c>
      <c r="C79" s="222">
        <f>SUM(D79:AG79)</f>
        <v>-1504152.248884686</v>
      </c>
      <c r="D79" s="222">
        <f>D74*Parametre!$C$138</f>
        <v>0</v>
      </c>
      <c r="E79" s="222">
        <f>E74*Parametre!$C$138</f>
        <v>0</v>
      </c>
      <c r="F79" s="222">
        <f>F74*Parametre!$C$138</f>
        <v>0</v>
      </c>
      <c r="G79" s="222">
        <f>G74*Parametre!$C$138</f>
        <v>-53896.172791874851</v>
      </c>
      <c r="H79" s="222">
        <f>H74*Parametre!$C$138</f>
        <v>-53896.172791874851</v>
      </c>
      <c r="I79" s="222">
        <f>I74*Parametre!$C$138</f>
        <v>-54052.036173187735</v>
      </c>
      <c r="J79" s="222">
        <f>J74*Parametre!$C$138</f>
        <v>-54207.89955449976</v>
      </c>
      <c r="K79" s="222">
        <f>K74*Parametre!$C$138</f>
        <v>-54363.762935812279</v>
      </c>
      <c r="L79" s="222">
        <f>L74*Parametre!$C$138</f>
        <v>-54519.626317124916</v>
      </c>
      <c r="M79" s="222">
        <f>M74*Parametre!$C$138</f>
        <v>-54675.489698437188</v>
      </c>
      <c r="N79" s="222">
        <f>N74*Parametre!$C$138</f>
        <v>-54831.353079749824</v>
      </c>
      <c r="O79" s="222">
        <f>O74*Parametre!$C$138</f>
        <v>-54987.216461062584</v>
      </c>
      <c r="P79" s="222">
        <f>P74*Parametre!$C$138</f>
        <v>-55143.079842375097</v>
      </c>
      <c r="Q79" s="222">
        <f>Q74*Parametre!$C$138</f>
        <v>-55298.943223687245</v>
      </c>
      <c r="R79" s="222">
        <f>R74*Parametre!$C$138</f>
        <v>-55454.806605000129</v>
      </c>
      <c r="S79" s="222">
        <f>S74*Parametre!$C$138</f>
        <v>-55596.503191125004</v>
      </c>
      <c r="T79" s="222">
        <f>T74*Parametre!$C$138</f>
        <v>-55738.199777249756</v>
      </c>
      <c r="U79" s="222">
        <f>U74*Parametre!$C$138</f>
        <v>-55879.896363375003</v>
      </c>
      <c r="V79" s="222">
        <f>V74*Parametre!$C$138</f>
        <v>-56021.592949500118</v>
      </c>
      <c r="W79" s="222">
        <f>W74*Parametre!$C$138</f>
        <v>-56163.289535624994</v>
      </c>
      <c r="X79" s="222">
        <f>X74*Parametre!$C$138</f>
        <v>-56304.986121749993</v>
      </c>
      <c r="Y79" s="222">
        <f>Y74*Parametre!$C$138</f>
        <v>-56446.682707874992</v>
      </c>
      <c r="Z79" s="222">
        <f>Z74*Parametre!$C$138</f>
        <v>-56588.379293999868</v>
      </c>
      <c r="AA79" s="222">
        <f>AA74*Parametre!$C$138</f>
        <v>-56730.075880125114</v>
      </c>
      <c r="AB79" s="222">
        <f>AB74*Parametre!$C$138</f>
        <v>-56871.772466250353</v>
      </c>
      <c r="AC79" s="222">
        <f>AC74*Parametre!$C$138</f>
        <v>-57013.469052374865</v>
      </c>
      <c r="AD79" s="222">
        <f>AD74*Parametre!$C$138</f>
        <v>-57155.16563849974</v>
      </c>
      <c r="AE79" s="222">
        <f>AE74*Parametre!$C$138</f>
        <v>-57296.862224625103</v>
      </c>
      <c r="AF79" s="222">
        <f>AF74*Parametre!$C$138</f>
        <v>-57438.558810750103</v>
      </c>
      <c r="AG79" s="222">
        <f>AG74*Parametre!$C$138</f>
        <v>-57580.255396874614</v>
      </c>
    </row>
    <row r="80" spans="2:33" x14ac:dyDescent="0.2">
      <c r="B80" s="209" t="s">
        <v>191</v>
      </c>
      <c r="C80" s="222">
        <f>SUM(D80:AG80)</f>
        <v>-3803451.3684656238</v>
      </c>
      <c r="D80" s="222">
        <f>D75*Parametre!$C$139</f>
        <v>0</v>
      </c>
      <c r="E80" s="222">
        <f>E75*Parametre!$C$139</f>
        <v>0</v>
      </c>
      <c r="F80" s="222">
        <f>F75*Parametre!$C$139</f>
        <v>0</v>
      </c>
      <c r="G80" s="222">
        <f>G75*Parametre!$C$139</f>
        <v>-118325.31674999956</v>
      </c>
      <c r="H80" s="222">
        <f>H75*Parametre!$C$139</f>
        <v>-118325.31674999956</v>
      </c>
      <c r="I80" s="222">
        <f>I75*Parametre!$C$139</f>
        <v>-120361.24463812463</v>
      </c>
      <c r="J80" s="222">
        <f>J75*Parametre!$C$139</f>
        <v>-122397.17252625023</v>
      </c>
      <c r="K80" s="222">
        <f>K75*Parametre!$C$139</f>
        <v>-124433.10041437531</v>
      </c>
      <c r="L80" s="222">
        <f>L75*Parametre!$C$139</f>
        <v>-126469.02830249914</v>
      </c>
      <c r="M80" s="222">
        <f>M75*Parametre!$C$139</f>
        <v>-128504.95619062483</v>
      </c>
      <c r="N80" s="222">
        <f>N75*Parametre!$C$139</f>
        <v>-130540.88407875024</v>
      </c>
      <c r="O80" s="222">
        <f>O75*Parametre!$C$139</f>
        <v>-132576.81196687496</v>
      </c>
      <c r="P80" s="222">
        <f>P75*Parametre!$C$139</f>
        <v>-134612.73985500072</v>
      </c>
      <c r="Q80" s="222">
        <f>Q75*Parametre!$C$139</f>
        <v>-136648.66774312564</v>
      </c>
      <c r="R80" s="222">
        <f>R75*Parametre!$C$139</f>
        <v>-138684.59563124957</v>
      </c>
      <c r="S80" s="222">
        <f>S75*Parametre!$C$139</f>
        <v>-140278.78395750013</v>
      </c>
      <c r="T80" s="222">
        <f>T75*Parametre!$C$139</f>
        <v>-141872.97228375016</v>
      </c>
      <c r="U80" s="222">
        <f>U75*Parametre!$C$139</f>
        <v>-143467.16061000084</v>
      </c>
      <c r="V80" s="222">
        <f>V75*Parametre!$C$139</f>
        <v>-145061.34893624973</v>
      </c>
      <c r="W80" s="222">
        <f>W75*Parametre!$C$139</f>
        <v>-146655.53726250032</v>
      </c>
      <c r="X80" s="222">
        <f>X75*Parametre!$C$139</f>
        <v>-148249.72558874922</v>
      </c>
      <c r="Y80" s="222">
        <f>Y75*Parametre!$C$139</f>
        <v>-149843.91391500001</v>
      </c>
      <c r="Z80" s="222">
        <f>Z75*Parametre!$C$139</f>
        <v>-151438.10224124984</v>
      </c>
      <c r="AA80" s="222">
        <f>AA75*Parametre!$C$139</f>
        <v>-153032.29056749953</v>
      </c>
      <c r="AB80" s="222">
        <f>AB75*Parametre!$C$139</f>
        <v>-154626.47889375017</v>
      </c>
      <c r="AC80" s="222">
        <f>AC75*Parametre!$C$139</f>
        <v>-156220.66721999994</v>
      </c>
      <c r="AD80" s="222">
        <f>AD75*Parametre!$C$139</f>
        <v>-157814.85554625033</v>
      </c>
      <c r="AE80" s="222">
        <f>AE75*Parametre!$C$139</f>
        <v>-159409.04387250001</v>
      </c>
      <c r="AF80" s="222">
        <f>AF75*Parametre!$C$139</f>
        <v>-161003.23219874923</v>
      </c>
      <c r="AG80" s="222">
        <f>AG75*Parametre!$C$139</f>
        <v>-162597.42052499959</v>
      </c>
    </row>
    <row r="81" spans="2:33" x14ac:dyDescent="0.2">
      <c r="B81" s="216" t="s">
        <v>9</v>
      </c>
      <c r="C81" s="223">
        <f>SUM(D81:AG81)</f>
        <v>-5307603.6173503092</v>
      </c>
      <c r="D81" s="224">
        <f t="shared" ref="D81:AG81" si="31">SUM(D79:D80)</f>
        <v>0</v>
      </c>
      <c r="E81" s="223">
        <f t="shared" si="31"/>
        <v>0</v>
      </c>
      <c r="F81" s="223">
        <f t="shared" si="31"/>
        <v>0</v>
      </c>
      <c r="G81" s="223">
        <f t="shared" si="31"/>
        <v>-172221.48954187441</v>
      </c>
      <c r="H81" s="223">
        <f t="shared" si="31"/>
        <v>-172221.48954187441</v>
      </c>
      <c r="I81" s="223">
        <f t="shared" si="31"/>
        <v>-174413.28081131238</v>
      </c>
      <c r="J81" s="223">
        <f t="shared" si="31"/>
        <v>-176605.07208074999</v>
      </c>
      <c r="K81" s="223">
        <f t="shared" si="31"/>
        <v>-178796.8633501876</v>
      </c>
      <c r="L81" s="223">
        <f t="shared" si="31"/>
        <v>-180988.65461962405</v>
      </c>
      <c r="M81" s="223">
        <f t="shared" si="31"/>
        <v>-183180.44588906202</v>
      </c>
      <c r="N81" s="223">
        <f t="shared" si="31"/>
        <v>-185372.23715850007</v>
      </c>
      <c r="O81" s="223">
        <f t="shared" si="31"/>
        <v>-187564.02842793753</v>
      </c>
      <c r="P81" s="223">
        <f t="shared" si="31"/>
        <v>-189755.81969737582</v>
      </c>
      <c r="Q81" s="223">
        <f t="shared" si="31"/>
        <v>-191947.61096681288</v>
      </c>
      <c r="R81" s="223">
        <f t="shared" si="31"/>
        <v>-194139.40223624971</v>
      </c>
      <c r="S81" s="223">
        <f t="shared" si="31"/>
        <v>-195875.28714862512</v>
      </c>
      <c r="T81" s="223">
        <f t="shared" si="31"/>
        <v>-197611.1720609999</v>
      </c>
      <c r="U81" s="223">
        <f t="shared" si="31"/>
        <v>-199347.05697337585</v>
      </c>
      <c r="V81" s="223">
        <f t="shared" si="31"/>
        <v>-201082.94188574987</v>
      </c>
      <c r="W81" s="223">
        <f t="shared" si="31"/>
        <v>-202818.82679812532</v>
      </c>
      <c r="X81" s="223">
        <f t="shared" si="31"/>
        <v>-204554.71171049922</v>
      </c>
      <c r="Y81" s="223">
        <f t="shared" si="31"/>
        <v>-206290.59662287502</v>
      </c>
      <c r="Z81" s="223">
        <f t="shared" si="31"/>
        <v>-208026.48153524971</v>
      </c>
      <c r="AA81" s="223">
        <f t="shared" si="31"/>
        <v>-209762.36644762463</v>
      </c>
      <c r="AB81" s="223">
        <f t="shared" si="31"/>
        <v>-211498.25136000052</v>
      </c>
      <c r="AC81" s="223">
        <f t="shared" si="31"/>
        <v>-213234.1362723748</v>
      </c>
      <c r="AD81" s="223">
        <f t="shared" si="31"/>
        <v>-214970.02118475008</v>
      </c>
      <c r="AE81" s="223">
        <f t="shared" si="31"/>
        <v>-216705.90609712512</v>
      </c>
      <c r="AF81" s="223">
        <f t="shared" si="31"/>
        <v>-218441.79100949934</v>
      </c>
      <c r="AG81" s="223">
        <f t="shared" si="31"/>
        <v>-220177.67592187421</v>
      </c>
    </row>
    <row r="84" spans="2:33" x14ac:dyDescent="0.2">
      <c r="B84" s="206" t="s">
        <v>388</v>
      </c>
      <c r="C84" s="206" t="s">
        <v>9</v>
      </c>
    </row>
    <row r="85" spans="2:33" x14ac:dyDescent="0.2">
      <c r="B85" s="209" t="s">
        <v>190</v>
      </c>
      <c r="C85" s="222">
        <f>SUM(D85:AG85)</f>
        <v>-600792.82889814605</v>
      </c>
      <c r="D85" s="222">
        <f>D38+D79</f>
        <v>0</v>
      </c>
      <c r="E85" s="222">
        <f t="shared" ref="E85:AG85" si="32">E38+E79</f>
        <v>0</v>
      </c>
      <c r="F85" s="222">
        <f t="shared" si="32"/>
        <v>0</v>
      </c>
      <c r="G85" s="222">
        <f t="shared" si="32"/>
        <v>-31430.485949329468</v>
      </c>
      <c r="H85" s="222">
        <f t="shared" si="32"/>
        <v>-25932.07117647968</v>
      </c>
      <c r="I85" s="222">
        <f t="shared" si="32"/>
        <v>-34463.664670737882</v>
      </c>
      <c r="J85" s="222">
        <f t="shared" si="32"/>
        <v>-27837.67012833905</v>
      </c>
      <c r="K85" s="222">
        <f t="shared" si="32"/>
        <v>-28808.092420280915</v>
      </c>
      <c r="L85" s="222">
        <f t="shared" si="32"/>
        <v>-29566.583928890137</v>
      </c>
      <c r="M85" s="222">
        <f t="shared" si="32"/>
        <v>-29595.433665935208</v>
      </c>
      <c r="N85" s="222">
        <f t="shared" si="32"/>
        <v>-19844.921800561227</v>
      </c>
      <c r="O85" s="222">
        <f t="shared" si="32"/>
        <v>-19181.647866562242</v>
      </c>
      <c r="P85" s="222">
        <f t="shared" si="32"/>
        <v>-20338.064553605422</v>
      </c>
      <c r="Q85" s="222">
        <f t="shared" si="32"/>
        <v>-13016.322432430694</v>
      </c>
      <c r="R85" s="222">
        <f t="shared" si="32"/>
        <v>-15232.653344391816</v>
      </c>
      <c r="S85" s="222">
        <f t="shared" si="32"/>
        <v>-25067.274497900791</v>
      </c>
      <c r="T85" s="222">
        <f t="shared" si="32"/>
        <v>-27924.268407135685</v>
      </c>
      <c r="U85" s="222">
        <f t="shared" si="32"/>
        <v>-20583.351672562101</v>
      </c>
      <c r="V85" s="222">
        <f t="shared" si="32"/>
        <v>-19789.244150769671</v>
      </c>
      <c r="W85" s="222">
        <f t="shared" si="32"/>
        <v>-23791.144291099732</v>
      </c>
      <c r="X85" s="222">
        <f t="shared" si="32"/>
        <v>-15744.954163104798</v>
      </c>
      <c r="Y85" s="222">
        <f t="shared" si="32"/>
        <v>-18736.129396244563</v>
      </c>
      <c r="Z85" s="222">
        <f t="shared" si="32"/>
        <v>-11136.686140731385</v>
      </c>
      <c r="AA85" s="222">
        <f t="shared" si="32"/>
        <v>-17664.676872870965</v>
      </c>
      <c r="AB85" s="222">
        <f t="shared" si="32"/>
        <v>-17676.33955421696</v>
      </c>
      <c r="AC85" s="222">
        <f t="shared" si="32"/>
        <v>-20727.014763052393</v>
      </c>
      <c r="AD85" s="222">
        <f t="shared" si="32"/>
        <v>-20741.896050068914</v>
      </c>
      <c r="AE85" s="222">
        <f t="shared" si="32"/>
        <v>-20622.507288520312</v>
      </c>
      <c r="AF85" s="222">
        <f t="shared" si="32"/>
        <v>-21478.235922479776</v>
      </c>
      <c r="AG85" s="222">
        <f t="shared" si="32"/>
        <v>-23861.493789844237</v>
      </c>
    </row>
    <row r="86" spans="2:33" x14ac:dyDescent="0.2">
      <c r="B86" s="209" t="s">
        <v>191</v>
      </c>
      <c r="C86" s="222">
        <f>SUM(D86:AG86)</f>
        <v>779916.54682782607</v>
      </c>
      <c r="D86" s="222">
        <f>D39+D80</f>
        <v>0</v>
      </c>
      <c r="E86" s="222">
        <f t="shared" ref="E86:AG86" si="33">E39+E80</f>
        <v>0</v>
      </c>
      <c r="F86" s="222">
        <f t="shared" si="33"/>
        <v>0</v>
      </c>
      <c r="G86" s="222">
        <f t="shared" si="33"/>
        <v>7981.3288551773294</v>
      </c>
      <c r="H86" s="222">
        <f t="shared" si="33"/>
        <v>18996.474106277572</v>
      </c>
      <c r="I86" s="222">
        <f t="shared" si="33"/>
        <v>3636.058492705648</v>
      </c>
      <c r="J86" s="222">
        <f t="shared" si="33"/>
        <v>16864.380106129232</v>
      </c>
      <c r="K86" s="222">
        <f t="shared" si="33"/>
        <v>10608.547549969808</v>
      </c>
      <c r="L86" s="222">
        <f t="shared" si="33"/>
        <v>8321.2893136926723</v>
      </c>
      <c r="M86" s="222">
        <f t="shared" si="33"/>
        <v>7954.5072572294157</v>
      </c>
      <c r="N86" s="222">
        <f t="shared" si="33"/>
        <v>39453.96982342971</v>
      </c>
      <c r="O86" s="222">
        <f t="shared" si="33"/>
        <v>44682.347646007343</v>
      </c>
      <c r="P86" s="222">
        <f t="shared" si="33"/>
        <v>37213.517209408979</v>
      </c>
      <c r="Q86" s="222">
        <f t="shared" si="33"/>
        <v>52328.113728698576</v>
      </c>
      <c r="R86" s="222">
        <f t="shared" si="33"/>
        <v>45642.726574848988</v>
      </c>
      <c r="S86" s="222">
        <f t="shared" si="33"/>
        <v>23591.7307863319</v>
      </c>
      <c r="T86" s="222">
        <f t="shared" si="33"/>
        <v>16035.21713993614</v>
      </c>
      <c r="U86" s="222">
        <f t="shared" si="33"/>
        <v>30540.082578000991</v>
      </c>
      <c r="V86" s="222">
        <f t="shared" si="33"/>
        <v>36763.452539263235</v>
      </c>
      <c r="W86" s="222">
        <f t="shared" si="33"/>
        <v>27916.278607336426</v>
      </c>
      <c r="X86" s="222">
        <f t="shared" si="33"/>
        <v>47674.025296380278</v>
      </c>
      <c r="Y86" s="222">
        <f t="shared" si="33"/>
        <v>43774.22195235375</v>
      </c>
      <c r="Z86" s="222">
        <f t="shared" si="33"/>
        <v>57082.247994605801</v>
      </c>
      <c r="AA86" s="222">
        <f t="shared" si="33"/>
        <v>36856.297630267305</v>
      </c>
      <c r="AB86" s="222">
        <f t="shared" si="33"/>
        <v>36949.614360223088</v>
      </c>
      <c r="AC86" s="222">
        <f t="shared" si="33"/>
        <v>31731.871279174229</v>
      </c>
      <c r="AD86" s="222">
        <f t="shared" si="33"/>
        <v>31787.108933345415</v>
      </c>
      <c r="AE86" s="222">
        <f t="shared" si="33"/>
        <v>22368.468188576779</v>
      </c>
      <c r="AF86" s="222">
        <f t="shared" si="33"/>
        <v>25355.074742946337</v>
      </c>
      <c r="AG86" s="222">
        <f t="shared" si="33"/>
        <v>17807.594135509251</v>
      </c>
    </row>
    <row r="87" spans="2:33" x14ac:dyDescent="0.2">
      <c r="B87" s="233" t="s">
        <v>9</v>
      </c>
      <c r="C87" s="234">
        <f>SUM(D87:AG87)</f>
        <v>179123.71792968016</v>
      </c>
      <c r="D87" s="235">
        <f t="shared" ref="D87:AG87" si="34">SUM(D85:D86)</f>
        <v>0</v>
      </c>
      <c r="E87" s="234">
        <f t="shared" si="34"/>
        <v>0</v>
      </c>
      <c r="F87" s="234">
        <f t="shared" si="34"/>
        <v>0</v>
      </c>
      <c r="G87" s="234">
        <f t="shared" si="34"/>
        <v>-23449.157094152139</v>
      </c>
      <c r="H87" s="234">
        <f t="shared" si="34"/>
        <v>-6935.5970702021077</v>
      </c>
      <c r="I87" s="234">
        <f t="shared" si="34"/>
        <v>-30827.606178032234</v>
      </c>
      <c r="J87" s="234">
        <f t="shared" si="34"/>
        <v>-10973.290022209818</v>
      </c>
      <c r="K87" s="234">
        <f t="shared" si="34"/>
        <v>-18199.544870311107</v>
      </c>
      <c r="L87" s="234">
        <f t="shared" si="34"/>
        <v>-21245.294615197465</v>
      </c>
      <c r="M87" s="234">
        <f t="shared" si="34"/>
        <v>-21640.926408705793</v>
      </c>
      <c r="N87" s="234">
        <f t="shared" si="34"/>
        <v>19609.048022868483</v>
      </c>
      <c r="O87" s="234">
        <f t="shared" si="34"/>
        <v>25500.699779445102</v>
      </c>
      <c r="P87" s="234">
        <f t="shared" si="34"/>
        <v>16875.452655803558</v>
      </c>
      <c r="Q87" s="234">
        <f t="shared" si="34"/>
        <v>39311.791296267882</v>
      </c>
      <c r="R87" s="234">
        <f t="shared" si="34"/>
        <v>30410.073230457172</v>
      </c>
      <c r="S87" s="234">
        <f t="shared" si="34"/>
        <v>-1475.543711568891</v>
      </c>
      <c r="T87" s="234">
        <f t="shared" si="34"/>
        <v>-11889.051267199546</v>
      </c>
      <c r="U87" s="234">
        <f t="shared" si="34"/>
        <v>9956.7309054388897</v>
      </c>
      <c r="V87" s="234">
        <f t="shared" si="34"/>
        <v>16974.208388493564</v>
      </c>
      <c r="W87" s="234">
        <f t="shared" si="34"/>
        <v>4125.1343162366938</v>
      </c>
      <c r="X87" s="234">
        <f t="shared" si="34"/>
        <v>31929.07113327548</v>
      </c>
      <c r="Y87" s="234">
        <f t="shared" si="34"/>
        <v>25038.092556109186</v>
      </c>
      <c r="Z87" s="234">
        <f t="shared" si="34"/>
        <v>45945.561853874417</v>
      </c>
      <c r="AA87" s="234">
        <f t="shared" si="34"/>
        <v>19191.62075739634</v>
      </c>
      <c r="AB87" s="234">
        <f t="shared" si="34"/>
        <v>19273.274806006128</v>
      </c>
      <c r="AC87" s="234">
        <f t="shared" si="34"/>
        <v>11004.856516121836</v>
      </c>
      <c r="AD87" s="234">
        <f t="shared" si="34"/>
        <v>11045.212883276501</v>
      </c>
      <c r="AE87" s="234">
        <f t="shared" si="34"/>
        <v>1745.9609000564669</v>
      </c>
      <c r="AF87" s="234">
        <f t="shared" si="34"/>
        <v>3876.8388204665607</v>
      </c>
      <c r="AG87" s="234">
        <f t="shared" si="34"/>
        <v>-6053.8996543349858</v>
      </c>
    </row>
    <row r="90" spans="2:33" x14ac:dyDescent="0.2">
      <c r="B90" s="206" t="s">
        <v>389</v>
      </c>
      <c r="C90" s="206" t="s">
        <v>9</v>
      </c>
    </row>
    <row r="91" spans="2:33" x14ac:dyDescent="0.2">
      <c r="B91" s="204" t="s">
        <v>364</v>
      </c>
      <c r="C91" s="222">
        <f t="shared" ref="C91:C96" si="35">SUM(D91:AG91)</f>
        <v>-827095.29026131006</v>
      </c>
      <c r="D91" s="225">
        <f>(D27+D68)*Parametre!$C$170</f>
        <v>0</v>
      </c>
      <c r="E91" s="225">
        <f>(E27+E68)*Parametre!$C$170</f>
        <v>0</v>
      </c>
      <c r="F91" s="225">
        <f>(F27+F68)*Parametre!$C$170</f>
        <v>0</v>
      </c>
      <c r="G91" s="225">
        <f>(G27+G68)*Parametre!$C$170</f>
        <v>-43269.502645348402</v>
      </c>
      <c r="H91" s="225">
        <f>(H27+H68)*Parametre!$C$170</f>
        <v>-35699.98326398732</v>
      </c>
      <c r="I91" s="225">
        <f>(I27+I68)*Parametre!$C$170</f>
        <v>-47445.198017076997</v>
      </c>
      <c r="J91" s="225">
        <f>(J27+J68)*Parametre!$C$170</f>
        <v>-38323.369966355858</v>
      </c>
      <c r="K91" s="225">
        <f>(K27+K68)*Parametre!$C$170</f>
        <v>-39659.324173235669</v>
      </c>
      <c r="L91" s="225">
        <f>(L27+L68)*Parametre!$C$170</f>
        <v>-40703.518984322938</v>
      </c>
      <c r="M91" s="225">
        <f>(M27+M68)*Parametre!$C$170</f>
        <v>-40743.235639528386</v>
      </c>
      <c r="N91" s="225">
        <f>(N27+N68)*Parametre!$C$170</f>
        <v>-27319.968826776443</v>
      </c>
      <c r="O91" s="225">
        <f>(O27+O68)*Parametre!$C$170</f>
        <v>-26406.857483603842</v>
      </c>
      <c r="P91" s="225">
        <f>(P27+P68)*Parametre!$C$170</f>
        <v>-27998.865159839206</v>
      </c>
      <c r="Q91" s="225">
        <f>(Q27+Q68)*Parametre!$C$170</f>
        <v>-17919.220174665581</v>
      </c>
      <c r="R91" s="225">
        <f>(R27+R68)*Parametre!$C$170</f>
        <v>-20970.383189220094</v>
      </c>
      <c r="S91" s="225">
        <f>(S27+S68)*Parametre!$C$170</f>
        <v>-34509.440991373936</v>
      </c>
      <c r="T91" s="225">
        <f>(T27+T68)*Parametre!$C$170</f>
        <v>-38442.587482098839</v>
      </c>
      <c r="U91" s="225">
        <f>(U27+U68)*Parametre!$C$170</f>
        <v>-28336.545323603656</v>
      </c>
      <c r="V91" s="225">
        <f>(V27+V68)*Parametre!$C$170</f>
        <v>-27243.318907369336</v>
      </c>
      <c r="W91" s="225">
        <f>(W27+W68)*Parametre!$C$170</f>
        <v>-32752.626939946094</v>
      </c>
      <c r="X91" s="225">
        <f>(X27+X68)*Parametre!$C$170</f>
        <v>-21675.653914790542</v>
      </c>
      <c r="Y91" s="225">
        <f>(Y27+Y68)*Parametre!$C$170</f>
        <v>-25793.524216627309</v>
      </c>
      <c r="Z91" s="225">
        <f>(Z27+Z68)*Parametre!$C$170</f>
        <v>-15331.575566590056</v>
      </c>
      <c r="AA91" s="225">
        <f>(AA27+AA68)*Parametre!$C$170</f>
        <v>-24318.48441389501</v>
      </c>
      <c r="AB91" s="225">
        <f>(AB27+AB68)*Parametre!$C$170</f>
        <v>-24334.540112879946</v>
      </c>
      <c r="AC91" s="225">
        <f>(AC27+AC68)*Parametre!$C$170</f>
        <v>-28534.322427146693</v>
      </c>
      <c r="AD91" s="225">
        <f>(AD27+AD68)*Parametre!$C$170</f>
        <v>-28554.809093785116</v>
      </c>
      <c r="AE91" s="225">
        <f>(AE27+AE68)*Parametre!$C$170</f>
        <v>-28390.449804463908</v>
      </c>
      <c r="AF91" s="225">
        <f>(AF27+AF68)*Parametre!$C$170</f>
        <v>-29568.508344522827</v>
      </c>
      <c r="AG91" s="225">
        <f>(AG27+AG68)*Parametre!$C$170</f>
        <v>-32849.475198255925</v>
      </c>
    </row>
    <row r="92" spans="2:33" x14ac:dyDescent="0.2">
      <c r="B92" s="204" t="s">
        <v>365</v>
      </c>
      <c r="C92" s="222">
        <f t="shared" si="35"/>
        <v>-234926.26805768299</v>
      </c>
      <c r="D92" s="225">
        <f>(D28+D69)*Parametre!$C$171</f>
        <v>0</v>
      </c>
      <c r="E92" s="225">
        <f>(E28+E69)*Parametre!$C$171</f>
        <v>0</v>
      </c>
      <c r="F92" s="225">
        <f>(F28+F69)*Parametre!$C$171</f>
        <v>0</v>
      </c>
      <c r="G92" s="225">
        <f>(G28+G69)*Parametre!$C$171</f>
        <v>-13530.191603762278</v>
      </c>
      <c r="H92" s="225">
        <f>(H28+H69)*Parametre!$C$171</f>
        <v>-10656.577764541995</v>
      </c>
      <c r="I92" s="225">
        <f>(I28+I69)*Parametre!$C$171</f>
        <v>-15112.698605902513</v>
      </c>
      <c r="J92" s="225">
        <f>(J28+J69)*Parametre!$C$171</f>
        <v>-11647.071716186911</v>
      </c>
      <c r="K92" s="225">
        <f>(K28+K69)*Parametre!$C$171</f>
        <v>-12151.528831670474</v>
      </c>
      <c r="L92" s="225">
        <f>(L28+L69)*Parametre!$C$171</f>
        <v>-12545.225435789638</v>
      </c>
      <c r="M92" s="225">
        <f>(M28+M69)*Parametre!$C$171</f>
        <v>-12557.592369623073</v>
      </c>
      <c r="N92" s="225">
        <f>(N28+N69)*Parametre!$C$171</f>
        <v>-7459.0118758031185</v>
      </c>
      <c r="O92" s="225">
        <f>(O28+O69)*Parametre!$C$171</f>
        <v>-7109.6570695086075</v>
      </c>
      <c r="P92" s="225">
        <f>(P28+P69)*Parametre!$C$171</f>
        <v>-7711.3196687290174</v>
      </c>
      <c r="Q92" s="225">
        <f>(Q28+Q69)*Parametre!$C$171</f>
        <v>-3882.0770909344369</v>
      </c>
      <c r="R92" s="225">
        <f>(R28+R69)*Parametre!$C$171</f>
        <v>-5037.6782908157948</v>
      </c>
      <c r="S92" s="225">
        <f>(S28+S69)*Parametre!$C$171</f>
        <v>-10174.916695131318</v>
      </c>
      <c r="T92" s="225">
        <f>(T28+T69)*Parametre!$C$171</f>
        <v>-11665.466546032843</v>
      </c>
      <c r="U92" s="225">
        <f>(U28+U69)*Parametre!$C$171</f>
        <v>-7826.3244097326224</v>
      </c>
      <c r="V92" s="225">
        <f>(V28+V69)*Parametre!$C$171</f>
        <v>-7408.7141755864504</v>
      </c>
      <c r="W92" s="225">
        <f>(W28+W69)*Parametre!$C$171</f>
        <v>-9497.6216488586469</v>
      </c>
      <c r="X92" s="225">
        <f>(X28+X69)*Parametre!$C$171</f>
        <v>-5289.8853872503951</v>
      </c>
      <c r="Y92" s="225">
        <f>(Y28+Y69)*Parametre!$C$171</f>
        <v>-6850.5618701515095</v>
      </c>
      <c r="Z92" s="225">
        <f>(Z28+Z69)*Parametre!$C$171</f>
        <v>-2876.3070842839484</v>
      </c>
      <c r="AA92" s="225">
        <f>(AA28+AA69)*Parametre!$C$171</f>
        <v>-6285.4148668504231</v>
      </c>
      <c r="AB92" s="225">
        <f>(AB28+AB69)*Parametre!$C$171</f>
        <v>-6288.9209912589931</v>
      </c>
      <c r="AC92" s="225">
        <f>(AC28+AC69)*Parametre!$C$171</f>
        <v>-7880.693701099879</v>
      </c>
      <c r="AD92" s="225">
        <f>(AD28+AD69)*Parametre!$C$171</f>
        <v>-7885.8819521184541</v>
      </c>
      <c r="AE92" s="225">
        <f>(AE28+AE69)*Parametre!$C$171</f>
        <v>-7820.8972013369184</v>
      </c>
      <c r="AF92" s="225">
        <f>(AF28+AF69)*Parametre!$C$171</f>
        <v>-8265.5340339316826</v>
      </c>
      <c r="AG92" s="225">
        <f>(AG28+AG69)*Parametre!$C$171</f>
        <v>-9508.4971707910554</v>
      </c>
    </row>
    <row r="93" spans="2:33" x14ac:dyDescent="0.2">
      <c r="B93" s="204" t="s">
        <v>234</v>
      </c>
      <c r="C93" s="222">
        <f t="shared" si="35"/>
        <v>-172723.70618989618</v>
      </c>
      <c r="D93" s="225">
        <f>(D29+D70)*Parametre!$C$171</f>
        <v>0</v>
      </c>
      <c r="E93" s="225">
        <f>(E29+E70)*Parametre!$C$171</f>
        <v>0</v>
      </c>
      <c r="F93" s="225">
        <f>(F29+F70)*Parametre!$C$171</f>
        <v>0</v>
      </c>
      <c r="G93" s="225">
        <f>(G29+G70)*Parametre!$C$171</f>
        <v>-8077.8879423294484</v>
      </c>
      <c r="H93" s="225">
        <f>(H29+H70)*Parametre!$C$171</f>
        <v>-7076.1785806791286</v>
      </c>
      <c r="I93" s="225">
        <f>(I29+I70)*Parametre!$C$171</f>
        <v>-8630.8526477237847</v>
      </c>
      <c r="J93" s="225">
        <f>(J29+J70)*Parametre!$C$171</f>
        <v>-7425.0453064920785</v>
      </c>
      <c r="K93" s="225">
        <f>(K29+K70)*Parametre!$C$171</f>
        <v>-7602.7384803822624</v>
      </c>
      <c r="L93" s="225">
        <f>(L29+L70)*Parametre!$C$171</f>
        <v>-7741.8086892979245</v>
      </c>
      <c r="M93" s="225">
        <f>(M29+M70)*Parametre!$C$171</f>
        <v>-7747.9437975645569</v>
      </c>
      <c r="N93" s="225">
        <f>(N29+N70)*Parametre!$C$171</f>
        <v>-5973.4602757883758</v>
      </c>
      <c r="O93" s="225">
        <f>(O29+O70)*Parametre!$C$171</f>
        <v>-5853.5611686819575</v>
      </c>
      <c r="P93" s="225">
        <f>(P29+P70)*Parametre!$C$171</f>
        <v>-6065.1582594136544</v>
      </c>
      <c r="Q93" s="225">
        <f>(Q29+Q70)*Parametre!$C$171</f>
        <v>-4732.5660584091329</v>
      </c>
      <c r="R93" s="225">
        <f>(R29+R70)*Parametre!$C$171</f>
        <v>-5136.894938859924</v>
      </c>
      <c r="S93" s="225">
        <f>(S29+S70)*Parametre!$C$171</f>
        <v>-6924.0448545947938</v>
      </c>
      <c r="T93" s="225">
        <f>(T29+T70)*Parametre!$C$171</f>
        <v>-7440.968132337176</v>
      </c>
      <c r="U93" s="225">
        <f>(U29+U70)*Parametre!$C$171</f>
        <v>-6100.4885293138586</v>
      </c>
      <c r="V93" s="225">
        <f>(V29+V70)*Parametre!$C$171</f>
        <v>-5952.3081641460185</v>
      </c>
      <c r="W93" s="225">
        <f>(W29+W70)*Parametre!$C$171</f>
        <v>-6677.5988252295156</v>
      </c>
      <c r="X93" s="225">
        <f>(X29+X70)*Parametre!$C$171</f>
        <v>-5208.6435538794722</v>
      </c>
      <c r="Y93" s="225">
        <f>(Y29+Y70)*Parametre!$C$171</f>
        <v>-5749.9371665147673</v>
      </c>
      <c r="Z93" s="225">
        <f>(Z29+Z70)*Parametre!$C$171</f>
        <v>-4362.348518677336</v>
      </c>
      <c r="AA93" s="225">
        <f>(AA29+AA70)*Parametre!$C$171</f>
        <v>-5547.7756848691797</v>
      </c>
      <c r="AB93" s="225">
        <f>(AB29+AB70)*Parametre!$C$171</f>
        <v>-5546.3097434000083</v>
      </c>
      <c r="AC93" s="225">
        <f>(AC29+AC70)*Parametre!$C$171</f>
        <v>-6098.4148621866361</v>
      </c>
      <c r="AD93" s="225">
        <f>(AD29+AD70)*Parametre!$C$171</f>
        <v>-6097.5210895337996</v>
      </c>
      <c r="AE93" s="225">
        <f>(AE29+AE70)*Parametre!$C$171</f>
        <v>-6072.6599894382871</v>
      </c>
      <c r="AF93" s="225">
        <f>(AF29+AF70)*Parametre!$C$171</f>
        <v>-6224.9765878239068</v>
      </c>
      <c r="AG93" s="225">
        <f>(AG29+AG70)*Parametre!$C$171</f>
        <v>-6655.6143423291778</v>
      </c>
    </row>
    <row r="94" spans="2:33" x14ac:dyDescent="0.2">
      <c r="B94" s="204" t="s">
        <v>235</v>
      </c>
      <c r="C94" s="222">
        <f t="shared" si="35"/>
        <v>223023.54930410438</v>
      </c>
      <c r="D94" s="225">
        <f>(D30+D71)*Parametre!$C$171</f>
        <v>0</v>
      </c>
      <c r="E94" s="225">
        <f>(E30+E71)*Parametre!$C$171</f>
        <v>0</v>
      </c>
      <c r="F94" s="225">
        <f>(F30+F71)*Parametre!$C$171</f>
        <v>0</v>
      </c>
      <c r="G94" s="225">
        <f>(G30+G71)*Parametre!$C$171</f>
        <v>5461.1957372304751</v>
      </c>
      <c r="H94" s="225">
        <f>(H30+H71)*Parametre!$C$171</f>
        <v>7013.9970303000646</v>
      </c>
      <c r="I94" s="225">
        <f>(I30+I71)*Parametre!$C$171</f>
        <v>4858.1168743515373</v>
      </c>
      <c r="J94" s="225">
        <f>(J30+J71)*Parametre!$C$171</f>
        <v>6651.5340213455083</v>
      </c>
      <c r="K94" s="225">
        <f>(K30+K71)*Parametre!$C$171</f>
        <v>5503.5312702886613</v>
      </c>
      <c r="L94" s="225">
        <f>(L30+L71)*Parametre!$C$171</f>
        <v>5076.5036634006929</v>
      </c>
      <c r="M94" s="225">
        <f>(M30+M71)*Parametre!$C$171</f>
        <v>4941.0325848749126</v>
      </c>
      <c r="N94" s="225">
        <f>(N30+N71)*Parametre!$C$171</f>
        <v>9856.9587903114643</v>
      </c>
      <c r="O94" s="225">
        <f>(O30+O71)*Parametre!$C$171</f>
        <v>10701.976221562014</v>
      </c>
      <c r="P94" s="225">
        <f>(P30+P71)*Parametre!$C$171</f>
        <v>9344.4706387381411</v>
      </c>
      <c r="Q94" s="225">
        <f>(Q30+Q71)*Parametre!$C$171</f>
        <v>11424.894190874817</v>
      </c>
      <c r="R94" s="225">
        <f>(R30+R71)*Parametre!$C$171</f>
        <v>10307.461935829795</v>
      </c>
      <c r="S94" s="225">
        <f>(S30+S71)*Parametre!$C$171</f>
        <v>7152.8373588561417</v>
      </c>
      <c r="T94" s="225">
        <f>(T30+T71)*Parametre!$C$171</f>
        <v>6063.9593534029373</v>
      </c>
      <c r="U94" s="225">
        <f>(U30+U71)*Parametre!$C$171</f>
        <v>8161.8899352656799</v>
      </c>
      <c r="V94" s="225">
        <f>(V30+V71)*Parametre!$C$171</f>
        <v>9310.3757894488808</v>
      </c>
      <c r="W94" s="225">
        <f>(W30+W71)*Parametre!$C$171</f>
        <v>8085.8302419545016</v>
      </c>
      <c r="X94" s="225">
        <f>(X30+X71)*Parametre!$C$171</f>
        <v>11096.954506097063</v>
      </c>
      <c r="Y94" s="225">
        <f>(Y30+Y71)*Parametre!$C$171</f>
        <v>10702.279367566936</v>
      </c>
      <c r="Z94" s="225">
        <f>(Z30+Z71)*Parametre!$C$171</f>
        <v>12550.614086863243</v>
      </c>
      <c r="AA94" s="225">
        <f>(AA30+AA71)*Parametre!$C$171</f>
        <v>9433.6770516252509</v>
      </c>
      <c r="AB94" s="225">
        <f>(AB30+AB71)*Parametre!$C$171</f>
        <v>9512.1063958188788</v>
      </c>
      <c r="AC94" s="225">
        <f>(AC30+AC71)*Parametre!$C$171</f>
        <v>8877.1618999829552</v>
      </c>
      <c r="AD94" s="225">
        <f>(AD30+AD71)*Parametre!$C$171</f>
        <v>8948.7298395632661</v>
      </c>
      <c r="AE94" s="225">
        <f>(AE30+AE71)*Parametre!$C$171</f>
        <v>7241.8413880768421</v>
      </c>
      <c r="AF94" s="225">
        <f>(AF30+AF71)*Parametre!$C$171</f>
        <v>7937.2761857707756</v>
      </c>
      <c r="AG94" s="225">
        <f>(AG30+AG71)*Parametre!$C$171</f>
        <v>6806.3429447029739</v>
      </c>
    </row>
    <row r="95" spans="2:33" x14ac:dyDescent="0.2">
      <c r="B95" s="204" t="s">
        <v>236</v>
      </c>
      <c r="C95" s="222">
        <f t="shared" si="35"/>
        <v>1301131.7869807775</v>
      </c>
      <c r="D95" s="225">
        <f>(D31+D72)*Parametre!$C$171</f>
        <v>0</v>
      </c>
      <c r="E95" s="225">
        <f>(E31+E72)*Parametre!$C$171</f>
        <v>0</v>
      </c>
      <c r="F95" s="225">
        <f>(F31+F72)*Parametre!$C$171</f>
        <v>0</v>
      </c>
      <c r="G95" s="225">
        <f>(G31+G72)*Parametre!$C$171</f>
        <v>27467.717652586714</v>
      </c>
      <c r="H95" s="225">
        <f>(H31+H72)*Parametre!$C$171</f>
        <v>37796.203677476886</v>
      </c>
      <c r="I95" s="225">
        <f>(I31+I72)*Parametre!$C$171</f>
        <v>23975.585940106146</v>
      </c>
      <c r="J95" s="225">
        <f>(J31+J72)*Parametre!$C$171</f>
        <v>36430.077961333445</v>
      </c>
      <c r="K95" s="225">
        <f>(K31+K72)*Parametre!$C$171</f>
        <v>29318.961953997805</v>
      </c>
      <c r="L95" s="225">
        <f>(L31+L72)*Parametre!$C$171</f>
        <v>27005.401944196743</v>
      </c>
      <c r="M95" s="225">
        <f>(M31+M72)*Parametre!$C$171</f>
        <v>26631.987964256154</v>
      </c>
      <c r="N95" s="225">
        <f>(N31+N72)*Parametre!$C$171</f>
        <v>59863.609180882224</v>
      </c>
      <c r="O95" s="225">
        <f>(O31+O72)*Parametre!$C$171</f>
        <v>66014.577163319525</v>
      </c>
      <c r="P95" s="225">
        <f>(P31+P72)*Parametre!$C$171</f>
        <v>57511.323432475685</v>
      </c>
      <c r="Q95" s="225">
        <f>(Q31+Q72)*Parametre!$C$171</f>
        <v>71884.585648193926</v>
      </c>
      <c r="R95" s="225">
        <f>(R31+R72)*Parametre!$C$171</f>
        <v>64979.172398165923</v>
      </c>
      <c r="S95" s="225">
        <f>(S31+S72)*Parametre!$C$171</f>
        <v>43562.002507880279</v>
      </c>
      <c r="T95" s="225">
        <f>(T31+T72)*Parametre!$C$171</f>
        <v>35891.34463573141</v>
      </c>
      <c r="U95" s="225">
        <f>(U31+U72)*Parametre!$C$171</f>
        <v>49422.751036843496</v>
      </c>
      <c r="V95" s="225">
        <f>(V31+V72)*Parametre!$C$171</f>
        <v>56636.272964203337</v>
      </c>
      <c r="W95" s="225">
        <f>(W31+W72)*Parametre!$C$171</f>
        <v>48059.207037588196</v>
      </c>
      <c r="X95" s="225">
        <f>(X31+X72)*Parametre!$C$171</f>
        <v>67670.258671123811</v>
      </c>
      <c r="Y95" s="225">
        <f>(Y31+Y72)*Parametre!$C$171</f>
        <v>64620.371770674188</v>
      </c>
      <c r="Z95" s="225">
        <f>(Z31+Z72)*Parametre!$C$171</f>
        <v>76490.350669638603</v>
      </c>
      <c r="AA95" s="225">
        <f>(AA31+AA72)*Parametre!$C$171</f>
        <v>55325.8424676094</v>
      </c>
      <c r="AB95" s="225">
        <f>(AB31+AB72)*Parametre!$C$171</f>
        <v>55420.626374907333</v>
      </c>
      <c r="AC95" s="225">
        <f>(AC31+AC72)*Parametre!$C$171</f>
        <v>50775.601301473405</v>
      </c>
      <c r="AD95" s="225">
        <f>(AD31+AD72)*Parametre!$C$171</f>
        <v>50825.10959794213</v>
      </c>
      <c r="AE95" s="225">
        <f>(AE31+AE72)*Parametre!$C$171</f>
        <v>39033.843231835519</v>
      </c>
      <c r="AF95" s="225">
        <f>(AF31+AF72)*Parametre!$C$171</f>
        <v>43233.151523450826</v>
      </c>
      <c r="AG95" s="225">
        <f>(AG31+AG72)*Parametre!$C$171</f>
        <v>35285.848272884345</v>
      </c>
    </row>
    <row r="96" spans="2:33" x14ac:dyDescent="0.2">
      <c r="B96" s="204" t="s">
        <v>237</v>
      </c>
      <c r="C96" s="222">
        <f t="shared" si="35"/>
        <v>5479.8456799209698</v>
      </c>
      <c r="D96" s="225">
        <f>(D32+D73)*Parametre!$C$171</f>
        <v>0</v>
      </c>
      <c r="E96" s="225">
        <f>(E32+E73)*Parametre!$C$171</f>
        <v>0</v>
      </c>
      <c r="F96" s="225">
        <f>(F32+F73)*Parametre!$C$171</f>
        <v>0</v>
      </c>
      <c r="G96" s="225">
        <f>(G32+G73)*Parametre!$C$171</f>
        <v>161.07784266999113</v>
      </c>
      <c r="H96" s="225">
        <f>(H32+H73)*Parametre!$C$171</f>
        <v>250.81663243999566</v>
      </c>
      <c r="I96" s="225">
        <f>(I32+I73)*Parametre!$C$171</f>
        <v>140.669428674991</v>
      </c>
      <c r="J96" s="225">
        <f>(J32+J73)*Parametre!$C$171</f>
        <v>251.54308741401545</v>
      </c>
      <c r="K96" s="225">
        <f>(K32+K73)*Parametre!$C$171</f>
        <v>193.19337017898206</v>
      </c>
      <c r="L96" s="225">
        <f>(L32+L73)*Parametre!$C$171</f>
        <v>176.10612666204142</v>
      </c>
      <c r="M96" s="225">
        <f>(M32+M73)*Parametre!$C$171</f>
        <v>175.84184775501802</v>
      </c>
      <c r="N96" s="225">
        <f>(N32+N73)*Parametre!$C$171</f>
        <v>470.24673340198757</v>
      </c>
      <c r="O96" s="225">
        <f>(O32+O73)*Parametre!$C$171</f>
        <v>526.53339668795741</v>
      </c>
      <c r="P96" s="225">
        <f>(P32+P73)*Parametre!$C$171</f>
        <v>455.91914063996859</v>
      </c>
      <c r="Q96" s="225">
        <f>(Q32+Q73)*Parametre!$C$171</f>
        <v>584.20411296399402</v>
      </c>
      <c r="R96" s="225">
        <f>(R32+R73)*Parametre!$C$171</f>
        <v>549.40519633995734</v>
      </c>
      <c r="S96" s="225">
        <f>(S32+S73)*Parametre!$C$171</f>
        <v>323.10281420399826</v>
      </c>
      <c r="T96" s="225">
        <f>(T32+T73)*Parametre!$C$171</f>
        <v>219.33780282803468</v>
      </c>
      <c r="U96" s="225">
        <f>(U32+U73)*Parametre!$C$171</f>
        <v>277.02760546499695</v>
      </c>
      <c r="V96" s="225">
        <f>(V32+V73)*Parametre!$C$171</f>
        <v>302.14741449401589</v>
      </c>
      <c r="W96" s="225">
        <f>(W32+W73)*Parametre!$C$171</f>
        <v>190.44364720494326</v>
      </c>
      <c r="X96" s="225">
        <f>(X32+X73)*Parametre!$C$171</f>
        <v>315.0012779999492</v>
      </c>
      <c r="Y96" s="225">
        <f>(Y32+Y73)*Parametre!$C$171</f>
        <v>251.2900053200247</v>
      </c>
      <c r="Z96" s="225">
        <f>(Z32+Z73)*Parametre!$C$171</f>
        <v>316.01252290992545</v>
      </c>
      <c r="AA96" s="225">
        <f>(AA32+AA73)*Parametre!$C$171</f>
        <v>95.011483044972181</v>
      </c>
      <c r="AB96" s="225">
        <f>(AB32+AB73)*Parametre!$C$171</f>
        <v>58.083534780001571</v>
      </c>
      <c r="AC96" s="225">
        <f>(AC32+AC73)*Parametre!$C$171</f>
        <v>-24.295955849009186</v>
      </c>
      <c r="AD96" s="225">
        <f>(AD32+AD73)*Parametre!$C$171</f>
        <v>-61.613018057935619</v>
      </c>
      <c r="AE96" s="225">
        <f>(AE32+AE73)*Parametre!$C$171</f>
        <v>-202.92757890393133</v>
      </c>
      <c r="AF96" s="225">
        <f>(AF32+AF73)*Parametre!$C$171</f>
        <v>-204.19552743796984</v>
      </c>
      <c r="AG96" s="225">
        <f>(AG32+AG73)*Parametre!$C$171</f>
        <v>-310.13726390994458</v>
      </c>
    </row>
    <row r="98" spans="2:34" x14ac:dyDescent="0.2">
      <c r="AH98" s="293"/>
    </row>
    <row r="99" spans="2:34" x14ac:dyDescent="0.2">
      <c r="B99" s="206" t="s">
        <v>477</v>
      </c>
      <c r="C99" s="206"/>
      <c r="D99" s="204">
        <v>1</v>
      </c>
      <c r="E99" s="204">
        <v>2</v>
      </c>
      <c r="F99" s="204">
        <v>3</v>
      </c>
      <c r="G99" s="204">
        <v>4</v>
      </c>
      <c r="H99" s="204">
        <v>5</v>
      </c>
      <c r="I99" s="204">
        <v>6</v>
      </c>
      <c r="J99" s="204">
        <v>7</v>
      </c>
      <c r="K99" s="204">
        <v>8</v>
      </c>
      <c r="L99" s="204">
        <v>9</v>
      </c>
      <c r="M99" s="204">
        <v>10</v>
      </c>
      <c r="N99" s="204">
        <v>11</v>
      </c>
      <c r="O99" s="204">
        <v>12</v>
      </c>
      <c r="P99" s="204">
        <v>13</v>
      </c>
      <c r="Q99" s="204">
        <v>14</v>
      </c>
      <c r="R99" s="204">
        <v>15</v>
      </c>
      <c r="S99" s="204">
        <v>16</v>
      </c>
      <c r="T99" s="204">
        <v>17</v>
      </c>
      <c r="U99" s="204">
        <v>18</v>
      </c>
      <c r="V99" s="204">
        <v>19</v>
      </c>
      <c r="W99" s="204">
        <v>20</v>
      </c>
      <c r="X99" s="204">
        <v>21</v>
      </c>
      <c r="Y99" s="204">
        <v>22</v>
      </c>
      <c r="Z99" s="204">
        <v>23</v>
      </c>
      <c r="AA99" s="204">
        <v>24</v>
      </c>
      <c r="AB99" s="204">
        <v>25</v>
      </c>
      <c r="AC99" s="204">
        <v>26</v>
      </c>
      <c r="AD99" s="204">
        <v>27</v>
      </c>
      <c r="AE99" s="204">
        <v>28</v>
      </c>
      <c r="AF99" s="204">
        <v>29</v>
      </c>
      <c r="AG99" s="204">
        <v>30</v>
      </c>
    </row>
    <row r="100" spans="2:34" x14ac:dyDescent="0.2">
      <c r="B100" s="207" t="s">
        <v>44</v>
      </c>
      <c r="C100" s="207" t="s">
        <v>9</v>
      </c>
      <c r="D100" s="208">
        <f t="shared" ref="D100:AG100" si="36">D4</f>
        <v>2026</v>
      </c>
      <c r="E100" s="208">
        <f t="shared" si="36"/>
        <v>2027</v>
      </c>
      <c r="F100" s="208">
        <f t="shared" si="36"/>
        <v>2028</v>
      </c>
      <c r="G100" s="208">
        <f t="shared" si="36"/>
        <v>2029</v>
      </c>
      <c r="H100" s="208">
        <f t="shared" si="36"/>
        <v>2030</v>
      </c>
      <c r="I100" s="208">
        <f t="shared" si="36"/>
        <v>2031</v>
      </c>
      <c r="J100" s="208">
        <f t="shared" si="36"/>
        <v>2032</v>
      </c>
      <c r="K100" s="208">
        <f t="shared" si="36"/>
        <v>2033</v>
      </c>
      <c r="L100" s="208">
        <f t="shared" si="36"/>
        <v>2034</v>
      </c>
      <c r="M100" s="208">
        <f t="shared" si="36"/>
        <v>2035</v>
      </c>
      <c r="N100" s="208">
        <f t="shared" si="36"/>
        <v>2036</v>
      </c>
      <c r="O100" s="208">
        <f t="shared" si="36"/>
        <v>2037</v>
      </c>
      <c r="P100" s="208">
        <f t="shared" si="36"/>
        <v>2038</v>
      </c>
      <c r="Q100" s="208">
        <f t="shared" si="36"/>
        <v>2039</v>
      </c>
      <c r="R100" s="208">
        <f t="shared" si="36"/>
        <v>2040</v>
      </c>
      <c r="S100" s="208">
        <f t="shared" si="36"/>
        <v>2041</v>
      </c>
      <c r="T100" s="208">
        <f t="shared" si="36"/>
        <v>2042</v>
      </c>
      <c r="U100" s="208">
        <f t="shared" si="36"/>
        <v>2043</v>
      </c>
      <c r="V100" s="208">
        <f t="shared" si="36"/>
        <v>2044</v>
      </c>
      <c r="W100" s="208">
        <f t="shared" si="36"/>
        <v>2045</v>
      </c>
      <c r="X100" s="208">
        <f t="shared" si="36"/>
        <v>2046</v>
      </c>
      <c r="Y100" s="208">
        <f t="shared" si="36"/>
        <v>2047</v>
      </c>
      <c r="Z100" s="208">
        <f t="shared" si="36"/>
        <v>2048</v>
      </c>
      <c r="AA100" s="208">
        <f t="shared" si="36"/>
        <v>2049</v>
      </c>
      <c r="AB100" s="208">
        <f t="shared" si="36"/>
        <v>2050</v>
      </c>
      <c r="AC100" s="208">
        <f t="shared" si="36"/>
        <v>2051</v>
      </c>
      <c r="AD100" s="208">
        <f t="shared" si="36"/>
        <v>2052</v>
      </c>
      <c r="AE100" s="208">
        <f t="shared" si="36"/>
        <v>2053</v>
      </c>
      <c r="AF100" s="208">
        <f t="shared" si="36"/>
        <v>2054</v>
      </c>
      <c r="AG100" s="208">
        <f t="shared" si="36"/>
        <v>2055</v>
      </c>
    </row>
    <row r="101" spans="2:34" x14ac:dyDescent="0.2">
      <c r="B101" s="204" t="s">
        <v>364</v>
      </c>
      <c r="C101" s="222">
        <f t="shared" ref="C101:C106" si="37">SUM(D101:AG101)</f>
        <v>153553087.44214484</v>
      </c>
      <c r="D101" s="232">
        <f>(D5+D46)*Parametre!$C$138</f>
        <v>5211547.9389219675</v>
      </c>
      <c r="E101" s="232">
        <f>(E5+E46)*Parametre!$C$138</f>
        <v>5162598.3101449916</v>
      </c>
      <c r="F101" s="232">
        <f>(F5+F46)*Parametre!$C$138</f>
        <v>5114116.9631178593</v>
      </c>
      <c r="G101" s="232">
        <f>(G5+G46)*Parametre!$C$138</f>
        <v>5015834.1280174041</v>
      </c>
      <c r="H101" s="232">
        <f>(H5+H46)*Parametre!$C$138</f>
        <v>5021332.5427902546</v>
      </c>
      <c r="I101" s="232">
        <f>(I5+I46)*Parametre!$C$138</f>
        <v>5026673.6705040596</v>
      </c>
      <c r="J101" s="232">
        <f>(J5+J46)*Parametre!$C$138</f>
        <v>5038820.6832724717</v>
      </c>
      <c r="K101" s="232">
        <f>(K5+K46)*Parametre!$C$138</f>
        <v>5044515.1172884833</v>
      </c>
      <c r="L101" s="232">
        <f>(L5+L46)*Parametre!$C$138</f>
        <v>5049867.6281446358</v>
      </c>
      <c r="M101" s="232">
        <f>(M5+M46)*Parametre!$C$138</f>
        <v>5055220.1390007846</v>
      </c>
      <c r="N101" s="232">
        <f>(N5+N46)*Parametre!$C$138</f>
        <v>5076493.9244311349</v>
      </c>
      <c r="O101" s="232">
        <f>(O5+O46)*Parametre!$C$138</f>
        <v>5081865.9760611597</v>
      </c>
      <c r="P101" s="232">
        <f>(P5+P46)*Parametre!$C$138</f>
        <v>5087580.5705706608</v>
      </c>
      <c r="Q101" s="232">
        <f>(Q5+Q46)*Parametre!$C$138</f>
        <v>5099837.5695320815</v>
      </c>
      <c r="R101" s="232">
        <f>(R5+R46)*Parametre!$C$138</f>
        <v>5105221.0043044472</v>
      </c>
      <c r="S101" s="232">
        <f>(S5+S46)*Parametre!$C$138</f>
        <v>5109521.8900886159</v>
      </c>
      <c r="T101" s="232">
        <f>(T5+T46)*Parametre!$C$138</f>
        <v>5113822.7758727828</v>
      </c>
      <c r="U101" s="232">
        <f>(U5+U46)*Parametre!$C$138</f>
        <v>5125686.8742421931</v>
      </c>
      <c r="V101" s="232">
        <f>(V5+V46)*Parametre!$C$138</f>
        <v>5129997.8172239661</v>
      </c>
      <c r="W101" s="232">
        <f>(W5+W46)*Parametre!$C$138</f>
        <v>5134308.760205741</v>
      </c>
      <c r="X101" s="232">
        <f>(X5+X46)*Parametre!$C$138</f>
        <v>5146746.9236028288</v>
      </c>
      <c r="Y101" s="232">
        <f>(Y5+Y46)*Parametre!$C$138</f>
        <v>5151064.533927978</v>
      </c>
      <c r="Z101" s="232">
        <f>(Z5+Z46)*Parametre!$C$138</f>
        <v>5162995.6428263923</v>
      </c>
      <c r="AA101" s="232">
        <f>(AA5+AA46)*Parametre!$C$138</f>
        <v>5167323.310349145</v>
      </c>
      <c r="AB101" s="232">
        <f>(AB5+AB46)*Parametre!$C$138</f>
        <v>5171650.9778718948</v>
      </c>
      <c r="AC101" s="232">
        <f>(AC5+AC46)*Parametre!$C$138</f>
        <v>5175978.6453946475</v>
      </c>
      <c r="AD101" s="232">
        <f>(AD5+AD46)*Parametre!$C$138</f>
        <v>5180306.3129173992</v>
      </c>
      <c r="AE101" s="232">
        <f>(AE5+AE46)*Parametre!$C$138</f>
        <v>5193046.8419809891</v>
      </c>
      <c r="AF101" s="232">
        <f>(AF5+AF46)*Parametre!$C$138</f>
        <v>5197385.603839607</v>
      </c>
      <c r="AG101" s="232">
        <f>(AG5+AG46)*Parametre!$C$138</f>
        <v>5201724.3656982267</v>
      </c>
    </row>
    <row r="102" spans="2:34" x14ac:dyDescent="0.2">
      <c r="B102" s="204" t="s">
        <v>365</v>
      </c>
      <c r="C102" s="222">
        <f t="shared" si="37"/>
        <v>47452631.775616743</v>
      </c>
      <c r="D102" s="232">
        <f>(D6+D47)*Parametre!$C$139</f>
        <v>1608445.5607841066</v>
      </c>
      <c r="E102" s="232">
        <f>(E6+E47)*Parametre!$C$139</f>
        <v>1593373.9023852823</v>
      </c>
      <c r="F102" s="232">
        <f>(F6+F47)*Parametre!$C$139</f>
        <v>1578472.3654634561</v>
      </c>
      <c r="G102" s="232">
        <f>(G6+G47)*Parametre!$C$139</f>
        <v>1548189.6992703255</v>
      </c>
      <c r="H102" s="232">
        <f>(H6+H47)*Parametre!$C$139</f>
        <v>1550187.2113292955</v>
      </c>
      <c r="I102" s="232">
        <f>(I6+I47)*Parametre!$C$139</f>
        <v>1551838.5766181443</v>
      </c>
      <c r="J102" s="232">
        <f>(J6+J47)*Parametre!$C$139</f>
        <v>1555962.4431696611</v>
      </c>
      <c r="K102" s="232">
        <f>(K6+K47)*Parametre!$C$139</f>
        <v>1557742.1606524282</v>
      </c>
      <c r="L102" s="232">
        <f>(L6+L47)*Parametre!$C$139</f>
        <v>1559397.6613084767</v>
      </c>
      <c r="M102" s="232">
        <f>(M6+M47)*Parametre!$C$139</f>
        <v>1561053.161964525</v>
      </c>
      <c r="N102" s="232">
        <f>(N6+N47)*Parametre!$C$139</f>
        <v>1568492.6820643544</v>
      </c>
      <c r="O102" s="232">
        <f>(O6+O47)*Parametre!$C$139</f>
        <v>1570155.2816631102</v>
      </c>
      <c r="P102" s="232">
        <f>(P6+P47)*Parametre!$C$139</f>
        <v>1571942.3232257303</v>
      </c>
      <c r="Q102" s="232">
        <f>(Q6+Q47)*Parametre!$C$139</f>
        <v>1576106.1465204039</v>
      </c>
      <c r="R102" s="232">
        <f>(R6+R47)*Parametre!$C$139</f>
        <v>1577772.8814863584</v>
      </c>
      <c r="S102" s="232">
        <f>(S6+S47)*Parametre!$C$139</f>
        <v>1579105.0279618374</v>
      </c>
      <c r="T102" s="232">
        <f>(T6+T47)*Parametre!$C$139</f>
        <v>1580437.1744373168</v>
      </c>
      <c r="U102" s="232">
        <f>(U6+U47)*Parametre!$C$139</f>
        <v>1584516.9507238783</v>
      </c>
      <c r="V102" s="232">
        <f>(V6+V47)*Parametre!$C$139</f>
        <v>1585852.750865791</v>
      </c>
      <c r="W102" s="232">
        <f>(W6+W47)*Parametre!$C$139</f>
        <v>1587188.5510077043</v>
      </c>
      <c r="X102" s="232">
        <f>(X6+X47)*Parametre!$C$139</f>
        <v>1591476.8786427523</v>
      </c>
      <c r="Y102" s="232">
        <f>(Y6+Y47)*Parametre!$C$139</f>
        <v>1592815.1009552986</v>
      </c>
      <c r="Z102" s="232">
        <f>(Z6+Z47)*Parametre!$C$139</f>
        <v>1596919.2214110969</v>
      </c>
      <c r="AA102" s="232">
        <f>(AA6+AA47)*Parametre!$C$139</f>
        <v>1598261.0973900771</v>
      </c>
      <c r="AB102" s="232">
        <f>(AB6+AB47)*Parametre!$C$139</f>
        <v>1599602.9733690573</v>
      </c>
      <c r="AC102" s="232">
        <f>(AC6+AC47)*Parametre!$C$139</f>
        <v>1600944.8493480366</v>
      </c>
      <c r="AD102" s="232">
        <f>(AD6+AD47)*Parametre!$C$139</f>
        <v>1602286.7253270161</v>
      </c>
      <c r="AE102" s="232">
        <f>(AE6+AE47)*Parametre!$C$139</f>
        <v>1606684.8989976957</v>
      </c>
      <c r="AF102" s="232">
        <f>(AF6+AF47)*Parametre!$C$139</f>
        <v>1608030.8054237405</v>
      </c>
      <c r="AG102" s="232">
        <f>(AG6+AG47)*Parametre!$C$139</f>
        <v>1609376.7118497847</v>
      </c>
    </row>
    <row r="103" spans="2:34" x14ac:dyDescent="0.2">
      <c r="B103" s="204" t="s">
        <v>234</v>
      </c>
      <c r="C103" s="222">
        <f t="shared" si="37"/>
        <v>27376074.01004234</v>
      </c>
      <c r="D103" s="232">
        <f>(D7+D48)*Parametre!$C$139</f>
        <v>931080.73561069148</v>
      </c>
      <c r="E103" s="232">
        <f>(E7+E48)*Parametre!$C$139</f>
        <v>922323.297766809</v>
      </c>
      <c r="F103" s="232">
        <f>(F7+F48)*Parametre!$C$139</f>
        <v>913624.60477529105</v>
      </c>
      <c r="G103" s="232">
        <f>(G7+G48)*Parametre!$C$139</f>
        <v>896060.40066137968</v>
      </c>
      <c r="H103" s="232">
        <f>(H7+H48)*Parametre!$C$139</f>
        <v>896756.71082740487</v>
      </c>
      <c r="I103" s="232">
        <f>(I7+I48)*Parametre!$C$139</f>
        <v>897696.59541442187</v>
      </c>
      <c r="J103" s="232">
        <f>(J7+J48)*Parametre!$C$139</f>
        <v>899498.06140497897</v>
      </c>
      <c r="K103" s="232">
        <f>(K7+K48)*Parametre!$C$139</f>
        <v>900482.67099357443</v>
      </c>
      <c r="L103" s="232">
        <f>(L7+L48)*Parametre!$C$139</f>
        <v>901424.00304477545</v>
      </c>
      <c r="M103" s="232">
        <f>(M7+M48)*Parametre!$C$139</f>
        <v>902365.33509597741</v>
      </c>
      <c r="N103" s="232">
        <f>(N7+N48)*Parametre!$C$139</f>
        <v>905321.99316284037</v>
      </c>
      <c r="O103" s="232">
        <f>(O7+O48)*Parametre!$C$139</f>
        <v>906265.79540001415</v>
      </c>
      <c r="P103" s="232">
        <f>(P7+P48)*Parametre!$C$139</f>
        <v>907252.95530295896</v>
      </c>
      <c r="Q103" s="232">
        <f>(Q7+Q48)*Parametre!$C$139</f>
        <v>909068.3910645867</v>
      </c>
      <c r="R103" s="232">
        <f>(R7+R48)*Parametre!$C$139</f>
        <v>910013.64076594485</v>
      </c>
      <c r="S103" s="232">
        <f>(S7+S48)*Parametre!$C$139</f>
        <v>910787.09839769697</v>
      </c>
      <c r="T103" s="232">
        <f>(T7+T48)*Parametre!$C$139</f>
        <v>911560.55602944852</v>
      </c>
      <c r="U103" s="232">
        <f>(U7+U48)*Parametre!$C$139</f>
        <v>913291.46954787232</v>
      </c>
      <c r="V103" s="232">
        <f>(V7+V48)*Parametre!$C$139</f>
        <v>914066.19996294857</v>
      </c>
      <c r="W103" s="232">
        <f>(W7+W48)*Parametre!$C$139</f>
        <v>914840.93037802493</v>
      </c>
      <c r="X103" s="232">
        <f>(X7+X48)*Parametre!$C$139</f>
        <v>916644.53744441993</v>
      </c>
      <c r="Y103" s="232">
        <f>(Y7+Y48)*Parametre!$C$139</f>
        <v>917420.13326011447</v>
      </c>
      <c r="Z103" s="232">
        <f>(Z7+Z48)*Parametre!$C$139</f>
        <v>919159.54887910199</v>
      </c>
      <c r="AA103" s="232">
        <f>(AA7+AA48)*Parametre!$C$139</f>
        <v>919936.417478121</v>
      </c>
      <c r="AB103" s="232">
        <f>(AB7+AB48)*Parametre!$C$139</f>
        <v>920713.28607714002</v>
      </c>
      <c r="AC103" s="232">
        <f>(AC7+AC48)*Parametre!$C$139</f>
        <v>921490.15467615903</v>
      </c>
      <c r="AD103" s="232">
        <f>(AD7+AD48)*Parametre!$C$139</f>
        <v>922267.02327517781</v>
      </c>
      <c r="AE103" s="232">
        <f>(AE7+AE48)*Parametre!$C$139</f>
        <v>924108.88372320763</v>
      </c>
      <c r="AF103" s="232">
        <f>(AF7+AF48)*Parametre!$C$139</f>
        <v>924887.15444815485</v>
      </c>
      <c r="AG103" s="232">
        <f>(AG7+AG48)*Parametre!$C$139</f>
        <v>925665.42517310218</v>
      </c>
    </row>
    <row r="104" spans="2:34" x14ac:dyDescent="0.2">
      <c r="B104" s="204" t="s">
        <v>235</v>
      </c>
      <c r="C104" s="222">
        <f t="shared" si="37"/>
        <v>54947486.441724606</v>
      </c>
      <c r="D104" s="232">
        <f>(D8+D49)*Parametre!$C$139</f>
        <v>1493943.7530136346</v>
      </c>
      <c r="E104" s="232">
        <f>(E8+E49)*Parametre!$C$139</f>
        <v>1523391.8832109624</v>
      </c>
      <c r="F104" s="232">
        <f>(F8+F49)*Parametre!$C$139</f>
        <v>1552286.1013504325</v>
      </c>
      <c r="G104" s="232">
        <f>(G8+G49)*Parametre!$C$139</f>
        <v>1610864.9422068913</v>
      </c>
      <c r="H104" s="232">
        <f>(H8+H49)*Parametre!$C$139</f>
        <v>1611944.3284715859</v>
      </c>
      <c r="I104" s="232">
        <f>(I8+I49)*Parametre!$C$139</f>
        <v>1633138.3377921679</v>
      </c>
      <c r="J104" s="232">
        <f>(J8+J49)*Parametre!$C$139</f>
        <v>1655712.172694358</v>
      </c>
      <c r="K104" s="232">
        <f>(K8+K49)*Parametre!$C$139</f>
        <v>1676342.0522512547</v>
      </c>
      <c r="L104" s="232">
        <f>(L8+L49)*Parametre!$C$139</f>
        <v>1697546.3633090605</v>
      </c>
      <c r="M104" s="232">
        <f>(M8+M49)*Parametre!$C$139</f>
        <v>1718750.6743668674</v>
      </c>
      <c r="N104" s="232">
        <f>(N8+N49)*Parametre!$C$139</f>
        <v>1744700.7104448334</v>
      </c>
      <c r="O104" s="232">
        <f>(O8+O49)*Parametre!$C$139</f>
        <v>1765959.7754109139</v>
      </c>
      <c r="P104" s="232">
        <f>(P8+P49)*Parametre!$C$139</f>
        <v>1786600.0856752284</v>
      </c>
      <c r="Q104" s="232">
        <f>(Q8+Q49)*Parametre!$C$139</f>
        <v>1809355.4115843405</v>
      </c>
      <c r="R104" s="232">
        <f>(R8+R49)*Parametre!$C$139</f>
        <v>1830624.7782876447</v>
      </c>
      <c r="S104" s="232">
        <f>(S8+S49)*Parametre!$C$139</f>
        <v>1849993.6083262498</v>
      </c>
      <c r="T104" s="232">
        <f>(T8+T49)*Parametre!$C$139</f>
        <v>1869362.4383648552</v>
      </c>
      <c r="U104" s="232">
        <f>(U8+U49)*Parametre!$C$139</f>
        <v>1889891.4986580955</v>
      </c>
      <c r="V104" s="232">
        <f>(V8+V49)*Parametre!$C$139</f>
        <v>1909272.4173254438</v>
      </c>
      <c r="W104" s="232">
        <f>(W8+W49)*Parametre!$C$139</f>
        <v>1928653.3359927889</v>
      </c>
      <c r="X104" s="232">
        <f>(X8+X49)*Parametre!$C$139</f>
        <v>1950086.2357486773</v>
      </c>
      <c r="Y104" s="232">
        <f>(Y8+Y49)*Parametre!$C$139</f>
        <v>1969486.8175648067</v>
      </c>
      <c r="Z104" s="232">
        <f>(Z8+Z49)*Parametre!$C$139</f>
        <v>1990108.0727792822</v>
      </c>
      <c r="AA104" s="232">
        <f>(AA8+AA49)*Parametre!$C$139</f>
        <v>2009520.7432241528</v>
      </c>
      <c r="AB104" s="232">
        <f>(AB8+AB49)*Parametre!$C$139</f>
        <v>2028933.4136690253</v>
      </c>
      <c r="AC104" s="232">
        <f>(AC8+AC49)*Parametre!$C$139</f>
        <v>2048346.0841138971</v>
      </c>
      <c r="AD104" s="232">
        <f>(AD8+AD49)*Parametre!$C$139</f>
        <v>2067758.7545587679</v>
      </c>
      <c r="AE104" s="232">
        <f>(AE8+AE49)*Parametre!$C$139</f>
        <v>2088875.1656941033</v>
      </c>
      <c r="AF104" s="232">
        <f>(AF8+AF49)*Parametre!$C$139</f>
        <v>2108303.883776132</v>
      </c>
      <c r="AG104" s="232">
        <f>(AG8+AG49)*Parametre!$C$139</f>
        <v>2127732.6018581619</v>
      </c>
    </row>
    <row r="105" spans="2:34" x14ac:dyDescent="0.2">
      <c r="B105" s="204" t="s">
        <v>236</v>
      </c>
      <c r="C105" s="222">
        <f t="shared" si="37"/>
        <v>523429531.34633821</v>
      </c>
      <c r="D105" s="232">
        <f>(D9+D50)*Parametre!$C$139</f>
        <v>14251527.062897099</v>
      </c>
      <c r="E105" s="232">
        <f>(E9+E50)*Parametre!$C$139</f>
        <v>14530137.713779354</v>
      </c>
      <c r="F105" s="232">
        <f>(F9+F50)*Parametre!$C$139</f>
        <v>14805078.438911913</v>
      </c>
      <c r="G105" s="232">
        <f>(G9+G50)*Parametre!$C$139</f>
        <v>15360233.414286572</v>
      </c>
      <c r="H105" s="232">
        <f>(H9+H50)*Parametre!$C$139</f>
        <v>15367412.971645338</v>
      </c>
      <c r="I105" s="232">
        <f>(I9+I50)*Parametre!$C$139</f>
        <v>15569843.744672325</v>
      </c>
      <c r="J105" s="232">
        <f>(J9+J50)*Parametre!$C$139</f>
        <v>15781452.083690785</v>
      </c>
      <c r="K105" s="232">
        <f>(K9+K50)*Parametre!$C$139</f>
        <v>15980129.946391249</v>
      </c>
      <c r="L105" s="232">
        <f>(L9+L50)*Parametre!$C$139</f>
        <v>16182629.90569469</v>
      </c>
      <c r="M105" s="232">
        <f>(M9+M50)*Parametre!$C$139</f>
        <v>16385129.864998115</v>
      </c>
      <c r="N105" s="232">
        <f>(N9+N50)*Parametre!$C$139</f>
        <v>16619203.740226408</v>
      </c>
      <c r="O105" s="232">
        <f>(O9+O50)*Parametre!$C$139</f>
        <v>16822068.523424897</v>
      </c>
      <c r="P105" s="232">
        <f>(P9+P50)*Parametre!$C$139</f>
        <v>17020816.182978611</v>
      </c>
      <c r="Q105" s="232">
        <f>(Q9+Q50)*Parametre!$C$139</f>
        <v>17233637.863145452</v>
      </c>
      <c r="R105" s="232">
        <f>(R9+R50)*Parametre!$C$139</f>
        <v>17436571.832620375</v>
      </c>
      <c r="S105" s="232">
        <f>(S9+S50)*Parametre!$C$139</f>
        <v>17621442.369086489</v>
      </c>
      <c r="T105" s="232">
        <f>(T9+T50)*Parametre!$C$139</f>
        <v>17806312.905552603</v>
      </c>
      <c r="U105" s="232">
        <f>(U9+U50)*Parametre!$C$139</f>
        <v>17998903.844395291</v>
      </c>
      <c r="V105" s="232">
        <f>(V9+V50)*Parametre!$C$139</f>
        <v>18183854.457623277</v>
      </c>
      <c r="W105" s="232">
        <f>(W9+W50)*Parametre!$C$139</f>
        <v>18368805.070851263</v>
      </c>
      <c r="X105" s="232">
        <f>(X9+X50)*Parametre!$C$139</f>
        <v>18567411.492366966</v>
      </c>
      <c r="Y105" s="232">
        <f>(Y9+Y50)*Parametre!$C$139</f>
        <v>18752493.6803471</v>
      </c>
      <c r="Z105" s="232">
        <f>(Z9+Z50)*Parametre!$C$139</f>
        <v>18945696.654513188</v>
      </c>
      <c r="AA105" s="232">
        <f>(AA9+AA50)*Parametre!$C$139</f>
        <v>19130858.919255201</v>
      </c>
      <c r="AB105" s="232">
        <f>(AB9+AB50)*Parametre!$C$139</f>
        <v>19316021.18399721</v>
      </c>
      <c r="AC105" s="232">
        <f>(AC9+AC50)*Parametre!$C$139</f>
        <v>19501183.448739208</v>
      </c>
      <c r="AD105" s="232">
        <f>(AD9+AD50)*Parametre!$C$139</f>
        <v>19686345.713481225</v>
      </c>
      <c r="AE105" s="232">
        <f>(AE9+AE50)*Parametre!$C$139</f>
        <v>19882840.745268334</v>
      </c>
      <c r="AF105" s="232">
        <f>(AF9+AF50)*Parametre!$C$139</f>
        <v>20068109.438921984</v>
      </c>
      <c r="AG105" s="232">
        <f>(AG9+AG50)*Parametre!$C$139</f>
        <v>20253378.132575646</v>
      </c>
    </row>
    <row r="106" spans="2:34" x14ac:dyDescent="0.2">
      <c r="B106" s="204" t="s">
        <v>237</v>
      </c>
      <c r="C106" s="222">
        <f t="shared" si="37"/>
        <v>2790239.3710357849</v>
      </c>
      <c r="D106" s="232">
        <f>(D10+D51)*Parametre!$C$139</f>
        <v>76188.016109660995</v>
      </c>
      <c r="E106" s="232">
        <f>(E10+E51)*Parametre!$C$139</f>
        <v>77482.79570299499</v>
      </c>
      <c r="F106" s="232">
        <f>(F10+F51)*Parametre!$C$139</f>
        <v>78752.489788247985</v>
      </c>
      <c r="G106" s="232">
        <f>(G10+G51)*Parametre!$C$139</f>
        <v>81323.815884854994</v>
      </c>
      <c r="H106" s="232">
        <f>(H10+H51)*Parametre!$C$139</f>
        <v>81386.195287499999</v>
      </c>
      <c r="I106" s="232">
        <f>(I10+I51)*Parametre!$C$139</f>
        <v>82524.171609118508</v>
      </c>
      <c r="J106" s="232">
        <f>(J10+J51)*Parametre!$C$139</f>
        <v>83741.698124303992</v>
      </c>
      <c r="K106" s="232">
        <f>(K10+K51)*Parametre!$C$139</f>
        <v>84847.373470490988</v>
      </c>
      <c r="L106" s="232">
        <f>(L10+L51)*Parametre!$C$139</f>
        <v>85985.988957078036</v>
      </c>
      <c r="M106" s="232">
        <f>(M10+M51)*Parametre!$C$139</f>
        <v>87124.604443665026</v>
      </c>
      <c r="N106" s="232">
        <f>(N10+N51)*Parametre!$C$139</f>
        <v>88536.341449964981</v>
      </c>
      <c r="O106" s="232">
        <f>(O10+O51)*Parametre!$C$139</f>
        <v>89678.192116132486</v>
      </c>
      <c r="P106" s="232">
        <f>(P10+P51)*Parametre!$C$139</f>
        <v>90784.400322059999</v>
      </c>
      <c r="Q106" s="232">
        <f>(Q10+Q51)*Parametre!$C$139</f>
        <v>92012.977656414005</v>
      </c>
      <c r="R106" s="232">
        <f>(R10+R51)*Parametre!$C$139</f>
        <v>93155.467487549962</v>
      </c>
      <c r="S106" s="232">
        <f>(S10+S51)*Parametre!$C$139</f>
        <v>94125.956400167968</v>
      </c>
      <c r="T106" s="232">
        <f>(T10+T51)*Parametre!$C$139</f>
        <v>95096.445312786003</v>
      </c>
      <c r="U106" s="232">
        <f>(U10+U51)*Parametre!$C$139</f>
        <v>96133.939099674011</v>
      </c>
      <c r="V106" s="232">
        <f>(V10+V51)*Parametre!$C$139</f>
        <v>97105.024533252013</v>
      </c>
      <c r="W106" s="232">
        <f>(W10+W51)*Parametre!$C$139</f>
        <v>98076.109966829928</v>
      </c>
      <c r="X106" s="232">
        <f>(X10+X51)*Parametre!$C$139</f>
        <v>99156.811669259987</v>
      </c>
      <c r="Y106" s="232">
        <f>(Y10+Y51)*Parametre!$C$139</f>
        <v>100128.78842856751</v>
      </c>
      <c r="Z106" s="232">
        <f>(Z10+Z51)*Parametre!$C$139</f>
        <v>101170.752666945</v>
      </c>
      <c r="AA106" s="232">
        <f>(AA10+AA51)*Parametre!$C$139</f>
        <v>102143.32594721249</v>
      </c>
      <c r="AB106" s="232">
        <f>(AB10+AB51)*Parametre!$C$139</f>
        <v>103115.89922748</v>
      </c>
      <c r="AC106" s="232">
        <f>(AC10+AC51)*Parametre!$C$139</f>
        <v>104088.4725077475</v>
      </c>
      <c r="AD106" s="232">
        <f>(AD10+AD51)*Parametre!$C$139</f>
        <v>105061.04578801502</v>
      </c>
      <c r="AE106" s="232">
        <f>(AE10+AE51)*Parametre!$C$139</f>
        <v>106130.7143596875</v>
      </c>
      <c r="AF106" s="232">
        <f>(AF10+AF51)*Parametre!$C$139</f>
        <v>107104.09035927002</v>
      </c>
      <c r="AG106" s="232">
        <f>(AG10+AG51)*Parametre!$C$139</f>
        <v>108077.46635885253</v>
      </c>
    </row>
    <row r="107" spans="2:34" x14ac:dyDescent="0.2">
      <c r="B107" s="211" t="s">
        <v>370</v>
      </c>
      <c r="C107" s="228">
        <f t="shared" ref="C107:C108" si="38">SUM(D107:AG107)</f>
        <v>153553087.44214484</v>
      </c>
      <c r="D107" s="229">
        <f>D101</f>
        <v>5211547.9389219675</v>
      </c>
      <c r="E107" s="229">
        <f t="shared" ref="E107:AG107" si="39">E101</f>
        <v>5162598.3101449916</v>
      </c>
      <c r="F107" s="229">
        <f t="shared" si="39"/>
        <v>5114116.9631178593</v>
      </c>
      <c r="G107" s="229">
        <f t="shared" si="39"/>
        <v>5015834.1280174041</v>
      </c>
      <c r="H107" s="229">
        <f t="shared" si="39"/>
        <v>5021332.5427902546</v>
      </c>
      <c r="I107" s="229">
        <f t="shared" si="39"/>
        <v>5026673.6705040596</v>
      </c>
      <c r="J107" s="229">
        <f t="shared" si="39"/>
        <v>5038820.6832724717</v>
      </c>
      <c r="K107" s="229">
        <f t="shared" si="39"/>
        <v>5044515.1172884833</v>
      </c>
      <c r="L107" s="229">
        <f t="shared" si="39"/>
        <v>5049867.6281446358</v>
      </c>
      <c r="M107" s="229">
        <f t="shared" si="39"/>
        <v>5055220.1390007846</v>
      </c>
      <c r="N107" s="229">
        <f t="shared" si="39"/>
        <v>5076493.9244311349</v>
      </c>
      <c r="O107" s="229">
        <f t="shared" si="39"/>
        <v>5081865.9760611597</v>
      </c>
      <c r="P107" s="229">
        <f t="shared" si="39"/>
        <v>5087580.5705706608</v>
      </c>
      <c r="Q107" s="229">
        <f t="shared" si="39"/>
        <v>5099837.5695320815</v>
      </c>
      <c r="R107" s="229">
        <f t="shared" si="39"/>
        <v>5105221.0043044472</v>
      </c>
      <c r="S107" s="229">
        <f t="shared" si="39"/>
        <v>5109521.8900886159</v>
      </c>
      <c r="T107" s="229">
        <f t="shared" si="39"/>
        <v>5113822.7758727828</v>
      </c>
      <c r="U107" s="229">
        <f t="shared" si="39"/>
        <v>5125686.8742421931</v>
      </c>
      <c r="V107" s="229">
        <f t="shared" si="39"/>
        <v>5129997.8172239661</v>
      </c>
      <c r="W107" s="229">
        <f t="shared" si="39"/>
        <v>5134308.760205741</v>
      </c>
      <c r="X107" s="229">
        <f t="shared" si="39"/>
        <v>5146746.9236028288</v>
      </c>
      <c r="Y107" s="229">
        <f t="shared" si="39"/>
        <v>5151064.533927978</v>
      </c>
      <c r="Z107" s="229">
        <f t="shared" si="39"/>
        <v>5162995.6428263923</v>
      </c>
      <c r="AA107" s="229">
        <f t="shared" si="39"/>
        <v>5167323.310349145</v>
      </c>
      <c r="AB107" s="229">
        <f t="shared" si="39"/>
        <v>5171650.9778718948</v>
      </c>
      <c r="AC107" s="229">
        <f t="shared" si="39"/>
        <v>5175978.6453946475</v>
      </c>
      <c r="AD107" s="229">
        <f t="shared" si="39"/>
        <v>5180306.3129173992</v>
      </c>
      <c r="AE107" s="229">
        <f t="shared" si="39"/>
        <v>5193046.8419809891</v>
      </c>
      <c r="AF107" s="229">
        <f t="shared" si="39"/>
        <v>5197385.603839607</v>
      </c>
      <c r="AG107" s="229">
        <f t="shared" si="39"/>
        <v>5201724.3656982267</v>
      </c>
    </row>
    <row r="108" spans="2:34" x14ac:dyDescent="0.2">
      <c r="B108" s="204" t="s">
        <v>371</v>
      </c>
      <c r="C108" s="222">
        <f t="shared" si="38"/>
        <v>655995962.94475758</v>
      </c>
      <c r="D108" s="225">
        <f>SUM(D102:D106)</f>
        <v>18361185.128415193</v>
      </c>
      <c r="E108" s="225">
        <f t="shared" ref="E108:AG108" si="40">SUM(E102:E106)</f>
        <v>18646709.592845403</v>
      </c>
      <c r="F108" s="225">
        <f t="shared" si="40"/>
        <v>18928214.000289343</v>
      </c>
      <c r="G108" s="225">
        <f t="shared" si="40"/>
        <v>19496672.272310022</v>
      </c>
      <c r="H108" s="225">
        <f t="shared" si="40"/>
        <v>19507687.417561125</v>
      </c>
      <c r="I108" s="225">
        <f t="shared" si="40"/>
        <v>19735041.426106177</v>
      </c>
      <c r="J108" s="225">
        <f t="shared" si="40"/>
        <v>19976366.459084086</v>
      </c>
      <c r="K108" s="225">
        <f t="shared" si="40"/>
        <v>20199544.203759</v>
      </c>
      <c r="L108" s="225">
        <f t="shared" si="40"/>
        <v>20426983.922314078</v>
      </c>
      <c r="M108" s="225">
        <f t="shared" si="40"/>
        <v>20654423.640869152</v>
      </c>
      <c r="N108" s="225">
        <f t="shared" si="40"/>
        <v>20926255.467348401</v>
      </c>
      <c r="O108" s="225">
        <f t="shared" si="40"/>
        <v>21154127.568015069</v>
      </c>
      <c r="P108" s="225">
        <f t="shared" si="40"/>
        <v>21377395.947504591</v>
      </c>
      <c r="Q108" s="225">
        <f t="shared" si="40"/>
        <v>21620180.789971195</v>
      </c>
      <c r="R108" s="225">
        <f t="shared" si="40"/>
        <v>21848138.600647874</v>
      </c>
      <c r="S108" s="225">
        <f t="shared" si="40"/>
        <v>22055454.060172442</v>
      </c>
      <c r="T108" s="225">
        <f t="shared" si="40"/>
        <v>22262769.519697011</v>
      </c>
      <c r="U108" s="225">
        <f t="shared" si="40"/>
        <v>22482737.702424809</v>
      </c>
      <c r="V108" s="225">
        <f t="shared" si="40"/>
        <v>22690150.850310713</v>
      </c>
      <c r="W108" s="225">
        <f t="shared" si="40"/>
        <v>22897563.998196609</v>
      </c>
      <c r="X108" s="225">
        <f t="shared" si="40"/>
        <v>23124775.955872074</v>
      </c>
      <c r="Y108" s="225">
        <f t="shared" si="40"/>
        <v>23332344.520555887</v>
      </c>
      <c r="Z108" s="225">
        <f t="shared" si="40"/>
        <v>23553054.250249613</v>
      </c>
      <c r="AA108" s="225">
        <f t="shared" si="40"/>
        <v>23760720.503294766</v>
      </c>
      <c r="AB108" s="225">
        <f t="shared" si="40"/>
        <v>23968386.756339915</v>
      </c>
      <c r="AC108" s="225">
        <f t="shared" si="40"/>
        <v>24176053.009385049</v>
      </c>
      <c r="AD108" s="225">
        <f t="shared" si="40"/>
        <v>24383719.262430202</v>
      </c>
      <c r="AE108" s="225">
        <f t="shared" si="40"/>
        <v>24608640.408043027</v>
      </c>
      <c r="AF108" s="225">
        <f t="shared" si="40"/>
        <v>24816435.372929282</v>
      </c>
      <c r="AG108" s="225">
        <f t="shared" si="40"/>
        <v>25024230.337815545</v>
      </c>
    </row>
    <row r="109" spans="2:34" x14ac:dyDescent="0.2">
      <c r="B109" s="216" t="s">
        <v>9</v>
      </c>
      <c r="C109" s="287">
        <f>SUM(D109:AG109)</f>
        <v>809549050.38690245</v>
      </c>
      <c r="D109" s="224">
        <f t="shared" ref="D109:AG109" si="41">SUM(D107:D108)</f>
        <v>23572733.067337163</v>
      </c>
      <c r="E109" s="223">
        <f t="shared" si="41"/>
        <v>23809307.902990393</v>
      </c>
      <c r="F109" s="223">
        <f t="shared" si="41"/>
        <v>24042330.963407204</v>
      </c>
      <c r="G109" s="223">
        <f t="shared" si="41"/>
        <v>24512506.400327425</v>
      </c>
      <c r="H109" s="223">
        <f t="shared" si="41"/>
        <v>24529019.960351378</v>
      </c>
      <c r="I109" s="223">
        <f t="shared" si="41"/>
        <v>24761715.096610237</v>
      </c>
      <c r="J109" s="223">
        <f t="shared" si="41"/>
        <v>25015187.14235656</v>
      </c>
      <c r="K109" s="223">
        <f t="shared" si="41"/>
        <v>25244059.321047485</v>
      </c>
      <c r="L109" s="223">
        <f t="shared" si="41"/>
        <v>25476851.550458714</v>
      </c>
      <c r="M109" s="223">
        <f t="shared" si="41"/>
        <v>25709643.779869936</v>
      </c>
      <c r="N109" s="223">
        <f t="shared" si="41"/>
        <v>26002749.391779535</v>
      </c>
      <c r="O109" s="223">
        <f t="shared" si="41"/>
        <v>26235993.544076227</v>
      </c>
      <c r="P109" s="223">
        <f t="shared" si="41"/>
        <v>26464976.51807525</v>
      </c>
      <c r="Q109" s="223">
        <f t="shared" si="41"/>
        <v>26720018.359503277</v>
      </c>
      <c r="R109" s="223">
        <f t="shared" si="41"/>
        <v>26953359.60495232</v>
      </c>
      <c r="S109" s="223">
        <f t="shared" si="41"/>
        <v>27164975.950261056</v>
      </c>
      <c r="T109" s="223">
        <f t="shared" si="41"/>
        <v>27376592.295569792</v>
      </c>
      <c r="U109" s="223">
        <f t="shared" si="41"/>
        <v>27608424.576667003</v>
      </c>
      <c r="V109" s="223">
        <f t="shared" si="41"/>
        <v>27820148.667534679</v>
      </c>
      <c r="W109" s="223">
        <f t="shared" si="41"/>
        <v>28031872.758402351</v>
      </c>
      <c r="X109" s="223">
        <f t="shared" si="41"/>
        <v>28271522.879474901</v>
      </c>
      <c r="Y109" s="223">
        <f t="shared" si="41"/>
        <v>28483409.054483864</v>
      </c>
      <c r="Z109" s="223">
        <f t="shared" si="41"/>
        <v>28716049.893076006</v>
      </c>
      <c r="AA109" s="223">
        <f t="shared" si="41"/>
        <v>28928043.81364391</v>
      </c>
      <c r="AB109" s="223">
        <f t="shared" si="41"/>
        <v>29140037.73421181</v>
      </c>
      <c r="AC109" s="223">
        <f t="shared" si="41"/>
        <v>29352031.654779695</v>
      </c>
      <c r="AD109" s="223">
        <f t="shared" si="41"/>
        <v>29564025.575347602</v>
      </c>
      <c r="AE109" s="223">
        <f t="shared" si="41"/>
        <v>29801687.250024017</v>
      </c>
      <c r="AF109" s="223">
        <f t="shared" si="41"/>
        <v>30013820.976768889</v>
      </c>
      <c r="AG109" s="223">
        <f t="shared" si="41"/>
        <v>30225954.703513771</v>
      </c>
      <c r="AH109" s="16"/>
    </row>
    <row r="112" spans="2:34" x14ac:dyDescent="0.2">
      <c r="B112" s="206" t="s">
        <v>477</v>
      </c>
      <c r="C112" s="206"/>
      <c r="D112" s="204">
        <v>1</v>
      </c>
      <c r="E112" s="204">
        <v>2</v>
      </c>
      <c r="F112" s="204">
        <v>3</v>
      </c>
      <c r="G112" s="204">
        <v>4</v>
      </c>
      <c r="H112" s="204">
        <v>5</v>
      </c>
      <c r="I112" s="204">
        <v>6</v>
      </c>
      <c r="J112" s="204">
        <v>7</v>
      </c>
      <c r="K112" s="204">
        <v>8</v>
      </c>
      <c r="L112" s="204">
        <v>9</v>
      </c>
      <c r="M112" s="204">
        <v>10</v>
      </c>
      <c r="N112" s="204">
        <v>11</v>
      </c>
      <c r="O112" s="204">
        <v>12</v>
      </c>
      <c r="P112" s="204">
        <v>13</v>
      </c>
      <c r="Q112" s="204">
        <v>14</v>
      </c>
      <c r="R112" s="204">
        <v>15</v>
      </c>
      <c r="S112" s="204">
        <v>16</v>
      </c>
      <c r="T112" s="204">
        <v>17</v>
      </c>
      <c r="U112" s="204">
        <v>18</v>
      </c>
      <c r="V112" s="204">
        <v>19</v>
      </c>
      <c r="W112" s="204">
        <v>20</v>
      </c>
      <c r="X112" s="204">
        <v>21</v>
      </c>
      <c r="Y112" s="204">
        <v>22</v>
      </c>
      <c r="Z112" s="204">
        <v>23</v>
      </c>
      <c r="AA112" s="204">
        <v>24</v>
      </c>
      <c r="AB112" s="204">
        <v>25</v>
      </c>
      <c r="AC112" s="204">
        <v>26</v>
      </c>
      <c r="AD112" s="204">
        <v>27</v>
      </c>
      <c r="AE112" s="204">
        <v>28</v>
      </c>
      <c r="AF112" s="204">
        <v>29</v>
      </c>
      <c r="AG112" s="204">
        <v>30</v>
      </c>
    </row>
    <row r="113" spans="2:34" x14ac:dyDescent="0.2">
      <c r="B113" s="207" t="s">
        <v>46</v>
      </c>
      <c r="C113" s="207" t="s">
        <v>9</v>
      </c>
      <c r="D113" s="208">
        <f t="shared" ref="D113:AG113" si="42">D100</f>
        <v>2026</v>
      </c>
      <c r="E113" s="208">
        <f t="shared" si="42"/>
        <v>2027</v>
      </c>
      <c r="F113" s="208">
        <f t="shared" si="42"/>
        <v>2028</v>
      </c>
      <c r="G113" s="208">
        <f t="shared" si="42"/>
        <v>2029</v>
      </c>
      <c r="H113" s="208">
        <f t="shared" si="42"/>
        <v>2030</v>
      </c>
      <c r="I113" s="208">
        <f t="shared" si="42"/>
        <v>2031</v>
      </c>
      <c r="J113" s="208">
        <f t="shared" si="42"/>
        <v>2032</v>
      </c>
      <c r="K113" s="208">
        <f t="shared" si="42"/>
        <v>2033</v>
      </c>
      <c r="L113" s="208">
        <f t="shared" si="42"/>
        <v>2034</v>
      </c>
      <c r="M113" s="208">
        <f t="shared" si="42"/>
        <v>2035</v>
      </c>
      <c r="N113" s="208">
        <f t="shared" si="42"/>
        <v>2036</v>
      </c>
      <c r="O113" s="208">
        <f t="shared" si="42"/>
        <v>2037</v>
      </c>
      <c r="P113" s="208">
        <f t="shared" si="42"/>
        <v>2038</v>
      </c>
      <c r="Q113" s="208">
        <f t="shared" si="42"/>
        <v>2039</v>
      </c>
      <c r="R113" s="208">
        <f t="shared" si="42"/>
        <v>2040</v>
      </c>
      <c r="S113" s="208">
        <f t="shared" si="42"/>
        <v>2041</v>
      </c>
      <c r="T113" s="208">
        <f t="shared" si="42"/>
        <v>2042</v>
      </c>
      <c r="U113" s="208">
        <f t="shared" si="42"/>
        <v>2043</v>
      </c>
      <c r="V113" s="208">
        <f t="shared" si="42"/>
        <v>2044</v>
      </c>
      <c r="W113" s="208">
        <f t="shared" si="42"/>
        <v>2045</v>
      </c>
      <c r="X113" s="208">
        <f t="shared" si="42"/>
        <v>2046</v>
      </c>
      <c r="Y113" s="208">
        <f t="shared" si="42"/>
        <v>2047</v>
      </c>
      <c r="Z113" s="208">
        <f t="shared" si="42"/>
        <v>2048</v>
      </c>
      <c r="AA113" s="208">
        <f t="shared" si="42"/>
        <v>2049</v>
      </c>
      <c r="AB113" s="208">
        <f t="shared" si="42"/>
        <v>2050</v>
      </c>
      <c r="AC113" s="208">
        <f t="shared" si="42"/>
        <v>2051</v>
      </c>
      <c r="AD113" s="208">
        <f t="shared" si="42"/>
        <v>2052</v>
      </c>
      <c r="AE113" s="208">
        <f t="shared" si="42"/>
        <v>2053</v>
      </c>
      <c r="AF113" s="208">
        <f t="shared" si="42"/>
        <v>2054</v>
      </c>
      <c r="AG113" s="208">
        <f t="shared" si="42"/>
        <v>2055</v>
      </c>
    </row>
    <row r="114" spans="2:34" x14ac:dyDescent="0.2">
      <c r="B114" s="204" t="s">
        <v>364</v>
      </c>
      <c r="C114" s="222">
        <f t="shared" ref="C114:C119" si="43">SUM(D114:AG114)</f>
        <v>154153880.27104294</v>
      </c>
      <c r="D114" s="232">
        <f>(D16+D57)*Parametre!$C$138</f>
        <v>5211547.9389219675</v>
      </c>
      <c r="E114" s="232">
        <f>(E16+E57)*Parametre!$C$138</f>
        <v>5162598.3101449916</v>
      </c>
      <c r="F114" s="232">
        <f>(F16+F57)*Parametre!$C$138</f>
        <v>5114116.9631178593</v>
      </c>
      <c r="G114" s="232">
        <f>(G16+G57)*Parametre!$C$138</f>
        <v>5047264.6139667341</v>
      </c>
      <c r="H114" s="232">
        <f>(H16+H57)*Parametre!$C$138</f>
        <v>5047264.6139667341</v>
      </c>
      <c r="I114" s="232">
        <f>(I16+I57)*Parametre!$C$138</f>
        <v>5061137.335174798</v>
      </c>
      <c r="J114" s="232">
        <f>(J16+J57)*Parametre!$C$138</f>
        <v>5066658.3534008106</v>
      </c>
      <c r="K114" s="232">
        <f>(K16+K57)*Parametre!$C$138</f>
        <v>5073323.2097087633</v>
      </c>
      <c r="L114" s="232">
        <f>(L16+L57)*Parametre!$C$138</f>
        <v>5079434.2120735254</v>
      </c>
      <c r="M114" s="232">
        <f>(M16+M57)*Parametre!$C$138</f>
        <v>5084815.5726667205</v>
      </c>
      <c r="N114" s="232">
        <f>(N16+N57)*Parametre!$C$138</f>
        <v>5096338.8462316962</v>
      </c>
      <c r="O114" s="232">
        <f>(O16+O57)*Parametre!$C$138</f>
        <v>5101047.6239277218</v>
      </c>
      <c r="P114" s="232">
        <f>(P16+P57)*Parametre!$C$138</f>
        <v>5107918.6351242661</v>
      </c>
      <c r="Q114" s="232">
        <f>(Q16+Q57)*Parametre!$C$138</f>
        <v>5112853.8919645119</v>
      </c>
      <c r="R114" s="232">
        <f>(R16+R57)*Parametre!$C$138</f>
        <v>5120453.6576488391</v>
      </c>
      <c r="S114" s="232">
        <f>(S16+S57)*Parametre!$C$138</f>
        <v>5134589.1645865161</v>
      </c>
      <c r="T114" s="232">
        <f>(T16+T57)*Parametre!$C$138</f>
        <v>5141747.0442799181</v>
      </c>
      <c r="U114" s="232">
        <f>(U16+U57)*Parametre!$C$138</f>
        <v>5146270.2259147558</v>
      </c>
      <c r="V114" s="232">
        <f>(V16+V57)*Parametre!$C$138</f>
        <v>5149787.061374736</v>
      </c>
      <c r="W114" s="232">
        <f>(W16+W57)*Parametre!$C$138</f>
        <v>5158099.9044968402</v>
      </c>
      <c r="X114" s="232">
        <f>(X16+X57)*Parametre!$C$138</f>
        <v>5162491.8777659331</v>
      </c>
      <c r="Y114" s="232">
        <f>(Y16+Y57)*Parametre!$C$138</f>
        <v>5169800.663324222</v>
      </c>
      <c r="Z114" s="232">
        <f>(Z16+Z57)*Parametre!$C$138</f>
        <v>5174132.3289671242</v>
      </c>
      <c r="AA114" s="232">
        <f>(AA16+AA57)*Parametre!$C$138</f>
        <v>5184987.9872220159</v>
      </c>
      <c r="AB114" s="232">
        <f>(AB16+AB57)*Parametre!$C$138</f>
        <v>5189327.3174261125</v>
      </c>
      <c r="AC114" s="232">
        <f>(AC16+AC57)*Parametre!$C$138</f>
        <v>5196705.6601577001</v>
      </c>
      <c r="AD114" s="232">
        <f>(AD16+AD57)*Parametre!$C$138</f>
        <v>5201048.2089674687</v>
      </c>
      <c r="AE114" s="232">
        <f>(AE16+AE57)*Parametre!$C$138</f>
        <v>5213669.3492695093</v>
      </c>
      <c r="AF114" s="232">
        <f>(AF16+AF57)*Parametre!$C$138</f>
        <v>5218863.839762087</v>
      </c>
      <c r="AG114" s="232">
        <f>(AG16+AG57)*Parametre!$C$138</f>
        <v>5225585.8594880709</v>
      </c>
    </row>
    <row r="115" spans="2:34" x14ac:dyDescent="0.2">
      <c r="B115" s="204" t="s">
        <v>365</v>
      </c>
      <c r="C115" s="222">
        <f t="shared" si="43"/>
        <v>47615934.181461722</v>
      </c>
      <c r="D115" s="232">
        <f>(D17+D58)*Parametre!$C$139</f>
        <v>1608445.5607841066</v>
      </c>
      <c r="E115" s="232">
        <f>(E17+E58)*Parametre!$C$139</f>
        <v>1593373.9023852823</v>
      </c>
      <c r="F115" s="232">
        <f>(F17+F58)*Parametre!$C$139</f>
        <v>1578472.3654634561</v>
      </c>
      <c r="G115" s="232">
        <f>(G17+G58)*Parametre!$C$139</f>
        <v>1557594.8324583066</v>
      </c>
      <c r="H115" s="232">
        <f>(H17+H58)*Parametre!$C$139</f>
        <v>1557594.8324583066</v>
      </c>
      <c r="I115" s="232">
        <f>(I17+I58)*Parametre!$C$139</f>
        <v>1562343.7451612717</v>
      </c>
      <c r="J115" s="232">
        <f>(J17+J58)*Parametre!$C$139</f>
        <v>1564058.5783870104</v>
      </c>
      <c r="K115" s="232">
        <f>(K17+K58)*Parametre!$C$139</f>
        <v>1566188.9550841991</v>
      </c>
      <c r="L115" s="232">
        <f>(L17+L58)*Parametre!$C$139</f>
        <v>1568118.1228918913</v>
      </c>
      <c r="M115" s="232">
        <f>(M17+M58)*Parametre!$C$139</f>
        <v>1569782.2200751167</v>
      </c>
      <c r="N115" s="232">
        <f>(N17+N58)*Parametre!$C$139</f>
        <v>1573677.604953632</v>
      </c>
      <c r="O115" s="232">
        <f>(O17+O58)*Parametre!$C$139</f>
        <v>1575097.3603577686</v>
      </c>
      <c r="P115" s="232">
        <f>(P17+P58)*Parametre!$C$139</f>
        <v>1577302.630800335</v>
      </c>
      <c r="Q115" s="232">
        <f>(Q17+Q58)*Parametre!$C$139</f>
        <v>1578804.6635226388</v>
      </c>
      <c r="R115" s="232">
        <f>(R17+R58)*Parametre!$C$139</f>
        <v>1581274.6822494867</v>
      </c>
      <c r="S115" s="232">
        <f>(S17+S58)*Parametre!$C$139</f>
        <v>1586177.8359084532</v>
      </c>
      <c r="T115" s="232">
        <f>(T17+T58)*Parametre!$C$139</f>
        <v>1588546.0963046812</v>
      </c>
      <c r="U115" s="232">
        <f>(U17+U58)*Parametre!$C$139</f>
        <v>1589957.2006184484</v>
      </c>
      <c r="V115" s="232">
        <f>(V17+V58)*Parametre!$C$139</f>
        <v>1591002.7107195521</v>
      </c>
      <c r="W115" s="232">
        <f>(W17+W58)*Parametre!$C$139</f>
        <v>1593790.5563002035</v>
      </c>
      <c r="X115" s="232">
        <f>(X17+X58)*Parametre!$C$139</f>
        <v>1595153.9940948654</v>
      </c>
      <c r="Y115" s="232">
        <f>(Y17+Y58)*Parametre!$C$139</f>
        <v>1597577.0768894281</v>
      </c>
      <c r="Z115" s="232">
        <f>(Z17+Z58)*Parametre!$C$139</f>
        <v>1598918.6056038309</v>
      </c>
      <c r="AA115" s="232">
        <f>(AA17+AA58)*Parametre!$C$139</f>
        <v>1602630.2272365463</v>
      </c>
      <c r="AB115" s="232">
        <f>(AB17+AB58)*Parametre!$C$139</f>
        <v>1603974.5403995665</v>
      </c>
      <c r="AC115" s="232">
        <f>(AC17+AC58)*Parametre!$C$139</f>
        <v>1606422.8925305086</v>
      </c>
      <c r="AD115" s="232">
        <f>(AD17+AD58)*Parametre!$C$139</f>
        <v>1607768.3749766594</v>
      </c>
      <c r="AE115" s="232">
        <f>(AE17+AE58)*Parametre!$C$139</f>
        <v>1612121.3763205763</v>
      </c>
      <c r="AF115" s="232">
        <f>(AF17+AF58)*Parametre!$C$139</f>
        <v>1613776.3595692785</v>
      </c>
      <c r="AG115" s="232">
        <f>(AG17+AG58)*Parametre!$C$139</f>
        <v>1615986.2769563103</v>
      </c>
    </row>
    <row r="116" spans="2:34" x14ac:dyDescent="0.2">
      <c r="B116" s="204" t="s">
        <v>234</v>
      </c>
      <c r="C116" s="222">
        <f t="shared" si="43"/>
        <v>27496138.049710922</v>
      </c>
      <c r="D116" s="232">
        <f>(D18+D59)*Parametre!$C$139</f>
        <v>931080.73561069148</v>
      </c>
      <c r="E116" s="232">
        <f>(E18+E59)*Parametre!$C$139</f>
        <v>922323.297766809</v>
      </c>
      <c r="F116" s="232">
        <f>(F18+F59)*Parametre!$C$139</f>
        <v>913624.60477529105</v>
      </c>
      <c r="G116" s="232">
        <f>(G18+G59)*Parametre!$C$139</f>
        <v>901675.5178895843</v>
      </c>
      <c r="H116" s="232">
        <f>(H18+H59)*Parametre!$C$139</f>
        <v>901675.5178895843</v>
      </c>
      <c r="I116" s="232">
        <f>(I18+I59)*Parametre!$C$139</f>
        <v>903696.09054759576</v>
      </c>
      <c r="J116" s="232">
        <f>(J18+J59)*Parametre!$C$139</f>
        <v>904659.37338632101</v>
      </c>
      <c r="K116" s="232">
        <f>(K18+K59)*Parametre!$C$139</f>
        <v>905767.50140066945</v>
      </c>
      <c r="L116" s="232">
        <f>(L18+L59)*Parametre!$C$139</f>
        <v>906805.50420684821</v>
      </c>
      <c r="M116" s="232">
        <f>(M18+M59)*Parametre!$C$139</f>
        <v>907751.10090647964</v>
      </c>
      <c r="N116" s="232">
        <f>(N18+N59)*Parametre!$C$139</f>
        <v>909474.27652527858</v>
      </c>
      <c r="O116" s="232">
        <f>(O18+O59)*Parametre!$C$139</f>
        <v>910334.73426117119</v>
      </c>
      <c r="P116" s="232">
        <f>(P18+P59)*Parametre!$C$139</f>
        <v>911468.9799466976</v>
      </c>
      <c r="Q116" s="232">
        <f>(Q18+Q59)*Parametre!$C$139</f>
        <v>912358.1016173833</v>
      </c>
      <c r="R116" s="232">
        <f>(R18+R59)*Parametre!$C$139</f>
        <v>913584.4091990547</v>
      </c>
      <c r="S116" s="232">
        <f>(S18+S59)*Parametre!$C$139</f>
        <v>915600.15396735433</v>
      </c>
      <c r="T116" s="232">
        <f>(T18+T59)*Parametre!$C$139</f>
        <v>916732.93631656084</v>
      </c>
      <c r="U116" s="232">
        <f>(U18+U59)*Parametre!$C$139</f>
        <v>917532.05303776113</v>
      </c>
      <c r="V116" s="232">
        <f>(V18+V59)*Parametre!$C$139</f>
        <v>918203.78002826963</v>
      </c>
      <c r="W116" s="232">
        <f>(W18+W59)*Parametre!$C$139</f>
        <v>919482.67590287968</v>
      </c>
      <c r="X116" s="232">
        <f>(X18+X59)*Parametre!$C$139</f>
        <v>920265.17991479964</v>
      </c>
      <c r="Y116" s="232">
        <f>(Y18+Y59)*Parametre!$C$139</f>
        <v>921417.04080269183</v>
      </c>
      <c r="Z116" s="232">
        <f>(Z18+Z59)*Parametre!$C$139</f>
        <v>922191.91309330449</v>
      </c>
      <c r="AA116" s="232">
        <f>(AA18+AA59)*Parametre!$C$139</f>
        <v>923792.79813711531</v>
      </c>
      <c r="AB116" s="232">
        <f>(AB18+AB59)*Parametre!$C$139</f>
        <v>924568.64772803988</v>
      </c>
      <c r="AC116" s="232">
        <f>(AC18+AC59)*Parametre!$C$139</f>
        <v>925729.29671450809</v>
      </c>
      <c r="AD116" s="232">
        <f>(AD18+AD59)*Parametre!$C$139</f>
        <v>926505.54403253668</v>
      </c>
      <c r="AE116" s="232">
        <f>(AE18+AE59)*Parametre!$C$139</f>
        <v>928330.12298415857</v>
      </c>
      <c r="AF116" s="232">
        <f>(AF18+AF59)*Parametre!$C$139</f>
        <v>929214.27232017869</v>
      </c>
      <c r="AG116" s="232">
        <f>(AG18+AG59)*Parametre!$C$139</f>
        <v>930291.8888013066</v>
      </c>
    </row>
    <row r="117" spans="2:34" x14ac:dyDescent="0.2">
      <c r="B117" s="204" t="s">
        <v>235</v>
      </c>
      <c r="C117" s="222">
        <f t="shared" si="43"/>
        <v>54792457.876964457</v>
      </c>
      <c r="D117" s="232">
        <f>(D19+D60)*Parametre!$C$139</f>
        <v>1493943.7530136346</v>
      </c>
      <c r="E117" s="232">
        <f>(E19+E60)*Parametre!$C$139</f>
        <v>1523391.8832109624</v>
      </c>
      <c r="F117" s="232">
        <f>(F19+F60)*Parametre!$C$139</f>
        <v>1552286.1013504325</v>
      </c>
      <c r="G117" s="232">
        <f>(G19+G60)*Parametre!$C$139</f>
        <v>1607068.7451700356</v>
      </c>
      <c r="H117" s="232">
        <f>(H19+H60)*Parametre!$C$139</f>
        <v>1607068.7451700356</v>
      </c>
      <c r="I117" s="232">
        <f>(I19+I60)*Parametre!$C$139</f>
        <v>1629761.3541112163</v>
      </c>
      <c r="J117" s="232">
        <f>(J19+J60)*Parametre!$C$139</f>
        <v>1651088.5453868373</v>
      </c>
      <c r="K117" s="232">
        <f>(K19+K60)*Parametre!$C$139</f>
        <v>1672516.4268560538</v>
      </c>
      <c r="L117" s="232">
        <f>(L19+L60)*Parametre!$C$139</f>
        <v>1694017.5741771841</v>
      </c>
      <c r="M117" s="232">
        <f>(M19+M60)*Parametre!$C$139</f>
        <v>1715316.0541554301</v>
      </c>
      <c r="N117" s="232">
        <f>(N19+N60)*Parametre!$C$139</f>
        <v>1737848.9220174216</v>
      </c>
      <c r="O117" s="232">
        <f>(O19+O60)*Parametre!$C$139</f>
        <v>1758520.5968178767</v>
      </c>
      <c r="P117" s="232">
        <f>(P19+P60)*Parametre!$C$139</f>
        <v>1780104.5390117154</v>
      </c>
      <c r="Q117" s="232">
        <f>(Q19+Q60)*Parametre!$C$139</f>
        <v>1801413.7168419033</v>
      </c>
      <c r="R117" s="232">
        <f>(R19+R60)*Parametre!$C$139</f>
        <v>1823459.8352346898</v>
      </c>
      <c r="S117" s="232">
        <f>(S19+S60)*Parametre!$C$139</f>
        <v>1845021.5140646058</v>
      </c>
      <c r="T117" s="232">
        <f>(T19+T60)*Parametre!$C$139</f>
        <v>1865147.247107002</v>
      </c>
      <c r="U117" s="232">
        <f>(U19+U60)*Parametre!$C$139</f>
        <v>1884217.9898006546</v>
      </c>
      <c r="V117" s="232">
        <f>(V19+V60)*Parametre!$C$139</f>
        <v>1902800.5707400953</v>
      </c>
      <c r="W117" s="232">
        <f>(W19+W60)*Parametre!$C$139</f>
        <v>1923032.6978977716</v>
      </c>
      <c r="X117" s="232">
        <f>(X19+X60)*Parametre!$C$139</f>
        <v>1942372.4990798049</v>
      </c>
      <c r="Y117" s="232">
        <f>(Y19+Y60)*Parametre!$C$139</f>
        <v>1962047.4282483275</v>
      </c>
      <c r="Z117" s="232">
        <f>(Z19+Z60)*Parametre!$C$139</f>
        <v>1981383.8654262188</v>
      </c>
      <c r="AA117" s="232">
        <f>(AA19+AA60)*Parametre!$C$139</f>
        <v>2002963.1872248524</v>
      </c>
      <c r="AB117" s="232">
        <f>(AB19+AB60)*Parametre!$C$139</f>
        <v>2022321.3397109562</v>
      </c>
      <c r="AC117" s="232">
        <f>(AC19+AC60)*Parametre!$C$139</f>
        <v>2042175.3740126891</v>
      </c>
      <c r="AD117" s="232">
        <f>(AD19+AD60)*Parametre!$C$139</f>
        <v>2061538.2960117543</v>
      </c>
      <c r="AE117" s="232">
        <f>(AE19+AE60)*Parametre!$C$139</f>
        <v>2083841.2027780011</v>
      </c>
      <c r="AF117" s="232">
        <f>(AF19+AF60)*Parametre!$C$139</f>
        <v>2102786.5088665113</v>
      </c>
      <c r="AG117" s="232">
        <f>(AG19+AG60)*Parametre!$C$139</f>
        <v>2123001.3634697706</v>
      </c>
    </row>
    <row r="118" spans="2:34" x14ac:dyDescent="0.2">
      <c r="B118" s="204" t="s">
        <v>236</v>
      </c>
      <c r="C118" s="222">
        <f t="shared" si="43"/>
        <v>522525086.07977849</v>
      </c>
      <c r="D118" s="232">
        <f>(D20+D61)*Parametre!$C$139</f>
        <v>14251527.062897099</v>
      </c>
      <c r="E118" s="232">
        <f>(E20+E61)*Parametre!$C$139</f>
        <v>14530137.713779354</v>
      </c>
      <c r="F118" s="232">
        <f>(F20+F61)*Parametre!$C$139</f>
        <v>14805078.438911913</v>
      </c>
      <c r="G118" s="232">
        <f>(G20+G61)*Parametre!$C$139</f>
        <v>15341140.000796361</v>
      </c>
      <c r="H118" s="232">
        <f>(H20+H61)*Parametre!$C$139</f>
        <v>15341140.000796361</v>
      </c>
      <c r="I118" s="232">
        <f>(I20+I61)*Parametre!$C$139</f>
        <v>15553177.788592007</v>
      </c>
      <c r="J118" s="232">
        <f>(J20+J61)*Parametre!$C$139</f>
        <v>15756128.736815223</v>
      </c>
      <c r="K118" s="232">
        <f>(K20+K61)*Parametre!$C$139</f>
        <v>15959749.692350054</v>
      </c>
      <c r="L118" s="232">
        <f>(L20+L61)*Parametre!$C$139</f>
        <v>16163857.858001772</v>
      </c>
      <c r="M118" s="232">
        <f>(M20+M61)*Parametre!$C$139</f>
        <v>16366617.385559546</v>
      </c>
      <c r="N118" s="232">
        <f>(N20+N61)*Parametre!$C$139</f>
        <v>16577591.231405551</v>
      </c>
      <c r="O118" s="232">
        <f>(O20+O61)*Parametre!$C$139</f>
        <v>16776180.3417382</v>
      </c>
      <c r="P118" s="232">
        <f>(P20+P61)*Parametre!$C$139</f>
        <v>16980838.799617015</v>
      </c>
      <c r="Q118" s="232">
        <f>(Q20+Q61)*Parametre!$C$139</f>
        <v>17183669.309707072</v>
      </c>
      <c r="R118" s="232">
        <f>(R20+R61)*Parametre!$C$139</f>
        <v>17391403.383514334</v>
      </c>
      <c r="S118" s="232">
        <f>(S20+S61)*Parametre!$C$139</f>
        <v>17591161.464904182</v>
      </c>
      <c r="T118" s="232">
        <f>(T20+T61)*Parametre!$C$139</f>
        <v>17781364.044037521</v>
      </c>
      <c r="U118" s="232">
        <f>(U20+U61)*Parametre!$C$139</f>
        <v>17964549.005259924</v>
      </c>
      <c r="V118" s="232">
        <f>(V20+V61)*Parametre!$C$139</f>
        <v>18144485.341050599</v>
      </c>
      <c r="W118" s="232">
        <f>(W20+W61)*Parametre!$C$139</f>
        <v>18335398.061081234</v>
      </c>
      <c r="X118" s="232">
        <f>(X20+X61)*Parametre!$C$139</f>
        <v>18520372.410119966</v>
      </c>
      <c r="Y118" s="232">
        <f>(Y20+Y61)*Parametre!$C$139</f>
        <v>18707574.64143334</v>
      </c>
      <c r="Z118" s="232">
        <f>(Z20+Z61)*Parametre!$C$139</f>
        <v>18892526.532706242</v>
      </c>
      <c r="AA118" s="232">
        <f>(AA20+AA61)*Parametre!$C$139</f>
        <v>19092400.711686254</v>
      </c>
      <c r="AB118" s="232">
        <f>(AB20+AB61)*Parametre!$C$139</f>
        <v>19277497.090053681</v>
      </c>
      <c r="AC118" s="232">
        <f>(AC20+AC61)*Parametre!$C$139</f>
        <v>19465888.213688184</v>
      </c>
      <c r="AD118" s="232">
        <f>(AD20+AD61)*Parametre!$C$139</f>
        <v>19651016.064126559</v>
      </c>
      <c r="AE118" s="232">
        <f>(AE20+AE61)*Parametre!$C$139</f>
        <v>19855707.463997424</v>
      </c>
      <c r="AF118" s="232">
        <f>(AF20+AF61)*Parametre!$C$139</f>
        <v>20038057.126277633</v>
      </c>
      <c r="AG118" s="232">
        <f>(AG20+AG61)*Parametre!$C$139</f>
        <v>20228850.164873764</v>
      </c>
    </row>
    <row r="119" spans="2:34" x14ac:dyDescent="0.2">
      <c r="B119" s="204" t="s">
        <v>237</v>
      </c>
      <c r="C119" s="222">
        <f t="shared" si="43"/>
        <v>2786430.2100143759</v>
      </c>
      <c r="D119" s="232">
        <f>(D21+D62)*Parametre!$C$139</f>
        <v>76188.016109660995</v>
      </c>
      <c r="E119" s="232">
        <f>(E21+E62)*Parametre!$C$139</f>
        <v>77482.79570299499</v>
      </c>
      <c r="F119" s="232">
        <f>(F21+F62)*Parametre!$C$139</f>
        <v>78752.489788247985</v>
      </c>
      <c r="G119" s="232">
        <f>(G21+G62)*Parametre!$C$139</f>
        <v>81211.847140559999</v>
      </c>
      <c r="H119" s="232">
        <f>(H21+H62)*Parametre!$C$139</f>
        <v>81211.847140559999</v>
      </c>
      <c r="I119" s="232">
        <f>(I21+I62)*Parametre!$C$139</f>
        <v>82426.389201381011</v>
      </c>
      <c r="J119" s="232">
        <f>(J21+J62)*Parametre!$C$139</f>
        <v>83566.84500256498</v>
      </c>
      <c r="K119" s="232">
        <f>(K21+K62)*Parametre!$C$139</f>
        <v>84713.080518049508</v>
      </c>
      <c r="L119" s="232">
        <f>(L21+L62)*Parametre!$C$139</f>
        <v>85863.573722690999</v>
      </c>
      <c r="M119" s="232">
        <f>(M21+M62)*Parametre!$C$139</f>
        <v>87002.372915347514</v>
      </c>
      <c r="N119" s="232">
        <f>(N21+N62)*Parametre!$C$139</f>
        <v>88209.462623088009</v>
      </c>
      <c r="O119" s="232">
        <f>(O21+O62)*Parametre!$C$139</f>
        <v>89312.187194044527</v>
      </c>
      <c r="P119" s="232">
        <f>(P21+P62)*Parametre!$C$139</f>
        <v>90467.480919420021</v>
      </c>
      <c r="Q119" s="232">
        <f>(Q21+Q62)*Parametre!$C$139</f>
        <v>91606.884553500015</v>
      </c>
      <c r="R119" s="232">
        <f>(R21+R62)*Parametre!$C$139</f>
        <v>92773.563875459993</v>
      </c>
      <c r="S119" s="232">
        <f>(S21+S62)*Parametre!$C$139</f>
        <v>93901.360541513961</v>
      </c>
      <c r="T119" s="232">
        <f>(T21+T62)*Parametre!$C$139</f>
        <v>94943.978791307978</v>
      </c>
      <c r="U119" s="232">
        <f>(U21+U62)*Parametre!$C$139</f>
        <v>95941.371130021507</v>
      </c>
      <c r="V119" s="232">
        <f>(V21+V62)*Parametre!$C$139</f>
        <v>96894.995232932997</v>
      </c>
      <c r="W119" s="232">
        <f>(W21+W62)*Parametre!$C$139</f>
        <v>97943.728407187475</v>
      </c>
      <c r="X119" s="232">
        <f>(X21+X62)*Parametre!$C$139</f>
        <v>98937.84736626003</v>
      </c>
      <c r="Y119" s="232">
        <f>(Y21+Y62)*Parametre!$C$139</f>
        <v>99954.11122974749</v>
      </c>
      <c r="Z119" s="232">
        <f>(Z21+Z62)*Parametre!$C$139</f>
        <v>100951.08542541004</v>
      </c>
      <c r="AA119" s="232">
        <f>(AA21+AA62)*Parametre!$C$139</f>
        <v>102077.28137973</v>
      </c>
      <c r="AB119" s="232">
        <f>(AB21+AB62)*Parametre!$C$139</f>
        <v>103075.52408745</v>
      </c>
      <c r="AC119" s="232">
        <f>(AC21+AC62)*Parametre!$C$139</f>
        <v>104105.36115998401</v>
      </c>
      <c r="AD119" s="232">
        <f>(AD21+AD62)*Parametre!$C$139</f>
        <v>105103.87434934799</v>
      </c>
      <c r="AE119" s="232">
        <f>(AE21+AE62)*Parametre!$C$139</f>
        <v>106271.77377429146</v>
      </c>
      <c r="AF119" s="232">
        <f>(AF21+AF62)*Parametre!$C$139</f>
        <v>107246.03115273301</v>
      </c>
      <c r="AG119" s="232">
        <f>(AG21+AG62)*Parametre!$C$139</f>
        <v>108293.04957888748</v>
      </c>
    </row>
    <row r="120" spans="2:34" x14ac:dyDescent="0.2">
      <c r="B120" s="211" t="s">
        <v>370</v>
      </c>
      <c r="C120" s="228">
        <f t="shared" ref="C120:C121" si="44">SUM(D120:AG120)</f>
        <v>154153880.27104294</v>
      </c>
      <c r="D120" s="229">
        <f>D114</f>
        <v>5211547.9389219675</v>
      </c>
      <c r="E120" s="229">
        <f t="shared" ref="E120:AG120" si="45">E114</f>
        <v>5162598.3101449916</v>
      </c>
      <c r="F120" s="229">
        <f t="shared" si="45"/>
        <v>5114116.9631178593</v>
      </c>
      <c r="G120" s="229">
        <f t="shared" si="45"/>
        <v>5047264.6139667341</v>
      </c>
      <c r="H120" s="229">
        <f t="shared" si="45"/>
        <v>5047264.6139667341</v>
      </c>
      <c r="I120" s="229">
        <f t="shared" si="45"/>
        <v>5061137.335174798</v>
      </c>
      <c r="J120" s="229">
        <f t="shared" si="45"/>
        <v>5066658.3534008106</v>
      </c>
      <c r="K120" s="229">
        <f t="shared" si="45"/>
        <v>5073323.2097087633</v>
      </c>
      <c r="L120" s="229">
        <f t="shared" si="45"/>
        <v>5079434.2120735254</v>
      </c>
      <c r="M120" s="229">
        <f t="shared" si="45"/>
        <v>5084815.5726667205</v>
      </c>
      <c r="N120" s="229">
        <f t="shared" si="45"/>
        <v>5096338.8462316962</v>
      </c>
      <c r="O120" s="229">
        <f t="shared" si="45"/>
        <v>5101047.6239277218</v>
      </c>
      <c r="P120" s="229">
        <f t="shared" si="45"/>
        <v>5107918.6351242661</v>
      </c>
      <c r="Q120" s="229">
        <f t="shared" si="45"/>
        <v>5112853.8919645119</v>
      </c>
      <c r="R120" s="229">
        <f t="shared" si="45"/>
        <v>5120453.6576488391</v>
      </c>
      <c r="S120" s="229">
        <f t="shared" si="45"/>
        <v>5134589.1645865161</v>
      </c>
      <c r="T120" s="229">
        <f t="shared" si="45"/>
        <v>5141747.0442799181</v>
      </c>
      <c r="U120" s="229">
        <f t="shared" si="45"/>
        <v>5146270.2259147558</v>
      </c>
      <c r="V120" s="229">
        <f t="shared" si="45"/>
        <v>5149787.061374736</v>
      </c>
      <c r="W120" s="229">
        <f t="shared" si="45"/>
        <v>5158099.9044968402</v>
      </c>
      <c r="X120" s="229">
        <f t="shared" si="45"/>
        <v>5162491.8777659331</v>
      </c>
      <c r="Y120" s="229">
        <f t="shared" si="45"/>
        <v>5169800.663324222</v>
      </c>
      <c r="Z120" s="229">
        <f t="shared" si="45"/>
        <v>5174132.3289671242</v>
      </c>
      <c r="AA120" s="229">
        <f t="shared" si="45"/>
        <v>5184987.9872220159</v>
      </c>
      <c r="AB120" s="229">
        <f t="shared" si="45"/>
        <v>5189327.3174261125</v>
      </c>
      <c r="AC120" s="229">
        <f t="shared" si="45"/>
        <v>5196705.6601577001</v>
      </c>
      <c r="AD120" s="229">
        <f t="shared" si="45"/>
        <v>5201048.2089674687</v>
      </c>
      <c r="AE120" s="229">
        <f t="shared" si="45"/>
        <v>5213669.3492695093</v>
      </c>
      <c r="AF120" s="229">
        <f t="shared" si="45"/>
        <v>5218863.839762087</v>
      </c>
      <c r="AG120" s="229">
        <f t="shared" si="45"/>
        <v>5225585.8594880709</v>
      </c>
    </row>
    <row r="121" spans="2:34" x14ac:dyDescent="0.2">
      <c r="B121" s="204" t="s">
        <v>371</v>
      </c>
      <c r="C121" s="222">
        <f t="shared" si="44"/>
        <v>655216046.39792991</v>
      </c>
      <c r="D121" s="225">
        <f>SUM(D115:D119)</f>
        <v>18361185.128415193</v>
      </c>
      <c r="E121" s="225">
        <f t="shared" ref="E121:AG121" si="46">SUM(E115:E119)</f>
        <v>18646709.592845403</v>
      </c>
      <c r="F121" s="225">
        <f t="shared" si="46"/>
        <v>18928214.000289343</v>
      </c>
      <c r="G121" s="225">
        <f t="shared" si="46"/>
        <v>19488690.94345485</v>
      </c>
      <c r="H121" s="225">
        <f t="shared" si="46"/>
        <v>19488690.94345485</v>
      </c>
      <c r="I121" s="225">
        <f t="shared" si="46"/>
        <v>19731405.367613472</v>
      </c>
      <c r="J121" s="225">
        <f t="shared" si="46"/>
        <v>19959502.078977957</v>
      </c>
      <c r="K121" s="225">
        <f t="shared" si="46"/>
        <v>20188935.656209026</v>
      </c>
      <c r="L121" s="225">
        <f t="shared" si="46"/>
        <v>20418662.633000385</v>
      </c>
      <c r="M121" s="225">
        <f t="shared" si="46"/>
        <v>20646469.133611917</v>
      </c>
      <c r="N121" s="225">
        <f t="shared" si="46"/>
        <v>20886801.497524973</v>
      </c>
      <c r="O121" s="225">
        <f t="shared" si="46"/>
        <v>21109445.22036906</v>
      </c>
      <c r="P121" s="225">
        <f t="shared" si="46"/>
        <v>21340182.430295184</v>
      </c>
      <c r="Q121" s="225">
        <f t="shared" si="46"/>
        <v>21567852.676242497</v>
      </c>
      <c r="R121" s="225">
        <f t="shared" si="46"/>
        <v>21802495.874073025</v>
      </c>
      <c r="S121" s="225">
        <f t="shared" si="46"/>
        <v>22031862.329386108</v>
      </c>
      <c r="T121" s="225">
        <f t="shared" si="46"/>
        <v>22246734.302557074</v>
      </c>
      <c r="U121" s="225">
        <f t="shared" si="46"/>
        <v>22452197.61984681</v>
      </c>
      <c r="V121" s="225">
        <f t="shared" si="46"/>
        <v>22653387.397771448</v>
      </c>
      <c r="W121" s="225">
        <f t="shared" si="46"/>
        <v>22869647.719589278</v>
      </c>
      <c r="X121" s="225">
        <f t="shared" si="46"/>
        <v>23077101.930575695</v>
      </c>
      <c r="Y121" s="225">
        <f t="shared" si="46"/>
        <v>23288570.298603535</v>
      </c>
      <c r="Z121" s="225">
        <f t="shared" si="46"/>
        <v>23495972.002255008</v>
      </c>
      <c r="AA121" s="225">
        <f t="shared" si="46"/>
        <v>23723864.205664497</v>
      </c>
      <c r="AB121" s="225">
        <f t="shared" si="46"/>
        <v>23931437.141979694</v>
      </c>
      <c r="AC121" s="225">
        <f t="shared" si="46"/>
        <v>24144321.138105873</v>
      </c>
      <c r="AD121" s="225">
        <f t="shared" si="46"/>
        <v>24351932.153496858</v>
      </c>
      <c r="AE121" s="225">
        <f t="shared" si="46"/>
        <v>24586271.939854454</v>
      </c>
      <c r="AF121" s="225">
        <f t="shared" si="46"/>
        <v>24791080.298186332</v>
      </c>
      <c r="AG121" s="225">
        <f t="shared" si="46"/>
        <v>25006422.743680038</v>
      </c>
    </row>
    <row r="122" spans="2:34" x14ac:dyDescent="0.2">
      <c r="B122" s="216" t="s">
        <v>9</v>
      </c>
      <c r="C122" s="287">
        <f>SUM(D122:AG122)</f>
        <v>809369926.66897297</v>
      </c>
      <c r="D122" s="224">
        <f t="shared" ref="D122:AG122" si="47">SUM(D120:D121)</f>
        <v>23572733.067337163</v>
      </c>
      <c r="E122" s="223">
        <f t="shared" si="47"/>
        <v>23809307.902990393</v>
      </c>
      <c r="F122" s="223">
        <f t="shared" si="47"/>
        <v>24042330.963407204</v>
      </c>
      <c r="G122" s="223">
        <f t="shared" si="47"/>
        <v>24535955.557421584</v>
      </c>
      <c r="H122" s="223">
        <f t="shared" si="47"/>
        <v>24535955.557421584</v>
      </c>
      <c r="I122" s="223">
        <f t="shared" si="47"/>
        <v>24792542.702788271</v>
      </c>
      <c r="J122" s="223">
        <f t="shared" si="47"/>
        <v>25026160.432378769</v>
      </c>
      <c r="K122" s="223">
        <f t="shared" si="47"/>
        <v>25262258.865917787</v>
      </c>
      <c r="L122" s="223">
        <f t="shared" si="47"/>
        <v>25498096.845073909</v>
      </c>
      <c r="M122" s="223">
        <f t="shared" si="47"/>
        <v>25731284.706278637</v>
      </c>
      <c r="N122" s="223">
        <f t="shared" si="47"/>
        <v>25983140.343756668</v>
      </c>
      <c r="O122" s="223">
        <f t="shared" si="47"/>
        <v>26210492.844296783</v>
      </c>
      <c r="P122" s="223">
        <f t="shared" si="47"/>
        <v>26448101.06541945</v>
      </c>
      <c r="Q122" s="223">
        <f t="shared" si="47"/>
        <v>26680706.568207011</v>
      </c>
      <c r="R122" s="223">
        <f t="shared" si="47"/>
        <v>26922949.531721864</v>
      </c>
      <c r="S122" s="223">
        <f t="shared" si="47"/>
        <v>27166451.493972622</v>
      </c>
      <c r="T122" s="223">
        <f t="shared" si="47"/>
        <v>27388481.346836992</v>
      </c>
      <c r="U122" s="223">
        <f t="shared" si="47"/>
        <v>27598467.845761567</v>
      </c>
      <c r="V122" s="223">
        <f t="shared" si="47"/>
        <v>27803174.459146183</v>
      </c>
      <c r="W122" s="223">
        <f t="shared" si="47"/>
        <v>28027747.624086119</v>
      </c>
      <c r="X122" s="223">
        <f t="shared" si="47"/>
        <v>28239593.80834163</v>
      </c>
      <c r="Y122" s="223">
        <f t="shared" si="47"/>
        <v>28458370.961927757</v>
      </c>
      <c r="Z122" s="223">
        <f t="shared" si="47"/>
        <v>28670104.331222132</v>
      </c>
      <c r="AA122" s="223">
        <f t="shared" si="47"/>
        <v>28908852.192886513</v>
      </c>
      <c r="AB122" s="223">
        <f t="shared" si="47"/>
        <v>29120764.459405806</v>
      </c>
      <c r="AC122" s="223">
        <f t="shared" si="47"/>
        <v>29341026.798263572</v>
      </c>
      <c r="AD122" s="223">
        <f t="shared" si="47"/>
        <v>29552980.362464327</v>
      </c>
      <c r="AE122" s="223">
        <f t="shared" si="47"/>
        <v>29799941.289123964</v>
      </c>
      <c r="AF122" s="223">
        <f t="shared" si="47"/>
        <v>30009944.13794842</v>
      </c>
      <c r="AG122" s="223">
        <f t="shared" si="47"/>
        <v>30232008.603168108</v>
      </c>
      <c r="AH122" s="16"/>
    </row>
    <row r="124" spans="2:34" x14ac:dyDescent="0.2">
      <c r="B124" s="212" t="s">
        <v>486</v>
      </c>
      <c r="C124" s="289">
        <f>C109-C122</f>
        <v>179123.71792948246</v>
      </c>
      <c r="AH124" s="213"/>
    </row>
    <row r="126" spans="2:34" x14ac:dyDescent="0.2">
      <c r="B126" s="21" t="s">
        <v>497</v>
      </c>
      <c r="C126" s="3"/>
    </row>
    <row r="127" spans="2:34" x14ac:dyDescent="0.2">
      <c r="B127" s="3" t="s">
        <v>489</v>
      </c>
      <c r="C127" s="59">
        <f>AG109*(1/(1+Parametre!$C$10))*(((1/(1+Parametre!$C$10))^'01 Investičné výdavky'!$M$20-1)/((1/(1+Parametre!$C$10))-1))</f>
        <v>558980756.50077236</v>
      </c>
    </row>
    <row r="128" spans="2:34" x14ac:dyDescent="0.2">
      <c r="B128" s="3" t="s">
        <v>490</v>
      </c>
      <c r="C128" s="59">
        <f>AG122*(1/(1+Parametre!$C$10))*(((1/(1+Parametre!$C$10))^'01 Investičné výdavky'!$M$20-1)/((1/(1+Parametre!$C$10))-1))</f>
        <v>559092713.70582199</v>
      </c>
    </row>
    <row r="129" spans="2:3" x14ac:dyDescent="0.2">
      <c r="B129" s="21" t="s">
        <v>496</v>
      </c>
      <c r="C129" s="295">
        <f>C127-C128</f>
        <v>-111957.20504963398</v>
      </c>
    </row>
  </sheetData>
  <pageMargins left="0.18229166666666666" right="0.24791666666666667" top="1" bottom="1" header="0.5" footer="0.5"/>
  <pageSetup paperSize="9" scale="75" orientation="landscape" r:id="rId1"/>
  <headerFooter alignWithMargins="0">
    <oddHeader xml:space="preserve">&amp;LPríloha 7: Štandardné tabuľky - Cesty
&amp;"Arial,Tučné"&amp;12 08 Prevádzkové náklady vozidla </oddHeader>
    <oddFooter>Strana &amp;P z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List18">
    <tabColor rgb="FF92D050"/>
  </sheetPr>
  <dimension ref="B2:AH147"/>
  <sheetViews>
    <sheetView zoomScale="80" zoomScaleNormal="80" workbookViewId="0">
      <selection activeCell="F7" sqref="F7"/>
    </sheetView>
  </sheetViews>
  <sheetFormatPr defaultRowHeight="11.25" x14ac:dyDescent="0.2"/>
  <cols>
    <col min="1" max="1" width="2.7109375" style="205" customWidth="1"/>
    <col min="2" max="2" width="50.7109375" style="205" customWidth="1"/>
    <col min="3" max="3" width="10.7109375" style="205" customWidth="1"/>
    <col min="4" max="33" width="8.7109375" style="205" customWidth="1"/>
    <col min="34" max="34" width="10" style="205" customWidth="1"/>
    <col min="35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206" t="s">
        <v>372</v>
      </c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207" t="s">
        <v>44</v>
      </c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364</v>
      </c>
      <c r="C5" s="222">
        <f t="shared" ref="C5:C10" si="1">SUM(D5:AG5)</f>
        <v>66533041.90548452</v>
      </c>
      <c r="D5" s="232">
        <f>'[1]10 Ostatné náklady'!D5</f>
        <v>2202626.7877445566</v>
      </c>
      <c r="E5" s="232">
        <f>'[1]10 Ostatné náklady'!E5</f>
        <v>2185736.0651533674</v>
      </c>
      <c r="F5" s="232">
        <f>'[1]10 Ostatné náklady'!F5</f>
        <v>2169596.1904731896</v>
      </c>
      <c r="G5" s="232">
        <f>'[1]10 Ostatné náklady'!G5</f>
        <v>2139419.175475637</v>
      </c>
      <c r="H5" s="232">
        <f>'[1]10 Ostatné náklady'!H5</f>
        <v>2139419.175475637</v>
      </c>
      <c r="I5" s="232">
        <f>'[1]10 Ostatné náklady'!I5</f>
        <v>2146482.0023020315</v>
      </c>
      <c r="J5" s="232">
        <f>'[1]10 Ostatné náklady'!J5</f>
        <v>2153591.8312183772</v>
      </c>
      <c r="K5" s="232">
        <f>'[1]10 Ostatné náklady'!K5</f>
        <v>2160749.2655460835</v>
      </c>
      <c r="L5" s="232">
        <f>'[1]10 Ostatné náklady'!L5</f>
        <v>2167954.9201873029</v>
      </c>
      <c r="M5" s="232">
        <f>'[1]10 Ostatné náklady'!M5</f>
        <v>2175209.4219209929</v>
      </c>
      <c r="N5" s="232">
        <f>'[1]10 Ostatné náklady'!N5</f>
        <v>2182513.4097084012</v>
      </c>
      <c r="O5" s="232">
        <f>'[1]10 Ostatné náklady'!O5</f>
        <v>2189867.5350083169</v>
      </c>
      <c r="P5" s="232">
        <f>'[1]10 Ostatné náklady'!P5</f>
        <v>2197272.4621024681</v>
      </c>
      <c r="Q5" s="232">
        <f>'[1]10 Ostatné náklady'!Q5</f>
        <v>2204728.8684314466</v>
      </c>
      <c r="R5" s="232">
        <f>'[1]10 Ostatné náklady'!R5</f>
        <v>2212237.4449415854</v>
      </c>
      <c r="S5" s="232">
        <f>'[1]10 Ostatné náklady'!S5</f>
        <v>2218105.2672237069</v>
      </c>
      <c r="T5" s="232">
        <f>'[1]10 Ostatné náklady'!T5</f>
        <v>2224004.1293702428</v>
      </c>
      <c r="U5" s="232">
        <f>'[1]10 Ostatné náklady'!U5</f>
        <v>2229934.326240412</v>
      </c>
      <c r="V5" s="232">
        <f>'[1]10 Ostatné náklady'!V5</f>
        <v>2235896.1566886082</v>
      </c>
      <c r="W5" s="232">
        <f>'[1]10 Ostatné náklady'!W5</f>
        <v>2241889.9236349529</v>
      </c>
      <c r="X5" s="232">
        <f>'[1]10 Ostatné náklady'!X5</f>
        <v>2247915.9341373765</v>
      </c>
      <c r="Y5" s="232">
        <f>'[1]10 Ostatné náklady'!Y5</f>
        <v>2253974.4994652751</v>
      </c>
      <c r="Z5" s="232">
        <f>'[1]10 Ostatné náklady'!Z5</f>
        <v>2260065.93517478</v>
      </c>
      <c r="AA5" s="232">
        <f>'[1]10 Ostatné náklady'!AA5</f>
        <v>2266190.561185699</v>
      </c>
      <c r="AB5" s="232">
        <f>'[1]10 Ostatné náklady'!AB5</f>
        <v>2272348.7018601326</v>
      </c>
      <c r="AC5" s="232">
        <f>'[1]10 Ostatné náklady'!AC5</f>
        <v>2278540.6860828651</v>
      </c>
      <c r="AD5" s="232">
        <f>'[1]10 Ostatné náklady'!AD5</f>
        <v>2284766.8473435277</v>
      </c>
      <c r="AE5" s="232">
        <f>'[1]10 Ostatné náklady'!AE5</f>
        <v>2291027.5238206084</v>
      </c>
      <c r="AF5" s="232">
        <f>'[1]10 Ostatné náklady'!AF5</f>
        <v>2297323.0584673546</v>
      </c>
      <c r="AG5" s="232">
        <f>'[1]10 Ostatné náklady'!AG5</f>
        <v>2303653.7990996037</v>
      </c>
    </row>
    <row r="6" spans="2:33" x14ac:dyDescent="0.2">
      <c r="B6" s="204" t="s">
        <v>365</v>
      </c>
      <c r="C6" s="222">
        <f t="shared" si="1"/>
        <v>22177680.635161512</v>
      </c>
      <c r="D6" s="232">
        <f>'[1]10 Ostatné náklady'!D6</f>
        <v>734208.92924818548</v>
      </c>
      <c r="E6" s="232">
        <f>'[1]10 Ostatné náklady'!E6</f>
        <v>728578.68838445586</v>
      </c>
      <c r="F6" s="232">
        <f>'[1]10 Ostatné náklady'!F6</f>
        <v>723198.7301577304</v>
      </c>
      <c r="G6" s="232">
        <f>'[1]10 Ostatné náklady'!G6</f>
        <v>713139.72515854624</v>
      </c>
      <c r="H6" s="232">
        <f>'[1]10 Ostatné náklady'!H6</f>
        <v>713139.72515854624</v>
      </c>
      <c r="I6" s="232">
        <f>'[1]10 Ostatné náklady'!I6</f>
        <v>715494.00076734403</v>
      </c>
      <c r="J6" s="232">
        <f>'[1]10 Ostatné náklady'!J6</f>
        <v>717863.94373945869</v>
      </c>
      <c r="K6" s="232">
        <f>'[1]10 Ostatné náklady'!K6</f>
        <v>720249.75518202805</v>
      </c>
      <c r="L6" s="232">
        <f>'[1]10 Ostatné náklady'!L6</f>
        <v>722651.6400624346</v>
      </c>
      <c r="M6" s="232">
        <f>'[1]10 Ostatné náklady'!M6</f>
        <v>725069.80730699771</v>
      </c>
      <c r="N6" s="232">
        <f>'[1]10 Ostatné náklady'!N6</f>
        <v>727504.46990280016</v>
      </c>
      <c r="O6" s="232">
        <f>'[1]10 Ostatné náklady'!O6</f>
        <v>729955.84500277217</v>
      </c>
      <c r="P6" s="232">
        <f>'[1]10 Ostatné náklady'!P6</f>
        <v>732424.15403415612</v>
      </c>
      <c r="Q6" s="232">
        <f>'[1]10 Ostatné náklady'!Q6</f>
        <v>734909.62281048321</v>
      </c>
      <c r="R6" s="232">
        <f>'[1]10 Ostatné náklady'!R6</f>
        <v>737412.4816471946</v>
      </c>
      <c r="S6" s="232">
        <f>'[1]10 Ostatné náklady'!S6</f>
        <v>739368.42240790185</v>
      </c>
      <c r="T6" s="232">
        <f>'[1]10 Ostatné náklady'!T6</f>
        <v>741334.70979008079</v>
      </c>
      <c r="U6" s="232">
        <f>'[1]10 Ostatné náklady'!U6</f>
        <v>743311.4420801372</v>
      </c>
      <c r="V6" s="232">
        <f>'[1]10 Ostatné náklady'!V6</f>
        <v>745298.71889620286</v>
      </c>
      <c r="W6" s="232">
        <f>'[1]10 Ostatné náklady'!W6</f>
        <v>747296.64121165115</v>
      </c>
      <c r="X6" s="232">
        <f>'[1]10 Ostatné náklady'!X6</f>
        <v>749305.31137912546</v>
      </c>
      <c r="Y6" s="232">
        <f>'[1]10 Ostatné náklady'!Y6</f>
        <v>751324.83315509115</v>
      </c>
      <c r="Z6" s="232">
        <f>'[1]10 Ostatné náklady'!Z6</f>
        <v>753355.31172492704</v>
      </c>
      <c r="AA6" s="232">
        <f>'[1]10 Ostatné náklady'!AA6</f>
        <v>755396.85372856667</v>
      </c>
      <c r="AB6" s="232">
        <f>'[1]10 Ostatné náklady'!AB6</f>
        <v>757449.5672867113</v>
      </c>
      <c r="AC6" s="232">
        <f>'[1]10 Ostatné náklady'!AC6</f>
        <v>759513.56202762201</v>
      </c>
      <c r="AD6" s="232">
        <f>'[1]10 Ostatné náklady'!AD6</f>
        <v>761588.94911450893</v>
      </c>
      <c r="AE6" s="232">
        <f>'[1]10 Ostatné náklady'!AE6</f>
        <v>763675.84127353632</v>
      </c>
      <c r="AF6" s="232">
        <f>'[1]10 Ostatné náklady'!AF6</f>
        <v>765774.35282245115</v>
      </c>
      <c r="AG6" s="232">
        <f>'[1]10 Ostatné náklady'!AG6</f>
        <v>767884.59969986766</v>
      </c>
    </row>
    <row r="7" spans="2:33" x14ac:dyDescent="0.2">
      <c r="B7" s="204" t="s">
        <v>234</v>
      </c>
      <c r="C7" s="222">
        <f t="shared" si="1"/>
        <v>7729112.8377608433</v>
      </c>
      <c r="D7" s="232">
        <f>'[1]10 Ostatné náklady'!D7</f>
        <v>255905.51263960762</v>
      </c>
      <c r="E7" s="232">
        <f>'[1]10 Ostatné náklady'!E7</f>
        <v>253938.01506514411</v>
      </c>
      <c r="F7" s="232">
        <f>'[1]10 Ostatné náklady'!F7</f>
        <v>252057.6884896766</v>
      </c>
      <c r="G7" s="232">
        <f>'[1]10 Ostatné náklady'!G7</f>
        <v>248541.15692624761</v>
      </c>
      <c r="H7" s="232">
        <f>'[1]10 Ostatné náklady'!H7</f>
        <v>248541.15692624761</v>
      </c>
      <c r="I7" s="232">
        <f>'[1]10 Ostatné náklady'!I7</f>
        <v>249358.25151448642</v>
      </c>
      <c r="J7" s="232">
        <f>'[1]10 Ostatné náklady'!J7</f>
        <v>250180.79514920301</v>
      </c>
      <c r="K7" s="232">
        <f>'[1]10 Ostatné náklady'!K7</f>
        <v>251008.85785346222</v>
      </c>
      <c r="L7" s="232">
        <f>'[1]10 Ostatné náklady'!L7</f>
        <v>251842.51099544557</v>
      </c>
      <c r="M7" s="232">
        <f>'[1]10 Ostatné náklady'!M7</f>
        <v>252681.82732285463</v>
      </c>
      <c r="N7" s="232">
        <f>'[1]10 Ostatné náklady'!N7</f>
        <v>253526.88099841049</v>
      </c>
      <c r="O7" s="232">
        <f>'[1]10 Ostatné náklady'!O7</f>
        <v>254377.74763648657</v>
      </c>
      <c r="P7" s="232">
        <f>'[1]10 Ostatné náklady'!P7</f>
        <v>255234.5043409229</v>
      </c>
      <c r="Q7" s="232">
        <f>'[1]10 Ostatné náklady'!Q7</f>
        <v>256097.22974406209</v>
      </c>
      <c r="R7" s="232">
        <f>'[1]10 Ostatné náklady'!R7</f>
        <v>256966.00404705867</v>
      </c>
      <c r="S7" s="232">
        <f>'[1]10 Ostatné náklady'!S7</f>
        <v>257651.6180843343</v>
      </c>
      <c r="T7" s="232">
        <f>'[1]10 Ostatné náklady'!T7</f>
        <v>258340.85063004363</v>
      </c>
      <c r="U7" s="232">
        <f>'[1]10 Ostatné náklady'!U7</f>
        <v>259033.73601935984</v>
      </c>
      <c r="V7" s="232">
        <f>'[1]10 Ostatné náklady'!V7</f>
        <v>259730.30905229211</v>
      </c>
      <c r="W7" s="232">
        <f>'[1]10 Ostatné náklady'!W7</f>
        <v>260430.60500188763</v>
      </c>
      <c r="X7" s="232">
        <f>'[1]10 Ostatné náklady'!X7</f>
        <v>261134.65962261436</v>
      </c>
      <c r="Y7" s="232">
        <f>'[1]10 Ostatné náklady'!Y7</f>
        <v>261842.50915892448</v>
      </c>
      <c r="Z7" s="232">
        <f>'[1]10 Ostatné náklady'!Z7</f>
        <v>262554.19035400782</v>
      </c>
      <c r="AA7" s="232">
        <f>'[1]10 Ostatné náklady'!AA7</f>
        <v>263269.74045873567</v>
      </c>
      <c r="AB7" s="232">
        <f>'[1]10 Ostatné náklady'!AB7</f>
        <v>263989.19724080473</v>
      </c>
      <c r="AC7" s="232">
        <f>'[1]10 Ostatné náklady'!AC7</f>
        <v>264712.59899408184</v>
      </c>
      <c r="AD7" s="232">
        <f>'[1]10 Ostatné náklady'!AD7</f>
        <v>265439.98454815848</v>
      </c>
      <c r="AE7" s="232">
        <f>'[1]10 Ostatné náklady'!AE7</f>
        <v>266171.39327811904</v>
      </c>
      <c r="AF7" s="232">
        <f>'[1]10 Ostatné náklady'!AF7</f>
        <v>266906.86511452642</v>
      </c>
      <c r="AG7" s="232">
        <f>'[1]10 Ostatné náklady'!AG7</f>
        <v>267646.44055363623</v>
      </c>
    </row>
    <row r="8" spans="2:33" x14ac:dyDescent="0.2">
      <c r="B8" s="204" t="s">
        <v>235</v>
      </c>
      <c r="C8" s="222">
        <f t="shared" si="1"/>
        <v>4454651.1822554581</v>
      </c>
      <c r="D8" s="232">
        <f>'[1]10 Ostatné náklady'!D8</f>
        <v>118044.60617535692</v>
      </c>
      <c r="E8" s="232">
        <f>'[1]10 Ostatné náklady'!E8</f>
        <v>120450.23343802849</v>
      </c>
      <c r="F8" s="232">
        <f>'[1]10 Ostatné náklady'!F8</f>
        <v>122878.94129164536</v>
      </c>
      <c r="G8" s="232">
        <f>'[1]10 Ostatné náklady'!G8</f>
        <v>127805.13138005813</v>
      </c>
      <c r="H8" s="232">
        <f>'[1]10 Ostatné náklady'!H8</f>
        <v>127805.13138005813</v>
      </c>
      <c r="I8" s="232">
        <f>'[1]10 Ostatné náklady'!I8</f>
        <v>129788.56168124714</v>
      </c>
      <c r="J8" s="232">
        <f>'[1]10 Ostatné náklady'!J8</f>
        <v>131781.80723170663</v>
      </c>
      <c r="K8" s="232">
        <f>'[1]10 Ostatné náklady'!K8</f>
        <v>133784.97797534734</v>
      </c>
      <c r="L8" s="232">
        <f>'[1]10 Ostatné náklady'!L8</f>
        <v>135798.1857904022</v>
      </c>
      <c r="M8" s="232">
        <f>'[1]10 Ostatné náklady'!M8</f>
        <v>137821.54453658679</v>
      </c>
      <c r="N8" s="232">
        <f>'[1]10 Ostatné náklady'!N8</f>
        <v>139855.1701037242</v>
      </c>
      <c r="O8" s="232">
        <f>'[1]10 Ostatné náklady'!O8</f>
        <v>141899.18046188937</v>
      </c>
      <c r="P8" s="232">
        <f>'[1]10 Ostatné náklady'!P8</f>
        <v>143953.69571312857</v>
      </c>
      <c r="Q8" s="232">
        <f>'[1]10 Ostatné náklady'!Q8</f>
        <v>146018.8381448146</v>
      </c>
      <c r="R8" s="232">
        <f>'[1]10 Ostatné náklady'!R8</f>
        <v>148094.73228470111</v>
      </c>
      <c r="S8" s="232">
        <f>'[1]10 Ostatné náklady'!S8</f>
        <v>149953.15355479397</v>
      </c>
      <c r="T8" s="232">
        <f>'[1]10 Ostatné náklady'!T8</f>
        <v>151819.27764584197</v>
      </c>
      <c r="U8" s="232">
        <f>'[1]10 Ostatné náklady'!U8</f>
        <v>153693.17132174675</v>
      </c>
      <c r="V8" s="232">
        <f>'[1]10 Ostatné náklady'!V8</f>
        <v>155574.90219346801</v>
      </c>
      <c r="W8" s="232">
        <f>'[1]10 Ostatné náklady'!W8</f>
        <v>157464.53873331507</v>
      </c>
      <c r="X8" s="232">
        <f>'[1]10 Ostatné náklady'!X8</f>
        <v>159362.15028954161</v>
      </c>
      <c r="Y8" s="232">
        <f>'[1]10 Ostatné náklady'!Y8</f>
        <v>161267.80710124693</v>
      </c>
      <c r="Z8" s="232">
        <f>'[1]10 Ostatné náklady'!Z8</f>
        <v>163181.58031359682</v>
      </c>
      <c r="AA8" s="232">
        <f>'[1]10 Ostatné náklady'!AA8</f>
        <v>165103.54199336653</v>
      </c>
      <c r="AB8" s="232">
        <f>'[1]10 Ostatné náklady'!AB8</f>
        <v>167033.76514481872</v>
      </c>
      <c r="AC8" s="232">
        <f>'[1]10 Ostatné náklady'!AC8</f>
        <v>168972.32372592209</v>
      </c>
      <c r="AD8" s="232">
        <f>'[1]10 Ostatné náklady'!AD8</f>
        <v>170919.29266492187</v>
      </c>
      <c r="AE8" s="232">
        <f>'[1]10 Ostatné náklady'!AE8</f>
        <v>172874.74787726847</v>
      </c>
      <c r="AF8" s="232">
        <f>'[1]10 Ostatné náklady'!AF8</f>
        <v>174838.7662829156</v>
      </c>
      <c r="AG8" s="232">
        <f>'[1]10 Ostatné náklady'!AG8</f>
        <v>176811.42582399774</v>
      </c>
    </row>
    <row r="9" spans="2:33" x14ac:dyDescent="0.2">
      <c r="B9" s="204" t="s">
        <v>236</v>
      </c>
      <c r="C9" s="222">
        <f t="shared" si="1"/>
        <v>29640508.380102735</v>
      </c>
      <c r="D9" s="232">
        <f>'[1]10 Ostatné náklady'!D9</f>
        <v>785350.58967114601</v>
      </c>
      <c r="E9" s="232">
        <f>'[1]10 Ostatné náklady'!E9</f>
        <v>801335.25619163003</v>
      </c>
      <c r="F9" s="232">
        <f>'[1]10 Ostatné náklady'!F9</f>
        <v>817474.85498715809</v>
      </c>
      <c r="G9" s="232">
        <f>'[1]10 Ostatné náklady'!G9</f>
        <v>850214.55101555272</v>
      </c>
      <c r="H9" s="232">
        <f>'[1]10 Ostatné náklady'!H9</f>
        <v>850214.55101555272</v>
      </c>
      <c r="I9" s="232">
        <f>'[1]10 Ostatné náklady'!I9</f>
        <v>863429.81942850852</v>
      </c>
      <c r="J9" s="232">
        <f>'[1]10 Ostatné náklady'!J9</f>
        <v>876710.55006172322</v>
      </c>
      <c r="K9" s="232">
        <f>'[1]10 Ostatné náklady'!K9</f>
        <v>890057.47648781515</v>
      </c>
      <c r="L9" s="232">
        <f>'[1]10 Ostatné náklady'!L9</f>
        <v>903471.34519026545</v>
      </c>
      <c r="M9" s="232">
        <f>'[1]10 Ostatné náklady'!M9</f>
        <v>916952.91587827366</v>
      </c>
      <c r="N9" s="232">
        <f>'[1]10 Ostatné náklady'!N9</f>
        <v>930502.96181138209</v>
      </c>
      <c r="O9" s="232">
        <f>'[1]10 Ostatné náklady'!O9</f>
        <v>944122.27013424342</v>
      </c>
      <c r="P9" s="232">
        <f>'[1]10 Ostatné náklady'!P9</f>
        <v>957811.64222191391</v>
      </c>
      <c r="Q9" s="232">
        <f>'[1]10 Ostatné náklady'!Q9</f>
        <v>971571.89403605973</v>
      </c>
      <c r="R9" s="232">
        <f>'[1]10 Ostatné náklady'!R9</f>
        <v>985403.85649251589</v>
      </c>
      <c r="S9" s="232">
        <f>'[1]10 Ostatné náklady'!S9</f>
        <v>997781.25674573181</v>
      </c>
      <c r="T9" s="232">
        <f>'[1]10 Ostatné náklady'!T9</f>
        <v>1010209.914746902</v>
      </c>
      <c r="U9" s="232">
        <f>'[1]10 Ostatné náklady'!U9</f>
        <v>1022690.2745855653</v>
      </c>
      <c r="V9" s="232">
        <f>'[1]10 Ostatné náklady'!V9</f>
        <v>1035222.7859834832</v>
      </c>
      <c r="W9" s="232">
        <f>'[1]10 Ostatné náklady'!W9</f>
        <v>1047807.9043896361</v>
      </c>
      <c r="X9" s="232">
        <f>'[1]10 Ostatné náklady'!X9</f>
        <v>1060446.0910772318</v>
      </c>
      <c r="Y9" s="232">
        <f>'[1]10 Ostatné náklady'!Y9</f>
        <v>1073137.8132427605</v>
      </c>
      <c r="Z9" s="232">
        <f>'[1]10 Ostatné náklady'!Z9</f>
        <v>1085883.5441071617</v>
      </c>
      <c r="AA9" s="232">
        <f>'[1]10 Ostatné náklady'!AA9</f>
        <v>1098683.7630191378</v>
      </c>
      <c r="AB9" s="232">
        <f>'[1]10 Ostatné náklady'!AB9</f>
        <v>1111538.9555606989</v>
      </c>
      <c r="AC9" s="232">
        <f>'[1]10 Ostatné náklady'!AC9</f>
        <v>1124449.6136549637</v>
      </c>
      <c r="AD9" s="232">
        <f>'[1]10 Ostatné náklady'!AD9</f>
        <v>1137416.2356762895</v>
      </c>
      <c r="AE9" s="232">
        <f>'[1]10 Ostatné náklady'!AE9</f>
        <v>1150439.3265628133</v>
      </c>
      <c r="AF9" s="232">
        <f>'[1]10 Ostatné náklady'!AF9</f>
        <v>1163519.397931413</v>
      </c>
      <c r="AG9" s="232">
        <f>'[1]10 Ostatné náklady'!AG9</f>
        <v>1176656.9681952095</v>
      </c>
    </row>
    <row r="10" spans="2:33" x14ac:dyDescent="0.2">
      <c r="B10" s="204" t="s">
        <v>237</v>
      </c>
      <c r="C10" s="222">
        <f t="shared" si="1"/>
        <v>255787.91611411754</v>
      </c>
      <c r="D10" s="232">
        <f>'[1]10 Ostatné náklady'!D10</f>
        <v>6807.3138988125584</v>
      </c>
      <c r="E10" s="232">
        <f>'[1]10 Ostatné náklady'!E10</f>
        <v>6927.9888157503565</v>
      </c>
      <c r="F10" s="232">
        <f>'[1]10 Ostatné náklady'!F10</f>
        <v>7049.9960567762937</v>
      </c>
      <c r="G10" s="232">
        <f>'[1]10 Ostatné náklady'!G10</f>
        <v>7297.9783043672869</v>
      </c>
      <c r="H10" s="232">
        <f>'[1]10 Ostatné náklady'!H10</f>
        <v>7297.9783043672869</v>
      </c>
      <c r="I10" s="232">
        <f>'[1]10 Ostatné náklady'!I10</f>
        <v>7418.0043923631383</v>
      </c>
      <c r="J10" s="232">
        <f>'[1]10 Ostatné náklady'!J10</f>
        <v>7538.6182377312389</v>
      </c>
      <c r="K10" s="232">
        <f>'[1]10 Ostatné náklady'!K10</f>
        <v>7659.8264568068025</v>
      </c>
      <c r="L10" s="232">
        <f>'[1]10 Ostatné náklady'!L10</f>
        <v>7781.6357826666308</v>
      </c>
      <c r="M10" s="232">
        <f>'[1]10 Ostatné náklady'!M10</f>
        <v>7904.0530679788508</v>
      </c>
      <c r="N10" s="232">
        <f>'[1]10 Ostatné náklady'!N10</f>
        <v>8027.085287941105</v>
      </c>
      <c r="O10" s="232">
        <f>'[1]10 Ostatné náklady'!O10</f>
        <v>8150.7395433105712</v>
      </c>
      <c r="P10" s="232">
        <f>'[1]10 Ostatné náklady'!P10</f>
        <v>8275.0230635292519</v>
      </c>
      <c r="Q10" s="232">
        <f>'[1]10 Ostatné náklady'!Q10</f>
        <v>8399.9432099481182</v>
      </c>
      <c r="R10" s="232">
        <f>'[1]10 Ostatné náklady'!R10</f>
        <v>8525.5074791539355</v>
      </c>
      <c r="S10" s="232">
        <f>'[1]10 Ostatné náklady'!S10</f>
        <v>8630.4856255278828</v>
      </c>
      <c r="T10" s="232">
        <f>'[1]10 Ostatné náklady'!T10</f>
        <v>8735.8912109113535</v>
      </c>
      <c r="U10" s="232">
        <f>'[1]10 Ostatné náklady'!U10</f>
        <v>8841.7278951927983</v>
      </c>
      <c r="V10" s="232">
        <f>'[1]10 Ostatné náklady'!V10</f>
        <v>8947.999384330762</v>
      </c>
      <c r="W10" s="232">
        <f>'[1]10 Ostatné náklady'!W10</f>
        <v>9054.7094311271994</v>
      </c>
      <c r="X10" s="232">
        <f>'[1]10 Ostatné náklady'!X10</f>
        <v>9161.8618360170221</v>
      </c>
      <c r="Y10" s="232">
        <f>'[1]10 Ostatné náklady'!Y10</f>
        <v>9269.4604478743058</v>
      </c>
      <c r="Z10" s="232">
        <f>'[1]10 Ostatné náklady'!Z10</f>
        <v>9377.509164835612</v>
      </c>
      <c r="AA10" s="232">
        <f>'[1]10 Ostatné náklady'!AA10</f>
        <v>9486.011935140783</v>
      </c>
      <c r="AB10" s="232">
        <f>'[1]10 Ostatné náklady'!AB10</f>
        <v>9594.9727579916707</v>
      </c>
      <c r="AC10" s="232">
        <f>'[1]10 Ostatné náklady'!AC10</f>
        <v>9704.3956844293571</v>
      </c>
      <c r="AD10" s="232">
        <f>'[1]10 Ostatné náklady'!AD10</f>
        <v>9814.2848182301914</v>
      </c>
      <c r="AE10" s="232">
        <f>'[1]10 Ostatné náklady'!AE10</f>
        <v>9924.6443168212445</v>
      </c>
      <c r="AF10" s="232">
        <f>'[1]10 Ostatné náklady'!AF10</f>
        <v>10035.478392215635</v>
      </c>
      <c r="AG10" s="232">
        <f>'[1]10 Ostatné náklady'!AG10</f>
        <v>10146.791311968278</v>
      </c>
    </row>
    <row r="13" spans="2:33" x14ac:dyDescent="0.2">
      <c r="B13" s="204"/>
      <c r="C13" s="204"/>
      <c r="D13" s="204" t="s">
        <v>10</v>
      </c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</row>
    <row r="14" spans="2:33" x14ac:dyDescent="0.2">
      <c r="B14" s="206" t="s">
        <v>373</v>
      </c>
      <c r="C14" s="206"/>
      <c r="D14" s="204">
        <v>1</v>
      </c>
      <c r="E14" s="204">
        <v>2</v>
      </c>
      <c r="F14" s="204">
        <v>3</v>
      </c>
      <c r="G14" s="204">
        <v>4</v>
      </c>
      <c r="H14" s="204">
        <v>5</v>
      </c>
      <c r="I14" s="204">
        <v>6</v>
      </c>
      <c r="J14" s="204">
        <v>7</v>
      </c>
      <c r="K14" s="204">
        <v>8</v>
      </c>
      <c r="L14" s="204">
        <v>9</v>
      </c>
      <c r="M14" s="204">
        <v>10</v>
      </c>
      <c r="N14" s="204">
        <v>11</v>
      </c>
      <c r="O14" s="204">
        <v>12</v>
      </c>
      <c r="P14" s="204">
        <v>13</v>
      </c>
      <c r="Q14" s="204">
        <v>14</v>
      </c>
      <c r="R14" s="204">
        <v>15</v>
      </c>
      <c r="S14" s="204">
        <v>16</v>
      </c>
      <c r="T14" s="204">
        <v>17</v>
      </c>
      <c r="U14" s="204">
        <v>18</v>
      </c>
      <c r="V14" s="204">
        <v>19</v>
      </c>
      <c r="W14" s="204">
        <v>20</v>
      </c>
      <c r="X14" s="204">
        <v>21</v>
      </c>
      <c r="Y14" s="204">
        <v>22</v>
      </c>
      <c r="Z14" s="204">
        <v>23</v>
      </c>
      <c r="AA14" s="204">
        <v>24</v>
      </c>
      <c r="AB14" s="204">
        <v>25</v>
      </c>
      <c r="AC14" s="204">
        <v>26</v>
      </c>
      <c r="AD14" s="204">
        <v>27</v>
      </c>
      <c r="AE14" s="204">
        <v>28</v>
      </c>
      <c r="AF14" s="204">
        <v>29</v>
      </c>
      <c r="AG14" s="204">
        <v>30</v>
      </c>
    </row>
    <row r="15" spans="2:33" x14ac:dyDescent="0.2">
      <c r="B15" s="207" t="s">
        <v>46</v>
      </c>
      <c r="C15" s="207" t="s">
        <v>9</v>
      </c>
      <c r="D15" s="208">
        <f>D4</f>
        <v>2026</v>
      </c>
      <c r="E15" s="208">
        <f t="shared" ref="E15:AG15" si="2">E4</f>
        <v>2027</v>
      </c>
      <c r="F15" s="208">
        <f t="shared" si="2"/>
        <v>2028</v>
      </c>
      <c r="G15" s="208">
        <f t="shared" si="2"/>
        <v>2029</v>
      </c>
      <c r="H15" s="208">
        <f t="shared" si="2"/>
        <v>2030</v>
      </c>
      <c r="I15" s="208">
        <f t="shared" si="2"/>
        <v>2031</v>
      </c>
      <c r="J15" s="208">
        <f t="shared" si="2"/>
        <v>2032</v>
      </c>
      <c r="K15" s="208">
        <f t="shared" si="2"/>
        <v>2033</v>
      </c>
      <c r="L15" s="208">
        <f t="shared" si="2"/>
        <v>2034</v>
      </c>
      <c r="M15" s="208">
        <f t="shared" si="2"/>
        <v>2035</v>
      </c>
      <c r="N15" s="208">
        <f t="shared" si="2"/>
        <v>2036</v>
      </c>
      <c r="O15" s="208">
        <f t="shared" si="2"/>
        <v>2037</v>
      </c>
      <c r="P15" s="208">
        <f t="shared" si="2"/>
        <v>2038</v>
      </c>
      <c r="Q15" s="208">
        <f t="shared" si="2"/>
        <v>2039</v>
      </c>
      <c r="R15" s="208">
        <f t="shared" si="2"/>
        <v>2040</v>
      </c>
      <c r="S15" s="208">
        <f t="shared" si="2"/>
        <v>2041</v>
      </c>
      <c r="T15" s="208">
        <f t="shared" si="2"/>
        <v>2042</v>
      </c>
      <c r="U15" s="208">
        <f t="shared" si="2"/>
        <v>2043</v>
      </c>
      <c r="V15" s="208">
        <f t="shared" si="2"/>
        <v>2044</v>
      </c>
      <c r="W15" s="208">
        <f t="shared" si="2"/>
        <v>2045</v>
      </c>
      <c r="X15" s="208">
        <f t="shared" si="2"/>
        <v>2046</v>
      </c>
      <c r="Y15" s="208">
        <f t="shared" si="2"/>
        <v>2047</v>
      </c>
      <c r="Z15" s="208">
        <f t="shared" si="2"/>
        <v>2048</v>
      </c>
      <c r="AA15" s="208">
        <f t="shared" si="2"/>
        <v>2049</v>
      </c>
      <c r="AB15" s="208">
        <f t="shared" si="2"/>
        <v>2050</v>
      </c>
      <c r="AC15" s="208">
        <f t="shared" si="2"/>
        <v>2051</v>
      </c>
      <c r="AD15" s="208">
        <f t="shared" si="2"/>
        <v>2052</v>
      </c>
      <c r="AE15" s="208">
        <f t="shared" si="2"/>
        <v>2053</v>
      </c>
      <c r="AF15" s="208">
        <f t="shared" si="2"/>
        <v>2054</v>
      </c>
      <c r="AG15" s="208">
        <f t="shared" si="2"/>
        <v>2055</v>
      </c>
    </row>
    <row r="16" spans="2:33" x14ac:dyDescent="0.2">
      <c r="B16" s="204" t="s">
        <v>364</v>
      </c>
      <c r="C16" s="222">
        <f t="shared" ref="C16:C21" si="3">SUM(D16:AG16)</f>
        <v>65302817.820434503</v>
      </c>
      <c r="D16" s="232">
        <f>'[1]10 Ostatné náklady'!D16</f>
        <v>2202626.7877445566</v>
      </c>
      <c r="E16" s="232">
        <f>'[1]10 Ostatné náklady'!E16</f>
        <v>2185736.0651533674</v>
      </c>
      <c r="F16" s="232">
        <f>'[1]10 Ostatné náklady'!F16</f>
        <v>2169596.1904731896</v>
      </c>
      <c r="G16" s="232">
        <f>'[1]10 Ostatné náklady'!G16</f>
        <v>2105785.3240754181</v>
      </c>
      <c r="H16" s="232">
        <f>'[1]10 Ostatné náklady'!H16</f>
        <v>2105785.3240754181</v>
      </c>
      <c r="I16" s="232">
        <f>'[1]10 Ostatné náklady'!I16</f>
        <v>2111644.8677652469</v>
      </c>
      <c r="J16" s="232">
        <f>'[1]10 Ostatné náklady'!J16</f>
        <v>2117531.5327945887</v>
      </c>
      <c r="K16" s="232">
        <f>'[1]10 Ostatné náklady'!K16</f>
        <v>2123445.5571165206</v>
      </c>
      <c r="L16" s="232">
        <f>'[1]10 Ostatné náklady'!L16</f>
        <v>2129387.1817740141</v>
      </c>
      <c r="M16" s="232">
        <f>'[1]10 Ostatné náklady'!M16</f>
        <v>2135356.6509535154</v>
      </c>
      <c r="N16" s="232">
        <f>'[1]10 Ostatné náklady'!N16</f>
        <v>2141354.212039677</v>
      </c>
      <c r="O16" s="232">
        <f>'[1]10 Ostatné náklady'!O16</f>
        <v>2147380.1156712887</v>
      </c>
      <c r="P16" s="232">
        <f>'[1]10 Ostatné náklady'!P16</f>
        <v>2153434.615798424</v>
      </c>
      <c r="Q16" s="232">
        <f>'[1]10 Ostatné náklady'!Q16</f>
        <v>2159517.9697408359</v>
      </c>
      <c r="R16" s="232">
        <f>'[1]10 Ostatné náklady'!R16</f>
        <v>2165630.4382476597</v>
      </c>
      <c r="S16" s="232">
        <f>'[1]10 Ostatné náklady'!S16</f>
        <v>2171020.9356016349</v>
      </c>
      <c r="T16" s="232">
        <f>'[1]10 Ostatné náklady'!T16</f>
        <v>2176441.1226562918</v>
      </c>
      <c r="U16" s="232">
        <f>'[1]10 Ostatné náklady'!U16</f>
        <v>2181891.3479124261</v>
      </c>
      <c r="V16" s="232">
        <f>'[1]10 Ostatné náklady'!V16</f>
        <v>2187371.9660552423</v>
      </c>
      <c r="W16" s="232">
        <f>'[1]10 Ostatné náklady'!W16</f>
        <v>2192883.3380996366</v>
      </c>
      <c r="X16" s="232">
        <f>'[1]10 Ostatné náklady'!X16</f>
        <v>2198425.8315396863</v>
      </c>
      <c r="Y16" s="232">
        <f>'[1]10 Ostatné náklady'!Y16</f>
        <v>2203999.8205025038</v>
      </c>
      <c r="Z16" s="232">
        <f>'[1]10 Ostatné náklady'!Z16</f>
        <v>2209605.6859065569</v>
      </c>
      <c r="AA16" s="232">
        <f>'[1]10 Ostatné náklady'!AA16</f>
        <v>2215243.8156247023</v>
      </c>
      <c r="AB16" s="232">
        <f>'[1]10 Ostatné náklady'!AB16</f>
        <v>2220914.6046519978</v>
      </c>
      <c r="AC16" s="232">
        <f>'[1]10 Ostatné náklady'!AC16</f>
        <v>2226618.4552785088</v>
      </c>
      <c r="AD16" s="232">
        <f>'[1]10 Ostatné náklady'!AD16</f>
        <v>2232355.7772673061</v>
      </c>
      <c r="AE16" s="232">
        <f>'[1]10 Ostatné náklady'!AE16</f>
        <v>2238126.9880377892</v>
      </c>
      <c r="AF16" s="232">
        <f>'[1]10 Ostatné náklady'!AF16</f>
        <v>2243932.512854543</v>
      </c>
      <c r="AG16" s="232">
        <f>'[1]10 Ostatné náklady'!AG16</f>
        <v>2249772.7850219607</v>
      </c>
    </row>
    <row r="17" spans="2:33" x14ac:dyDescent="0.2">
      <c r="B17" s="204" t="s">
        <v>365</v>
      </c>
      <c r="C17" s="222">
        <f t="shared" si="3"/>
        <v>21767605.940144844</v>
      </c>
      <c r="D17" s="232">
        <f>'[1]10 Ostatné náklady'!D17</f>
        <v>734208.92924818548</v>
      </c>
      <c r="E17" s="232">
        <f>'[1]10 Ostatné náklady'!E17</f>
        <v>728578.68838445586</v>
      </c>
      <c r="F17" s="232">
        <f>'[1]10 Ostatné náklady'!F17</f>
        <v>723198.7301577304</v>
      </c>
      <c r="G17" s="232">
        <f>'[1]10 Ostatné náklady'!G17</f>
        <v>701928.4413584735</v>
      </c>
      <c r="H17" s="232">
        <f>'[1]10 Ostatné náklady'!H17</f>
        <v>701928.4413584735</v>
      </c>
      <c r="I17" s="232">
        <f>'[1]10 Ostatné náklady'!I17</f>
        <v>703881.62258841586</v>
      </c>
      <c r="J17" s="232">
        <f>'[1]10 Ostatné náklady'!J17</f>
        <v>705843.84426486318</v>
      </c>
      <c r="K17" s="232">
        <f>'[1]10 Ostatné náklady'!K17</f>
        <v>707815.18570550729</v>
      </c>
      <c r="L17" s="232">
        <f>'[1]10 Ostatné náklady'!L17</f>
        <v>709795.72725800471</v>
      </c>
      <c r="M17" s="232">
        <f>'[1]10 Ostatné náklady'!M17</f>
        <v>711785.55031783797</v>
      </c>
      <c r="N17" s="232">
        <f>'[1]10 Ostatné náklady'!N17</f>
        <v>713784.73734655848</v>
      </c>
      <c r="O17" s="232">
        <f>'[1]10 Ostatné náklady'!O17</f>
        <v>715793.37189042976</v>
      </c>
      <c r="P17" s="232">
        <f>'[1]10 Ostatné náklady'!P17</f>
        <v>717811.53859947424</v>
      </c>
      <c r="Q17" s="232">
        <f>'[1]10 Ostatné náklady'!Q17</f>
        <v>719839.32324694586</v>
      </c>
      <c r="R17" s="232">
        <f>'[1]10 Ostatné náklady'!R17</f>
        <v>721876.81274922052</v>
      </c>
      <c r="S17" s="232">
        <f>'[1]10 Ostatné náklady'!S17</f>
        <v>723673.6452005452</v>
      </c>
      <c r="T17" s="232">
        <f>'[1]10 Ostatné náklady'!T17</f>
        <v>725480.37421876425</v>
      </c>
      <c r="U17" s="232">
        <f>'[1]10 Ostatné náklady'!U17</f>
        <v>727297.11597080878</v>
      </c>
      <c r="V17" s="232">
        <f>'[1]10 Ostatné náklady'!V17</f>
        <v>729123.98868508055</v>
      </c>
      <c r="W17" s="232">
        <f>'[1]10 Ostatné náklady'!W17</f>
        <v>730961.11269987898</v>
      </c>
      <c r="X17" s="232">
        <f>'[1]10 Ostatné náklady'!X17</f>
        <v>732808.61051322927</v>
      </c>
      <c r="Y17" s="232">
        <f>'[1]10 Ostatné náklady'!Y17</f>
        <v>734666.60683416773</v>
      </c>
      <c r="Z17" s="232">
        <f>'[1]10 Ostatné náklady'!Z17</f>
        <v>736535.22863551916</v>
      </c>
      <c r="AA17" s="232">
        <f>'[1]10 Ostatné náklady'!AA17</f>
        <v>738414.60520823533</v>
      </c>
      <c r="AB17" s="232">
        <f>'[1]10 Ostatné náklady'!AB17</f>
        <v>740304.86821733299</v>
      </c>
      <c r="AC17" s="232">
        <f>'[1]10 Ostatné náklady'!AC17</f>
        <v>742206.15175950306</v>
      </c>
      <c r="AD17" s="232">
        <f>'[1]10 Ostatné náklady'!AD17</f>
        <v>744118.59242243553</v>
      </c>
      <c r="AE17" s="232">
        <f>'[1]10 Ostatné náklady'!AE17</f>
        <v>746042.32934592979</v>
      </c>
      <c r="AF17" s="232">
        <f>'[1]10 Ostatné náklady'!AF17</f>
        <v>747977.50428484823</v>
      </c>
      <c r="AG17" s="232">
        <f>'[1]10 Ostatné náklady'!AG17</f>
        <v>749924.26167398714</v>
      </c>
    </row>
    <row r="18" spans="2:33" x14ac:dyDescent="0.2">
      <c r="B18" s="204" t="s">
        <v>234</v>
      </c>
      <c r="C18" s="222">
        <f t="shared" si="3"/>
        <v>7586393.1152851153</v>
      </c>
      <c r="D18" s="232">
        <f>'[1]10 Ostatné náklady'!D18</f>
        <v>255905.51263960762</v>
      </c>
      <c r="E18" s="232">
        <f>'[1]10 Ostatné náklady'!E18</f>
        <v>253938.01506514411</v>
      </c>
      <c r="F18" s="232">
        <f>'[1]10 Ostatné náklady'!F18</f>
        <v>252057.6884896766</v>
      </c>
      <c r="G18" s="232">
        <f>'[1]10 Ostatné náklady'!G18</f>
        <v>244648.51913322069</v>
      </c>
      <c r="H18" s="232">
        <f>'[1]10 Ostatné náklady'!H18</f>
        <v>244648.51913322069</v>
      </c>
      <c r="I18" s="232">
        <f>'[1]10 Ostatné náklady'!I18</f>
        <v>245324.76613472047</v>
      </c>
      <c r="J18" s="232">
        <f>'[1]10 Ostatné náklady'!J18</f>
        <v>246004.14796071805</v>
      </c>
      <c r="K18" s="232">
        <f>'[1]10 Ostatné náklady'!K18</f>
        <v>246686.69214392302</v>
      </c>
      <c r="L18" s="232">
        <f>'[1]10 Ostatné náklady'!L18</f>
        <v>247372.42657486908</v>
      </c>
      <c r="M18" s="232">
        <f>'[1]10 Ostatné náklady'!M18</f>
        <v>248061.37950812187</v>
      </c>
      <c r="N18" s="232">
        <f>'[1]10 Ostatné náklady'!N18</f>
        <v>248753.57956862191</v>
      </c>
      <c r="O18" s="232">
        <f>'[1]10 Ostatné náklady'!O18</f>
        <v>249449.0557581652</v>
      </c>
      <c r="P18" s="232">
        <f>'[1]10 Ostatné náklady'!P18</f>
        <v>250147.83746202604</v>
      </c>
      <c r="Q18" s="232">
        <f>'[1]10 Ostatné náklady'!Q18</f>
        <v>250849.95445572442</v>
      </c>
      <c r="R18" s="232">
        <f>'[1]10 Ostatné náklady'!R18</f>
        <v>251555.43691194386</v>
      </c>
      <c r="S18" s="232">
        <f>'[1]10 Ostatné náklady'!S18</f>
        <v>252185.76437255403</v>
      </c>
      <c r="T18" s="232">
        <f>'[1]10 Ostatné náklady'!T18</f>
        <v>252819.5588696301</v>
      </c>
      <c r="U18" s="232">
        <f>'[1]10 Ostatné náklady'!U18</f>
        <v>253456.86101266311</v>
      </c>
      <c r="V18" s="232">
        <f>'[1]10 Ostatné náklady'!V18</f>
        <v>254097.71213104177</v>
      </c>
      <c r="W18" s="232">
        <f>'[1]10 Ostatné náklady'!W18</f>
        <v>254742.1542909549</v>
      </c>
      <c r="X18" s="232">
        <f>'[1]10 Ostatné náklady'!X18</f>
        <v>255390.23031278548</v>
      </c>
      <c r="Y18" s="232">
        <f>'[1]10 Ostatné náklady'!Y18</f>
        <v>256041.98378900898</v>
      </c>
      <c r="Z18" s="232">
        <f>'[1]10 Ostatné náklady'!Z18</f>
        <v>256697.45910261711</v>
      </c>
      <c r="AA18" s="232">
        <f>'[1]10 Ostatné náklady'!AA18</f>
        <v>257356.70144608279</v>
      </c>
      <c r="AB18" s="232">
        <f>'[1]10 Ostatné náklady'!AB18</f>
        <v>258019.7568408864</v>
      </c>
      <c r="AC18" s="232">
        <f>'[1]10 Ostatné náklady'!AC18</f>
        <v>258686.67215762107</v>
      </c>
      <c r="AD18" s="232">
        <f>'[1]10 Ostatné náklady'!AD18</f>
        <v>259357.49513670072</v>
      </c>
      <c r="AE18" s="232">
        <f>'[1]10 Ostatné náklady'!AE18</f>
        <v>260032.27440968942</v>
      </c>
      <c r="AF18" s="232">
        <f>'[1]10 Ostatné náklady'!AF18</f>
        <v>260711.05952127368</v>
      </c>
      <c r="AG18" s="232">
        <f>'[1]10 Ostatné náklady'!AG18</f>
        <v>261393.90095190451</v>
      </c>
    </row>
    <row r="19" spans="2:33" x14ac:dyDescent="0.2">
      <c r="B19" s="204" t="s">
        <v>235</v>
      </c>
      <c r="C19" s="222">
        <f t="shared" si="3"/>
        <v>4373179.5121815568</v>
      </c>
      <c r="D19" s="232">
        <f>'[1]10 Ostatné náklady'!D19</f>
        <v>118044.60617535692</v>
      </c>
      <c r="E19" s="232">
        <f>'[1]10 Ostatné náklady'!E19</f>
        <v>120450.23343802849</v>
      </c>
      <c r="F19" s="232">
        <f>'[1]10 Ostatné náklady'!F19</f>
        <v>122878.94129164536</v>
      </c>
      <c r="G19" s="232">
        <f>'[1]10 Ostatné náklady'!G19</f>
        <v>125634.09282110856</v>
      </c>
      <c r="H19" s="232">
        <f>'[1]10 Ostatné náklady'!H19</f>
        <v>125634.09282110856</v>
      </c>
      <c r="I19" s="232">
        <f>'[1]10 Ostatné náklady'!I19</f>
        <v>127544.94094886714</v>
      </c>
      <c r="J19" s="232">
        <f>'[1]10 Ostatné náklady'!J19</f>
        <v>129463.46961372072</v>
      </c>
      <c r="K19" s="232">
        <f>'[1]10 Ostatné náklady'!K19</f>
        <v>131389.73868164234</v>
      </c>
      <c r="L19" s="232">
        <f>'[1]10 Ostatné náklady'!L19</f>
        <v>133323.80871859498</v>
      </c>
      <c r="M19" s="232">
        <f>'[1]10 Ostatné náklady'!M19</f>
        <v>135265.74100174251</v>
      </c>
      <c r="N19" s="232">
        <f>'[1]10 Ostatné náklady'!N19</f>
        <v>137215.5975308904</v>
      </c>
      <c r="O19" s="232">
        <f>'[1]10 Ostatné náklady'!O19</f>
        <v>139173.44104016226</v>
      </c>
      <c r="P19" s="232">
        <f>'[1]10 Ostatné náklady'!P19</f>
        <v>141139.33500991861</v>
      </c>
      <c r="Q19" s="232">
        <f>'[1]10 Ostatné náklady'!Q19</f>
        <v>143113.34367892184</v>
      </c>
      <c r="R19" s="232">
        <f>'[1]10 Ostatné náklady'!R19</f>
        <v>145095.53205675841</v>
      </c>
      <c r="S19" s="232">
        <f>'[1]10 Ostatné náklady'!S19</f>
        <v>146905.36717767903</v>
      </c>
      <c r="T19" s="232">
        <f>'[1]10 Ostatné náklady'!T19</f>
        <v>148722.47056590475</v>
      </c>
      <c r="U19" s="232">
        <f>'[1]10 Ostatné náklady'!U19</f>
        <v>150546.91052070862</v>
      </c>
      <c r="V19" s="232">
        <f>'[1]10 Ostatné náklady'!V19</f>
        <v>152378.75641055743</v>
      </c>
      <c r="W19" s="232">
        <f>'[1]10 Ostatné náklady'!W19</f>
        <v>154218.07869676928</v>
      </c>
      <c r="X19" s="232">
        <f>'[1]10 Ostatné náklady'!X19</f>
        <v>156064.94895783821</v>
      </c>
      <c r="Y19" s="232">
        <f>'[1]10 Ostatné náklady'!Y19</f>
        <v>157919.4399144488</v>
      </c>
      <c r="Z19" s="232">
        <f>'[1]10 Ostatné náklady'!Z19</f>
        <v>159781.62545520585</v>
      </c>
      <c r="AA19" s="232">
        <f>'[1]10 Ostatné náklady'!AA19</f>
        <v>161651.5806630986</v>
      </c>
      <c r="AB19" s="232">
        <f>'[1]10 Ostatné náklady'!AB19</f>
        <v>163529.38184273132</v>
      </c>
      <c r="AC19" s="232">
        <f>'[1]10 Ostatné náklady'!AC19</f>
        <v>165415.10654834172</v>
      </c>
      <c r="AD19" s="232">
        <f>'[1]10 Ostatné náklady'!AD19</f>
        <v>167308.83361263777</v>
      </c>
      <c r="AE19" s="232">
        <f>'[1]10 Ostatné náklady'!AE19</f>
        <v>169210.64317647964</v>
      </c>
      <c r="AF19" s="232">
        <f>'[1]10 Ostatné náklady'!AF19</f>
        <v>171120.6167194368</v>
      </c>
      <c r="AG19" s="232">
        <f>'[1]10 Ostatné náklady'!AG19</f>
        <v>173038.8370912525</v>
      </c>
    </row>
    <row r="20" spans="2:33" x14ac:dyDescent="0.2">
      <c r="B20" s="204" t="s">
        <v>236</v>
      </c>
      <c r="C20" s="222">
        <f t="shared" si="3"/>
        <v>29097430.228186689</v>
      </c>
      <c r="D20" s="232">
        <f>'[1]10 Ostatné náklady'!D20</f>
        <v>785350.58967114601</v>
      </c>
      <c r="E20" s="232">
        <f>'[1]10 Ostatné náklady'!E20</f>
        <v>801335.25619163003</v>
      </c>
      <c r="F20" s="232">
        <f>'[1]10 Ostatné náklady'!F20</f>
        <v>817474.85498715809</v>
      </c>
      <c r="G20" s="232">
        <f>'[1]10 Ostatné náklady'!G20</f>
        <v>835995.35365376028</v>
      </c>
      <c r="H20" s="232">
        <f>'[1]10 Ostatné náklady'!H20</f>
        <v>835995.35365376028</v>
      </c>
      <c r="I20" s="232">
        <f>'[1]10 Ostatné náklady'!I20</f>
        <v>848686.44969236827</v>
      </c>
      <c r="J20" s="232">
        <f>'[1]10 Ostatné náklady'!J20</f>
        <v>861428.63403961749</v>
      </c>
      <c r="K20" s="232">
        <f>'[1]10 Ostatné náklady'!K20</f>
        <v>874222.30492396001</v>
      </c>
      <c r="L20" s="232">
        <f>'[1]10 Ostatné náklady'!L20</f>
        <v>887067.86522965354</v>
      </c>
      <c r="M20" s="232">
        <f>'[1]10 Ostatné náklady'!M20</f>
        <v>899965.72257131396</v>
      </c>
      <c r="N20" s="232">
        <f>'[1]10 Ostatné náklady'!N20</f>
        <v>912916.28937000083</v>
      </c>
      <c r="O20" s="232">
        <f>'[1]10 Ostatné náklady'!O20</f>
        <v>925919.98293085804</v>
      </c>
      <c r="P20" s="232">
        <f>'[1]10 Ostatné náklady'!P20</f>
        <v>938977.2255223773</v>
      </c>
      <c r="Q20" s="232">
        <f>'[1]10 Ostatné náklady'!Q20</f>
        <v>952088.44445729896</v>
      </c>
      <c r="R20" s="232">
        <f>'[1]10 Ostatné náklady'!R20</f>
        <v>965254.07217520638</v>
      </c>
      <c r="S20" s="232">
        <f>'[1]10 Ostatné náklady'!S20</f>
        <v>977320.60519665736</v>
      </c>
      <c r="T20" s="232">
        <f>'[1]10 Ostatné náklady'!T20</f>
        <v>989435.52692969586</v>
      </c>
      <c r="U20" s="232">
        <f>'[1]10 Ostatné náklady'!U20</f>
        <v>1001599.291634865</v>
      </c>
      <c r="V20" s="232">
        <f>'[1]10 Ostatné náklady'!V20</f>
        <v>1013812.3606788991</v>
      </c>
      <c r="W20" s="232">
        <f>'[1]10 Ostatné náklady'!W20</f>
        <v>1026075.2026919025</v>
      </c>
      <c r="X20" s="232">
        <f>'[1]10 Ostatné náklady'!X20</f>
        <v>1038388.2937289575</v>
      </c>
      <c r="Y20" s="232">
        <f>'[1]10 Ostatné náklady'!Y20</f>
        <v>1050752.1174363233</v>
      </c>
      <c r="Z20" s="232">
        <f>'[1]10 Ostatné náklady'!Z20</f>
        <v>1063167.1652223608</v>
      </c>
      <c r="AA20" s="232">
        <f>'[1]10 Ostatné náklady'!AA20</f>
        <v>1075633.9364333705</v>
      </c>
      <c r="AB20" s="232">
        <f>'[1]10 Ostatné náklady'!AB20</f>
        <v>1088152.9385344966</v>
      </c>
      <c r="AC20" s="232">
        <f>'[1]10 Ostatné náklady'!AC20</f>
        <v>1100724.6872958739</v>
      </c>
      <c r="AD20" s="232">
        <f>'[1]10 Ostatné náklady'!AD20</f>
        <v>1113349.7069842073</v>
      </c>
      <c r="AE20" s="232">
        <f>'[1]10 Ostatné náklady'!AE20</f>
        <v>1126028.530559971</v>
      </c>
      <c r="AF20" s="232">
        <f>'[1]10 Ostatné náklady'!AF20</f>
        <v>1138761.6998804109</v>
      </c>
      <c r="AG20" s="232">
        <f>'[1]10 Ostatné náklady'!AG20</f>
        <v>1151549.7659085914</v>
      </c>
    </row>
    <row r="21" spans="2:33" x14ac:dyDescent="0.2">
      <c r="B21" s="204" t="s">
        <v>237</v>
      </c>
      <c r="C21" s="222">
        <f t="shared" si="3"/>
        <v>251503.93917036522</v>
      </c>
      <c r="D21" s="232">
        <f>'[1]10 Ostatné náklady'!D21</f>
        <v>6807.3138988125584</v>
      </c>
      <c r="E21" s="232">
        <f>'[1]10 Ostatné náklady'!E21</f>
        <v>6927.9888157503565</v>
      </c>
      <c r="F21" s="232">
        <f>'[1]10 Ostatné náklady'!F21</f>
        <v>7049.9960567762937</v>
      </c>
      <c r="G21" s="232">
        <f>'[1]10 Ostatné náklady'!G21</f>
        <v>7183.0392961900288</v>
      </c>
      <c r="H21" s="232">
        <f>'[1]10 Ostatné náklady'!H21</f>
        <v>7183.0392961900288</v>
      </c>
      <c r="I21" s="232">
        <f>'[1]10 Ostatné náklady'!I21</f>
        <v>7298.600697052344</v>
      </c>
      <c r="J21" s="232">
        <f>'[1]10 Ostatné náklady'!J21</f>
        <v>7414.6265739585442</v>
      </c>
      <c r="K21" s="232">
        <f>'[1]10 Ostatné náklady'!K21</f>
        <v>7531.1205326411118</v>
      </c>
      <c r="L21" s="232">
        <f>'[1]10 Ostatné náklady'!L21</f>
        <v>7648.0862209865836</v>
      </c>
      <c r="M21" s="232">
        <f>'[1]10 Ostatné náklady'!M21</f>
        <v>7765.5273297116591</v>
      </c>
      <c r="N21" s="232">
        <f>'[1]10 Ostatné náklady'!N21</f>
        <v>7883.447593053178</v>
      </c>
      <c r="O21" s="232">
        <f>'[1]10 Ostatné náklady'!O21</f>
        <v>8001.8507894723871</v>
      </c>
      <c r="P21" s="232">
        <f>'[1]10 Ostatné náklady'!P21</f>
        <v>8120.7407423737523</v>
      </c>
      <c r="Q21" s="232">
        <f>'[1]10 Ostatné náklady'!Q21</f>
        <v>8240.1213208387744</v>
      </c>
      <c r="R21" s="232">
        <f>'[1]10 Ostatné náklady'!R21</f>
        <v>8359.9964403751255</v>
      </c>
      <c r="S21" s="232">
        <f>'[1]10 Ostatné náklady'!S21</f>
        <v>8463.7441666358318</v>
      </c>
      <c r="T21" s="232">
        <f>'[1]10 Ostatné náklady'!T21</f>
        <v>8567.9053420560158</v>
      </c>
      <c r="U21" s="232">
        <f>'[1]10 Ostatné náklady'!U21</f>
        <v>8672.4837952937887</v>
      </c>
      <c r="V21" s="232">
        <f>'[1]10 Ostatné náklady'!V21</f>
        <v>8777.4834143521639</v>
      </c>
      <c r="W21" s="232">
        <f>'[1]10 Ostatné náklady'!W21</f>
        <v>8882.9081478860189</v>
      </c>
      <c r="X21" s="232">
        <f>'[1]10 Ostatné náklady'!X21</f>
        <v>8988.762006545805</v>
      </c>
      <c r="Y21" s="232">
        <f>'[1]10 Ostatné náklady'!Y21</f>
        <v>9095.0490643593803</v>
      </c>
      <c r="Z21" s="232">
        <f>'[1]10 Ostatné náklady'!Z21</f>
        <v>9201.7734601531556</v>
      </c>
      <c r="AA21" s="232">
        <f>'[1]10 Ostatné náklady'!AA21</f>
        <v>9308.9393990138487</v>
      </c>
      <c r="AB21" s="232">
        <f>'[1]10 Ostatné náklady'!AB21</f>
        <v>9416.5511537925158</v>
      </c>
      <c r="AC21" s="232">
        <f>'[1]10 Ostatné náklady'!AC21</f>
        <v>9524.6130666519548</v>
      </c>
      <c r="AD21" s="232">
        <f>'[1]10 Ostatné náklady'!AD21</f>
        <v>9633.1295506592814</v>
      </c>
      <c r="AE21" s="232">
        <f>'[1]10 Ostatné náklady'!AE21</f>
        <v>9742.1050914250864</v>
      </c>
      <c r="AF21" s="232">
        <f>'[1]10 Ostatné náklady'!AF21</f>
        <v>9851.5442487909222</v>
      </c>
      <c r="AG21" s="232">
        <f>'[1]10 Ostatné náklady'!AG21</f>
        <v>9961.4516585667425</v>
      </c>
    </row>
    <row r="24" spans="2:33" x14ac:dyDescent="0.2">
      <c r="B24" s="204"/>
      <c r="C24" s="204"/>
      <c r="D24" s="204" t="s">
        <v>10</v>
      </c>
      <c r="E24" s="204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2:33" x14ac:dyDescent="0.2">
      <c r="B25" s="206" t="s">
        <v>373</v>
      </c>
      <c r="C25" s="206"/>
      <c r="D25" s="204">
        <v>1</v>
      </c>
      <c r="E25" s="204">
        <v>2</v>
      </c>
      <c r="F25" s="204">
        <v>3</v>
      </c>
      <c r="G25" s="204">
        <v>4</v>
      </c>
      <c r="H25" s="204">
        <v>5</v>
      </c>
      <c r="I25" s="204">
        <v>6</v>
      </c>
      <c r="J25" s="204">
        <v>7</v>
      </c>
      <c r="K25" s="204">
        <v>8</v>
      </c>
      <c r="L25" s="204">
        <v>9</v>
      </c>
      <c r="M25" s="204">
        <v>10</v>
      </c>
      <c r="N25" s="204">
        <v>11</v>
      </c>
      <c r="O25" s="204">
        <v>12</v>
      </c>
      <c r="P25" s="204">
        <v>13</v>
      </c>
      <c r="Q25" s="204">
        <v>14</v>
      </c>
      <c r="R25" s="204">
        <v>15</v>
      </c>
      <c r="S25" s="204">
        <v>16</v>
      </c>
      <c r="T25" s="204">
        <v>17</v>
      </c>
      <c r="U25" s="204">
        <v>18</v>
      </c>
      <c r="V25" s="204">
        <v>19</v>
      </c>
      <c r="W25" s="204">
        <v>20</v>
      </c>
      <c r="X25" s="204">
        <v>21</v>
      </c>
      <c r="Y25" s="204">
        <v>22</v>
      </c>
      <c r="Z25" s="204">
        <v>23</v>
      </c>
      <c r="AA25" s="204">
        <v>24</v>
      </c>
      <c r="AB25" s="204">
        <v>25</v>
      </c>
      <c r="AC25" s="204">
        <v>26</v>
      </c>
      <c r="AD25" s="204">
        <v>27</v>
      </c>
      <c r="AE25" s="204">
        <v>28</v>
      </c>
      <c r="AF25" s="204">
        <v>29</v>
      </c>
      <c r="AG25" s="204">
        <v>30</v>
      </c>
    </row>
    <row r="26" spans="2:33" x14ac:dyDescent="0.2">
      <c r="B26" s="207" t="s">
        <v>90</v>
      </c>
      <c r="C26" s="207" t="s">
        <v>9</v>
      </c>
      <c r="D26" s="208">
        <f>D4</f>
        <v>2026</v>
      </c>
      <c r="E26" s="208">
        <f t="shared" ref="E26:AG26" si="4">E4</f>
        <v>2027</v>
      </c>
      <c r="F26" s="208">
        <f t="shared" si="4"/>
        <v>2028</v>
      </c>
      <c r="G26" s="208">
        <f t="shared" si="4"/>
        <v>2029</v>
      </c>
      <c r="H26" s="208">
        <f t="shared" si="4"/>
        <v>2030</v>
      </c>
      <c r="I26" s="208">
        <f t="shared" si="4"/>
        <v>2031</v>
      </c>
      <c r="J26" s="208">
        <f t="shared" si="4"/>
        <v>2032</v>
      </c>
      <c r="K26" s="208">
        <f t="shared" si="4"/>
        <v>2033</v>
      </c>
      <c r="L26" s="208">
        <f t="shared" si="4"/>
        <v>2034</v>
      </c>
      <c r="M26" s="208">
        <f t="shared" si="4"/>
        <v>2035</v>
      </c>
      <c r="N26" s="208">
        <f t="shared" si="4"/>
        <v>2036</v>
      </c>
      <c r="O26" s="208">
        <f t="shared" si="4"/>
        <v>2037</v>
      </c>
      <c r="P26" s="208">
        <f t="shared" si="4"/>
        <v>2038</v>
      </c>
      <c r="Q26" s="208">
        <f t="shared" si="4"/>
        <v>2039</v>
      </c>
      <c r="R26" s="208">
        <f t="shared" si="4"/>
        <v>2040</v>
      </c>
      <c r="S26" s="208">
        <f t="shared" si="4"/>
        <v>2041</v>
      </c>
      <c r="T26" s="208">
        <f t="shared" si="4"/>
        <v>2042</v>
      </c>
      <c r="U26" s="208">
        <f t="shared" si="4"/>
        <v>2043</v>
      </c>
      <c r="V26" s="208">
        <f t="shared" si="4"/>
        <v>2044</v>
      </c>
      <c r="W26" s="208">
        <f t="shared" si="4"/>
        <v>2045</v>
      </c>
      <c r="X26" s="208">
        <f t="shared" si="4"/>
        <v>2046</v>
      </c>
      <c r="Y26" s="208">
        <f t="shared" si="4"/>
        <v>2047</v>
      </c>
      <c r="Z26" s="208">
        <f t="shared" si="4"/>
        <v>2048</v>
      </c>
      <c r="AA26" s="208">
        <f t="shared" si="4"/>
        <v>2049</v>
      </c>
      <c r="AB26" s="208">
        <f t="shared" si="4"/>
        <v>2050</v>
      </c>
      <c r="AC26" s="208">
        <f t="shared" si="4"/>
        <v>2051</v>
      </c>
      <c r="AD26" s="208">
        <f t="shared" si="4"/>
        <v>2052</v>
      </c>
      <c r="AE26" s="208">
        <f t="shared" si="4"/>
        <v>2053</v>
      </c>
      <c r="AF26" s="208">
        <f t="shared" si="4"/>
        <v>2054</v>
      </c>
      <c r="AG26" s="208">
        <f t="shared" si="4"/>
        <v>2055</v>
      </c>
    </row>
    <row r="27" spans="2:33" x14ac:dyDescent="0.2">
      <c r="B27" s="204" t="s">
        <v>364</v>
      </c>
      <c r="C27" s="222">
        <f t="shared" ref="C27:C32" si="5">SUM(D27:AG27)</f>
        <v>1230224.0850500315</v>
      </c>
      <c r="D27" s="225">
        <f t="shared" ref="D27:D32" si="6">D5-D16</f>
        <v>0</v>
      </c>
      <c r="E27" s="225">
        <f t="shared" ref="E27:AG32" si="7">E5-E16</f>
        <v>0</v>
      </c>
      <c r="F27" s="225">
        <f t="shared" si="7"/>
        <v>0</v>
      </c>
      <c r="G27" s="225">
        <f t="shared" si="7"/>
        <v>33633.851400218904</v>
      </c>
      <c r="H27" s="225">
        <f t="shared" si="7"/>
        <v>33633.851400218904</v>
      </c>
      <c r="I27" s="225">
        <f t="shared" si="7"/>
        <v>34837.134536784608</v>
      </c>
      <c r="J27" s="225">
        <f t="shared" si="7"/>
        <v>36060.29842378851</v>
      </c>
      <c r="K27" s="225">
        <f t="shared" si="7"/>
        <v>37303.708429562859</v>
      </c>
      <c r="L27" s="225">
        <f t="shared" si="7"/>
        <v>38567.738413288724</v>
      </c>
      <c r="M27" s="225">
        <f t="shared" si="7"/>
        <v>39852.770967477467</v>
      </c>
      <c r="N27" s="225">
        <f t="shared" si="7"/>
        <v>41159.197668724228</v>
      </c>
      <c r="O27" s="225">
        <f t="shared" si="7"/>
        <v>42487.419337028172</v>
      </c>
      <c r="P27" s="225">
        <f t="shared" si="7"/>
        <v>43837.846304044127</v>
      </c>
      <c r="Q27" s="225">
        <f t="shared" si="7"/>
        <v>45210.898690610658</v>
      </c>
      <c r="R27" s="225">
        <f t="shared" si="7"/>
        <v>46607.006693925709</v>
      </c>
      <c r="S27" s="225">
        <f t="shared" si="7"/>
        <v>47084.33162207203</v>
      </c>
      <c r="T27" s="225">
        <f t="shared" si="7"/>
        <v>47563.006713951007</v>
      </c>
      <c r="U27" s="225">
        <f t="shared" si="7"/>
        <v>48042.978327985853</v>
      </c>
      <c r="V27" s="225">
        <f t="shared" si="7"/>
        <v>48524.190633365884</v>
      </c>
      <c r="W27" s="225">
        <f t="shared" si="7"/>
        <v>49006.585535316262</v>
      </c>
      <c r="X27" s="225">
        <f t="shared" si="7"/>
        <v>49490.102597690187</v>
      </c>
      <c r="Y27" s="225">
        <f t="shared" si="7"/>
        <v>49974.678962771315</v>
      </c>
      <c r="Z27" s="225">
        <f t="shared" si="7"/>
        <v>50460.249268223066</v>
      </c>
      <c r="AA27" s="225">
        <f t="shared" si="7"/>
        <v>50946.7455609967</v>
      </c>
      <c r="AB27" s="225">
        <f t="shared" si="7"/>
        <v>51434.09720813483</v>
      </c>
      <c r="AC27" s="225">
        <f t="shared" si="7"/>
        <v>51922.230804356281</v>
      </c>
      <c r="AD27" s="225">
        <f t="shared" si="7"/>
        <v>52411.0700762216</v>
      </c>
      <c r="AE27" s="225">
        <f t="shared" si="7"/>
        <v>52900.535782819148</v>
      </c>
      <c r="AF27" s="225">
        <f t="shared" si="7"/>
        <v>53390.545612811577</v>
      </c>
      <c r="AG27" s="225">
        <f t="shared" si="7"/>
        <v>53881.014077642933</v>
      </c>
    </row>
    <row r="28" spans="2:33" x14ac:dyDescent="0.2">
      <c r="B28" s="204" t="s">
        <v>365</v>
      </c>
      <c r="C28" s="222">
        <f t="shared" si="5"/>
        <v>410074.69501667249</v>
      </c>
      <c r="D28" s="225">
        <f t="shared" si="6"/>
        <v>0</v>
      </c>
      <c r="E28" s="225">
        <f t="shared" si="7"/>
        <v>0</v>
      </c>
      <c r="F28" s="225">
        <f t="shared" si="7"/>
        <v>0</v>
      </c>
      <c r="G28" s="225">
        <f t="shared" si="7"/>
        <v>11211.283800072735</v>
      </c>
      <c r="H28" s="225">
        <f t="shared" si="7"/>
        <v>11211.283800072735</v>
      </c>
      <c r="I28" s="225">
        <f t="shared" si="7"/>
        <v>11612.378178928164</v>
      </c>
      <c r="J28" s="225">
        <f t="shared" si="7"/>
        <v>12020.09947459551</v>
      </c>
      <c r="K28" s="225">
        <f t="shared" si="7"/>
        <v>12434.569476520759</v>
      </c>
      <c r="L28" s="225">
        <f t="shared" si="7"/>
        <v>12855.912804429885</v>
      </c>
      <c r="M28" s="225">
        <f t="shared" si="7"/>
        <v>13284.256989159738</v>
      </c>
      <c r="N28" s="225">
        <f t="shared" si="7"/>
        <v>13719.732556241681</v>
      </c>
      <c r="O28" s="225">
        <f t="shared" si="7"/>
        <v>14162.473112342414</v>
      </c>
      <c r="P28" s="225">
        <f t="shared" si="7"/>
        <v>14612.61543468188</v>
      </c>
      <c r="Q28" s="225">
        <f t="shared" si="7"/>
        <v>15070.299563537352</v>
      </c>
      <c r="R28" s="225">
        <f t="shared" si="7"/>
        <v>15535.668897974072</v>
      </c>
      <c r="S28" s="225">
        <f t="shared" si="7"/>
        <v>15694.777207356645</v>
      </c>
      <c r="T28" s="225">
        <f t="shared" si="7"/>
        <v>15854.335571316537</v>
      </c>
      <c r="U28" s="225">
        <f t="shared" si="7"/>
        <v>16014.326109328424</v>
      </c>
      <c r="V28" s="225">
        <f t="shared" si="7"/>
        <v>16174.730211122311</v>
      </c>
      <c r="W28" s="225">
        <f t="shared" si="7"/>
        <v>16335.528511772165</v>
      </c>
      <c r="X28" s="225">
        <f t="shared" si="7"/>
        <v>16496.700865896186</v>
      </c>
      <c r="Y28" s="225">
        <f t="shared" si="7"/>
        <v>16658.226320923422</v>
      </c>
      <c r="Z28" s="225">
        <f t="shared" si="7"/>
        <v>16820.083089407883</v>
      </c>
      <c r="AA28" s="225">
        <f t="shared" si="7"/>
        <v>16982.248520331341</v>
      </c>
      <c r="AB28" s="225">
        <f t="shared" si="7"/>
        <v>17144.699069378315</v>
      </c>
      <c r="AC28" s="225">
        <f t="shared" si="7"/>
        <v>17307.410268118954</v>
      </c>
      <c r="AD28" s="225">
        <f t="shared" si="7"/>
        <v>17470.356692073401</v>
      </c>
      <c r="AE28" s="225">
        <f t="shared" si="7"/>
        <v>17633.511927606538</v>
      </c>
      <c r="AF28" s="225">
        <f t="shared" si="7"/>
        <v>17796.848537602928</v>
      </c>
      <c r="AG28" s="225">
        <f t="shared" si="7"/>
        <v>17960.338025880512</v>
      </c>
    </row>
    <row r="29" spans="2:33" x14ac:dyDescent="0.2">
      <c r="B29" s="204" t="s">
        <v>234</v>
      </c>
      <c r="C29" s="222">
        <f t="shared" si="5"/>
        <v>142719.72247572499</v>
      </c>
      <c r="D29" s="225">
        <f t="shared" si="6"/>
        <v>0</v>
      </c>
      <c r="E29" s="225">
        <f t="shared" si="7"/>
        <v>0</v>
      </c>
      <c r="F29" s="225">
        <f t="shared" si="7"/>
        <v>0</v>
      </c>
      <c r="G29" s="225">
        <f t="shared" si="7"/>
        <v>3892.6377930269227</v>
      </c>
      <c r="H29" s="225">
        <f t="shared" si="7"/>
        <v>3892.6377930269227</v>
      </c>
      <c r="I29" s="225">
        <f t="shared" si="7"/>
        <v>4033.4853797659453</v>
      </c>
      <c r="J29" s="225">
        <f t="shared" si="7"/>
        <v>4176.6471884849598</v>
      </c>
      <c r="K29" s="225">
        <f t="shared" si="7"/>
        <v>4322.1657095392002</v>
      </c>
      <c r="L29" s="225">
        <f t="shared" si="7"/>
        <v>4470.0844205764879</v>
      </c>
      <c r="M29" s="225">
        <f t="shared" si="7"/>
        <v>4620.4478147327609</v>
      </c>
      <c r="N29" s="225">
        <f t="shared" si="7"/>
        <v>4773.301429788582</v>
      </c>
      <c r="O29" s="225">
        <f t="shared" si="7"/>
        <v>4928.6918783213769</v>
      </c>
      <c r="P29" s="225">
        <f t="shared" si="7"/>
        <v>5086.6668788968527</v>
      </c>
      <c r="Q29" s="225">
        <f t="shared" si="7"/>
        <v>5247.275288337667</v>
      </c>
      <c r="R29" s="225">
        <f t="shared" si="7"/>
        <v>5410.5671351148048</v>
      </c>
      <c r="S29" s="225">
        <f t="shared" si="7"/>
        <v>5465.8537117802771</v>
      </c>
      <c r="T29" s="225">
        <f t="shared" si="7"/>
        <v>5521.2917604135291</v>
      </c>
      <c r="U29" s="225">
        <f t="shared" si="7"/>
        <v>5576.8750066967332</v>
      </c>
      <c r="V29" s="225">
        <f t="shared" si="7"/>
        <v>5632.5969212503405</v>
      </c>
      <c r="W29" s="225">
        <f t="shared" si="7"/>
        <v>5688.4507109327242</v>
      </c>
      <c r="X29" s="225">
        <f t="shared" si="7"/>
        <v>5744.4293098288763</v>
      </c>
      <c r="Y29" s="225">
        <f t="shared" si="7"/>
        <v>5800.5253699155001</v>
      </c>
      <c r="Z29" s="225">
        <f t="shared" si="7"/>
        <v>5856.7312513907091</v>
      </c>
      <c r="AA29" s="225">
        <f t="shared" si="7"/>
        <v>5913.03901265288</v>
      </c>
      <c r="AB29" s="225">
        <f t="shared" si="7"/>
        <v>5969.4403999183269</v>
      </c>
      <c r="AC29" s="225">
        <f t="shared" si="7"/>
        <v>6025.9268364607706</v>
      </c>
      <c r="AD29" s="225">
        <f t="shared" si="7"/>
        <v>6082.4894114577619</v>
      </c>
      <c r="AE29" s="225">
        <f t="shared" si="7"/>
        <v>6139.1188684296212</v>
      </c>
      <c r="AF29" s="225">
        <f t="shared" si="7"/>
        <v>6195.805593252735</v>
      </c>
      <c r="AG29" s="225">
        <f t="shared" si="7"/>
        <v>6252.5396017317253</v>
      </c>
    </row>
    <row r="30" spans="2:33" x14ac:dyDescent="0.2">
      <c r="B30" s="204" t="s">
        <v>235</v>
      </c>
      <c r="C30" s="222">
        <f t="shared" si="5"/>
        <v>81471.670073899688</v>
      </c>
      <c r="D30" s="225">
        <f t="shared" si="6"/>
        <v>0</v>
      </c>
      <c r="E30" s="225">
        <f t="shared" si="7"/>
        <v>0</v>
      </c>
      <c r="F30" s="225">
        <f t="shared" si="7"/>
        <v>0</v>
      </c>
      <c r="G30" s="225">
        <f t="shared" si="7"/>
        <v>2171.0385589495709</v>
      </c>
      <c r="H30" s="225">
        <f t="shared" si="7"/>
        <v>2171.0385589495709</v>
      </c>
      <c r="I30" s="225">
        <f t="shared" si="7"/>
        <v>2243.6207323800045</v>
      </c>
      <c r="J30" s="225">
        <f t="shared" si="7"/>
        <v>2318.3376179859042</v>
      </c>
      <c r="K30" s="225">
        <f t="shared" si="7"/>
        <v>2395.2392937050026</v>
      </c>
      <c r="L30" s="225">
        <f t="shared" si="7"/>
        <v>2474.3770718072192</v>
      </c>
      <c r="M30" s="225">
        <f t="shared" si="7"/>
        <v>2555.8035348442791</v>
      </c>
      <c r="N30" s="225">
        <f t="shared" si="7"/>
        <v>2639.5725728338002</v>
      </c>
      <c r="O30" s="225">
        <f t="shared" si="7"/>
        <v>2725.7394217271067</v>
      </c>
      <c r="P30" s="225">
        <f t="shared" si="7"/>
        <v>2814.3607032099681</v>
      </c>
      <c r="Q30" s="225">
        <f t="shared" si="7"/>
        <v>2905.4944658927561</v>
      </c>
      <c r="R30" s="225">
        <f t="shared" si="7"/>
        <v>2999.2002279426961</v>
      </c>
      <c r="S30" s="225">
        <f t="shared" si="7"/>
        <v>3047.7863771149423</v>
      </c>
      <c r="T30" s="225">
        <f t="shared" si="7"/>
        <v>3096.8070799372217</v>
      </c>
      <c r="U30" s="225">
        <f t="shared" si="7"/>
        <v>3146.2608010381227</v>
      </c>
      <c r="V30" s="225">
        <f t="shared" si="7"/>
        <v>3196.1457829105784</v>
      </c>
      <c r="W30" s="225">
        <f t="shared" si="7"/>
        <v>3246.4600365457882</v>
      </c>
      <c r="X30" s="225">
        <f t="shared" si="7"/>
        <v>3297.2013317033998</v>
      </c>
      <c r="Y30" s="225">
        <f t="shared" si="7"/>
        <v>3348.367186798132</v>
      </c>
      <c r="Z30" s="225">
        <f t="shared" si="7"/>
        <v>3399.9548583909636</v>
      </c>
      <c r="AA30" s="225">
        <f t="shared" si="7"/>
        <v>3451.9613302679209</v>
      </c>
      <c r="AB30" s="225">
        <f t="shared" si="7"/>
        <v>3504.3833020874008</v>
      </c>
      <c r="AC30" s="225">
        <f t="shared" si="7"/>
        <v>3557.2171775803727</v>
      </c>
      <c r="AD30" s="225">
        <f t="shared" si="7"/>
        <v>3610.4590522841027</v>
      </c>
      <c r="AE30" s="225">
        <f t="shared" si="7"/>
        <v>3664.1047007888264</v>
      </c>
      <c r="AF30" s="225">
        <f t="shared" si="7"/>
        <v>3718.1495634788007</v>
      </c>
      <c r="AG30" s="225">
        <f t="shared" si="7"/>
        <v>3772.5887327452365</v>
      </c>
    </row>
    <row r="31" spans="2:33" x14ac:dyDescent="0.2">
      <c r="B31" s="204" t="s">
        <v>236</v>
      </c>
      <c r="C31" s="222">
        <f t="shared" si="5"/>
        <v>543078.15191604616</v>
      </c>
      <c r="D31" s="225">
        <f t="shared" si="6"/>
        <v>0</v>
      </c>
      <c r="E31" s="225">
        <f t="shared" si="7"/>
        <v>0</v>
      </c>
      <c r="F31" s="225">
        <f t="shared" si="7"/>
        <v>0</v>
      </c>
      <c r="G31" s="225">
        <f t="shared" si="7"/>
        <v>14219.197361792438</v>
      </c>
      <c r="H31" s="225">
        <f t="shared" si="7"/>
        <v>14219.197361792438</v>
      </c>
      <c r="I31" s="225">
        <f t="shared" si="7"/>
        <v>14743.369736140245</v>
      </c>
      <c r="J31" s="225">
        <f t="shared" si="7"/>
        <v>15281.916022105725</v>
      </c>
      <c r="K31" s="225">
        <f t="shared" si="7"/>
        <v>15835.17156385514</v>
      </c>
      <c r="L31" s="225">
        <f t="shared" si="7"/>
        <v>16403.479960611905</v>
      </c>
      <c r="M31" s="225">
        <f t="shared" si="7"/>
        <v>16987.1933069597</v>
      </c>
      <c r="N31" s="225">
        <f t="shared" si="7"/>
        <v>17586.672441381263</v>
      </c>
      <c r="O31" s="225">
        <f t="shared" si="7"/>
        <v>18202.287203385378</v>
      </c>
      <c r="P31" s="225">
        <f t="shared" si="7"/>
        <v>18834.41669953661</v>
      </c>
      <c r="Q31" s="225">
        <f t="shared" si="7"/>
        <v>19483.449578760774</v>
      </c>
      <c r="R31" s="225">
        <f t="shared" si="7"/>
        <v>20149.784317309503</v>
      </c>
      <c r="S31" s="225">
        <f t="shared" si="7"/>
        <v>20460.65154907445</v>
      </c>
      <c r="T31" s="225">
        <f t="shared" si="7"/>
        <v>20774.387817206094</v>
      </c>
      <c r="U31" s="225">
        <f t="shared" si="7"/>
        <v>21090.982950700331</v>
      </c>
      <c r="V31" s="225">
        <f t="shared" si="7"/>
        <v>21410.425304584089</v>
      </c>
      <c r="W31" s="225">
        <f t="shared" si="7"/>
        <v>21732.701697733602</v>
      </c>
      <c r="X31" s="225">
        <f t="shared" si="7"/>
        <v>22057.797348274267</v>
      </c>
      <c r="Y31" s="225">
        <f t="shared" si="7"/>
        <v>22385.695806437172</v>
      </c>
      <c r="Z31" s="225">
        <f t="shared" si="7"/>
        <v>22716.378884800943</v>
      </c>
      <c r="AA31" s="225">
        <f t="shared" si="7"/>
        <v>23049.826585767325</v>
      </c>
      <c r="AB31" s="225">
        <f t="shared" si="7"/>
        <v>23386.017026202288</v>
      </c>
      <c r="AC31" s="225">
        <f t="shared" si="7"/>
        <v>23724.92635908979</v>
      </c>
      <c r="AD31" s="225">
        <f t="shared" si="7"/>
        <v>24066.528692082269</v>
      </c>
      <c r="AE31" s="225">
        <f t="shared" si="7"/>
        <v>24410.796002842253</v>
      </c>
      <c r="AF31" s="225">
        <f t="shared" si="7"/>
        <v>24757.698051002109</v>
      </c>
      <c r="AG31" s="225">
        <f t="shared" si="7"/>
        <v>25107.202286618063</v>
      </c>
    </row>
    <row r="32" spans="2:33" x14ac:dyDescent="0.2">
      <c r="B32" s="204" t="s">
        <v>237</v>
      </c>
      <c r="C32" s="222">
        <f t="shared" si="5"/>
        <v>4283.9769437522828</v>
      </c>
      <c r="D32" s="225">
        <f t="shared" si="6"/>
        <v>0</v>
      </c>
      <c r="E32" s="225">
        <f t="shared" si="7"/>
        <v>0</v>
      </c>
      <c r="F32" s="225">
        <f t="shared" si="7"/>
        <v>0</v>
      </c>
      <c r="G32" s="225">
        <f t="shared" si="7"/>
        <v>114.93900817725807</v>
      </c>
      <c r="H32" s="225">
        <f t="shared" si="7"/>
        <v>114.93900817725807</v>
      </c>
      <c r="I32" s="225">
        <f t="shared" si="7"/>
        <v>119.40369531079432</v>
      </c>
      <c r="J32" s="225">
        <f t="shared" si="7"/>
        <v>123.99166377269466</v>
      </c>
      <c r="K32" s="225">
        <f t="shared" si="7"/>
        <v>128.7059241656907</v>
      </c>
      <c r="L32" s="225">
        <f t="shared" si="7"/>
        <v>133.54956168004719</v>
      </c>
      <c r="M32" s="225">
        <f t="shared" si="7"/>
        <v>138.52573826719163</v>
      </c>
      <c r="N32" s="225">
        <f t="shared" si="7"/>
        <v>143.63769488792695</v>
      </c>
      <c r="O32" s="225">
        <f t="shared" si="7"/>
        <v>148.88875383818413</v>
      </c>
      <c r="P32" s="225">
        <f t="shared" si="7"/>
        <v>154.28232115549963</v>
      </c>
      <c r="Q32" s="225">
        <f t="shared" si="7"/>
        <v>159.82188910934383</v>
      </c>
      <c r="R32" s="225">
        <f t="shared" si="7"/>
        <v>165.51103877880996</v>
      </c>
      <c r="S32" s="225">
        <f t="shared" si="7"/>
        <v>166.74145889205101</v>
      </c>
      <c r="T32" s="225">
        <f t="shared" si="7"/>
        <v>167.98586885533769</v>
      </c>
      <c r="U32" s="225">
        <f t="shared" si="7"/>
        <v>169.2440998990096</v>
      </c>
      <c r="V32" s="225">
        <f t="shared" si="7"/>
        <v>170.51596997859815</v>
      </c>
      <c r="W32" s="225">
        <f t="shared" si="7"/>
        <v>171.8012832411805</v>
      </c>
      <c r="X32" s="225">
        <f t="shared" si="7"/>
        <v>173.09982947121716</v>
      </c>
      <c r="Y32" s="225">
        <f t="shared" si="7"/>
        <v>174.41138351492555</v>
      </c>
      <c r="Z32" s="225">
        <f t="shared" si="7"/>
        <v>175.73570468245634</v>
      </c>
      <c r="AA32" s="225">
        <f t="shared" si="7"/>
        <v>177.07253612693421</v>
      </c>
      <c r="AB32" s="225">
        <f t="shared" si="7"/>
        <v>178.4216041991549</v>
      </c>
      <c r="AC32" s="225">
        <f t="shared" si="7"/>
        <v>179.78261777740227</v>
      </c>
      <c r="AD32" s="225">
        <f t="shared" si="7"/>
        <v>181.15526757090993</v>
      </c>
      <c r="AE32" s="225">
        <f t="shared" si="7"/>
        <v>182.53922539615814</v>
      </c>
      <c r="AF32" s="225">
        <f t="shared" si="7"/>
        <v>183.9341434247126</v>
      </c>
      <c r="AG32" s="225">
        <f t="shared" si="7"/>
        <v>185.33965340153554</v>
      </c>
    </row>
    <row r="33" spans="2:33" x14ac:dyDescent="0.2">
      <c r="B33" s="218"/>
      <c r="C33" s="219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</row>
    <row r="35" spans="2:33" ht="22.5" x14ac:dyDescent="0.2">
      <c r="B35" s="12" t="s">
        <v>374</v>
      </c>
      <c r="C35" s="206" t="s">
        <v>9</v>
      </c>
    </row>
    <row r="36" spans="2:33" x14ac:dyDescent="0.2">
      <c r="B36" s="209" t="s">
        <v>364</v>
      </c>
      <c r="C36" s="222">
        <f t="shared" ref="C36:C42" si="8">SUM(D36:AG36)</f>
        <v>4481706.3418372646</v>
      </c>
      <c r="D36" s="222">
        <f>D27*Parametre!$D$144</f>
        <v>0</v>
      </c>
      <c r="E36" s="222">
        <f>E27*Parametre!$D$144</f>
        <v>0</v>
      </c>
      <c r="F36" s="222">
        <f>F27*Parametre!$D$144</f>
        <v>0</v>
      </c>
      <c r="G36" s="222">
        <f>G27*Parametre!$D$144</f>
        <v>122528.12065099746</v>
      </c>
      <c r="H36" s="222">
        <f>H27*Parametre!$D$144</f>
        <v>122528.12065099746</v>
      </c>
      <c r="I36" s="222">
        <f>I27*Parametre!$D$144</f>
        <v>126911.68111750632</v>
      </c>
      <c r="J36" s="222">
        <f>J27*Parametre!$D$144</f>
        <v>131367.66715786155</v>
      </c>
      <c r="K36" s="222">
        <f>K27*Parametre!$D$144</f>
        <v>135897.4098088975</v>
      </c>
      <c r="L36" s="222">
        <f>L27*Parametre!$D$144</f>
        <v>140502.27103961082</v>
      </c>
      <c r="M36" s="222">
        <f>M27*Parametre!$D$144</f>
        <v>145183.6446345204</v>
      </c>
      <c r="N36" s="222">
        <f>N27*Parametre!$D$144</f>
        <v>149942.95710716236</v>
      </c>
      <c r="O36" s="222">
        <f>O27*Parametre!$D$144</f>
        <v>154781.66864479362</v>
      </c>
      <c r="P36" s="222">
        <f>P27*Parametre!$D$144</f>
        <v>159701.27408563276</v>
      </c>
      <c r="Q36" s="222">
        <f>Q27*Parametre!$D$144</f>
        <v>164703.30392989461</v>
      </c>
      <c r="R36" s="222">
        <f>R27*Parametre!$D$144</f>
        <v>169789.32538597134</v>
      </c>
      <c r="S36" s="222">
        <f>S27*Parametre!$D$144</f>
        <v>171528.22009920838</v>
      </c>
      <c r="T36" s="222">
        <f>T27*Parametre!$D$144</f>
        <v>173272.03345892351</v>
      </c>
      <c r="U36" s="222">
        <f>U27*Parametre!$D$144</f>
        <v>175020.57004885245</v>
      </c>
      <c r="V36" s="222">
        <f>V27*Parametre!$D$144</f>
        <v>176773.62647735191</v>
      </c>
      <c r="W36" s="222">
        <f>W27*Parametre!$D$144</f>
        <v>178530.99110515713</v>
      </c>
      <c r="X36" s="222">
        <f>X27*Parametre!$D$144</f>
        <v>180292.44376338535</v>
      </c>
      <c r="Y36" s="222">
        <f>Y27*Parametre!$D$144</f>
        <v>182057.7554613759</v>
      </c>
      <c r="Z36" s="222">
        <f>Z27*Parametre!$D$144</f>
        <v>183826.68808413661</v>
      </c>
      <c r="AA36" s="222">
        <f>AA27*Parametre!$D$144</f>
        <v>185598.99407871097</v>
      </c>
      <c r="AB36" s="222">
        <f>AB27*Parametre!$D$144</f>
        <v>187374.41612923518</v>
      </c>
      <c r="AC36" s="222">
        <f>AC27*Parametre!$D$144</f>
        <v>189152.68682026991</v>
      </c>
      <c r="AD36" s="222">
        <f>AD27*Parametre!$D$144</f>
        <v>190933.52828767529</v>
      </c>
      <c r="AE36" s="222">
        <f>AE27*Parametre!$D$144</f>
        <v>192716.65185681015</v>
      </c>
      <c r="AF36" s="222">
        <f>AF27*Parametre!$D$144</f>
        <v>194501.75766747256</v>
      </c>
      <c r="AG36" s="222">
        <f>AG27*Parametre!$D$144</f>
        <v>196288.5342848532</v>
      </c>
    </row>
    <row r="37" spans="2:33" x14ac:dyDescent="0.2">
      <c r="B37" s="209" t="s">
        <v>365</v>
      </c>
      <c r="C37" s="222">
        <f t="shared" si="8"/>
        <v>996071.43419549731</v>
      </c>
      <c r="D37" s="222">
        <f>D28*Parametre!$D$145</f>
        <v>0</v>
      </c>
      <c r="E37" s="222">
        <f>E28*Parametre!$D$145</f>
        <v>0</v>
      </c>
      <c r="F37" s="222">
        <f>F28*Parametre!$D$145</f>
        <v>0</v>
      </c>
      <c r="G37" s="222">
        <f>G28*Parametre!$D$145</f>
        <v>27232.208350376673</v>
      </c>
      <c r="H37" s="222">
        <f>H28*Parametre!$D$145</f>
        <v>27232.208350376673</v>
      </c>
      <c r="I37" s="222">
        <f>I28*Parametre!$D$145</f>
        <v>28206.466596616508</v>
      </c>
      <c r="J37" s="222">
        <f>J28*Parametre!$D$145</f>
        <v>29196.821623792493</v>
      </c>
      <c r="K37" s="222">
        <f>K28*Parametre!$D$145</f>
        <v>30203.56925846892</v>
      </c>
      <c r="L37" s="222">
        <f>L28*Parametre!$D$145</f>
        <v>31227.012201960188</v>
      </c>
      <c r="M37" s="222">
        <f>M28*Parametre!$D$145</f>
        <v>32267.460226669002</v>
      </c>
      <c r="N37" s="222">
        <f>N28*Parametre!$D$145</f>
        <v>33325.230379111039</v>
      </c>
      <c r="O37" s="222">
        <f>O28*Parametre!$D$145</f>
        <v>34400.647189879717</v>
      </c>
      <c r="P37" s="222">
        <f>P28*Parametre!$D$145</f>
        <v>35494.042890842284</v>
      </c>
      <c r="Q37" s="222">
        <f>Q28*Parametre!$D$145</f>
        <v>36605.757639832227</v>
      </c>
      <c r="R37" s="222">
        <f>R28*Parametre!$D$145</f>
        <v>37736.139753179021</v>
      </c>
      <c r="S37" s="222">
        <f>S28*Parametre!$D$145</f>
        <v>38122.61383666929</v>
      </c>
      <c r="T37" s="222">
        <f>T28*Parametre!$D$145</f>
        <v>38510.181102727867</v>
      </c>
      <c r="U37" s="222">
        <f>U28*Parametre!$D$145</f>
        <v>38898.798119558742</v>
      </c>
      <c r="V37" s="222">
        <f>V28*Parametre!$D$145</f>
        <v>39288.419682816093</v>
      </c>
      <c r="W37" s="222">
        <f>W28*Parametre!$D$145</f>
        <v>39678.998755094588</v>
      </c>
      <c r="X37" s="222">
        <f>X28*Parametre!$D$145</f>
        <v>40070.486403261835</v>
      </c>
      <c r="Y37" s="222">
        <f>Y28*Parametre!$D$145</f>
        <v>40462.831733522988</v>
      </c>
      <c r="Z37" s="222">
        <f>Z28*Parametre!$D$145</f>
        <v>40855.981824171744</v>
      </c>
      <c r="AA37" s="222">
        <f>AA28*Parametre!$D$145</f>
        <v>41249.881655884827</v>
      </c>
      <c r="AB37" s="222">
        <f>AB28*Parametre!$D$145</f>
        <v>41644.474039519926</v>
      </c>
      <c r="AC37" s="222">
        <f>AC28*Parametre!$D$145</f>
        <v>42039.699541260939</v>
      </c>
      <c r="AD37" s="222">
        <f>AD28*Parametre!$D$145</f>
        <v>42435.496405046288</v>
      </c>
      <c r="AE37" s="222">
        <f>AE28*Parametre!$D$145</f>
        <v>42831.800472156276</v>
      </c>
      <c r="AF37" s="222">
        <f>AF28*Parametre!$D$145</f>
        <v>43228.545097837508</v>
      </c>
      <c r="AG37" s="222">
        <f>AG28*Parametre!$D$145</f>
        <v>43625.661064863758</v>
      </c>
    </row>
    <row r="38" spans="2:33" x14ac:dyDescent="0.2">
      <c r="B38" s="209" t="s">
        <v>234</v>
      </c>
      <c r="C38" s="222">
        <f t="shared" si="8"/>
        <v>2017771.4363617999</v>
      </c>
      <c r="D38" s="222">
        <f>D29*Parametre!$D$146</f>
        <v>0</v>
      </c>
      <c r="E38" s="222">
        <f>E29*Parametre!$D$146</f>
        <v>0</v>
      </c>
      <c r="F38" s="222">
        <f>F29*Parametre!$D$146</f>
        <v>0</v>
      </c>
      <c r="G38" s="222">
        <f>G29*Parametre!$D$146</f>
        <v>55034.113117814632</v>
      </c>
      <c r="H38" s="222">
        <f>H29*Parametre!$D$146</f>
        <v>55034.113117814632</v>
      </c>
      <c r="I38" s="222">
        <f>I29*Parametre!$D$146</f>
        <v>57025.416299130935</v>
      </c>
      <c r="J38" s="222">
        <f>J29*Parametre!$D$146</f>
        <v>59049.437950800362</v>
      </c>
      <c r="K38" s="222">
        <f>K29*Parametre!$D$146</f>
        <v>61106.778801465211</v>
      </c>
      <c r="L38" s="222">
        <f>L29*Parametre!$D$146</f>
        <v>63198.053538110384</v>
      </c>
      <c r="M38" s="222">
        <f>M29*Parametre!$D$146</f>
        <v>65323.891204691776</v>
      </c>
      <c r="N38" s="222">
        <f>N29*Parametre!$D$146</f>
        <v>67484.935614350979</v>
      </c>
      <c r="O38" s="222">
        <f>O29*Parametre!$D$146</f>
        <v>69681.845775707625</v>
      </c>
      <c r="P38" s="222">
        <f>P29*Parametre!$D$146</f>
        <v>71915.296333843697</v>
      </c>
      <c r="Q38" s="222">
        <f>Q29*Parametre!$D$146</f>
        <v>74185.978026517929</v>
      </c>
      <c r="R38" s="222">
        <f>R29*Parametre!$D$146</f>
        <v>76494.598156253109</v>
      </c>
      <c r="S38" s="222">
        <f>S29*Parametre!$D$146</f>
        <v>77276.23977714956</v>
      </c>
      <c r="T38" s="222">
        <f>T29*Parametre!$D$146</f>
        <v>78060.022908726474</v>
      </c>
      <c r="U38" s="222">
        <f>U29*Parametre!$D$146</f>
        <v>78845.858844678412</v>
      </c>
      <c r="V38" s="222">
        <f>V29*Parametre!$D$146</f>
        <v>79633.655272637319</v>
      </c>
      <c r="W38" s="222">
        <f>W29*Parametre!$D$146</f>
        <v>80423.316151166859</v>
      </c>
      <c r="X38" s="222">
        <f>X29*Parametre!$D$146</f>
        <v>81214.741582360657</v>
      </c>
      <c r="Y38" s="222">
        <f>Y29*Parametre!$D$146</f>
        <v>82007.827679865339</v>
      </c>
      <c r="Z38" s="222">
        <f>Z29*Parametre!$D$146</f>
        <v>82802.466432161847</v>
      </c>
      <c r="AA38" s="222">
        <f>AA29*Parametre!$D$146</f>
        <v>83598.545560886414</v>
      </c>
      <c r="AB38" s="222">
        <f>AB29*Parametre!$D$146</f>
        <v>84395.9483740453</v>
      </c>
      <c r="AC38" s="222">
        <f>AC29*Parametre!$D$146</f>
        <v>85194.553613882381</v>
      </c>
      <c r="AD38" s="222">
        <f>AD29*Parametre!$D$146</f>
        <v>85994.235299189837</v>
      </c>
      <c r="AE38" s="222">
        <f>AE29*Parametre!$D$146</f>
        <v>86794.862561857983</v>
      </c>
      <c r="AF38" s="222">
        <f>AF29*Parametre!$D$146</f>
        <v>87596.29947740717</v>
      </c>
      <c r="AG38" s="222">
        <f>AG29*Parametre!$D$146</f>
        <v>88398.404889283134</v>
      </c>
    </row>
    <row r="39" spans="2:33" x14ac:dyDescent="0.2">
      <c r="B39" s="209" t="s">
        <v>235</v>
      </c>
      <c r="C39" s="222">
        <f t="shared" si="8"/>
        <v>1269654.5064316525</v>
      </c>
      <c r="D39" s="222">
        <f>D30*Parametre!$D$147</f>
        <v>0</v>
      </c>
      <c r="E39" s="222">
        <f>E30*Parametre!$D$147</f>
        <v>0</v>
      </c>
      <c r="F39" s="222">
        <f>F30*Parametre!$D$147</f>
        <v>0</v>
      </c>
      <c r="G39" s="222">
        <f>G30*Parametre!$D$147</f>
        <v>33833.464902670108</v>
      </c>
      <c r="H39" s="222">
        <f>H30*Parametre!$D$147</f>
        <v>33833.464902670108</v>
      </c>
      <c r="I39" s="222">
        <f>I30*Parametre!$D$147</f>
        <v>34964.585493409992</v>
      </c>
      <c r="J39" s="222">
        <f>J30*Parametre!$D$147</f>
        <v>36128.97343869233</v>
      </c>
      <c r="K39" s="222">
        <f>K30*Parametre!$D$147</f>
        <v>37327.409153098757</v>
      </c>
      <c r="L39" s="222">
        <f>L30*Parametre!$D$147</f>
        <v>38560.692287043705</v>
      </c>
      <c r="M39" s="222">
        <f>M30*Parametre!$D$147</f>
        <v>39829.642287013245</v>
      </c>
      <c r="N39" s="222">
        <f>N30*Parametre!$D$147</f>
        <v>41135.098975041939</v>
      </c>
      <c r="O39" s="222">
        <f>O30*Parametre!$D$147</f>
        <v>42477.92314819523</v>
      </c>
      <c r="P39" s="222">
        <f>P30*Parametre!$D$147</f>
        <v>43858.997198824138</v>
      </c>
      <c r="Q39" s="222">
        <f>Q30*Parametre!$D$147</f>
        <v>45279.225756472712</v>
      </c>
      <c r="R39" s="222">
        <f>R30*Parametre!$D$147</f>
        <v>46739.536352258976</v>
      </c>
      <c r="S39" s="222">
        <f>S30*Parametre!$D$147</f>
        <v>47496.702900959259</v>
      </c>
      <c r="T39" s="222">
        <f>T30*Parametre!$D$147</f>
        <v>48260.641533741662</v>
      </c>
      <c r="U39" s="222">
        <f>U30*Parametre!$D$147</f>
        <v>49031.328323378104</v>
      </c>
      <c r="V39" s="222">
        <f>V30*Parametre!$D$147</f>
        <v>49808.735880878456</v>
      </c>
      <c r="W39" s="222">
        <f>W30*Parametre!$D$147</f>
        <v>50592.833209529563</v>
      </c>
      <c r="X39" s="222">
        <f>X30*Parametre!$D$147</f>
        <v>51383.585553265781</v>
      </c>
      <c r="Y39" s="222">
        <f>Y30*Parametre!$D$147</f>
        <v>52180.954239062092</v>
      </c>
      <c r="Z39" s="222">
        <f>Z30*Parametre!$D$147</f>
        <v>52984.896513164778</v>
      </c>
      <c r="AA39" s="222">
        <f>AA30*Parametre!$D$147</f>
        <v>53795.365370895277</v>
      </c>
      <c r="AB39" s="222">
        <f>AB30*Parametre!$D$147</f>
        <v>54612.309379730053</v>
      </c>
      <c r="AC39" s="222">
        <f>AC30*Parametre!$D$147</f>
        <v>55435.672495412524</v>
      </c>
      <c r="AD39" s="222">
        <f>AD30*Parametre!$D$147</f>
        <v>56265.393870795451</v>
      </c>
      <c r="AE39" s="222">
        <f>AE30*Parametre!$D$147</f>
        <v>57101.40765709307</v>
      </c>
      <c r="AF39" s="222">
        <f>AF30*Parametre!$D$147</f>
        <v>57943.642797253626</v>
      </c>
      <c r="AG39" s="222">
        <f>AG30*Parametre!$D$147</f>
        <v>58792.022811101764</v>
      </c>
    </row>
    <row r="40" spans="2:33" x14ac:dyDescent="0.2">
      <c r="B40" s="209" t="s">
        <v>236</v>
      </c>
      <c r="C40" s="222">
        <f t="shared" si="8"/>
        <v>9783009.8286156543</v>
      </c>
      <c r="D40" s="222">
        <f>D31*Parametre!$D$148</f>
        <v>0</v>
      </c>
      <c r="E40" s="222">
        <f>E31*Parametre!$D$148</f>
        <v>0</v>
      </c>
      <c r="F40" s="222">
        <f>F31*Parametre!$D$148</f>
        <v>0</v>
      </c>
      <c r="G40" s="222">
        <f>G31*Parametre!$D$148</f>
        <v>256144.62127532897</v>
      </c>
      <c r="H40" s="222">
        <f>H31*Parametre!$D$148</f>
        <v>256144.62127532897</v>
      </c>
      <c r="I40" s="222">
        <f>I31*Parametre!$D$148</f>
        <v>265587.06242683035</v>
      </c>
      <c r="J40" s="222">
        <f>J31*Parametre!$D$148</f>
        <v>275288.43522221252</v>
      </c>
      <c r="K40" s="222">
        <f>K31*Parametre!$D$148</f>
        <v>285254.78055128647</v>
      </c>
      <c r="L40" s="222">
        <f>L31*Parametre!$D$148</f>
        <v>295492.28801046283</v>
      </c>
      <c r="M40" s="222">
        <f>M31*Parametre!$D$148</f>
        <v>306007.30023157201</v>
      </c>
      <c r="N40" s="222">
        <f>N31*Parametre!$D$148</f>
        <v>316806.31735904206</v>
      </c>
      <c r="O40" s="222">
        <f>O31*Parametre!$D$148</f>
        <v>327896.00168178417</v>
      </c>
      <c r="P40" s="222">
        <f>P31*Parametre!$D$148</f>
        <v>339283.18242545251</v>
      </c>
      <c r="Q40" s="222">
        <f>Q31*Parametre!$D$148</f>
        <v>350974.86071179656</v>
      </c>
      <c r="R40" s="222">
        <f>R31*Parametre!$D$148</f>
        <v>362978.21469201334</v>
      </c>
      <c r="S40" s="222">
        <f>S31*Parametre!$D$148</f>
        <v>368578.17700502713</v>
      </c>
      <c r="T40" s="222">
        <f>T31*Parametre!$D$148</f>
        <v>374229.82213915058</v>
      </c>
      <c r="U40" s="222">
        <f>U31*Parametre!$D$148</f>
        <v>379932.96687391575</v>
      </c>
      <c r="V40" s="222">
        <f>V31*Parametre!$D$148</f>
        <v>385687.40143677779</v>
      </c>
      <c r="W40" s="222">
        <f>W31*Parametre!$D$148</f>
        <v>391492.88838297309</v>
      </c>
      <c r="X40" s="222">
        <f>X31*Parametre!$D$148</f>
        <v>397349.16143181262</v>
      </c>
      <c r="Y40" s="222">
        <f>Y31*Parametre!$D$148</f>
        <v>403255.92425715917</v>
      </c>
      <c r="Z40" s="222">
        <f>Z31*Parametre!$D$148</f>
        <v>409212.84923080419</v>
      </c>
      <c r="AA40" s="222">
        <f>AA31*Parametre!$D$148</f>
        <v>415219.57611601258</v>
      </c>
      <c r="AB40" s="222">
        <f>AB31*Parametre!$D$148</f>
        <v>421275.71071000799</v>
      </c>
      <c r="AC40" s="222">
        <f>AC31*Parametre!$D$148</f>
        <v>427380.82343264343</v>
      </c>
      <c r="AD40" s="222">
        <f>AD31*Parametre!$D$148</f>
        <v>433534.44785916997</v>
      </c>
      <c r="AE40" s="222">
        <f>AE31*Parametre!$D$148</f>
        <v>439736.07919520035</v>
      </c>
      <c r="AF40" s="222">
        <f>AF31*Parametre!$D$148</f>
        <v>445985.17269075196</v>
      </c>
      <c r="AG40" s="222">
        <f>AG31*Parametre!$D$148</f>
        <v>452281.14199113776</v>
      </c>
    </row>
    <row r="41" spans="2:33" x14ac:dyDescent="0.2">
      <c r="B41" s="209" t="s">
        <v>237</v>
      </c>
      <c r="C41" s="222">
        <f t="shared" si="8"/>
        <v>70227.234038931172</v>
      </c>
      <c r="D41" s="222">
        <f>D32*Parametre!$D$149</f>
        <v>0</v>
      </c>
      <c r="E41" s="222">
        <f>E32*Parametre!$D$149</f>
        <v>0</v>
      </c>
      <c r="F41" s="222">
        <f>F32*Parametre!$D$149</f>
        <v>0</v>
      </c>
      <c r="G41" s="222">
        <f>G32*Parametre!$D$149</f>
        <v>1884.1951610497917</v>
      </c>
      <c r="H41" s="222">
        <f>H32*Parametre!$D$149</f>
        <v>1884.1951610497917</v>
      </c>
      <c r="I41" s="222">
        <f>I32*Parametre!$D$149</f>
        <v>1957.3847772298514</v>
      </c>
      <c r="J41" s="222">
        <f>J32*Parametre!$D$149</f>
        <v>2032.5953442257837</v>
      </c>
      <c r="K41" s="222">
        <f>K32*Parametre!$D$149</f>
        <v>2109.8762148481678</v>
      </c>
      <c r="L41" s="222">
        <f>L32*Parametre!$D$149</f>
        <v>2189.2779646210138</v>
      </c>
      <c r="M41" s="222">
        <f>M32*Parametre!$D$149</f>
        <v>2270.8524274140723</v>
      </c>
      <c r="N41" s="222">
        <f>N32*Parametre!$D$149</f>
        <v>2354.6527322977868</v>
      </c>
      <c r="O41" s="222">
        <f>O32*Parametre!$D$149</f>
        <v>2440.7333416693527</v>
      </c>
      <c r="P41" s="222">
        <f>P32*Parametre!$D$149</f>
        <v>2529.1500907021054</v>
      </c>
      <c r="Q41" s="222">
        <f>Q32*Parametre!$D$149</f>
        <v>2619.9602281694733</v>
      </c>
      <c r="R41" s="222">
        <f>R32*Parametre!$D$149</f>
        <v>2713.2224587010319</v>
      </c>
      <c r="S41" s="222">
        <f>S32*Parametre!$D$149</f>
        <v>2733.3927356173922</v>
      </c>
      <c r="T41" s="222">
        <f>T32*Parametre!$D$149</f>
        <v>2753.7923481455509</v>
      </c>
      <c r="U41" s="222">
        <f>U32*Parametre!$D$149</f>
        <v>2774.4185296444643</v>
      </c>
      <c r="V41" s="222">
        <f>V32*Parametre!$D$149</f>
        <v>2795.2682958591595</v>
      </c>
      <c r="W41" s="222">
        <f>W32*Parametre!$D$149</f>
        <v>2816.3384361726721</v>
      </c>
      <c r="X41" s="222">
        <f>X32*Parametre!$D$149</f>
        <v>2837.6255045216631</v>
      </c>
      <c r="Y41" s="222">
        <f>Y32*Parametre!$D$149</f>
        <v>2859.1258099601746</v>
      </c>
      <c r="Z41" s="222">
        <f>Z32*Parametre!$D$149</f>
        <v>2880.8354068595067</v>
      </c>
      <c r="AA41" s="222">
        <f>AA32*Parametre!$D$149</f>
        <v>2902.7500847288325</v>
      </c>
      <c r="AB41" s="222">
        <f>AB32*Parametre!$D$149</f>
        <v>2924.8653576367465</v>
      </c>
      <c r="AC41" s="222">
        <f>AC32*Parametre!$D$149</f>
        <v>2947.1764532249554</v>
      </c>
      <c r="AD41" s="222">
        <f>AD32*Parametre!$D$149</f>
        <v>2969.6783012899264</v>
      </c>
      <c r="AE41" s="222">
        <f>AE32*Parametre!$D$149</f>
        <v>2992.3655219192206</v>
      </c>
      <c r="AF41" s="222">
        <f>AF32*Parametre!$D$149</f>
        <v>3015.2324131613136</v>
      </c>
      <c r="AG41" s="222">
        <f>AG32*Parametre!$D$149</f>
        <v>3038.2729382113721</v>
      </c>
    </row>
    <row r="42" spans="2:33" x14ac:dyDescent="0.2">
      <c r="B42" s="216" t="s">
        <v>9</v>
      </c>
      <c r="C42" s="223">
        <f t="shared" si="8"/>
        <v>18618440.7814808</v>
      </c>
      <c r="D42" s="224">
        <f t="shared" ref="D42:AG42" si="9">SUM(D36:D41)</f>
        <v>0</v>
      </c>
      <c r="E42" s="223">
        <f t="shared" si="9"/>
        <v>0</v>
      </c>
      <c r="F42" s="223">
        <f t="shared" si="9"/>
        <v>0</v>
      </c>
      <c r="G42" s="223">
        <f t="shared" si="9"/>
        <v>496656.72345823765</v>
      </c>
      <c r="H42" s="223">
        <f t="shared" si="9"/>
        <v>496656.72345823765</v>
      </c>
      <c r="I42" s="223">
        <f t="shared" si="9"/>
        <v>514652.596710724</v>
      </c>
      <c r="J42" s="223">
        <f t="shared" si="9"/>
        <v>533063.93073758495</v>
      </c>
      <c r="K42" s="223">
        <f t="shared" si="9"/>
        <v>551899.823788065</v>
      </c>
      <c r="L42" s="223">
        <f t="shared" si="9"/>
        <v>571169.59504180891</v>
      </c>
      <c r="M42" s="223">
        <f t="shared" si="9"/>
        <v>590882.7910118805</v>
      </c>
      <c r="N42" s="223">
        <f t="shared" si="9"/>
        <v>611049.1921670062</v>
      </c>
      <c r="O42" s="223">
        <f t="shared" si="9"/>
        <v>631678.81978202972</v>
      </c>
      <c r="P42" s="223">
        <f t="shared" si="9"/>
        <v>652781.94302529749</v>
      </c>
      <c r="Q42" s="223">
        <f t="shared" si="9"/>
        <v>674369.0862926835</v>
      </c>
      <c r="R42" s="223">
        <f t="shared" si="9"/>
        <v>696451.03679837682</v>
      </c>
      <c r="S42" s="223">
        <f t="shared" si="9"/>
        <v>705735.34635463089</v>
      </c>
      <c r="T42" s="223">
        <f t="shared" si="9"/>
        <v>715086.49349141563</v>
      </c>
      <c r="U42" s="223">
        <f t="shared" si="9"/>
        <v>724503.94074002793</v>
      </c>
      <c r="V42" s="223">
        <f t="shared" si="9"/>
        <v>733987.10704632069</v>
      </c>
      <c r="W42" s="223">
        <f t="shared" si="9"/>
        <v>743535.36604009394</v>
      </c>
      <c r="X42" s="223">
        <f t="shared" si="9"/>
        <v>753148.04423860786</v>
      </c>
      <c r="Y42" s="223">
        <f t="shared" si="9"/>
        <v>762824.41918094561</v>
      </c>
      <c r="Z42" s="223">
        <f t="shared" si="9"/>
        <v>772563.7174912988</v>
      </c>
      <c r="AA42" s="223">
        <f t="shared" si="9"/>
        <v>782365.11286711891</v>
      </c>
      <c r="AB42" s="223">
        <f t="shared" si="9"/>
        <v>792227.72399017517</v>
      </c>
      <c r="AC42" s="223">
        <f t="shared" si="9"/>
        <v>802150.61235669418</v>
      </c>
      <c r="AD42" s="223">
        <f t="shared" si="9"/>
        <v>812132.78002316668</v>
      </c>
      <c r="AE42" s="223">
        <f t="shared" si="9"/>
        <v>822173.16726503707</v>
      </c>
      <c r="AF42" s="223">
        <f t="shared" si="9"/>
        <v>832270.65014388412</v>
      </c>
      <c r="AG42" s="223">
        <f t="shared" si="9"/>
        <v>842424.03797945089</v>
      </c>
    </row>
    <row r="45" spans="2:33" x14ac:dyDescent="0.2">
      <c r="B45" s="204"/>
      <c r="C45" s="204"/>
      <c r="D45" s="204" t="s">
        <v>10</v>
      </c>
      <c r="E45" s="204"/>
      <c r="F45" s="204"/>
      <c r="G45" s="204"/>
      <c r="H45" s="204"/>
      <c r="I45" s="204"/>
      <c r="J45" s="204"/>
      <c r="K45" s="204"/>
      <c r="L45" s="204"/>
      <c r="M45" s="204"/>
      <c r="N45" s="204"/>
      <c r="O45" s="204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2:33" x14ac:dyDescent="0.2">
      <c r="B46" s="206" t="s">
        <v>375</v>
      </c>
      <c r="C46" s="206"/>
      <c r="D46" s="204">
        <v>1</v>
      </c>
      <c r="E46" s="204">
        <v>2</v>
      </c>
      <c r="F46" s="204">
        <v>3</v>
      </c>
      <c r="G46" s="204">
        <v>4</v>
      </c>
      <c r="H46" s="204">
        <v>5</v>
      </c>
      <c r="I46" s="204">
        <v>6</v>
      </c>
      <c r="J46" s="204">
        <v>7</v>
      </c>
      <c r="K46" s="204">
        <v>8</v>
      </c>
      <c r="L46" s="204">
        <v>9</v>
      </c>
      <c r="M46" s="204">
        <v>10</v>
      </c>
      <c r="N46" s="204">
        <v>11</v>
      </c>
      <c r="O46" s="204">
        <v>12</v>
      </c>
      <c r="P46" s="204">
        <v>13</v>
      </c>
      <c r="Q46" s="204">
        <v>14</v>
      </c>
      <c r="R46" s="204">
        <v>15</v>
      </c>
      <c r="S46" s="204">
        <v>16</v>
      </c>
      <c r="T46" s="204">
        <v>17</v>
      </c>
      <c r="U46" s="204">
        <v>18</v>
      </c>
      <c r="V46" s="204">
        <v>19</v>
      </c>
      <c r="W46" s="204">
        <v>20</v>
      </c>
      <c r="X46" s="204">
        <v>21</v>
      </c>
      <c r="Y46" s="204">
        <v>22</v>
      </c>
      <c r="Z46" s="204">
        <v>23</v>
      </c>
      <c r="AA46" s="204">
        <v>24</v>
      </c>
      <c r="AB46" s="204">
        <v>25</v>
      </c>
      <c r="AC46" s="204">
        <v>26</v>
      </c>
      <c r="AD46" s="204">
        <v>27</v>
      </c>
      <c r="AE46" s="204">
        <v>28</v>
      </c>
      <c r="AF46" s="204">
        <v>29</v>
      </c>
      <c r="AG46" s="204">
        <v>30</v>
      </c>
    </row>
    <row r="47" spans="2:33" x14ac:dyDescent="0.2">
      <c r="B47" s="207" t="s">
        <v>44</v>
      </c>
      <c r="C47" s="207" t="s">
        <v>9</v>
      </c>
      <c r="D47" s="208">
        <f>D4</f>
        <v>2026</v>
      </c>
      <c r="E47" s="208">
        <f t="shared" ref="E47:AG47" si="10">E4</f>
        <v>2027</v>
      </c>
      <c r="F47" s="208">
        <f t="shared" si="10"/>
        <v>2028</v>
      </c>
      <c r="G47" s="208">
        <f t="shared" si="10"/>
        <v>2029</v>
      </c>
      <c r="H47" s="208">
        <f t="shared" si="10"/>
        <v>2030</v>
      </c>
      <c r="I47" s="208">
        <f t="shared" si="10"/>
        <v>2031</v>
      </c>
      <c r="J47" s="208">
        <f t="shared" si="10"/>
        <v>2032</v>
      </c>
      <c r="K47" s="208">
        <f t="shared" si="10"/>
        <v>2033</v>
      </c>
      <c r="L47" s="208">
        <f t="shared" si="10"/>
        <v>2034</v>
      </c>
      <c r="M47" s="208">
        <f t="shared" si="10"/>
        <v>2035</v>
      </c>
      <c r="N47" s="208">
        <f t="shared" si="10"/>
        <v>2036</v>
      </c>
      <c r="O47" s="208">
        <f t="shared" si="10"/>
        <v>2037</v>
      </c>
      <c r="P47" s="208">
        <f t="shared" si="10"/>
        <v>2038</v>
      </c>
      <c r="Q47" s="208">
        <f t="shared" si="10"/>
        <v>2039</v>
      </c>
      <c r="R47" s="208">
        <f t="shared" si="10"/>
        <v>2040</v>
      </c>
      <c r="S47" s="208">
        <f t="shared" si="10"/>
        <v>2041</v>
      </c>
      <c r="T47" s="208">
        <f t="shared" si="10"/>
        <v>2042</v>
      </c>
      <c r="U47" s="208">
        <f t="shared" si="10"/>
        <v>2043</v>
      </c>
      <c r="V47" s="208">
        <f t="shared" si="10"/>
        <v>2044</v>
      </c>
      <c r="W47" s="208">
        <f t="shared" si="10"/>
        <v>2045</v>
      </c>
      <c r="X47" s="208">
        <f t="shared" si="10"/>
        <v>2046</v>
      </c>
      <c r="Y47" s="208">
        <f t="shared" si="10"/>
        <v>2047</v>
      </c>
      <c r="Z47" s="208">
        <f t="shared" si="10"/>
        <v>2048</v>
      </c>
      <c r="AA47" s="208">
        <f t="shared" si="10"/>
        <v>2049</v>
      </c>
      <c r="AB47" s="208">
        <f t="shared" si="10"/>
        <v>2050</v>
      </c>
      <c r="AC47" s="208">
        <f t="shared" si="10"/>
        <v>2051</v>
      </c>
      <c r="AD47" s="208">
        <f t="shared" si="10"/>
        <v>2052</v>
      </c>
      <c r="AE47" s="208">
        <f t="shared" si="10"/>
        <v>2053</v>
      </c>
      <c r="AF47" s="208">
        <f t="shared" si="10"/>
        <v>2054</v>
      </c>
      <c r="AG47" s="208">
        <f t="shared" si="10"/>
        <v>2055</v>
      </c>
    </row>
    <row r="48" spans="2:33" x14ac:dyDescent="0.2">
      <c r="B48" s="204" t="s">
        <v>364</v>
      </c>
      <c r="C48" s="222">
        <f t="shared" ref="C48:C53" si="11">SUM(D48:AG48)</f>
        <v>3886285798.981874</v>
      </c>
      <c r="D48" s="232">
        <f>'[1]10 Ostatné náklady'!D48</f>
        <v>132512372.7225</v>
      </c>
      <c r="E48" s="232">
        <f>'[1]10 Ostatné náklady'!E48</f>
        <v>131346725.23874997</v>
      </c>
      <c r="F48" s="232">
        <f>'[1]10 Ostatné náklady'!F48</f>
        <v>130181077.75500004</v>
      </c>
      <c r="G48" s="232">
        <f>'[1]10 Ostatné náklady'!G48</f>
        <v>127849782.78749995</v>
      </c>
      <c r="H48" s="232">
        <f>'[1]10 Ostatné náklady'!H48</f>
        <v>127849782.78749995</v>
      </c>
      <c r="I48" s="232">
        <f>'[1]10 Ostatné náklady'!I48</f>
        <v>127983925.07812501</v>
      </c>
      <c r="J48" s="232">
        <f>'[1]10 Ostatné náklady'!J48</f>
        <v>128118067.36875002</v>
      </c>
      <c r="K48" s="232">
        <f>'[1]10 Ostatné náklady'!K48</f>
        <v>128252209.65937503</v>
      </c>
      <c r="L48" s="232">
        <f>'[1]10 Ostatné náklady'!L48</f>
        <v>128386351.94999994</v>
      </c>
      <c r="M48" s="232">
        <f>'[1]10 Ostatné náklady'!M48</f>
        <v>128520494.24062499</v>
      </c>
      <c r="N48" s="232">
        <f>'[1]10 Ostatné náklady'!N48</f>
        <v>128654636.53124994</v>
      </c>
      <c r="O48" s="232">
        <f>'[1]10 Ostatné náklady'!O48</f>
        <v>128788778.82187496</v>
      </c>
      <c r="P48" s="232">
        <f>'[1]10 Ostatné náklady'!P48</f>
        <v>128922921.11249995</v>
      </c>
      <c r="Q48" s="232">
        <f>'[1]10 Ostatné náklady'!Q48</f>
        <v>129057063.40312496</v>
      </c>
      <c r="R48" s="232">
        <f>'[1]10 Ostatné náklady'!R48</f>
        <v>129191205.69375005</v>
      </c>
      <c r="S48" s="232">
        <f>'[1]10 Ostatné náklady'!S48</f>
        <v>129297891.68062507</v>
      </c>
      <c r="T48" s="232">
        <f>'[1]10 Ostatné náklady'!T48</f>
        <v>129404577.6675</v>
      </c>
      <c r="U48" s="232">
        <f>'[1]10 Ostatné náklady'!U48</f>
        <v>129511263.65437499</v>
      </c>
      <c r="V48" s="232">
        <f>'[1]10 Ostatné náklady'!V48</f>
        <v>129617949.64125</v>
      </c>
      <c r="W48" s="232">
        <f>'[1]10 Ostatné náklady'!W48</f>
        <v>129724635.62812492</v>
      </c>
      <c r="X48" s="232">
        <f>'[1]10 Ostatné náklady'!X48</f>
        <v>129831321.61500001</v>
      </c>
      <c r="Y48" s="232">
        <f>'[1]10 Ostatné náklady'!Y48</f>
        <v>129938007.60187499</v>
      </c>
      <c r="Z48" s="232">
        <f>'[1]10 Ostatné náklady'!Z48</f>
        <v>130044693.58874999</v>
      </c>
      <c r="AA48" s="232">
        <f>'[1]10 Ostatné náklady'!AA48</f>
        <v>130151379.57562503</v>
      </c>
      <c r="AB48" s="232">
        <f>'[1]10 Ostatné náklady'!AB48</f>
        <v>130258065.56250001</v>
      </c>
      <c r="AC48" s="232">
        <f>'[1]10 Ostatné náklady'!AC48</f>
        <v>130364751.54937492</v>
      </c>
      <c r="AD48" s="232">
        <f>'[1]10 Ostatné náklady'!AD48</f>
        <v>130471437.53624997</v>
      </c>
      <c r="AE48" s="232">
        <f>'[1]10 Ostatné náklady'!AE48</f>
        <v>130578123.52312499</v>
      </c>
      <c r="AF48" s="232">
        <f>'[1]10 Ostatné náklady'!AF48</f>
        <v>130684809.50999996</v>
      </c>
      <c r="AG48" s="232">
        <f>'[1]10 Ostatné náklady'!AG48</f>
        <v>130791495.49687502</v>
      </c>
    </row>
    <row r="49" spans="2:33" x14ac:dyDescent="0.2">
      <c r="B49" s="204" t="s">
        <v>365</v>
      </c>
      <c r="C49" s="222">
        <f t="shared" si="11"/>
        <v>1295428599.6606255</v>
      </c>
      <c r="D49" s="232">
        <f>'[1]10 Ostatné náklady'!D49</f>
        <v>44170790.907499991</v>
      </c>
      <c r="E49" s="232">
        <f>'[1]10 Ostatné náklady'!E49</f>
        <v>43782241.746249989</v>
      </c>
      <c r="F49" s="232">
        <f>'[1]10 Ostatné náklady'!F49</f>
        <v>43393692.585000008</v>
      </c>
      <c r="G49" s="232">
        <f>'[1]10 Ostatné náklady'!G49</f>
        <v>42616594.26250001</v>
      </c>
      <c r="H49" s="232">
        <f>'[1]10 Ostatné náklady'!H49</f>
        <v>42616594.26250001</v>
      </c>
      <c r="I49" s="232">
        <f>'[1]10 Ostatné náklady'!I49</f>
        <v>42661308.359375</v>
      </c>
      <c r="J49" s="232">
        <f>'[1]10 Ostatné náklady'!J49</f>
        <v>42706022.456250012</v>
      </c>
      <c r="K49" s="232">
        <f>'[1]10 Ostatné náklady'!K49</f>
        <v>42750736.553125016</v>
      </c>
      <c r="L49" s="232">
        <f>'[1]10 Ostatné náklady'!L49</f>
        <v>42795450.650000021</v>
      </c>
      <c r="M49" s="232">
        <f>'[1]10 Ostatné náklady'!M49</f>
        <v>42840164.746874988</v>
      </c>
      <c r="N49" s="232">
        <f>'[1]10 Ostatné náklady'!N49</f>
        <v>42884878.843750015</v>
      </c>
      <c r="O49" s="232">
        <f>'[1]10 Ostatné náklady'!O49</f>
        <v>42929592.940624997</v>
      </c>
      <c r="P49" s="232">
        <f>'[1]10 Ostatné náklady'!P49</f>
        <v>42974307.037499987</v>
      </c>
      <c r="Q49" s="232">
        <f>'[1]10 Ostatné náklady'!Q49</f>
        <v>43019021.134375006</v>
      </c>
      <c r="R49" s="232">
        <f>'[1]10 Ostatné náklady'!R49</f>
        <v>43063735.231250003</v>
      </c>
      <c r="S49" s="232">
        <f>'[1]10 Ostatné náklady'!S49</f>
        <v>43099297.226875007</v>
      </c>
      <c r="T49" s="232">
        <f>'[1]10 Ostatné náklady'!T49</f>
        <v>43134859.222500004</v>
      </c>
      <c r="U49" s="232">
        <f>'[1]10 Ostatné náklady'!U49</f>
        <v>43170421.218124971</v>
      </c>
      <c r="V49" s="232">
        <f>'[1]10 Ostatné náklady'!V49</f>
        <v>43205983.21375002</v>
      </c>
      <c r="W49" s="232">
        <f>'[1]10 Ostatné náklady'!W49</f>
        <v>43241545.209375016</v>
      </c>
      <c r="X49" s="232">
        <f>'[1]10 Ostatné náklady'!X49</f>
        <v>43277107.204999983</v>
      </c>
      <c r="Y49" s="232">
        <f>'[1]10 Ostatné náklady'!Y49</f>
        <v>43312669.20062501</v>
      </c>
      <c r="Z49" s="232">
        <f>'[1]10 Ostatné náklady'!Z49</f>
        <v>43348231.196249969</v>
      </c>
      <c r="AA49" s="232">
        <f>'[1]10 Ostatné náklady'!AA49</f>
        <v>43383793.191875003</v>
      </c>
      <c r="AB49" s="232">
        <f>'[1]10 Ostatné náklady'!AB49</f>
        <v>43419355.187500007</v>
      </c>
      <c r="AC49" s="232">
        <f>'[1]10 Ostatné náklady'!AC49</f>
        <v>43454917.183125004</v>
      </c>
      <c r="AD49" s="232">
        <f>'[1]10 Ostatné náklady'!AD49</f>
        <v>43490479.178750016</v>
      </c>
      <c r="AE49" s="232">
        <f>'[1]10 Ostatné náklady'!AE49</f>
        <v>43526041.17437499</v>
      </c>
      <c r="AF49" s="232">
        <f>'[1]10 Ostatné náklady'!AF49</f>
        <v>43561603.169999979</v>
      </c>
      <c r="AG49" s="232">
        <f>'[1]10 Ostatné náklady'!AG49</f>
        <v>43597165.165624976</v>
      </c>
    </row>
    <row r="50" spans="2:33" x14ac:dyDescent="0.2">
      <c r="B50" s="204" t="s">
        <v>234</v>
      </c>
      <c r="C50" s="222">
        <f t="shared" si="11"/>
        <v>451463814.93300009</v>
      </c>
      <c r="D50" s="232">
        <f>'[1]10 Ostatné náklady'!D50</f>
        <v>15395592.763</v>
      </c>
      <c r="E50" s="232">
        <f>'[1]10 Ostatné náklady'!E50</f>
        <v>15259849.701000007</v>
      </c>
      <c r="F50" s="232">
        <f>'[1]10 Ostatné náklady'!F50</f>
        <v>15124106.639000002</v>
      </c>
      <c r="G50" s="232">
        <f>'[1]10 Ostatné náklady'!G50</f>
        <v>14852620.515000002</v>
      </c>
      <c r="H50" s="232">
        <f>'[1]10 Ostatné náklady'!H50</f>
        <v>14852620.515000002</v>
      </c>
      <c r="I50" s="232">
        <f>'[1]10 Ostatné náklady'!I50</f>
        <v>14867981.832000002</v>
      </c>
      <c r="J50" s="232">
        <f>'[1]10 Ostatné náklady'!J50</f>
        <v>14883343.149000002</v>
      </c>
      <c r="K50" s="232">
        <f>'[1]10 Ostatné náklady'!K50</f>
        <v>14898704.465999998</v>
      </c>
      <c r="L50" s="232">
        <f>'[1]10 Ostatné náklady'!L50</f>
        <v>14914065.783000004</v>
      </c>
      <c r="M50" s="232">
        <f>'[1]10 Ostatné náklady'!M50</f>
        <v>14929427.100000009</v>
      </c>
      <c r="N50" s="232">
        <f>'[1]10 Ostatné náklady'!N50</f>
        <v>14944788.417000007</v>
      </c>
      <c r="O50" s="232">
        <f>'[1]10 Ostatné náklady'!O50</f>
        <v>14960149.734000009</v>
      </c>
      <c r="P50" s="232">
        <f>'[1]10 Ostatné náklady'!P50</f>
        <v>14975511.05100001</v>
      </c>
      <c r="Q50" s="232">
        <f>'[1]10 Ostatné náklady'!Q50</f>
        <v>14990872.367999999</v>
      </c>
      <c r="R50" s="232">
        <f>'[1]10 Ostatné náklady'!R50</f>
        <v>15006233.685000002</v>
      </c>
      <c r="S50" s="232">
        <f>'[1]10 Ostatné náklady'!S50</f>
        <v>15018854.034500003</v>
      </c>
      <c r="T50" s="232">
        <f>'[1]10 Ostatné náklady'!T50</f>
        <v>15031474.384000003</v>
      </c>
      <c r="U50" s="232">
        <f>'[1]10 Ostatné náklady'!U50</f>
        <v>15044094.7335</v>
      </c>
      <c r="V50" s="232">
        <f>'[1]10 Ostatné náklady'!V50</f>
        <v>15056715.083000001</v>
      </c>
      <c r="W50" s="232">
        <f>'[1]10 Ostatné náklady'!W50</f>
        <v>15069335.432500005</v>
      </c>
      <c r="X50" s="232">
        <f>'[1]10 Ostatné náklady'!X50</f>
        <v>15081955.782000003</v>
      </c>
      <c r="Y50" s="232">
        <f>'[1]10 Ostatné náklady'!Y50</f>
        <v>15094576.131499996</v>
      </c>
      <c r="Z50" s="232">
        <f>'[1]10 Ostatné náklady'!Z50</f>
        <v>15107196.480999995</v>
      </c>
      <c r="AA50" s="232">
        <f>'[1]10 Ostatné náklady'!AA50</f>
        <v>15119816.830500001</v>
      </c>
      <c r="AB50" s="232">
        <f>'[1]10 Ostatné náklady'!AB50</f>
        <v>15132437.18</v>
      </c>
      <c r="AC50" s="232">
        <f>'[1]10 Ostatné náklady'!AC50</f>
        <v>15145057.529499998</v>
      </c>
      <c r="AD50" s="232">
        <f>'[1]10 Ostatné náklady'!AD50</f>
        <v>15157677.878999997</v>
      </c>
      <c r="AE50" s="232">
        <f>'[1]10 Ostatné náklady'!AE50</f>
        <v>15170298.228499997</v>
      </c>
      <c r="AF50" s="232">
        <f>'[1]10 Ostatné náklady'!AF50</f>
        <v>15182918.578000003</v>
      </c>
      <c r="AG50" s="232">
        <f>'[1]10 Ostatné náklady'!AG50</f>
        <v>15195538.9275</v>
      </c>
    </row>
    <row r="51" spans="2:33" x14ac:dyDescent="0.2">
      <c r="B51" s="204" t="s">
        <v>235</v>
      </c>
      <c r="C51" s="222">
        <f t="shared" si="11"/>
        <v>264311967.49550003</v>
      </c>
      <c r="D51" s="232">
        <f>'[1]10 Ostatné náklady'!D51</f>
        <v>7221993.3679999979</v>
      </c>
      <c r="E51" s="232">
        <f>'[1]10 Ostatné náklady'!E51</f>
        <v>7360733.591</v>
      </c>
      <c r="F51" s="232">
        <f>'[1]10 Ostatné náklady'!F51</f>
        <v>7499473.8139999984</v>
      </c>
      <c r="G51" s="232">
        <f>'[1]10 Ostatné náklady'!G51</f>
        <v>7776954.2599999988</v>
      </c>
      <c r="H51" s="232">
        <f>'[1]10 Ostatné náklady'!H51</f>
        <v>7776954.2599999988</v>
      </c>
      <c r="I51" s="232">
        <f>'[1]10 Ostatné náklady'!I51</f>
        <v>7879659.1645000027</v>
      </c>
      <c r="J51" s="232">
        <f>'[1]10 Ostatné náklady'!J51</f>
        <v>7982364.0689999992</v>
      </c>
      <c r="K51" s="232">
        <f>'[1]10 Ostatné náklady'!K51</f>
        <v>8085068.9735000022</v>
      </c>
      <c r="L51" s="232">
        <f>'[1]10 Ostatné náklady'!L51</f>
        <v>8187773.8779999986</v>
      </c>
      <c r="M51" s="232">
        <f>'[1]10 Ostatné náklady'!M51</f>
        <v>8290478.7825000016</v>
      </c>
      <c r="N51" s="232">
        <f>'[1]10 Ostatné náklady'!N51</f>
        <v>8393183.686999999</v>
      </c>
      <c r="O51" s="232">
        <f>'[1]10 Ostatné náklady'!O51</f>
        <v>8495888.591500001</v>
      </c>
      <c r="P51" s="232">
        <f>'[1]10 Ostatné náklady'!P51</f>
        <v>8598593.4959999993</v>
      </c>
      <c r="Q51" s="232">
        <f>'[1]10 Ostatné náklady'!Q51</f>
        <v>8701298.4004999958</v>
      </c>
      <c r="R51" s="232">
        <f>'[1]10 Ostatné náklady'!R51</f>
        <v>8804003.3050000034</v>
      </c>
      <c r="S51" s="232">
        <f>'[1]10 Ostatné náklady'!S51</f>
        <v>8897315.7740000058</v>
      </c>
      <c r="T51" s="232">
        <f>'[1]10 Ostatné náklady'!T51</f>
        <v>8990628.2429999933</v>
      </c>
      <c r="U51" s="232">
        <f>'[1]10 Ostatné náklady'!U51</f>
        <v>9083940.7120000012</v>
      </c>
      <c r="V51" s="232">
        <f>'[1]10 Ostatné náklady'!V51</f>
        <v>9177253.1809999999</v>
      </c>
      <c r="W51" s="232">
        <f>'[1]10 Ostatné náklady'!W51</f>
        <v>9270565.6499999985</v>
      </c>
      <c r="X51" s="232">
        <f>'[1]10 Ostatné náklady'!X51</f>
        <v>9363878.1190000046</v>
      </c>
      <c r="Y51" s="232">
        <f>'[1]10 Ostatné náklady'!Y51</f>
        <v>9457190.5879999939</v>
      </c>
      <c r="Z51" s="232">
        <f>'[1]10 Ostatné náklady'!Z51</f>
        <v>9550503.0570000112</v>
      </c>
      <c r="AA51" s="232">
        <f>'[1]10 Ostatné náklady'!AA51</f>
        <v>9643815.5259999949</v>
      </c>
      <c r="AB51" s="232">
        <f>'[1]10 Ostatné náklady'!AB51</f>
        <v>9737127.9949999992</v>
      </c>
      <c r="AC51" s="232">
        <f>'[1]10 Ostatné náklady'!AC51</f>
        <v>9830440.4639999941</v>
      </c>
      <c r="AD51" s="232">
        <f>'[1]10 Ostatné náklady'!AD51</f>
        <v>9923752.9330000021</v>
      </c>
      <c r="AE51" s="232">
        <f>'[1]10 Ostatné náklady'!AE51</f>
        <v>10017065.401999997</v>
      </c>
      <c r="AF51" s="232">
        <f>'[1]10 Ostatné náklady'!AF51</f>
        <v>10110377.871000005</v>
      </c>
      <c r="AG51" s="232">
        <f>'[1]10 Ostatné náklady'!AG51</f>
        <v>10203690.340000002</v>
      </c>
    </row>
    <row r="52" spans="2:33" x14ac:dyDescent="0.2">
      <c r="B52" s="204" t="s">
        <v>236</v>
      </c>
      <c r="C52" s="222">
        <f t="shared" si="11"/>
        <v>1758689564.5830002</v>
      </c>
      <c r="D52" s="232">
        <f>'[1]10 Ostatné náklady'!D52</f>
        <v>48046370.287999988</v>
      </c>
      <c r="E52" s="232">
        <f>'[1]10 Ostatné náklady'!E52</f>
        <v>48968505.26600001</v>
      </c>
      <c r="F52" s="232">
        <f>'[1]10 Ostatné náklady'!F52</f>
        <v>49890640.243999995</v>
      </c>
      <c r="G52" s="232">
        <f>'[1]10 Ostatné náklady'!G52</f>
        <v>51734910.20000001</v>
      </c>
      <c r="H52" s="232">
        <f>'[1]10 Ostatné náklady'!H52</f>
        <v>51734910.20000001</v>
      </c>
      <c r="I52" s="232">
        <f>'[1]10 Ostatné náklady'!I52</f>
        <v>52419574.060999982</v>
      </c>
      <c r="J52" s="232">
        <f>'[1]10 Ostatné náklady'!J52</f>
        <v>53104237.921999976</v>
      </c>
      <c r="K52" s="232">
        <f>'[1]10 Ostatné náklady'!K52</f>
        <v>53788901.783000015</v>
      </c>
      <c r="L52" s="232">
        <f>'[1]10 Ostatné náklady'!L52</f>
        <v>54473565.644000009</v>
      </c>
      <c r="M52" s="232">
        <f>'[1]10 Ostatné náklady'!M52</f>
        <v>55158229.50499998</v>
      </c>
      <c r="N52" s="232">
        <f>'[1]10 Ostatné náklady'!N52</f>
        <v>55842893.366000012</v>
      </c>
      <c r="O52" s="232">
        <f>'[1]10 Ostatné náklady'!O52</f>
        <v>56527557.227000006</v>
      </c>
      <c r="P52" s="232">
        <f>'[1]10 Ostatné náklady'!P52</f>
        <v>57212221.088000007</v>
      </c>
      <c r="Q52" s="232">
        <f>'[1]10 Ostatné náklady'!Q52</f>
        <v>57896884.949000023</v>
      </c>
      <c r="R52" s="232">
        <f>'[1]10 Ostatné náklady'!R52</f>
        <v>58581548.810000025</v>
      </c>
      <c r="S52" s="232">
        <f>'[1]10 Ostatné náklady'!S52</f>
        <v>59203093.659000009</v>
      </c>
      <c r="T52" s="232">
        <f>'[1]10 Ostatné náklady'!T52</f>
        <v>59824638.507999994</v>
      </c>
      <c r="U52" s="232">
        <f>'[1]10 Ostatné náklady'!U52</f>
        <v>60446183.356999986</v>
      </c>
      <c r="V52" s="232">
        <f>'[1]10 Ostatné náklady'!V52</f>
        <v>61067728.205999993</v>
      </c>
      <c r="W52" s="232">
        <f>'[1]10 Ostatné náklady'!W52</f>
        <v>61689273.054999985</v>
      </c>
      <c r="X52" s="232">
        <f>'[1]10 Ostatné náklady'!X52</f>
        <v>62310817.904000022</v>
      </c>
      <c r="Y52" s="232">
        <f>'[1]10 Ostatné náklady'!Y52</f>
        <v>62932362.753000006</v>
      </c>
      <c r="Z52" s="232">
        <f>'[1]10 Ostatné náklady'!Z52</f>
        <v>63553907.601999998</v>
      </c>
      <c r="AA52" s="232">
        <f>'[1]10 Ostatné náklady'!AA52</f>
        <v>64175452.45099999</v>
      </c>
      <c r="AB52" s="232">
        <f>'[1]10 Ostatné náklady'!AB52</f>
        <v>64796997.300000034</v>
      </c>
      <c r="AC52" s="232">
        <f>'[1]10 Ostatné náklady'!AC52</f>
        <v>65418542.149000019</v>
      </c>
      <c r="AD52" s="232">
        <f>'[1]10 Ostatné náklady'!AD52</f>
        <v>66040086.998000018</v>
      </c>
      <c r="AE52" s="232">
        <f>'[1]10 Ostatné náklady'!AE52</f>
        <v>66661631.847000003</v>
      </c>
      <c r="AF52" s="232">
        <f>'[1]10 Ostatné náklady'!AF52</f>
        <v>67283176.69599998</v>
      </c>
      <c r="AG52" s="232">
        <f>'[1]10 Ostatné náklady'!AG52</f>
        <v>67904721.545000017</v>
      </c>
    </row>
    <row r="53" spans="2:33" x14ac:dyDescent="0.2">
      <c r="B53" s="204" t="s">
        <v>237</v>
      </c>
      <c r="C53" s="222">
        <f t="shared" si="11"/>
        <v>15206587.9155</v>
      </c>
      <c r="D53" s="232">
        <f>'[1]10 Ostatné náklady'!D53</f>
        <v>417533.79299999995</v>
      </c>
      <c r="E53" s="232">
        <f>'[1]10 Ostatné náklady'!E53</f>
        <v>424406.81599999993</v>
      </c>
      <c r="F53" s="232">
        <f>'[1]10 Ostatné náklady'!F53</f>
        <v>431279.83900000004</v>
      </c>
      <c r="G53" s="232">
        <f>'[1]10 Ostatné náklady'!G53</f>
        <v>445025.88499999989</v>
      </c>
      <c r="H53" s="232">
        <f>'[1]10 Ostatné náklady'!H53</f>
        <v>445025.88499999989</v>
      </c>
      <c r="I53" s="232">
        <f>'[1]10 Ostatné náklady'!I53</f>
        <v>451288.29950000002</v>
      </c>
      <c r="J53" s="232">
        <f>'[1]10 Ostatné náklady'!J53</f>
        <v>457550.71399999998</v>
      </c>
      <c r="K53" s="232">
        <f>'[1]10 Ostatné náklady'!K53</f>
        <v>463813.12849999982</v>
      </c>
      <c r="L53" s="232">
        <f>'[1]10 Ostatné náklady'!L53</f>
        <v>470075.54300000001</v>
      </c>
      <c r="M53" s="232">
        <f>'[1]10 Ostatné náklady'!M53</f>
        <v>476337.95749999984</v>
      </c>
      <c r="N53" s="232">
        <f>'[1]10 Ostatné náklady'!N53</f>
        <v>482600.37200000003</v>
      </c>
      <c r="O53" s="232">
        <f>'[1]10 Ostatné náklady'!O53</f>
        <v>488862.78649999981</v>
      </c>
      <c r="P53" s="232">
        <f>'[1]10 Ostatné náklady'!P53</f>
        <v>495125.20099999988</v>
      </c>
      <c r="Q53" s="232">
        <f>'[1]10 Ostatné náklady'!Q53</f>
        <v>501387.61550000013</v>
      </c>
      <c r="R53" s="232">
        <f>'[1]10 Ostatné náklady'!R53</f>
        <v>507650.03</v>
      </c>
      <c r="S53" s="232">
        <f>'[1]10 Ostatné náklady'!S53</f>
        <v>512932.30999999982</v>
      </c>
      <c r="T53" s="232">
        <f>'[1]10 Ostatné náklady'!T53</f>
        <v>518214.59</v>
      </c>
      <c r="U53" s="232">
        <f>'[1]10 Ostatné náklady'!U53</f>
        <v>523496.87</v>
      </c>
      <c r="V53" s="232">
        <f>'[1]10 Ostatné náklady'!V53</f>
        <v>528779.15</v>
      </c>
      <c r="W53" s="232">
        <f>'[1]10 Ostatné náklady'!W53</f>
        <v>534061.43000000017</v>
      </c>
      <c r="X53" s="232">
        <f>'[1]10 Ostatné náklady'!X53</f>
        <v>539343.71000000008</v>
      </c>
      <c r="Y53" s="232">
        <f>'[1]10 Ostatné náklady'!Y53</f>
        <v>544625.99000000011</v>
      </c>
      <c r="Z53" s="232">
        <f>'[1]10 Ostatné náklady'!Z53</f>
        <v>549908.2699999999</v>
      </c>
      <c r="AA53" s="232">
        <f>'[1]10 Ostatné náklady'!AA53</f>
        <v>555190.55000000016</v>
      </c>
      <c r="AB53" s="232">
        <f>'[1]10 Ostatné náklady'!AB53</f>
        <v>560472.83000000019</v>
      </c>
      <c r="AC53" s="232">
        <f>'[1]10 Ostatné náklady'!AC53</f>
        <v>565755.1100000001</v>
      </c>
      <c r="AD53" s="232">
        <f>'[1]10 Ostatné náklady'!AD53</f>
        <v>571037.39000000013</v>
      </c>
      <c r="AE53" s="232">
        <f>'[1]10 Ostatné náklady'!AE53</f>
        <v>576319.67000000027</v>
      </c>
      <c r="AF53" s="232">
        <f>'[1]10 Ostatné náklady'!AF53</f>
        <v>581601.94999999995</v>
      </c>
      <c r="AG53" s="232">
        <f>'[1]10 Ostatné náklady'!AG53</f>
        <v>586884.22999999986</v>
      </c>
    </row>
    <row r="56" spans="2:33" x14ac:dyDescent="0.2">
      <c r="B56" s="204"/>
      <c r="C56" s="204"/>
      <c r="D56" s="204" t="s">
        <v>10</v>
      </c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  <c r="U56" s="204"/>
      <c r="V56" s="204"/>
      <c r="W56" s="204"/>
      <c r="X56" s="204"/>
      <c r="Y56" s="204"/>
      <c r="Z56" s="204"/>
      <c r="AA56" s="204"/>
      <c r="AB56" s="204"/>
      <c r="AC56" s="204"/>
      <c r="AD56" s="204"/>
      <c r="AE56" s="204"/>
      <c r="AF56" s="204"/>
      <c r="AG56" s="204"/>
    </row>
    <row r="57" spans="2:33" x14ac:dyDescent="0.2">
      <c r="B57" s="206" t="s">
        <v>376</v>
      </c>
      <c r="C57" s="206"/>
      <c r="D57" s="204">
        <v>1</v>
      </c>
      <c r="E57" s="204">
        <v>2</v>
      </c>
      <c r="F57" s="204">
        <v>3</v>
      </c>
      <c r="G57" s="204">
        <v>4</v>
      </c>
      <c r="H57" s="204">
        <v>5</v>
      </c>
      <c r="I57" s="204">
        <v>6</v>
      </c>
      <c r="J57" s="204">
        <v>7</v>
      </c>
      <c r="K57" s="204">
        <v>8</v>
      </c>
      <c r="L57" s="204">
        <v>9</v>
      </c>
      <c r="M57" s="204">
        <v>10</v>
      </c>
      <c r="N57" s="204">
        <v>11</v>
      </c>
      <c r="O57" s="204">
        <v>12</v>
      </c>
      <c r="P57" s="204">
        <v>13</v>
      </c>
      <c r="Q57" s="204">
        <v>14</v>
      </c>
      <c r="R57" s="204">
        <v>15</v>
      </c>
      <c r="S57" s="204">
        <v>16</v>
      </c>
      <c r="T57" s="204">
        <v>17</v>
      </c>
      <c r="U57" s="204">
        <v>18</v>
      </c>
      <c r="V57" s="204">
        <v>19</v>
      </c>
      <c r="W57" s="204">
        <v>20</v>
      </c>
      <c r="X57" s="204">
        <v>21</v>
      </c>
      <c r="Y57" s="204">
        <v>22</v>
      </c>
      <c r="Z57" s="204">
        <v>23</v>
      </c>
      <c r="AA57" s="204">
        <v>24</v>
      </c>
      <c r="AB57" s="204">
        <v>25</v>
      </c>
      <c r="AC57" s="204">
        <v>26</v>
      </c>
      <c r="AD57" s="204">
        <v>27</v>
      </c>
      <c r="AE57" s="204">
        <v>28</v>
      </c>
      <c r="AF57" s="204">
        <v>29</v>
      </c>
      <c r="AG57" s="204">
        <v>30</v>
      </c>
    </row>
    <row r="58" spans="2:33" x14ac:dyDescent="0.2">
      <c r="B58" s="207" t="s">
        <v>46</v>
      </c>
      <c r="C58" s="207" t="s">
        <v>9</v>
      </c>
      <c r="D58" s="208">
        <f>D4</f>
        <v>2026</v>
      </c>
      <c r="E58" s="208">
        <f t="shared" ref="E58:AG58" si="12">E4</f>
        <v>2027</v>
      </c>
      <c r="F58" s="208">
        <f t="shared" si="12"/>
        <v>2028</v>
      </c>
      <c r="G58" s="208">
        <f t="shared" si="12"/>
        <v>2029</v>
      </c>
      <c r="H58" s="208">
        <f t="shared" si="12"/>
        <v>2030</v>
      </c>
      <c r="I58" s="208">
        <f t="shared" si="12"/>
        <v>2031</v>
      </c>
      <c r="J58" s="208">
        <f t="shared" si="12"/>
        <v>2032</v>
      </c>
      <c r="K58" s="208">
        <f t="shared" si="12"/>
        <v>2033</v>
      </c>
      <c r="L58" s="208">
        <f t="shared" si="12"/>
        <v>2034</v>
      </c>
      <c r="M58" s="208">
        <f t="shared" si="12"/>
        <v>2035</v>
      </c>
      <c r="N58" s="208">
        <f t="shared" si="12"/>
        <v>2036</v>
      </c>
      <c r="O58" s="208">
        <f t="shared" si="12"/>
        <v>2037</v>
      </c>
      <c r="P58" s="208">
        <f t="shared" si="12"/>
        <v>2038</v>
      </c>
      <c r="Q58" s="208">
        <f t="shared" si="12"/>
        <v>2039</v>
      </c>
      <c r="R58" s="208">
        <f t="shared" si="12"/>
        <v>2040</v>
      </c>
      <c r="S58" s="208">
        <f t="shared" si="12"/>
        <v>2041</v>
      </c>
      <c r="T58" s="208">
        <f t="shared" si="12"/>
        <v>2042</v>
      </c>
      <c r="U58" s="208">
        <f t="shared" si="12"/>
        <v>2043</v>
      </c>
      <c r="V58" s="208">
        <f t="shared" si="12"/>
        <v>2044</v>
      </c>
      <c r="W58" s="208">
        <f t="shared" si="12"/>
        <v>2045</v>
      </c>
      <c r="X58" s="208">
        <f t="shared" si="12"/>
        <v>2046</v>
      </c>
      <c r="Y58" s="208">
        <f t="shared" si="12"/>
        <v>2047</v>
      </c>
      <c r="Z58" s="208">
        <f t="shared" si="12"/>
        <v>2048</v>
      </c>
      <c r="AA58" s="208">
        <f t="shared" si="12"/>
        <v>2049</v>
      </c>
      <c r="AB58" s="208">
        <f t="shared" si="12"/>
        <v>2050</v>
      </c>
      <c r="AC58" s="208">
        <f t="shared" si="12"/>
        <v>2051</v>
      </c>
      <c r="AD58" s="208">
        <f t="shared" si="12"/>
        <v>2052</v>
      </c>
      <c r="AE58" s="208">
        <f t="shared" si="12"/>
        <v>2053</v>
      </c>
      <c r="AF58" s="208">
        <f t="shared" si="12"/>
        <v>2054</v>
      </c>
      <c r="AG58" s="208">
        <f t="shared" si="12"/>
        <v>2055</v>
      </c>
    </row>
    <row r="59" spans="2:33" x14ac:dyDescent="0.2">
      <c r="B59" s="204" t="s">
        <v>364</v>
      </c>
      <c r="C59" s="222">
        <f t="shared" ref="C59:C64" si="13">SUM(D59:AG59)</f>
        <v>3886706730.2587504</v>
      </c>
      <c r="D59" s="232">
        <f>'[1]10 Ostatné náklady'!D59</f>
        <v>132512372.7225</v>
      </c>
      <c r="E59" s="232">
        <f>'[1]10 Ostatné náklady'!E59</f>
        <v>131346725.23874997</v>
      </c>
      <c r="F59" s="232">
        <f>'[1]10 Ostatné náklady'!F59</f>
        <v>130181077.75500004</v>
      </c>
      <c r="G59" s="232">
        <f>'[1]10 Ostatné náklady'!G59</f>
        <v>127888292.02124996</v>
      </c>
      <c r="H59" s="232">
        <f>'[1]10 Ostatné náklady'!H59</f>
        <v>127888292.02124996</v>
      </c>
      <c r="I59" s="232">
        <f>'[1]10 Ostatné náklady'!I59</f>
        <v>128020447.62600005</v>
      </c>
      <c r="J59" s="232">
        <f>'[1]10 Ostatné náklady'!J59</f>
        <v>128152603.23074996</v>
      </c>
      <c r="K59" s="232">
        <f>'[1]10 Ostatné náklady'!K59</f>
        <v>128284758.83549996</v>
      </c>
      <c r="L59" s="232">
        <f>'[1]10 Ostatné náklady'!L59</f>
        <v>128416914.44024992</v>
      </c>
      <c r="M59" s="232">
        <f>'[1]10 Ostatné náklady'!M59</f>
        <v>128549070.045</v>
      </c>
      <c r="N59" s="232">
        <f>'[1]10 Ostatné náklady'!N59</f>
        <v>128681225.64974995</v>
      </c>
      <c r="O59" s="232">
        <f>'[1]10 Ostatné náklady'!O59</f>
        <v>128813381.25449993</v>
      </c>
      <c r="P59" s="232">
        <f>'[1]10 Ostatné náklady'!P59</f>
        <v>128945536.85924996</v>
      </c>
      <c r="Q59" s="232">
        <f>'[1]10 Ostatné náklady'!Q59</f>
        <v>129077692.46399994</v>
      </c>
      <c r="R59" s="232">
        <f>'[1]10 Ostatné náklady'!R59</f>
        <v>129209848.06875001</v>
      </c>
      <c r="S59" s="232">
        <f>'[1]10 Ostatné náklady'!S59</f>
        <v>129314771.16037503</v>
      </c>
      <c r="T59" s="232">
        <f>'[1]10 Ostatné náklady'!T59</f>
        <v>129419694.25199996</v>
      </c>
      <c r="U59" s="232">
        <f>'[1]10 Ostatné náklady'!U59</f>
        <v>129524617.34362499</v>
      </c>
      <c r="V59" s="232">
        <f>'[1]10 Ostatné náklady'!V59</f>
        <v>129629540.43525</v>
      </c>
      <c r="W59" s="232">
        <f>'[1]10 Ostatné náklady'!W59</f>
        <v>129734463.52687491</v>
      </c>
      <c r="X59" s="232">
        <f>'[1]10 Ostatné náklady'!X59</f>
        <v>129839386.61850005</v>
      </c>
      <c r="Y59" s="232">
        <f>'[1]10 Ostatné náklady'!Y59</f>
        <v>129944309.71012498</v>
      </c>
      <c r="Z59" s="232">
        <f>'[1]10 Ostatné náklady'!Z59</f>
        <v>130049232.80174999</v>
      </c>
      <c r="AA59" s="232">
        <f>'[1]10 Ostatné náklady'!AA59</f>
        <v>130154155.89337504</v>
      </c>
      <c r="AB59" s="232">
        <f>'[1]10 Ostatné náklady'!AB59</f>
        <v>130259078.985</v>
      </c>
      <c r="AC59" s="232">
        <f>'[1]10 Ostatné náklady'!AC59</f>
        <v>130364002.07662494</v>
      </c>
      <c r="AD59" s="232">
        <f>'[1]10 Ostatné náklady'!AD59</f>
        <v>130468925.16824995</v>
      </c>
      <c r="AE59" s="232">
        <f>'[1]10 Ostatné náklady'!AE59</f>
        <v>130573848.25987498</v>
      </c>
      <c r="AF59" s="232">
        <f>'[1]10 Ostatné náklady'!AF59</f>
        <v>130678771.35149999</v>
      </c>
      <c r="AG59" s="232">
        <f>'[1]10 Ostatné náklady'!AG59</f>
        <v>130783694.44312502</v>
      </c>
    </row>
    <row r="60" spans="2:33" x14ac:dyDescent="0.2">
      <c r="B60" s="204" t="s">
        <v>365</v>
      </c>
      <c r="C60" s="222">
        <f t="shared" si="13"/>
        <v>1295568910.0862501</v>
      </c>
      <c r="D60" s="232">
        <f>'[1]10 Ostatné náklady'!D60</f>
        <v>44170790.907499991</v>
      </c>
      <c r="E60" s="232">
        <f>'[1]10 Ostatné náklady'!E60</f>
        <v>43782241.746249989</v>
      </c>
      <c r="F60" s="232">
        <f>'[1]10 Ostatné náklady'!F60</f>
        <v>43393692.585000008</v>
      </c>
      <c r="G60" s="232">
        <f>'[1]10 Ostatné náklady'!G60</f>
        <v>42629430.673750006</v>
      </c>
      <c r="H60" s="232">
        <f>'[1]10 Ostatné náklady'!H60</f>
        <v>42629430.673750006</v>
      </c>
      <c r="I60" s="232">
        <f>'[1]10 Ostatné náklady'!I60</f>
        <v>42673482.541999996</v>
      </c>
      <c r="J60" s="232">
        <f>'[1]10 Ostatné náklady'!J60</f>
        <v>42717534.410250001</v>
      </c>
      <c r="K60" s="232">
        <f>'[1]10 Ostatné náklady'!K60</f>
        <v>42761586.278500006</v>
      </c>
      <c r="L60" s="232">
        <f>'[1]10 Ostatné náklady'!L60</f>
        <v>42805638.146750003</v>
      </c>
      <c r="M60" s="232">
        <f>'[1]10 Ostatné náklady'!M60</f>
        <v>42849690.014999971</v>
      </c>
      <c r="N60" s="232">
        <f>'[1]10 Ostatné náklady'!N60</f>
        <v>42893741.883249998</v>
      </c>
      <c r="O60" s="232">
        <f>'[1]10 Ostatné náklady'!O60</f>
        <v>42937793.751499988</v>
      </c>
      <c r="P60" s="232">
        <f>'[1]10 Ostatné náklady'!P60</f>
        <v>42981845.619749986</v>
      </c>
      <c r="Q60" s="232">
        <f>'[1]10 Ostatné náklady'!Q60</f>
        <v>43025897.487999998</v>
      </c>
      <c r="R60" s="232">
        <f>'[1]10 Ostatné náklady'!R60</f>
        <v>43069949.356250003</v>
      </c>
      <c r="S60" s="232">
        <f>'[1]10 Ostatné náklady'!S60</f>
        <v>43104923.720125005</v>
      </c>
      <c r="T60" s="232">
        <f>'[1]10 Ostatné náklady'!T60</f>
        <v>43139898.084000021</v>
      </c>
      <c r="U60" s="232">
        <f>'[1]10 Ostatné náklady'!U60</f>
        <v>43174872.447874971</v>
      </c>
      <c r="V60" s="232">
        <f>'[1]10 Ostatné náklady'!V60</f>
        <v>43209846.811750017</v>
      </c>
      <c r="W60" s="232">
        <f>'[1]10 Ostatné náklady'!W60</f>
        <v>43244821.175625011</v>
      </c>
      <c r="X60" s="232">
        <f>'[1]10 Ostatné náklady'!X60</f>
        <v>43279795.53950002</v>
      </c>
      <c r="Y60" s="232">
        <f>'[1]10 Ostatné náklady'!Y60</f>
        <v>43314769.903374992</v>
      </c>
      <c r="Z60" s="232">
        <f>'[1]10 Ostatné náklady'!Z60</f>
        <v>43349744.267249994</v>
      </c>
      <c r="AA60" s="232">
        <f>'[1]10 Ostatné náklady'!AA60</f>
        <v>43384718.631125003</v>
      </c>
      <c r="AB60" s="232">
        <f>'[1]10 Ostatné náklady'!AB60</f>
        <v>43419692.995000005</v>
      </c>
      <c r="AC60" s="232">
        <f>'[1]10 Ostatné náklady'!AC60</f>
        <v>43454667.358875006</v>
      </c>
      <c r="AD60" s="232">
        <f>'[1]10 Ostatné náklady'!AD60</f>
        <v>43489641.72275003</v>
      </c>
      <c r="AE60" s="232">
        <f>'[1]10 Ostatné náklady'!AE60</f>
        <v>43524616.086625002</v>
      </c>
      <c r="AF60" s="232">
        <f>'[1]10 Ostatné náklady'!AF60</f>
        <v>43559590.450499982</v>
      </c>
      <c r="AG60" s="232">
        <f>'[1]10 Ostatné náklady'!AG60</f>
        <v>43594564.814374983</v>
      </c>
    </row>
    <row r="61" spans="2:33" x14ac:dyDescent="0.2">
      <c r="B61" s="204" t="s">
        <v>234</v>
      </c>
      <c r="C61" s="222">
        <f t="shared" si="13"/>
        <v>451522100.50550002</v>
      </c>
      <c r="D61" s="232">
        <f>'[1]10 Ostatné náklady'!D61</f>
        <v>15395592.763</v>
      </c>
      <c r="E61" s="232">
        <f>'[1]10 Ostatné náklady'!E61</f>
        <v>15259849.701000007</v>
      </c>
      <c r="F61" s="232">
        <f>'[1]10 Ostatné náklady'!F61</f>
        <v>15124106.639000002</v>
      </c>
      <c r="G61" s="232">
        <f>'[1]10 Ostatné náklady'!G61</f>
        <v>14857731.975000005</v>
      </c>
      <c r="H61" s="232">
        <f>'[1]10 Ostatné náklady'!H61</f>
        <v>14857731.975000005</v>
      </c>
      <c r="I61" s="232">
        <f>'[1]10 Ostatné náklady'!I61</f>
        <v>14872826.586500008</v>
      </c>
      <c r="J61" s="232">
        <f>'[1]10 Ostatné náklady'!J61</f>
        <v>14887921.198000001</v>
      </c>
      <c r="K61" s="232">
        <f>'[1]10 Ostatné náklady'!K61</f>
        <v>14903015.809500003</v>
      </c>
      <c r="L61" s="232">
        <f>'[1]10 Ostatné náklady'!L61</f>
        <v>14918110.421000008</v>
      </c>
      <c r="M61" s="232">
        <f>'[1]10 Ostatné náklady'!M61</f>
        <v>14933205.03250001</v>
      </c>
      <c r="N61" s="232">
        <f>'[1]10 Ostatné náklady'!N61</f>
        <v>14948299.644000009</v>
      </c>
      <c r="O61" s="232">
        <f>'[1]10 Ostatné náklady'!O61</f>
        <v>14963394.255500011</v>
      </c>
      <c r="P61" s="232">
        <f>'[1]10 Ostatné náklady'!P61</f>
        <v>14978488.867000002</v>
      </c>
      <c r="Q61" s="232">
        <f>'[1]10 Ostatné náklady'!Q61</f>
        <v>14993583.478500003</v>
      </c>
      <c r="R61" s="232">
        <f>'[1]10 Ostatné náklady'!R61</f>
        <v>15008678.090000002</v>
      </c>
      <c r="S61" s="232">
        <f>'[1]10 Ostatné náklady'!S61</f>
        <v>15021089.695999995</v>
      </c>
      <c r="T61" s="232">
        <f>'[1]10 Ostatné náklady'!T61</f>
        <v>15033501.301999999</v>
      </c>
      <c r="U61" s="232">
        <f>'[1]10 Ostatné náklady'!U61</f>
        <v>15045912.908000002</v>
      </c>
      <c r="V61" s="232">
        <f>'[1]10 Ostatné náklady'!V61</f>
        <v>15058324.513999997</v>
      </c>
      <c r="W61" s="232">
        <f>'[1]10 Ostatné náklady'!W61</f>
        <v>15070736.119999999</v>
      </c>
      <c r="X61" s="232">
        <f>'[1]10 Ostatné náklady'!X61</f>
        <v>15083147.725999998</v>
      </c>
      <c r="Y61" s="232">
        <f>'[1]10 Ostatné náklady'!Y61</f>
        <v>15095559.332</v>
      </c>
      <c r="Z61" s="232">
        <f>'[1]10 Ostatné náklady'!Z61</f>
        <v>15107970.937999997</v>
      </c>
      <c r="AA61" s="232">
        <f>'[1]10 Ostatné náklady'!AA61</f>
        <v>15120382.543999996</v>
      </c>
      <c r="AB61" s="232">
        <f>'[1]10 Ostatné náklady'!AB61</f>
        <v>15132794.15</v>
      </c>
      <c r="AC61" s="232">
        <f>'[1]10 Ostatné náklady'!AC61</f>
        <v>15145205.756000001</v>
      </c>
      <c r="AD61" s="232">
        <f>'[1]10 Ostatné náklady'!AD61</f>
        <v>15157617.361999998</v>
      </c>
      <c r="AE61" s="232">
        <f>'[1]10 Ostatné náklady'!AE61</f>
        <v>15170028.967999997</v>
      </c>
      <c r="AF61" s="232">
        <f>'[1]10 Ostatné náklady'!AF61</f>
        <v>15182440.574000003</v>
      </c>
      <c r="AG61" s="232">
        <f>'[1]10 Ostatné náklady'!AG61</f>
        <v>15194852.18</v>
      </c>
    </row>
    <row r="62" spans="2:33" x14ac:dyDescent="0.2">
      <c r="B62" s="204" t="s">
        <v>235</v>
      </c>
      <c r="C62" s="222">
        <f t="shared" si="13"/>
        <v>263079748.84799999</v>
      </c>
      <c r="D62" s="232">
        <f>'[1]10 Ostatné náklady'!D62</f>
        <v>7221993.3679999979</v>
      </c>
      <c r="E62" s="232">
        <f>'[1]10 Ostatné náklady'!E62</f>
        <v>7360733.591</v>
      </c>
      <c r="F62" s="232">
        <f>'[1]10 Ostatné náklady'!F62</f>
        <v>7499473.8139999984</v>
      </c>
      <c r="G62" s="232">
        <f>'[1]10 Ostatné náklady'!G62</f>
        <v>7736315.1599999983</v>
      </c>
      <c r="H62" s="232">
        <f>'[1]10 Ostatné náklady'!H62</f>
        <v>7736315.1599999983</v>
      </c>
      <c r="I62" s="232">
        <f>'[1]10 Ostatné náklady'!I62</f>
        <v>7838725.0350000001</v>
      </c>
      <c r="J62" s="232">
        <f>'[1]10 Ostatné náklady'!J62</f>
        <v>7941134.9100000001</v>
      </c>
      <c r="K62" s="232">
        <f>'[1]10 Ostatné náklady'!K62</f>
        <v>8043544.7850000029</v>
      </c>
      <c r="L62" s="232">
        <f>'[1]10 Ostatné náklady'!L62</f>
        <v>8145954.6599999974</v>
      </c>
      <c r="M62" s="232">
        <f>'[1]10 Ostatné náklady'!M62</f>
        <v>8248364.5350000011</v>
      </c>
      <c r="N62" s="232">
        <f>'[1]10 Ostatné náklady'!N62</f>
        <v>8350774.4099999992</v>
      </c>
      <c r="O62" s="232">
        <f>'[1]10 Ostatné náklady'!O62</f>
        <v>8453184.2850000039</v>
      </c>
      <c r="P62" s="232">
        <f>'[1]10 Ostatné náklady'!P62</f>
        <v>8555594.160000002</v>
      </c>
      <c r="Q62" s="232">
        <f>'[1]10 Ostatné náklady'!Q62</f>
        <v>8658004.0349999927</v>
      </c>
      <c r="R62" s="232">
        <f>'[1]10 Ostatné náklady'!R62</f>
        <v>8760413.9099999964</v>
      </c>
      <c r="S62" s="232">
        <f>'[1]10 Ostatné náklady'!S62</f>
        <v>8853105.6965000015</v>
      </c>
      <c r="T62" s="232">
        <f>'[1]10 Ostatné náklady'!T62</f>
        <v>8945797.4829999972</v>
      </c>
      <c r="U62" s="232">
        <f>'[1]10 Ostatné náklady'!U62</f>
        <v>9038489.2694999985</v>
      </c>
      <c r="V62" s="232">
        <f>'[1]10 Ostatné náklady'!V62</f>
        <v>9131181.0560000017</v>
      </c>
      <c r="W62" s="232">
        <f>'[1]10 Ostatné náklady'!W62</f>
        <v>9223872.8424999993</v>
      </c>
      <c r="X62" s="232">
        <f>'[1]10 Ostatné náklady'!X62</f>
        <v>9316564.6290000025</v>
      </c>
      <c r="Y62" s="232">
        <f>'[1]10 Ostatné náklady'!Y62</f>
        <v>9409256.415500002</v>
      </c>
      <c r="Z62" s="232">
        <f>'[1]10 Ostatné náklady'!Z62</f>
        <v>9501948.2019999996</v>
      </c>
      <c r="AA62" s="232">
        <f>'[1]10 Ostatné náklady'!AA62</f>
        <v>9594639.9884999953</v>
      </c>
      <c r="AB62" s="232">
        <f>'[1]10 Ostatné náklady'!AB62</f>
        <v>9687331.7750000022</v>
      </c>
      <c r="AC62" s="232">
        <f>'[1]10 Ostatné náklady'!AC62</f>
        <v>9780023.5614999942</v>
      </c>
      <c r="AD62" s="232">
        <f>'[1]10 Ostatné náklady'!AD62</f>
        <v>9872715.3480000012</v>
      </c>
      <c r="AE62" s="232">
        <f>'[1]10 Ostatné náklady'!AE62</f>
        <v>9965407.1345000025</v>
      </c>
      <c r="AF62" s="232">
        <f>'[1]10 Ostatné náklady'!AF62</f>
        <v>10058098.921000002</v>
      </c>
      <c r="AG62" s="232">
        <f>'[1]10 Ostatné náklady'!AG62</f>
        <v>10150790.707500005</v>
      </c>
    </row>
    <row r="63" spans="2:33" x14ac:dyDescent="0.2">
      <c r="B63" s="204" t="s">
        <v>236</v>
      </c>
      <c r="C63" s="222">
        <f t="shared" si="13"/>
        <v>1750421901.4030006</v>
      </c>
      <c r="D63" s="232">
        <f>'[1]10 Ostatné náklady'!D63</f>
        <v>48046370.287999988</v>
      </c>
      <c r="E63" s="232">
        <f>'[1]10 Ostatné náklady'!E63</f>
        <v>48968505.26600001</v>
      </c>
      <c r="F63" s="232">
        <f>'[1]10 Ostatné náklady'!F63</f>
        <v>49890640.243999995</v>
      </c>
      <c r="G63" s="232">
        <f>'[1]10 Ostatné náklady'!G63</f>
        <v>51477376.784999982</v>
      </c>
      <c r="H63" s="232">
        <f>'[1]10 Ostatné náklady'!H63</f>
        <v>51477376.784999982</v>
      </c>
      <c r="I63" s="232">
        <f>'[1]10 Ostatné náklady'!I63</f>
        <v>52157537.203000002</v>
      </c>
      <c r="J63" s="232">
        <f>'[1]10 Ostatné náklady'!J63</f>
        <v>52837697.620999999</v>
      </c>
      <c r="K63" s="232">
        <f>'[1]10 Ostatné náklady'!K63</f>
        <v>53517858.039000005</v>
      </c>
      <c r="L63" s="232">
        <f>'[1]10 Ostatné náklady'!L63</f>
        <v>54198018.45700001</v>
      </c>
      <c r="M63" s="232">
        <f>'[1]10 Ostatné náklady'!M63</f>
        <v>54878178.87499997</v>
      </c>
      <c r="N63" s="232">
        <f>'[1]10 Ostatné náklady'!N63</f>
        <v>55558339.293000005</v>
      </c>
      <c r="O63" s="232">
        <f>'[1]10 Ostatné náklady'!O63</f>
        <v>56238499.710999958</v>
      </c>
      <c r="P63" s="232">
        <f>'[1]10 Ostatné náklady'!P63</f>
        <v>56918660.128999993</v>
      </c>
      <c r="Q63" s="232">
        <f>'[1]10 Ostatné náklady'!Q63</f>
        <v>57598820.546999961</v>
      </c>
      <c r="R63" s="232">
        <f>'[1]10 Ostatné náklady'!R63</f>
        <v>58278980.965000004</v>
      </c>
      <c r="S63" s="232">
        <f>'[1]10 Ostatné náklady'!S63</f>
        <v>58897267.02099999</v>
      </c>
      <c r="T63" s="232">
        <f>'[1]10 Ostatné náklady'!T63</f>
        <v>59515553.077000007</v>
      </c>
      <c r="U63" s="232">
        <f>'[1]10 Ostatné náklady'!U63</f>
        <v>60133839.132999986</v>
      </c>
      <c r="V63" s="232">
        <f>'[1]10 Ostatné náklady'!V63</f>
        <v>60752125.18900001</v>
      </c>
      <c r="W63" s="232">
        <f>'[1]10 Ostatné náklady'!W63</f>
        <v>61370411.24499996</v>
      </c>
      <c r="X63" s="232">
        <f>'[1]10 Ostatné náklady'!X63</f>
        <v>61988697.301000006</v>
      </c>
      <c r="Y63" s="232">
        <f>'[1]10 Ostatné náklady'!Y63</f>
        <v>62606983.357000016</v>
      </c>
      <c r="Z63" s="232">
        <f>'[1]10 Ostatné náklady'!Z63</f>
        <v>63225269.412999973</v>
      </c>
      <c r="AA63" s="232">
        <f>'[1]10 Ostatné náklady'!AA63</f>
        <v>63843555.468999997</v>
      </c>
      <c r="AB63" s="232">
        <f>'[1]10 Ostatné náklady'!AB63</f>
        <v>64461841.525000021</v>
      </c>
      <c r="AC63" s="232">
        <f>'[1]10 Ostatné náklady'!AC63</f>
        <v>65080127.580999993</v>
      </c>
      <c r="AD63" s="232">
        <f>'[1]10 Ostatné náklady'!AD63</f>
        <v>65698413.637000002</v>
      </c>
      <c r="AE63" s="232">
        <f>'[1]10 Ostatné náklady'!AE63</f>
        <v>66316699.692999989</v>
      </c>
      <c r="AF63" s="232">
        <f>'[1]10 Ostatné náklady'!AF63</f>
        <v>66934985.749000013</v>
      </c>
      <c r="AG63" s="232">
        <f>'[1]10 Ostatné náklady'!AG63</f>
        <v>67553271.805000007</v>
      </c>
    </row>
    <row r="64" spans="2:33" x14ac:dyDescent="0.2">
      <c r="B64" s="204" t="s">
        <v>237</v>
      </c>
      <c r="C64" s="222">
        <f t="shared" si="13"/>
        <v>15157368.578</v>
      </c>
      <c r="D64" s="232">
        <f>'[1]10 Ostatné náklady'!D64</f>
        <v>417533.79299999995</v>
      </c>
      <c r="E64" s="232">
        <f>'[1]10 Ostatné náklady'!E64</f>
        <v>424406.81599999993</v>
      </c>
      <c r="F64" s="232">
        <f>'[1]10 Ostatné náklady'!F64</f>
        <v>431279.83900000004</v>
      </c>
      <c r="G64" s="232">
        <f>'[1]10 Ostatné náklady'!G64</f>
        <v>443173.87499999988</v>
      </c>
      <c r="H64" s="232">
        <f>'[1]10 Ostatné náklady'!H64</f>
        <v>443173.87499999988</v>
      </c>
      <c r="I64" s="232">
        <f>'[1]10 Ostatné náklady'!I64</f>
        <v>449416.61599999986</v>
      </c>
      <c r="J64" s="232">
        <f>'[1]10 Ostatné náklady'!J64</f>
        <v>455659.35699999984</v>
      </c>
      <c r="K64" s="232">
        <f>'[1]10 Ostatné náklady'!K64</f>
        <v>461902.09799999971</v>
      </c>
      <c r="L64" s="232">
        <f>'[1]10 Ostatné náklady'!L64</f>
        <v>468144.83899999992</v>
      </c>
      <c r="M64" s="232">
        <f>'[1]10 Ostatné náklady'!M64</f>
        <v>474387.57999999978</v>
      </c>
      <c r="N64" s="232">
        <f>'[1]10 Ostatné náklady'!N64</f>
        <v>480630.32099999988</v>
      </c>
      <c r="O64" s="232">
        <f>'[1]10 Ostatné náklady'!O64</f>
        <v>486873.06199999969</v>
      </c>
      <c r="P64" s="232">
        <f>'[1]10 Ostatné náklady'!P64</f>
        <v>493115.8029999999</v>
      </c>
      <c r="Q64" s="232">
        <f>'[1]10 Ostatné náklady'!Q64</f>
        <v>499358.54400000011</v>
      </c>
      <c r="R64" s="232">
        <f>'[1]10 Ostatné náklady'!R64</f>
        <v>505601.28499999986</v>
      </c>
      <c r="S64" s="232">
        <f>'[1]10 Ostatné náklady'!S64</f>
        <v>510923.71499999991</v>
      </c>
      <c r="T64" s="232">
        <f>'[1]10 Ostatné náklady'!T64</f>
        <v>516246.1449999999</v>
      </c>
      <c r="U64" s="232">
        <f>'[1]10 Ostatné náklady'!U64</f>
        <v>521568.57500000001</v>
      </c>
      <c r="V64" s="232">
        <f>'[1]10 Ostatné náklady'!V64</f>
        <v>526891.00499999977</v>
      </c>
      <c r="W64" s="232">
        <f>'[1]10 Ostatné náklady'!W64</f>
        <v>532213.43500000017</v>
      </c>
      <c r="X64" s="232">
        <f>'[1]10 Ostatné náklady'!X64</f>
        <v>537535.86499999999</v>
      </c>
      <c r="Y64" s="232">
        <f>'[1]10 Ostatné náklady'!Y64</f>
        <v>542858.29500000004</v>
      </c>
      <c r="Z64" s="232">
        <f>'[1]10 Ostatné náklady'!Z64</f>
        <v>548180.72500000009</v>
      </c>
      <c r="AA64" s="232">
        <f>'[1]10 Ostatné náklady'!AA64</f>
        <v>553503.15500000038</v>
      </c>
      <c r="AB64" s="232">
        <f>'[1]10 Ostatné náklady'!AB64</f>
        <v>558825.58500000043</v>
      </c>
      <c r="AC64" s="232">
        <f>'[1]10 Ostatné náklady'!AC64</f>
        <v>564148.01500000036</v>
      </c>
      <c r="AD64" s="232">
        <f>'[1]10 Ostatné náklady'!AD64</f>
        <v>569470.4450000003</v>
      </c>
      <c r="AE64" s="232">
        <f>'[1]10 Ostatné náklady'!AE64</f>
        <v>574792.87500000047</v>
      </c>
      <c r="AF64" s="232">
        <f>'[1]10 Ostatné náklady'!AF64</f>
        <v>580115.3050000004</v>
      </c>
      <c r="AG64" s="232">
        <f>'[1]10 Ostatné náklady'!AG64</f>
        <v>585437.7350000001</v>
      </c>
    </row>
    <row r="67" spans="2:33" x14ac:dyDescent="0.2">
      <c r="B67" s="204"/>
      <c r="C67" s="204"/>
      <c r="D67" s="204" t="s">
        <v>10</v>
      </c>
      <c r="E67" s="204"/>
      <c r="F67" s="204"/>
      <c r="G67" s="204"/>
      <c r="H67" s="204"/>
      <c r="I67" s="204"/>
      <c r="J67" s="204"/>
      <c r="K67" s="204"/>
      <c r="L67" s="204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</row>
    <row r="68" spans="2:33" x14ac:dyDescent="0.2">
      <c r="B68" s="206" t="s">
        <v>377</v>
      </c>
      <c r="C68" s="206"/>
      <c r="D68" s="204">
        <v>1</v>
      </c>
      <c r="E68" s="204">
        <v>2</v>
      </c>
      <c r="F68" s="204">
        <v>3</v>
      </c>
      <c r="G68" s="204">
        <v>4</v>
      </c>
      <c r="H68" s="204">
        <v>5</v>
      </c>
      <c r="I68" s="204">
        <v>6</v>
      </c>
      <c r="J68" s="204">
        <v>7</v>
      </c>
      <c r="K68" s="204">
        <v>8</v>
      </c>
      <c r="L68" s="204">
        <v>9</v>
      </c>
      <c r="M68" s="204">
        <v>10</v>
      </c>
      <c r="N68" s="204">
        <v>11</v>
      </c>
      <c r="O68" s="204">
        <v>12</v>
      </c>
      <c r="P68" s="204">
        <v>13</v>
      </c>
      <c r="Q68" s="204">
        <v>14</v>
      </c>
      <c r="R68" s="204">
        <v>15</v>
      </c>
      <c r="S68" s="204">
        <v>16</v>
      </c>
      <c r="T68" s="204">
        <v>17</v>
      </c>
      <c r="U68" s="204">
        <v>18</v>
      </c>
      <c r="V68" s="204">
        <v>19</v>
      </c>
      <c r="W68" s="204">
        <v>20</v>
      </c>
      <c r="X68" s="204">
        <v>21</v>
      </c>
      <c r="Y68" s="204">
        <v>22</v>
      </c>
      <c r="Z68" s="204">
        <v>23</v>
      </c>
      <c r="AA68" s="204">
        <v>24</v>
      </c>
      <c r="AB68" s="204">
        <v>25</v>
      </c>
      <c r="AC68" s="204">
        <v>26</v>
      </c>
      <c r="AD68" s="204">
        <v>27</v>
      </c>
      <c r="AE68" s="204">
        <v>28</v>
      </c>
      <c r="AF68" s="204">
        <v>29</v>
      </c>
      <c r="AG68" s="204">
        <v>30</v>
      </c>
    </row>
    <row r="69" spans="2:33" x14ac:dyDescent="0.2">
      <c r="B69" s="207" t="s">
        <v>90</v>
      </c>
      <c r="C69" s="207" t="s">
        <v>9</v>
      </c>
      <c r="D69" s="208">
        <f>D4</f>
        <v>2026</v>
      </c>
      <c r="E69" s="208">
        <f t="shared" ref="E69:AG69" si="14">E4</f>
        <v>2027</v>
      </c>
      <c r="F69" s="208">
        <f t="shared" si="14"/>
        <v>2028</v>
      </c>
      <c r="G69" s="208">
        <f t="shared" si="14"/>
        <v>2029</v>
      </c>
      <c r="H69" s="208">
        <f t="shared" si="14"/>
        <v>2030</v>
      </c>
      <c r="I69" s="208">
        <f t="shared" si="14"/>
        <v>2031</v>
      </c>
      <c r="J69" s="208">
        <f t="shared" si="14"/>
        <v>2032</v>
      </c>
      <c r="K69" s="208">
        <f t="shared" si="14"/>
        <v>2033</v>
      </c>
      <c r="L69" s="208">
        <f t="shared" si="14"/>
        <v>2034</v>
      </c>
      <c r="M69" s="208">
        <f t="shared" si="14"/>
        <v>2035</v>
      </c>
      <c r="N69" s="208">
        <f t="shared" si="14"/>
        <v>2036</v>
      </c>
      <c r="O69" s="208">
        <f t="shared" si="14"/>
        <v>2037</v>
      </c>
      <c r="P69" s="208">
        <f t="shared" si="14"/>
        <v>2038</v>
      </c>
      <c r="Q69" s="208">
        <f t="shared" si="14"/>
        <v>2039</v>
      </c>
      <c r="R69" s="208">
        <f t="shared" si="14"/>
        <v>2040</v>
      </c>
      <c r="S69" s="208">
        <f t="shared" si="14"/>
        <v>2041</v>
      </c>
      <c r="T69" s="208">
        <f t="shared" si="14"/>
        <v>2042</v>
      </c>
      <c r="U69" s="208">
        <f t="shared" si="14"/>
        <v>2043</v>
      </c>
      <c r="V69" s="208">
        <f t="shared" si="14"/>
        <v>2044</v>
      </c>
      <c r="W69" s="208">
        <f t="shared" si="14"/>
        <v>2045</v>
      </c>
      <c r="X69" s="208">
        <f t="shared" si="14"/>
        <v>2046</v>
      </c>
      <c r="Y69" s="208">
        <f t="shared" si="14"/>
        <v>2047</v>
      </c>
      <c r="Z69" s="208">
        <f t="shared" si="14"/>
        <v>2048</v>
      </c>
      <c r="AA69" s="208">
        <f t="shared" si="14"/>
        <v>2049</v>
      </c>
      <c r="AB69" s="208">
        <f t="shared" si="14"/>
        <v>2050</v>
      </c>
      <c r="AC69" s="208">
        <f t="shared" si="14"/>
        <v>2051</v>
      </c>
      <c r="AD69" s="208">
        <f t="shared" si="14"/>
        <v>2052</v>
      </c>
      <c r="AE69" s="208">
        <f t="shared" si="14"/>
        <v>2053</v>
      </c>
      <c r="AF69" s="208">
        <f t="shared" si="14"/>
        <v>2054</v>
      </c>
      <c r="AG69" s="208">
        <f t="shared" si="14"/>
        <v>2055</v>
      </c>
    </row>
    <row r="70" spans="2:33" x14ac:dyDescent="0.2">
      <c r="B70" s="204" t="s">
        <v>364</v>
      </c>
      <c r="C70" s="222">
        <f t="shared" ref="C70:C75" si="15">SUM(D70:AG70)</f>
        <v>-420931.27687482536</v>
      </c>
      <c r="D70" s="225">
        <f t="shared" ref="D70:D75" si="16">D48-D59</f>
        <v>0</v>
      </c>
      <c r="E70" s="225">
        <f t="shared" ref="E70:AG75" si="17">E48-E59</f>
        <v>0</v>
      </c>
      <c r="F70" s="225">
        <f t="shared" si="17"/>
        <v>0</v>
      </c>
      <c r="G70" s="225">
        <f t="shared" si="17"/>
        <v>-38509.233750015497</v>
      </c>
      <c r="H70" s="225">
        <f t="shared" si="17"/>
        <v>-38509.233750015497</v>
      </c>
      <c r="I70" s="225">
        <f t="shared" si="17"/>
        <v>-36522.547875031829</v>
      </c>
      <c r="J70" s="225">
        <f t="shared" si="17"/>
        <v>-34535.861999943852</v>
      </c>
      <c r="K70" s="225">
        <f t="shared" si="17"/>
        <v>-32549.176124930382</v>
      </c>
      <c r="L70" s="225">
        <f t="shared" si="17"/>
        <v>-30562.490249976516</v>
      </c>
      <c r="M70" s="225">
        <f t="shared" si="17"/>
        <v>-28575.804375007749</v>
      </c>
      <c r="N70" s="225">
        <f t="shared" si="17"/>
        <v>-26589.118500009179</v>
      </c>
      <c r="O70" s="225">
        <f t="shared" si="17"/>
        <v>-24602.432624965906</v>
      </c>
      <c r="P70" s="225">
        <f t="shared" si="17"/>
        <v>-22615.74675001204</v>
      </c>
      <c r="Q70" s="225">
        <f t="shared" si="17"/>
        <v>-20629.060874983668</v>
      </c>
      <c r="R70" s="225">
        <f t="shared" si="17"/>
        <v>-18642.374999955297</v>
      </c>
      <c r="S70" s="225">
        <f t="shared" si="17"/>
        <v>-16879.479749962687</v>
      </c>
      <c r="T70" s="225">
        <f t="shared" si="17"/>
        <v>-15116.584499955177</v>
      </c>
      <c r="U70" s="225">
        <f t="shared" si="17"/>
        <v>-13353.689250007272</v>
      </c>
      <c r="V70" s="225">
        <f t="shared" si="17"/>
        <v>-11590.793999999762</v>
      </c>
      <c r="W70" s="225">
        <f t="shared" si="17"/>
        <v>-9827.8987499922514</v>
      </c>
      <c r="X70" s="225">
        <f t="shared" si="17"/>
        <v>-8065.0035000443459</v>
      </c>
      <c r="Y70" s="225">
        <f t="shared" si="17"/>
        <v>-6302.1082499921322</v>
      </c>
      <c r="Z70" s="225">
        <f t="shared" si="17"/>
        <v>-4539.2129999995232</v>
      </c>
      <c r="AA70" s="225">
        <f t="shared" si="17"/>
        <v>-2776.3177500069141</v>
      </c>
      <c r="AB70" s="225">
        <f t="shared" si="17"/>
        <v>-1013.4224999845028</v>
      </c>
      <c r="AC70" s="225">
        <f t="shared" si="17"/>
        <v>749.47274997830391</v>
      </c>
      <c r="AD70" s="225">
        <f t="shared" si="17"/>
        <v>2512.3680000156164</v>
      </c>
      <c r="AE70" s="225">
        <f t="shared" si="17"/>
        <v>4275.2632500082254</v>
      </c>
      <c r="AF70" s="225">
        <f t="shared" si="17"/>
        <v>6038.1584999710321</v>
      </c>
      <c r="AG70" s="225">
        <f t="shared" si="17"/>
        <v>7801.0537499934435</v>
      </c>
    </row>
    <row r="71" spans="2:33" x14ac:dyDescent="0.2">
      <c r="B71" s="204" t="s">
        <v>365</v>
      </c>
      <c r="C71" s="222">
        <f t="shared" si="15"/>
        <v>-140310.42562498152</v>
      </c>
      <c r="D71" s="225">
        <f t="shared" si="16"/>
        <v>0</v>
      </c>
      <c r="E71" s="225">
        <f t="shared" si="17"/>
        <v>0</v>
      </c>
      <c r="F71" s="225">
        <f t="shared" si="17"/>
        <v>0</v>
      </c>
      <c r="G71" s="225">
        <f t="shared" si="17"/>
        <v>-12836.411249995232</v>
      </c>
      <c r="H71" s="225">
        <f t="shared" si="17"/>
        <v>-12836.411249995232</v>
      </c>
      <c r="I71" s="225">
        <f t="shared" si="17"/>
        <v>-12174.182624995708</v>
      </c>
      <c r="J71" s="225">
        <f t="shared" si="17"/>
        <v>-11511.953999988735</v>
      </c>
      <c r="K71" s="225">
        <f t="shared" si="17"/>
        <v>-10849.725374989212</v>
      </c>
      <c r="L71" s="225">
        <f t="shared" si="17"/>
        <v>-10187.496749982238</v>
      </c>
      <c r="M71" s="225">
        <f t="shared" si="17"/>
        <v>-9525.2681249827147</v>
      </c>
      <c r="N71" s="225">
        <f t="shared" si="17"/>
        <v>-8863.0394999831915</v>
      </c>
      <c r="O71" s="225">
        <f t="shared" si="17"/>
        <v>-8200.8108749911189</v>
      </c>
      <c r="P71" s="225">
        <f t="shared" si="17"/>
        <v>-7538.5822499990463</v>
      </c>
      <c r="Q71" s="225">
        <f t="shared" si="17"/>
        <v>-6876.3536249920726</v>
      </c>
      <c r="R71" s="225">
        <f t="shared" si="17"/>
        <v>-6214.125</v>
      </c>
      <c r="S71" s="225">
        <f t="shared" si="17"/>
        <v>-5626.4932499974966</v>
      </c>
      <c r="T71" s="225">
        <f t="shared" si="17"/>
        <v>-5038.861500017345</v>
      </c>
      <c r="U71" s="225">
        <f t="shared" si="17"/>
        <v>-4451.2297499999404</v>
      </c>
      <c r="V71" s="225">
        <f t="shared" si="17"/>
        <v>-3863.597999997437</v>
      </c>
      <c r="W71" s="225">
        <f t="shared" si="17"/>
        <v>-3275.9662499949336</v>
      </c>
      <c r="X71" s="225">
        <f t="shared" si="17"/>
        <v>-2688.3345000371337</v>
      </c>
      <c r="Y71" s="225">
        <f t="shared" si="17"/>
        <v>-2100.7027499824762</v>
      </c>
      <c r="Z71" s="225">
        <f t="shared" si="17"/>
        <v>-1513.0710000246763</v>
      </c>
      <c r="AA71" s="225">
        <f t="shared" si="17"/>
        <v>-925.43924999982119</v>
      </c>
      <c r="AB71" s="225">
        <f t="shared" si="17"/>
        <v>-337.80749999731779</v>
      </c>
      <c r="AC71" s="225">
        <f t="shared" si="17"/>
        <v>249.82424999773502</v>
      </c>
      <c r="AD71" s="225">
        <f t="shared" si="17"/>
        <v>837.45599998533726</v>
      </c>
      <c r="AE71" s="225">
        <f t="shared" si="17"/>
        <v>1425.0877499878407</v>
      </c>
      <c r="AF71" s="225">
        <f t="shared" si="17"/>
        <v>2012.7194999977946</v>
      </c>
      <c r="AG71" s="225">
        <f t="shared" si="17"/>
        <v>2600.3512499928474</v>
      </c>
    </row>
    <row r="72" spans="2:33" x14ac:dyDescent="0.2">
      <c r="B72" s="204" t="s">
        <v>234</v>
      </c>
      <c r="C72" s="222">
        <f t="shared" si="15"/>
        <v>-58285.572499997914</v>
      </c>
      <c r="D72" s="225">
        <f t="shared" si="16"/>
        <v>0</v>
      </c>
      <c r="E72" s="225">
        <f t="shared" si="17"/>
        <v>0</v>
      </c>
      <c r="F72" s="225">
        <f t="shared" si="17"/>
        <v>0</v>
      </c>
      <c r="G72" s="225">
        <f t="shared" si="17"/>
        <v>-5111.4600000027567</v>
      </c>
      <c r="H72" s="225">
        <f t="shared" si="17"/>
        <v>-5111.4600000027567</v>
      </c>
      <c r="I72" s="225">
        <f t="shared" si="17"/>
        <v>-4844.7545000053942</v>
      </c>
      <c r="J72" s="225">
        <f t="shared" si="17"/>
        <v>-4578.0489999987185</v>
      </c>
      <c r="K72" s="225">
        <f t="shared" si="17"/>
        <v>-4311.3435000050813</v>
      </c>
      <c r="L72" s="225">
        <f t="shared" si="17"/>
        <v>-4044.6380000039935</v>
      </c>
      <c r="M72" s="225">
        <f t="shared" si="17"/>
        <v>-3777.9325000010431</v>
      </c>
      <c r="N72" s="225">
        <f t="shared" si="17"/>
        <v>-3511.2270000018179</v>
      </c>
      <c r="O72" s="225">
        <f t="shared" si="17"/>
        <v>-3244.5215000025928</v>
      </c>
      <c r="P72" s="225">
        <f t="shared" si="17"/>
        <v>-2977.8159999921918</v>
      </c>
      <c r="Q72" s="225">
        <f t="shared" si="17"/>
        <v>-2711.1105000041425</v>
      </c>
      <c r="R72" s="225">
        <f t="shared" si="17"/>
        <v>-2444.4049999993294</v>
      </c>
      <c r="S72" s="225">
        <f t="shared" si="17"/>
        <v>-2235.661499992013</v>
      </c>
      <c r="T72" s="225">
        <f t="shared" si="17"/>
        <v>-2026.9179999958724</v>
      </c>
      <c r="U72" s="225">
        <f t="shared" si="17"/>
        <v>-1818.1745000015944</v>
      </c>
      <c r="V72" s="225">
        <f t="shared" si="17"/>
        <v>-1609.4309999961406</v>
      </c>
      <c r="W72" s="225">
        <f t="shared" si="17"/>
        <v>-1400.6874999944121</v>
      </c>
      <c r="X72" s="225">
        <f t="shared" si="17"/>
        <v>-1191.9439999945462</v>
      </c>
      <c r="Y72" s="225">
        <f t="shared" si="17"/>
        <v>-983.20050000399351</v>
      </c>
      <c r="Z72" s="225">
        <f t="shared" si="17"/>
        <v>-774.45700000226498</v>
      </c>
      <c r="AA72" s="225">
        <f t="shared" si="17"/>
        <v>-565.71349999494851</v>
      </c>
      <c r="AB72" s="225">
        <f t="shared" si="17"/>
        <v>-356.97000000067055</v>
      </c>
      <c r="AC72" s="225">
        <f t="shared" si="17"/>
        <v>-148.22650000266731</v>
      </c>
      <c r="AD72" s="225">
        <f t="shared" si="17"/>
        <v>60.516999999061227</v>
      </c>
      <c r="AE72" s="225">
        <f t="shared" si="17"/>
        <v>269.26050000078976</v>
      </c>
      <c r="AF72" s="225">
        <f t="shared" si="17"/>
        <v>478.00400000065565</v>
      </c>
      <c r="AG72" s="225">
        <f t="shared" si="17"/>
        <v>686.74750000052154</v>
      </c>
    </row>
    <row r="73" spans="2:33" x14ac:dyDescent="0.2">
      <c r="B73" s="204" t="s">
        <v>235</v>
      </c>
      <c r="C73" s="222">
        <f t="shared" si="15"/>
        <v>1232218.6475000056</v>
      </c>
      <c r="D73" s="225">
        <f t="shared" si="16"/>
        <v>0</v>
      </c>
      <c r="E73" s="225">
        <f t="shared" si="17"/>
        <v>0</v>
      </c>
      <c r="F73" s="225">
        <f t="shared" si="17"/>
        <v>0</v>
      </c>
      <c r="G73" s="225">
        <f t="shared" si="17"/>
        <v>40639.100000000559</v>
      </c>
      <c r="H73" s="225">
        <f t="shared" si="17"/>
        <v>40639.100000000559</v>
      </c>
      <c r="I73" s="225">
        <f t="shared" si="17"/>
        <v>40934.1295000026</v>
      </c>
      <c r="J73" s="225">
        <f t="shared" si="17"/>
        <v>41229.158999999054</v>
      </c>
      <c r="K73" s="225">
        <f t="shared" si="17"/>
        <v>41524.188499999233</v>
      </c>
      <c r="L73" s="225">
        <f t="shared" si="17"/>
        <v>41819.218000001274</v>
      </c>
      <c r="M73" s="225">
        <f t="shared" si="17"/>
        <v>42114.247500000522</v>
      </c>
      <c r="N73" s="225">
        <f t="shared" si="17"/>
        <v>42409.276999999769</v>
      </c>
      <c r="O73" s="225">
        <f t="shared" si="17"/>
        <v>42704.306499997154</v>
      </c>
      <c r="P73" s="225">
        <f t="shared" si="17"/>
        <v>42999.335999997333</v>
      </c>
      <c r="Q73" s="225">
        <f t="shared" si="17"/>
        <v>43294.365500003099</v>
      </c>
      <c r="R73" s="225">
        <f t="shared" si="17"/>
        <v>43589.395000007004</v>
      </c>
      <c r="S73" s="225">
        <f t="shared" si="17"/>
        <v>44210.077500004321</v>
      </c>
      <c r="T73" s="225">
        <f t="shared" si="17"/>
        <v>44830.759999996051</v>
      </c>
      <c r="U73" s="225">
        <f t="shared" si="17"/>
        <v>45451.442500002682</v>
      </c>
      <c r="V73" s="225">
        <f t="shared" si="17"/>
        <v>46072.124999998137</v>
      </c>
      <c r="W73" s="225">
        <f t="shared" si="17"/>
        <v>46692.80749999918</v>
      </c>
      <c r="X73" s="225">
        <f t="shared" si="17"/>
        <v>47313.490000002086</v>
      </c>
      <c r="Y73" s="225">
        <f t="shared" si="17"/>
        <v>47934.172499991953</v>
      </c>
      <c r="Z73" s="225">
        <f t="shared" si="17"/>
        <v>48554.855000011623</v>
      </c>
      <c r="AA73" s="225">
        <f t="shared" si="17"/>
        <v>49175.537499999627</v>
      </c>
      <c r="AB73" s="225">
        <f t="shared" si="17"/>
        <v>49796.219999996945</v>
      </c>
      <c r="AC73" s="225">
        <f t="shared" si="17"/>
        <v>50416.902499999851</v>
      </c>
      <c r="AD73" s="225">
        <f t="shared" si="17"/>
        <v>51037.585000000894</v>
      </c>
      <c r="AE73" s="225">
        <f t="shared" si="17"/>
        <v>51658.267499994487</v>
      </c>
      <c r="AF73" s="225">
        <f t="shared" si="17"/>
        <v>52278.95000000298</v>
      </c>
      <c r="AG73" s="225">
        <f t="shared" si="17"/>
        <v>52899.632499996573</v>
      </c>
    </row>
    <row r="74" spans="2:33" x14ac:dyDescent="0.2">
      <c r="B74" s="204" t="s">
        <v>236</v>
      </c>
      <c r="C74" s="222">
        <f t="shared" si="15"/>
        <v>8267663.1800002679</v>
      </c>
      <c r="D74" s="225">
        <f t="shared" si="16"/>
        <v>0</v>
      </c>
      <c r="E74" s="225">
        <f t="shared" si="17"/>
        <v>0</v>
      </c>
      <c r="F74" s="225">
        <f t="shared" si="17"/>
        <v>0</v>
      </c>
      <c r="G74" s="225">
        <f t="shared" si="17"/>
        <v>257533.41500002891</v>
      </c>
      <c r="H74" s="225">
        <f t="shared" si="17"/>
        <v>257533.41500002891</v>
      </c>
      <c r="I74" s="225">
        <f t="shared" si="17"/>
        <v>262036.85799998045</v>
      </c>
      <c r="J74" s="225">
        <f t="shared" si="17"/>
        <v>266540.30099997669</v>
      </c>
      <c r="K74" s="225">
        <f t="shared" si="17"/>
        <v>271043.74400001019</v>
      </c>
      <c r="L74" s="225">
        <f t="shared" si="17"/>
        <v>275547.18699999899</v>
      </c>
      <c r="M74" s="225">
        <f t="shared" si="17"/>
        <v>280050.63000001013</v>
      </c>
      <c r="N74" s="225">
        <f t="shared" si="17"/>
        <v>284554.07300000638</v>
      </c>
      <c r="O74" s="225">
        <f t="shared" si="17"/>
        <v>289057.51600004733</v>
      </c>
      <c r="P74" s="225">
        <f t="shared" si="17"/>
        <v>293560.95900001377</v>
      </c>
      <c r="Q74" s="225">
        <f t="shared" si="17"/>
        <v>298064.40200006217</v>
      </c>
      <c r="R74" s="225">
        <f t="shared" si="17"/>
        <v>302567.84500002116</v>
      </c>
      <c r="S74" s="225">
        <f t="shared" si="17"/>
        <v>305826.63800001889</v>
      </c>
      <c r="T74" s="225">
        <f t="shared" si="17"/>
        <v>309085.43099998683</v>
      </c>
      <c r="U74" s="225">
        <f t="shared" si="17"/>
        <v>312344.22399999946</v>
      </c>
      <c r="V74" s="225">
        <f t="shared" si="17"/>
        <v>315603.0169999823</v>
      </c>
      <c r="W74" s="225">
        <f t="shared" si="17"/>
        <v>318861.81000002474</v>
      </c>
      <c r="X74" s="225">
        <f t="shared" si="17"/>
        <v>322120.60300001502</v>
      </c>
      <c r="Y74" s="225">
        <f t="shared" si="17"/>
        <v>325379.3959999904</v>
      </c>
      <c r="Z74" s="225">
        <f t="shared" si="17"/>
        <v>328638.18900002539</v>
      </c>
      <c r="AA74" s="225">
        <f t="shared" si="17"/>
        <v>331896.98199999332</v>
      </c>
      <c r="AB74" s="225">
        <f t="shared" si="17"/>
        <v>335155.77500001341</v>
      </c>
      <c r="AC74" s="225">
        <f t="shared" si="17"/>
        <v>338414.56800002605</v>
      </c>
      <c r="AD74" s="225">
        <f t="shared" si="17"/>
        <v>341673.36100001633</v>
      </c>
      <c r="AE74" s="225">
        <f t="shared" si="17"/>
        <v>344932.15400001407</v>
      </c>
      <c r="AF74" s="225">
        <f t="shared" si="17"/>
        <v>348190.9469999671</v>
      </c>
      <c r="AG74" s="225">
        <f t="shared" si="17"/>
        <v>351449.74000000954</v>
      </c>
    </row>
    <row r="75" spans="2:33" x14ac:dyDescent="0.2">
      <c r="B75" s="204" t="s">
        <v>237</v>
      </c>
      <c r="C75" s="222">
        <f t="shared" si="15"/>
        <v>49219.337499999499</v>
      </c>
      <c r="D75" s="225">
        <f t="shared" si="16"/>
        <v>0</v>
      </c>
      <c r="E75" s="225">
        <f t="shared" si="17"/>
        <v>0</v>
      </c>
      <c r="F75" s="225">
        <f t="shared" si="17"/>
        <v>0</v>
      </c>
      <c r="G75" s="225">
        <f t="shared" si="17"/>
        <v>1852.0100000000093</v>
      </c>
      <c r="H75" s="225">
        <f t="shared" si="17"/>
        <v>1852.0100000000093</v>
      </c>
      <c r="I75" s="225">
        <f t="shared" si="17"/>
        <v>1871.6835000001593</v>
      </c>
      <c r="J75" s="225">
        <f t="shared" si="17"/>
        <v>1891.3570000001346</v>
      </c>
      <c r="K75" s="225">
        <f t="shared" si="17"/>
        <v>1911.0305000001099</v>
      </c>
      <c r="L75" s="225">
        <f t="shared" si="17"/>
        <v>1930.7040000000852</v>
      </c>
      <c r="M75" s="225">
        <f t="shared" si="17"/>
        <v>1950.3775000000605</v>
      </c>
      <c r="N75" s="225">
        <f t="shared" si="17"/>
        <v>1970.0510000001523</v>
      </c>
      <c r="O75" s="225">
        <f t="shared" si="17"/>
        <v>1989.7245000001276</v>
      </c>
      <c r="P75" s="225">
        <f t="shared" si="17"/>
        <v>2009.3979999999865</v>
      </c>
      <c r="Q75" s="225">
        <f t="shared" si="17"/>
        <v>2029.07150000002</v>
      </c>
      <c r="R75" s="225">
        <f t="shared" si="17"/>
        <v>2048.74500000017</v>
      </c>
      <c r="S75" s="225">
        <f t="shared" si="17"/>
        <v>2008.5949999999139</v>
      </c>
      <c r="T75" s="225">
        <f t="shared" si="17"/>
        <v>1968.4450000001234</v>
      </c>
      <c r="U75" s="225">
        <f t="shared" si="17"/>
        <v>1928.2949999999837</v>
      </c>
      <c r="V75" s="225">
        <f t="shared" si="17"/>
        <v>1888.1450000002515</v>
      </c>
      <c r="W75" s="225">
        <f t="shared" si="17"/>
        <v>1847.9949999999953</v>
      </c>
      <c r="X75" s="225">
        <f t="shared" si="17"/>
        <v>1807.8450000000885</v>
      </c>
      <c r="Y75" s="225">
        <f t="shared" si="17"/>
        <v>1767.6950000000652</v>
      </c>
      <c r="Z75" s="225">
        <f t="shared" si="17"/>
        <v>1727.5449999998091</v>
      </c>
      <c r="AA75" s="225">
        <f t="shared" si="17"/>
        <v>1687.3949999997858</v>
      </c>
      <c r="AB75" s="225">
        <f t="shared" si="17"/>
        <v>1647.2449999997625</v>
      </c>
      <c r="AC75" s="225">
        <f t="shared" si="17"/>
        <v>1607.0949999997392</v>
      </c>
      <c r="AD75" s="225">
        <f t="shared" si="17"/>
        <v>1566.9449999998324</v>
      </c>
      <c r="AE75" s="225">
        <f t="shared" si="17"/>
        <v>1526.7949999998091</v>
      </c>
      <c r="AF75" s="225">
        <f t="shared" si="17"/>
        <v>1486.644999999553</v>
      </c>
      <c r="AG75" s="225">
        <f t="shared" si="17"/>
        <v>1446.4949999997625</v>
      </c>
    </row>
    <row r="76" spans="2:33" x14ac:dyDescent="0.2">
      <c r="B76" s="218"/>
      <c r="C76" s="219"/>
      <c r="D76" s="220"/>
      <c r="E76" s="220"/>
      <c r="F76" s="220"/>
      <c r="G76" s="220"/>
      <c r="H76" s="220"/>
      <c r="I76" s="220"/>
      <c r="J76" s="220"/>
      <c r="K76" s="220"/>
      <c r="L76" s="220"/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20"/>
      <c r="X76" s="220"/>
      <c r="Y76" s="220"/>
      <c r="Z76" s="220"/>
      <c r="AA76" s="220"/>
      <c r="AB76" s="220"/>
      <c r="AC76" s="220"/>
      <c r="AD76" s="220"/>
      <c r="AE76" s="220"/>
      <c r="AF76" s="220"/>
      <c r="AG76" s="220"/>
    </row>
    <row r="78" spans="2:33" ht="22.5" x14ac:dyDescent="0.2">
      <c r="B78" s="12" t="s">
        <v>378</v>
      </c>
      <c r="C78" s="206" t="s">
        <v>9</v>
      </c>
    </row>
    <row r="79" spans="2:33" x14ac:dyDescent="0.2">
      <c r="B79" s="209" t="s">
        <v>364</v>
      </c>
      <c r="C79" s="222">
        <f t="shared" ref="C79:C84" si="18">SUM(D79:AG79)</f>
        <v>-17258.182351867839</v>
      </c>
      <c r="D79" s="222">
        <f>D70*Parametre!$C$144</f>
        <v>0</v>
      </c>
      <c r="E79" s="222">
        <f>E70*Parametre!$C$144</f>
        <v>0</v>
      </c>
      <c r="F79" s="222">
        <f>F70*Parametre!$C$144</f>
        <v>0</v>
      </c>
      <c r="G79" s="222">
        <f>G70*Parametre!$C$144</f>
        <v>-1578.8785837506355</v>
      </c>
      <c r="H79" s="222">
        <f>H70*Parametre!$C$144</f>
        <v>-1578.8785837506355</v>
      </c>
      <c r="I79" s="222">
        <f>I70*Parametre!$C$144</f>
        <v>-1497.4244628763051</v>
      </c>
      <c r="J79" s="222">
        <f>J70*Parametre!$C$144</f>
        <v>-1415.9703419976979</v>
      </c>
      <c r="K79" s="222">
        <f>K70*Parametre!$C$144</f>
        <v>-1334.5162211221457</v>
      </c>
      <c r="L79" s="222">
        <f>L70*Parametre!$C$144</f>
        <v>-1253.0621002490373</v>
      </c>
      <c r="M79" s="222">
        <f>M70*Parametre!$C$144</f>
        <v>-1171.6079793753177</v>
      </c>
      <c r="N79" s="222">
        <f>N70*Parametre!$C$144</f>
        <v>-1090.1538585003764</v>
      </c>
      <c r="O79" s="222">
        <f>O70*Parametre!$C$144</f>
        <v>-1008.6997376236022</v>
      </c>
      <c r="P79" s="222">
        <f>P70*Parametre!$C$144</f>
        <v>-927.2456167504937</v>
      </c>
      <c r="Q79" s="222">
        <f>Q70*Parametre!$C$144</f>
        <v>-845.79149587433039</v>
      </c>
      <c r="R79" s="222">
        <f>R70*Parametre!$C$144</f>
        <v>-764.33737499816721</v>
      </c>
      <c r="S79" s="222">
        <f>S70*Parametre!$C$144</f>
        <v>-692.05866974847027</v>
      </c>
      <c r="T79" s="222">
        <f>T70*Parametre!$C$144</f>
        <v>-619.77996449816226</v>
      </c>
      <c r="U79" s="222">
        <f>U70*Parametre!$C$144</f>
        <v>-547.50125925029818</v>
      </c>
      <c r="V79" s="222">
        <f>V70*Parametre!$C$144</f>
        <v>-475.22255399999023</v>
      </c>
      <c r="W79" s="222">
        <f>W70*Parametre!$C$144</f>
        <v>-402.94384874968233</v>
      </c>
      <c r="X79" s="222">
        <f>X70*Parametre!$C$144</f>
        <v>-330.66514350181819</v>
      </c>
      <c r="Y79" s="222">
        <f>Y70*Parametre!$C$144</f>
        <v>-258.38643824967744</v>
      </c>
      <c r="Z79" s="222">
        <f>Z70*Parametre!$C$144</f>
        <v>-186.10773299998047</v>
      </c>
      <c r="AA79" s="222">
        <f>AA70*Parametre!$C$144</f>
        <v>-113.82902775028349</v>
      </c>
      <c r="AB79" s="222">
        <f>AB70*Parametre!$C$144</f>
        <v>-41.550322499364619</v>
      </c>
      <c r="AC79" s="222">
        <f>AC70*Parametre!$C$144</f>
        <v>30.728382749110462</v>
      </c>
      <c r="AD79" s="222">
        <f>AD70*Parametre!$C$144</f>
        <v>103.00708800064028</v>
      </c>
      <c r="AE79" s="222">
        <f>AE70*Parametre!$C$144</f>
        <v>175.28579325033726</v>
      </c>
      <c r="AF79" s="222">
        <f>AF70*Parametre!$C$144</f>
        <v>247.56449849881233</v>
      </c>
      <c r="AG79" s="222">
        <f>AG70*Parametre!$C$144</f>
        <v>319.84320374973117</v>
      </c>
    </row>
    <row r="80" spans="2:33" x14ac:dyDescent="0.2">
      <c r="B80" s="209" t="s">
        <v>365</v>
      </c>
      <c r="C80" s="222">
        <f t="shared" si="18"/>
        <v>-4770.5544712493729</v>
      </c>
      <c r="D80" s="222">
        <f>D71*Parametre!$C$145</f>
        <v>0</v>
      </c>
      <c r="E80" s="222">
        <f>E71*Parametre!$C$145</f>
        <v>0</v>
      </c>
      <c r="F80" s="222">
        <f>F71*Parametre!$C$145</f>
        <v>0</v>
      </c>
      <c r="G80" s="222">
        <f>G71*Parametre!$C$145</f>
        <v>-436.43798249983791</v>
      </c>
      <c r="H80" s="222">
        <f>H71*Parametre!$C$145</f>
        <v>-436.43798249983791</v>
      </c>
      <c r="I80" s="222">
        <f>I71*Parametre!$C$145</f>
        <v>-413.92220924985412</v>
      </c>
      <c r="J80" s="222">
        <f>J71*Parametre!$C$145</f>
        <v>-391.40643599961703</v>
      </c>
      <c r="K80" s="222">
        <f>K71*Parametre!$C$145</f>
        <v>-368.89066274963324</v>
      </c>
      <c r="L80" s="222">
        <f>L71*Parametre!$C$145</f>
        <v>-346.37488949939609</v>
      </c>
      <c r="M80" s="222">
        <f>M71*Parametre!$C$145</f>
        <v>-323.8591162494123</v>
      </c>
      <c r="N80" s="222">
        <f>N71*Parametre!$C$145</f>
        <v>-301.34334299942856</v>
      </c>
      <c r="O80" s="222">
        <f>O71*Parametre!$C$145</f>
        <v>-278.82756974969806</v>
      </c>
      <c r="P80" s="222">
        <f>P71*Parametre!$C$145</f>
        <v>-256.31179649996761</v>
      </c>
      <c r="Q80" s="222">
        <f>Q71*Parametre!$C$145</f>
        <v>-233.7960232497305</v>
      </c>
      <c r="R80" s="222">
        <f>R71*Parametre!$C$145</f>
        <v>-211.28025000000002</v>
      </c>
      <c r="S80" s="222">
        <f>S71*Parametre!$C$145</f>
        <v>-191.3007704999149</v>
      </c>
      <c r="T80" s="222">
        <f>T71*Parametre!$C$145</f>
        <v>-171.32129100058975</v>
      </c>
      <c r="U80" s="222">
        <f>U71*Parametre!$C$145</f>
        <v>-151.34181149999799</v>
      </c>
      <c r="V80" s="222">
        <f>V71*Parametre!$C$145</f>
        <v>-131.36233199991287</v>
      </c>
      <c r="W80" s="222">
        <f>W71*Parametre!$C$145</f>
        <v>-111.38285249982775</v>
      </c>
      <c r="X80" s="222">
        <f>X71*Parametre!$C$145</f>
        <v>-91.403373001262551</v>
      </c>
      <c r="Y80" s="222">
        <f>Y71*Parametre!$C$145</f>
        <v>-71.423893499404201</v>
      </c>
      <c r="Z80" s="222">
        <f>Z71*Parametre!$C$145</f>
        <v>-51.444414000838997</v>
      </c>
      <c r="AA80" s="222">
        <f>AA71*Parametre!$C$145</f>
        <v>-31.464934499993923</v>
      </c>
      <c r="AB80" s="222">
        <f>AB71*Parametre!$C$145</f>
        <v>-11.485454999908805</v>
      </c>
      <c r="AC80" s="222">
        <f>AC71*Parametre!$C$145</f>
        <v>8.4940244999229915</v>
      </c>
      <c r="AD80" s="222">
        <f>AD71*Parametre!$C$145</f>
        <v>28.473503999501467</v>
      </c>
      <c r="AE80" s="222">
        <f>AE71*Parametre!$C$145</f>
        <v>48.452983499586587</v>
      </c>
      <c r="AF80" s="222">
        <f>AF71*Parametre!$C$145</f>
        <v>68.432462999925022</v>
      </c>
      <c r="AG80" s="222">
        <f>AG71*Parametre!$C$145</f>
        <v>88.411942499756819</v>
      </c>
    </row>
    <row r="81" spans="2:33" x14ac:dyDescent="0.2">
      <c r="B81" s="209" t="s">
        <v>234</v>
      </c>
      <c r="C81" s="222">
        <f t="shared" si="18"/>
        <v>-2447.9940449999149</v>
      </c>
      <c r="D81" s="222">
        <f>D72*Parametre!$C$146</f>
        <v>0</v>
      </c>
      <c r="E81" s="222">
        <f>E72*Parametre!$C$146</f>
        <v>0</v>
      </c>
      <c r="F81" s="222">
        <f>F72*Parametre!$C$146</f>
        <v>0</v>
      </c>
      <c r="G81" s="222">
        <f>G72*Parametre!$C$146</f>
        <v>-214.68132000011579</v>
      </c>
      <c r="H81" s="222">
        <f>H72*Parametre!$C$146</f>
        <v>-214.68132000011579</v>
      </c>
      <c r="I81" s="222">
        <f>I72*Parametre!$C$146</f>
        <v>-203.47968900022656</v>
      </c>
      <c r="J81" s="222">
        <f>J72*Parametre!$C$146</f>
        <v>-192.27805799994618</v>
      </c>
      <c r="K81" s="222">
        <f>K72*Parametre!$C$146</f>
        <v>-181.07642700021341</v>
      </c>
      <c r="L81" s="222">
        <f>L72*Parametre!$C$146</f>
        <v>-169.87479600016775</v>
      </c>
      <c r="M81" s="222">
        <f>M72*Parametre!$C$146</f>
        <v>-158.67316500004381</v>
      </c>
      <c r="N81" s="222">
        <f>N72*Parametre!$C$146</f>
        <v>-147.47153400007636</v>
      </c>
      <c r="O81" s="222">
        <f>O72*Parametre!$C$146</f>
        <v>-136.26990300010891</v>
      </c>
      <c r="P81" s="222">
        <f>P72*Parametre!$C$146</f>
        <v>-125.06827199967206</v>
      </c>
      <c r="Q81" s="222">
        <f>Q72*Parametre!$C$146</f>
        <v>-113.866641000174</v>
      </c>
      <c r="R81" s="222">
        <f>R72*Parametre!$C$146</f>
        <v>-102.66500999997184</v>
      </c>
      <c r="S81" s="222">
        <f>S72*Parametre!$C$146</f>
        <v>-93.897782999664557</v>
      </c>
      <c r="T81" s="222">
        <f>T72*Parametre!$C$146</f>
        <v>-85.13055599982664</v>
      </c>
      <c r="U81" s="222">
        <f>U72*Parametre!$C$146</f>
        <v>-76.363329000066969</v>
      </c>
      <c r="V81" s="222">
        <f>V72*Parametre!$C$146</f>
        <v>-67.596101999837913</v>
      </c>
      <c r="W81" s="222">
        <f>W72*Parametre!$C$146</f>
        <v>-58.828874999765311</v>
      </c>
      <c r="X81" s="222">
        <f>X72*Parametre!$C$146</f>
        <v>-50.06164799977094</v>
      </c>
      <c r="Y81" s="222">
        <f>Y72*Parametre!$C$146</f>
        <v>-41.294421000167731</v>
      </c>
      <c r="Z81" s="222">
        <f>Z72*Parametre!$C$146</f>
        <v>-32.527194000095129</v>
      </c>
      <c r="AA81" s="222">
        <f>AA72*Parametre!$C$146</f>
        <v>-23.759966999787839</v>
      </c>
      <c r="AB81" s="222">
        <f>AB72*Parametre!$C$146</f>
        <v>-14.992740000028164</v>
      </c>
      <c r="AC81" s="222">
        <f>AC72*Parametre!$C$146</f>
        <v>-6.2255130001120271</v>
      </c>
      <c r="AD81" s="222">
        <f>AD72*Parametre!$C$146</f>
        <v>2.5417139999605718</v>
      </c>
      <c r="AE81" s="222">
        <f>AE72*Parametre!$C$146</f>
        <v>11.308941000033171</v>
      </c>
      <c r="AF81" s="222">
        <f>AF72*Parametre!$C$146</f>
        <v>20.07616800002754</v>
      </c>
      <c r="AG81" s="222">
        <f>AG72*Parametre!$C$146</f>
        <v>28.843395000021907</v>
      </c>
    </row>
    <row r="82" spans="2:33" x14ac:dyDescent="0.2">
      <c r="B82" s="209" t="s">
        <v>235</v>
      </c>
      <c r="C82" s="222">
        <f t="shared" si="18"/>
        <v>80094.212087500375</v>
      </c>
      <c r="D82" s="222">
        <f>D73*Parametre!$C$147</f>
        <v>0</v>
      </c>
      <c r="E82" s="222">
        <f>E73*Parametre!$C$147</f>
        <v>0</v>
      </c>
      <c r="F82" s="222">
        <f>F73*Parametre!$C$147</f>
        <v>0</v>
      </c>
      <c r="G82" s="222">
        <f>G73*Parametre!$C$147</f>
        <v>2641.5415000000362</v>
      </c>
      <c r="H82" s="222">
        <f>H73*Parametre!$C$147</f>
        <v>2641.5415000000362</v>
      </c>
      <c r="I82" s="222">
        <f>I73*Parametre!$C$147</f>
        <v>2660.7184175001689</v>
      </c>
      <c r="J82" s="222">
        <f>J73*Parametre!$C$147</f>
        <v>2679.8953349999388</v>
      </c>
      <c r="K82" s="222">
        <f>K73*Parametre!$C$147</f>
        <v>2699.0722524999501</v>
      </c>
      <c r="L82" s="222">
        <f>L73*Parametre!$C$147</f>
        <v>2718.2491700000828</v>
      </c>
      <c r="M82" s="222">
        <f>M73*Parametre!$C$147</f>
        <v>2737.4260875000341</v>
      </c>
      <c r="N82" s="222">
        <f>N73*Parametre!$C$147</f>
        <v>2756.6030049999849</v>
      </c>
      <c r="O82" s="222">
        <f>O73*Parametre!$C$147</f>
        <v>2775.7799224998153</v>
      </c>
      <c r="P82" s="222">
        <f>P73*Parametre!$C$147</f>
        <v>2794.9568399998266</v>
      </c>
      <c r="Q82" s="222">
        <f>Q73*Parametre!$C$147</f>
        <v>2814.1337575002017</v>
      </c>
      <c r="R82" s="222">
        <f>R73*Parametre!$C$147</f>
        <v>2833.3106750004554</v>
      </c>
      <c r="S82" s="222">
        <f>S73*Parametre!$C$147</f>
        <v>2873.6550375002812</v>
      </c>
      <c r="T82" s="222">
        <f>T73*Parametre!$C$147</f>
        <v>2913.9993999997432</v>
      </c>
      <c r="U82" s="222">
        <f>U73*Parametre!$C$147</f>
        <v>2954.3437625001743</v>
      </c>
      <c r="V82" s="222">
        <f>V73*Parametre!$C$147</f>
        <v>2994.6881249998792</v>
      </c>
      <c r="W82" s="222">
        <f>W73*Parametre!$C$147</f>
        <v>3035.0324874999469</v>
      </c>
      <c r="X82" s="222">
        <f>X73*Parametre!$C$147</f>
        <v>3075.3768500001356</v>
      </c>
      <c r="Y82" s="222">
        <f>Y73*Parametre!$C$147</f>
        <v>3115.7212124994771</v>
      </c>
      <c r="Z82" s="222">
        <f>Z73*Parametre!$C$147</f>
        <v>3156.0655750007554</v>
      </c>
      <c r="AA82" s="222">
        <f>AA73*Parametre!$C$147</f>
        <v>3196.409937499976</v>
      </c>
      <c r="AB82" s="222">
        <f>AB73*Parametre!$C$147</f>
        <v>3236.7542999998013</v>
      </c>
      <c r="AC82" s="222">
        <f>AC73*Parametre!$C$147</f>
        <v>3277.0986624999905</v>
      </c>
      <c r="AD82" s="222">
        <f>AD73*Parametre!$C$147</f>
        <v>3317.4430250000582</v>
      </c>
      <c r="AE82" s="222">
        <f>AE73*Parametre!$C$147</f>
        <v>3357.7873874996417</v>
      </c>
      <c r="AF82" s="222">
        <f>AF73*Parametre!$C$147</f>
        <v>3398.1317500001937</v>
      </c>
      <c r="AG82" s="222">
        <f>AG73*Parametre!$C$147</f>
        <v>3438.4761124997772</v>
      </c>
    </row>
    <row r="83" spans="2:33" x14ac:dyDescent="0.2">
      <c r="B83" s="209" t="s">
        <v>236</v>
      </c>
      <c r="C83" s="222">
        <f t="shared" si="18"/>
        <v>992119.58160003193</v>
      </c>
      <c r="D83" s="222">
        <f>D74*Parametre!$C$148</f>
        <v>0</v>
      </c>
      <c r="E83" s="222">
        <f>E74*Parametre!$C$148</f>
        <v>0</v>
      </c>
      <c r="F83" s="222">
        <f>F74*Parametre!$C$148</f>
        <v>0</v>
      </c>
      <c r="G83" s="222">
        <f>G74*Parametre!$C$148</f>
        <v>30904.009800003467</v>
      </c>
      <c r="H83" s="222">
        <f>H74*Parametre!$C$148</f>
        <v>30904.009800003467</v>
      </c>
      <c r="I83" s="222">
        <f>I74*Parametre!$C$148</f>
        <v>31444.422959997653</v>
      </c>
      <c r="J83" s="222">
        <f>J74*Parametre!$C$148</f>
        <v>31984.836119997202</v>
      </c>
      <c r="K83" s="222">
        <f>K74*Parametre!$C$148</f>
        <v>32525.249280001222</v>
      </c>
      <c r="L83" s="222">
        <f>L74*Parametre!$C$148</f>
        <v>33065.662439999876</v>
      </c>
      <c r="M83" s="222">
        <f>M74*Parametre!$C$148</f>
        <v>33606.075600001212</v>
      </c>
      <c r="N83" s="222">
        <f>N74*Parametre!$C$148</f>
        <v>34146.488760000764</v>
      </c>
      <c r="O83" s="222">
        <f>O74*Parametre!$C$148</f>
        <v>34686.901920005679</v>
      </c>
      <c r="P83" s="222">
        <f>P74*Parametre!$C$148</f>
        <v>35227.315080001652</v>
      </c>
      <c r="Q83" s="222">
        <f>Q74*Parametre!$C$148</f>
        <v>35767.728240007462</v>
      </c>
      <c r="R83" s="222">
        <f>R74*Parametre!$C$148</f>
        <v>36308.14140000254</v>
      </c>
      <c r="S83" s="222">
        <f>S74*Parametre!$C$148</f>
        <v>36699.196560002267</v>
      </c>
      <c r="T83" s="222">
        <f>T74*Parametre!$C$148</f>
        <v>37090.251719998421</v>
      </c>
      <c r="U83" s="222">
        <f>U74*Parametre!$C$148</f>
        <v>37481.306879999931</v>
      </c>
      <c r="V83" s="222">
        <f>V74*Parametre!$C$148</f>
        <v>37872.362039997875</v>
      </c>
      <c r="W83" s="222">
        <f>W74*Parametre!$C$148</f>
        <v>38263.417200002965</v>
      </c>
      <c r="X83" s="222">
        <f>X74*Parametre!$C$148</f>
        <v>38654.472360001804</v>
      </c>
      <c r="Y83" s="222">
        <f>Y74*Parametre!$C$148</f>
        <v>39045.527519998846</v>
      </c>
      <c r="Z83" s="222">
        <f>Z74*Parametre!$C$148</f>
        <v>39436.582680003048</v>
      </c>
      <c r="AA83" s="222">
        <f>AA74*Parametre!$C$148</f>
        <v>39827.637839999195</v>
      </c>
      <c r="AB83" s="222">
        <f>AB74*Parametre!$C$148</f>
        <v>40218.693000001607</v>
      </c>
      <c r="AC83" s="222">
        <f>AC74*Parametre!$C$148</f>
        <v>40609.748160003124</v>
      </c>
      <c r="AD83" s="222">
        <f>AD74*Parametre!$C$148</f>
        <v>41000.803320001956</v>
      </c>
      <c r="AE83" s="222">
        <f>AE74*Parametre!$C$148</f>
        <v>41391.858480001683</v>
      </c>
      <c r="AF83" s="222">
        <f>AF74*Parametre!$C$148</f>
        <v>41782.913639996048</v>
      </c>
      <c r="AG83" s="222">
        <f>AG74*Parametre!$C$148</f>
        <v>42173.968800001145</v>
      </c>
    </row>
    <row r="84" spans="2:33" x14ac:dyDescent="0.2">
      <c r="B84" s="209" t="s">
        <v>237</v>
      </c>
      <c r="C84" s="222">
        <f t="shared" si="18"/>
        <v>4134.4243499999584</v>
      </c>
      <c r="D84" s="222">
        <f>D75*Parametre!$C$149</f>
        <v>0</v>
      </c>
      <c r="E84" s="222">
        <f>E75*Parametre!$C$149</f>
        <v>0</v>
      </c>
      <c r="F84" s="222">
        <f>F75*Parametre!$C$149</f>
        <v>0</v>
      </c>
      <c r="G84" s="222">
        <f>G75*Parametre!$C$149</f>
        <v>155.56884000000079</v>
      </c>
      <c r="H84" s="222">
        <f>H75*Parametre!$C$149</f>
        <v>155.56884000000079</v>
      </c>
      <c r="I84" s="222">
        <f>I75*Parametre!$C$149</f>
        <v>157.2214140000134</v>
      </c>
      <c r="J84" s="222">
        <f>J75*Parametre!$C$149</f>
        <v>158.87398800001131</v>
      </c>
      <c r="K84" s="222">
        <f>K75*Parametre!$C$149</f>
        <v>160.52656200000925</v>
      </c>
      <c r="L84" s="222">
        <f>L75*Parametre!$C$149</f>
        <v>162.17913600000716</v>
      </c>
      <c r="M84" s="222">
        <f>M75*Parametre!$C$149</f>
        <v>163.8317100000051</v>
      </c>
      <c r="N84" s="222">
        <f>N75*Parametre!$C$149</f>
        <v>165.48428400001279</v>
      </c>
      <c r="O84" s="222">
        <f>O75*Parametre!$C$149</f>
        <v>167.13685800001073</v>
      </c>
      <c r="P84" s="222">
        <f>P75*Parametre!$C$149</f>
        <v>168.78943199999887</v>
      </c>
      <c r="Q84" s="222">
        <f>Q75*Parametre!$C$149</f>
        <v>170.4420060000017</v>
      </c>
      <c r="R84" s="222">
        <f>R75*Parametre!$C$149</f>
        <v>172.09458000001428</v>
      </c>
      <c r="S84" s="222">
        <f>S75*Parametre!$C$149</f>
        <v>168.72197999999278</v>
      </c>
      <c r="T84" s="222">
        <f>T75*Parametre!$C$149</f>
        <v>165.34938000001037</v>
      </c>
      <c r="U84" s="222">
        <f>U75*Parametre!$C$149</f>
        <v>161.97677999999866</v>
      </c>
      <c r="V84" s="222">
        <f>V75*Parametre!$C$149</f>
        <v>158.60418000002113</v>
      </c>
      <c r="W84" s="222">
        <f>W75*Parametre!$C$149</f>
        <v>155.23157999999961</v>
      </c>
      <c r="X84" s="222">
        <f>X75*Parametre!$C$149</f>
        <v>151.85898000000745</v>
      </c>
      <c r="Y84" s="222">
        <f>Y75*Parametre!$C$149</f>
        <v>148.48638000000548</v>
      </c>
      <c r="Z84" s="222">
        <f>Z75*Parametre!$C$149</f>
        <v>145.11377999998396</v>
      </c>
      <c r="AA84" s="222">
        <f>AA75*Parametre!$C$149</f>
        <v>141.74117999998202</v>
      </c>
      <c r="AB84" s="222">
        <f>AB75*Parametre!$C$149</f>
        <v>138.36857999998006</v>
      </c>
      <c r="AC84" s="222">
        <f>AC75*Parametre!$C$149</f>
        <v>134.99597999997809</v>
      </c>
      <c r="AD84" s="222">
        <f>AD75*Parametre!$C$149</f>
        <v>131.62337999998593</v>
      </c>
      <c r="AE84" s="222">
        <f>AE75*Parametre!$C$149</f>
        <v>128.25077999998396</v>
      </c>
      <c r="AF84" s="222">
        <f>AF75*Parametre!$C$149</f>
        <v>124.87817999996246</v>
      </c>
      <c r="AG84" s="222">
        <f>AG75*Parametre!$C$149</f>
        <v>121.50557999998006</v>
      </c>
    </row>
    <row r="85" spans="2:33" x14ac:dyDescent="0.2">
      <c r="B85" s="216" t="s">
        <v>9</v>
      </c>
      <c r="C85" s="223">
        <f>SUM(D85:AG85)</f>
        <v>1051871.4871694152</v>
      </c>
      <c r="D85" s="224">
        <f t="shared" ref="D85:AG85" si="19">SUM(D79:D84)</f>
        <v>0</v>
      </c>
      <c r="E85" s="223">
        <f t="shared" si="19"/>
        <v>0</v>
      </c>
      <c r="F85" s="223">
        <f t="shared" si="19"/>
        <v>0</v>
      </c>
      <c r="G85" s="223">
        <f t="shared" si="19"/>
        <v>31471.122253752914</v>
      </c>
      <c r="H85" s="223">
        <f t="shared" si="19"/>
        <v>31471.122253752914</v>
      </c>
      <c r="I85" s="223">
        <f t="shared" si="19"/>
        <v>32147.536430371452</v>
      </c>
      <c r="J85" s="223">
        <f t="shared" si="19"/>
        <v>32823.95060699989</v>
      </c>
      <c r="K85" s="223">
        <f t="shared" si="19"/>
        <v>33500.364783629186</v>
      </c>
      <c r="L85" s="223">
        <f t="shared" si="19"/>
        <v>34176.778960251366</v>
      </c>
      <c r="M85" s="223">
        <f t="shared" si="19"/>
        <v>34853.193136876478</v>
      </c>
      <c r="N85" s="223">
        <f t="shared" si="19"/>
        <v>35529.607313500877</v>
      </c>
      <c r="O85" s="223">
        <f t="shared" si="19"/>
        <v>36206.021490132101</v>
      </c>
      <c r="P85" s="223">
        <f t="shared" si="19"/>
        <v>36882.435666751342</v>
      </c>
      <c r="Q85" s="223">
        <f t="shared" si="19"/>
        <v>37558.849843383432</v>
      </c>
      <c r="R85" s="223">
        <f t="shared" si="19"/>
        <v>38235.26402000487</v>
      </c>
      <c r="S85" s="223">
        <f t="shared" si="19"/>
        <v>38764.316354254493</v>
      </c>
      <c r="T85" s="223">
        <f t="shared" si="19"/>
        <v>39293.368688499591</v>
      </c>
      <c r="U85" s="223">
        <f t="shared" si="19"/>
        <v>39822.421022749739</v>
      </c>
      <c r="V85" s="223">
        <f t="shared" si="19"/>
        <v>40351.473356998038</v>
      </c>
      <c r="W85" s="223">
        <f t="shared" si="19"/>
        <v>40880.525691253635</v>
      </c>
      <c r="X85" s="223">
        <f t="shared" si="19"/>
        <v>41409.57802549909</v>
      </c>
      <c r="Y85" s="223">
        <f t="shared" si="19"/>
        <v>41938.630359749077</v>
      </c>
      <c r="Z85" s="223">
        <f t="shared" si="19"/>
        <v>42467.682694002877</v>
      </c>
      <c r="AA85" s="223">
        <f t="shared" si="19"/>
        <v>42996.735028249088</v>
      </c>
      <c r="AB85" s="223">
        <f t="shared" si="19"/>
        <v>43525.787362502087</v>
      </c>
      <c r="AC85" s="223">
        <f t="shared" si="19"/>
        <v>44054.839696752017</v>
      </c>
      <c r="AD85" s="223">
        <f t="shared" si="19"/>
        <v>44583.892031002099</v>
      </c>
      <c r="AE85" s="223">
        <f t="shared" si="19"/>
        <v>45112.944365251271</v>
      </c>
      <c r="AF85" s="223">
        <f t="shared" si="19"/>
        <v>45641.996699494972</v>
      </c>
      <c r="AG85" s="223">
        <f t="shared" si="19"/>
        <v>46171.049033750416</v>
      </c>
    </row>
    <row r="88" spans="2:33" ht="22.5" x14ac:dyDescent="0.2">
      <c r="B88" s="12" t="s">
        <v>379</v>
      </c>
      <c r="C88" s="206" t="s">
        <v>9</v>
      </c>
    </row>
    <row r="89" spans="2:33" x14ac:dyDescent="0.2">
      <c r="B89" s="233" t="s">
        <v>9</v>
      </c>
      <c r="C89" s="234">
        <f t="shared" ref="C89" si="20">SUM(D89:AG89)</f>
        <v>19670312.268650211</v>
      </c>
      <c r="D89" s="235">
        <f>D85+D42</f>
        <v>0</v>
      </c>
      <c r="E89" s="235">
        <f t="shared" ref="E89:AG89" si="21">E85+E42</f>
        <v>0</v>
      </c>
      <c r="F89" s="235">
        <f t="shared" si="21"/>
        <v>0</v>
      </c>
      <c r="G89" s="235">
        <f t="shared" si="21"/>
        <v>528127.84571199061</v>
      </c>
      <c r="H89" s="235">
        <f t="shared" si="21"/>
        <v>528127.84571199061</v>
      </c>
      <c r="I89" s="235">
        <f t="shared" si="21"/>
        <v>546800.1331410954</v>
      </c>
      <c r="J89" s="235">
        <f t="shared" si="21"/>
        <v>565887.88134458486</v>
      </c>
      <c r="K89" s="235">
        <f t="shared" si="21"/>
        <v>585400.18857169419</v>
      </c>
      <c r="L89" s="235">
        <f t="shared" si="21"/>
        <v>605346.37400206027</v>
      </c>
      <c r="M89" s="235">
        <f t="shared" si="21"/>
        <v>625735.98414875695</v>
      </c>
      <c r="N89" s="235">
        <f t="shared" si="21"/>
        <v>646578.79948050703</v>
      </c>
      <c r="O89" s="235">
        <f t="shared" si="21"/>
        <v>667884.84127216181</v>
      </c>
      <c r="P89" s="235">
        <f t="shared" si="21"/>
        <v>689664.37869204883</v>
      </c>
      <c r="Q89" s="235">
        <f t="shared" si="21"/>
        <v>711927.93613606691</v>
      </c>
      <c r="R89" s="235">
        <f t="shared" si="21"/>
        <v>734686.30081838171</v>
      </c>
      <c r="S89" s="235">
        <f t="shared" si="21"/>
        <v>744499.66270888539</v>
      </c>
      <c r="T89" s="235">
        <f t="shared" si="21"/>
        <v>754379.86217991519</v>
      </c>
      <c r="U89" s="235">
        <f t="shared" si="21"/>
        <v>764326.36176277767</v>
      </c>
      <c r="V89" s="235">
        <f t="shared" si="21"/>
        <v>774338.58040331875</v>
      </c>
      <c r="W89" s="235">
        <f t="shared" si="21"/>
        <v>784415.89173134754</v>
      </c>
      <c r="X89" s="235">
        <f t="shared" si="21"/>
        <v>794557.62226410699</v>
      </c>
      <c r="Y89" s="235">
        <f t="shared" si="21"/>
        <v>804763.04954069469</v>
      </c>
      <c r="Z89" s="235">
        <f t="shared" si="21"/>
        <v>815031.40018530167</v>
      </c>
      <c r="AA89" s="235">
        <f t="shared" si="21"/>
        <v>825361.847895368</v>
      </c>
      <c r="AB89" s="235">
        <f t="shared" si="21"/>
        <v>835753.51135267725</v>
      </c>
      <c r="AC89" s="235">
        <f t="shared" si="21"/>
        <v>846205.45205344621</v>
      </c>
      <c r="AD89" s="235">
        <f t="shared" si="21"/>
        <v>856716.67205416877</v>
      </c>
      <c r="AE89" s="235">
        <f t="shared" si="21"/>
        <v>867286.1116302883</v>
      </c>
      <c r="AF89" s="235">
        <f t="shared" si="21"/>
        <v>877912.64684337913</v>
      </c>
      <c r="AG89" s="235">
        <f t="shared" si="21"/>
        <v>888595.08701320132</v>
      </c>
    </row>
    <row r="92" spans="2:33" x14ac:dyDescent="0.2">
      <c r="B92" s="206" t="s">
        <v>478</v>
      </c>
      <c r="C92" s="206"/>
      <c r="D92" s="204">
        <v>1</v>
      </c>
      <c r="E92" s="204">
        <v>2</v>
      </c>
      <c r="F92" s="204">
        <v>3</v>
      </c>
      <c r="G92" s="204">
        <v>4</v>
      </c>
      <c r="H92" s="204">
        <v>5</v>
      </c>
      <c r="I92" s="204">
        <v>6</v>
      </c>
      <c r="J92" s="204">
        <v>7</v>
      </c>
      <c r="K92" s="204">
        <v>8</v>
      </c>
      <c r="L92" s="204">
        <v>9</v>
      </c>
      <c r="M92" s="204">
        <v>10</v>
      </c>
      <c r="N92" s="204">
        <v>11</v>
      </c>
      <c r="O92" s="204">
        <v>12</v>
      </c>
      <c r="P92" s="204">
        <v>13</v>
      </c>
      <c r="Q92" s="204">
        <v>14</v>
      </c>
      <c r="R92" s="204">
        <v>15</v>
      </c>
      <c r="S92" s="204">
        <v>16</v>
      </c>
      <c r="T92" s="204">
        <v>17</v>
      </c>
      <c r="U92" s="204">
        <v>18</v>
      </c>
      <c r="V92" s="204">
        <v>19</v>
      </c>
      <c r="W92" s="204">
        <v>20</v>
      </c>
      <c r="X92" s="204">
        <v>21</v>
      </c>
      <c r="Y92" s="204">
        <v>22</v>
      </c>
      <c r="Z92" s="204">
        <v>23</v>
      </c>
      <c r="AA92" s="204">
        <v>24</v>
      </c>
      <c r="AB92" s="204">
        <v>25</v>
      </c>
      <c r="AC92" s="204">
        <v>26</v>
      </c>
      <c r="AD92" s="204">
        <v>27</v>
      </c>
      <c r="AE92" s="204">
        <v>28</v>
      </c>
      <c r="AF92" s="204">
        <v>29</v>
      </c>
      <c r="AG92" s="204">
        <v>30</v>
      </c>
    </row>
    <row r="93" spans="2:33" x14ac:dyDescent="0.2">
      <c r="B93" s="207" t="s">
        <v>44</v>
      </c>
      <c r="C93" s="207" t="s">
        <v>9</v>
      </c>
      <c r="D93" s="208">
        <f>D4</f>
        <v>2026</v>
      </c>
      <c r="E93" s="208">
        <f>$D$4+D92</f>
        <v>2027</v>
      </c>
      <c r="F93" s="208">
        <f>$D$4+E92</f>
        <v>2028</v>
      </c>
      <c r="G93" s="208">
        <f t="shared" ref="G93" si="22">$D$4+F92</f>
        <v>2029</v>
      </c>
      <c r="H93" s="208">
        <f t="shared" ref="H93" si="23">$D$4+G92</f>
        <v>2030</v>
      </c>
      <c r="I93" s="208">
        <f t="shared" ref="I93" si="24">$D$4+H92</f>
        <v>2031</v>
      </c>
      <c r="J93" s="208">
        <f t="shared" ref="J93" si="25">$D$4+I92</f>
        <v>2032</v>
      </c>
      <c r="K93" s="208">
        <f t="shared" ref="K93" si="26">$D$4+J92</f>
        <v>2033</v>
      </c>
      <c r="L93" s="208">
        <f t="shared" ref="L93" si="27">$D$4+K92</f>
        <v>2034</v>
      </c>
      <c r="M93" s="208">
        <f t="shared" ref="M93" si="28">$D$4+L92</f>
        <v>2035</v>
      </c>
      <c r="N93" s="208">
        <f t="shared" ref="N93" si="29">$D$4+M92</f>
        <v>2036</v>
      </c>
      <c r="O93" s="208">
        <f t="shared" ref="O93" si="30">$D$4+N92</f>
        <v>2037</v>
      </c>
      <c r="P93" s="208">
        <f t="shared" ref="P93" si="31">$D$4+O92</f>
        <v>2038</v>
      </c>
      <c r="Q93" s="208">
        <f t="shared" ref="Q93" si="32">$D$4+P92</f>
        <v>2039</v>
      </c>
      <c r="R93" s="208">
        <f t="shared" ref="R93" si="33">$D$4+Q92</f>
        <v>2040</v>
      </c>
      <c r="S93" s="208">
        <f t="shared" ref="S93" si="34">$D$4+R92</f>
        <v>2041</v>
      </c>
      <c r="T93" s="208">
        <f t="shared" ref="T93" si="35">$D$4+S92</f>
        <v>2042</v>
      </c>
      <c r="U93" s="208">
        <f t="shared" ref="U93" si="36">$D$4+T92</f>
        <v>2043</v>
      </c>
      <c r="V93" s="208">
        <f t="shared" ref="V93" si="37">$D$4+U92</f>
        <v>2044</v>
      </c>
      <c r="W93" s="208">
        <f t="shared" ref="W93" si="38">$D$4+V92</f>
        <v>2045</v>
      </c>
      <c r="X93" s="208">
        <f t="shared" ref="X93" si="39">$D$4+W92</f>
        <v>2046</v>
      </c>
      <c r="Y93" s="208">
        <f t="shared" ref="Y93" si="40">$D$4+X92</f>
        <v>2047</v>
      </c>
      <c r="Z93" s="208">
        <f t="shared" ref="Z93" si="41">$D$4+Y92</f>
        <v>2048</v>
      </c>
      <c r="AA93" s="208">
        <f t="shared" ref="AA93" si="42">$D$4+Z92</f>
        <v>2049</v>
      </c>
      <c r="AB93" s="208">
        <f t="shared" ref="AB93" si="43">$D$4+AA92</f>
        <v>2050</v>
      </c>
      <c r="AC93" s="208">
        <f t="shared" ref="AC93" si="44">$D$4+AB92</f>
        <v>2051</v>
      </c>
      <c r="AD93" s="208">
        <f t="shared" ref="AD93" si="45">$D$4+AC92</f>
        <v>2052</v>
      </c>
      <c r="AE93" s="208">
        <f t="shared" ref="AE93" si="46">$D$4+AD92</f>
        <v>2053</v>
      </c>
      <c r="AF93" s="208">
        <f t="shared" ref="AF93" si="47">$D$4+AE92</f>
        <v>2054</v>
      </c>
      <c r="AG93" s="208">
        <f t="shared" ref="AG93" si="48">$D$4+AF92</f>
        <v>2055</v>
      </c>
    </row>
    <row r="94" spans="2:33" x14ac:dyDescent="0.2">
      <c r="B94" s="204" t="s">
        <v>364</v>
      </c>
      <c r="C94" s="222">
        <f t="shared" ref="C94:C99" si="49">SUM(D94:AG94)</f>
        <v>242379871.66168013</v>
      </c>
      <c r="D94" s="232">
        <f>D5*Parametre!$D144</f>
        <v>8024169.3877534186</v>
      </c>
      <c r="E94" s="232">
        <f>E5*Parametre!$D144</f>
        <v>7962636.4853537166</v>
      </c>
      <c r="F94" s="232">
        <f>F5*Parametre!$D144</f>
        <v>7903838.9218938295</v>
      </c>
      <c r="G94" s="232">
        <f>G5*Parametre!$D144</f>
        <v>7793904.0562577453</v>
      </c>
      <c r="H94" s="232">
        <f>H5*Parametre!$D144</f>
        <v>7793904.0562577453</v>
      </c>
      <c r="I94" s="232">
        <f>I5*Parametre!$D144</f>
        <v>7819633.9343862999</v>
      </c>
      <c r="J94" s="232">
        <f>J5*Parametre!$D144</f>
        <v>7845535.0411285479</v>
      </c>
      <c r="K94" s="232">
        <f>K5*Parametre!$D144</f>
        <v>7871609.574384382</v>
      </c>
      <c r="L94" s="232">
        <f>L5*Parametre!$D144</f>
        <v>7897859.7742423443</v>
      </c>
      <c r="M94" s="232">
        <f>M5*Parametre!$D144</f>
        <v>7924287.9240581766</v>
      </c>
      <c r="N94" s="232">
        <f>N5*Parametre!$D144</f>
        <v>7950896.3515677052</v>
      </c>
      <c r="O94" s="232">
        <f>O5*Parametre!$D144</f>
        <v>7977687.4300352978</v>
      </c>
      <c r="P94" s="232">
        <f>P5*Parametre!$D144</f>
        <v>8004663.5794392908</v>
      </c>
      <c r="Q94" s="232">
        <f>Q5*Parametre!$D144</f>
        <v>8031827.2676957594</v>
      </c>
      <c r="R94" s="232">
        <f>R5*Parametre!$D144</f>
        <v>8059181.0119221956</v>
      </c>
      <c r="S94" s="232">
        <f>S5*Parametre!$D144</f>
        <v>8080557.4884959636</v>
      </c>
      <c r="T94" s="232">
        <f>T5*Parametre!$D144</f>
        <v>8102047.0432957942</v>
      </c>
      <c r="U94" s="232">
        <f>U5*Parametre!$D144</f>
        <v>8123650.7504938208</v>
      </c>
      <c r="V94" s="232">
        <f>V5*Parametre!$D144</f>
        <v>8145369.6988165993</v>
      </c>
      <c r="W94" s="232">
        <f>W5*Parametre!$D144</f>
        <v>8167204.9918021327</v>
      </c>
      <c r="X94" s="232">
        <f>X5*Parametre!$D144</f>
        <v>8189157.7480624625</v>
      </c>
      <c r="Y94" s="232">
        <f>Y5*Parametre!$D144</f>
        <v>8211229.1015519965</v>
      </c>
      <c r="Z94" s="232">
        <f>Z5*Parametre!$D144</f>
        <v>8233420.2018417232</v>
      </c>
      <c r="AA94" s="232">
        <f>AA5*Parametre!$D144</f>
        <v>8255732.2143995008</v>
      </c>
      <c r="AB94" s="232">
        <f>AB5*Parametre!$D144</f>
        <v>8278166.3208764624</v>
      </c>
      <c r="AC94" s="232">
        <f>AC5*Parametre!$D144</f>
        <v>8300723.7193998769</v>
      </c>
      <c r="AD94" s="232">
        <f>AD5*Parametre!$D144</f>
        <v>8323405.6248724712</v>
      </c>
      <c r="AE94" s="232">
        <f>AE5*Parametre!$D144</f>
        <v>8346213.269278476</v>
      </c>
      <c r="AF94" s="232">
        <f>AF5*Parametre!$D144</f>
        <v>8369147.9019965725</v>
      </c>
      <c r="AG94" s="232">
        <f>AG5*Parametre!$D144</f>
        <v>8392210.7901198566</v>
      </c>
    </row>
    <row r="95" spans="2:33" x14ac:dyDescent="0.2">
      <c r="B95" s="204" t="s">
        <v>365</v>
      </c>
      <c r="C95" s="222">
        <f t="shared" si="49"/>
        <v>53869586.262807332</v>
      </c>
      <c r="D95" s="232">
        <f>D6*Parametre!$D145</f>
        <v>1783393.4891438424</v>
      </c>
      <c r="E95" s="232">
        <f>E6*Parametre!$D145</f>
        <v>1769717.6340858431</v>
      </c>
      <c r="F95" s="232">
        <f>F6*Parametre!$D145</f>
        <v>1756649.715553127</v>
      </c>
      <c r="G95" s="232">
        <f>G6*Parametre!$D145</f>
        <v>1732216.3924101086</v>
      </c>
      <c r="H95" s="232">
        <f>H6*Parametre!$D145</f>
        <v>1732216.3924101086</v>
      </c>
      <c r="I95" s="232">
        <f>I6*Parametre!$D145</f>
        <v>1737934.9278638784</v>
      </c>
      <c r="J95" s="232">
        <f>J6*Parametre!$D145</f>
        <v>1743691.519343145</v>
      </c>
      <c r="K95" s="232">
        <f>K6*Parametre!$D145</f>
        <v>1749486.655337146</v>
      </c>
      <c r="L95" s="232">
        <f>L6*Parametre!$D145</f>
        <v>1755320.8337116535</v>
      </c>
      <c r="M95" s="232">
        <f>M6*Parametre!$D145</f>
        <v>1761194.5619486973</v>
      </c>
      <c r="N95" s="232">
        <f>N6*Parametre!$D145</f>
        <v>1767108.3573939016</v>
      </c>
      <c r="O95" s="232">
        <f>O6*Parametre!$D145</f>
        <v>1773062.7475117336</v>
      </c>
      <c r="P95" s="232">
        <f>P6*Parametre!$D145</f>
        <v>1779058.2701489651</v>
      </c>
      <c r="Q95" s="232">
        <f>Q6*Parametre!$D145</f>
        <v>1785095.4738066636</v>
      </c>
      <c r="R95" s="232">
        <f>R6*Parametre!$D145</f>
        <v>1791174.9179210356</v>
      </c>
      <c r="S95" s="232">
        <f>S6*Parametre!$D145</f>
        <v>1795925.8980287935</v>
      </c>
      <c r="T95" s="232">
        <f>T6*Parametre!$D145</f>
        <v>1800702.0100801061</v>
      </c>
      <c r="U95" s="232">
        <f>U6*Parametre!$D145</f>
        <v>1805503.4928126531</v>
      </c>
      <c r="V95" s="232">
        <f>V6*Parametre!$D145</f>
        <v>1810330.5881988767</v>
      </c>
      <c r="W95" s="232">
        <f>W6*Parametre!$D145</f>
        <v>1815183.5415031004</v>
      </c>
      <c r="X95" s="232">
        <f>X6*Parametre!$D145</f>
        <v>1820062.6013398955</v>
      </c>
      <c r="Y95" s="232">
        <f>Y6*Parametre!$D145</f>
        <v>1824968.0197337163</v>
      </c>
      <c r="Z95" s="232">
        <f>Z6*Parametre!$D145</f>
        <v>1829900.0521798476</v>
      </c>
      <c r="AA95" s="232">
        <f>AA6*Parametre!$D145</f>
        <v>1834858.9577066882</v>
      </c>
      <c r="AB95" s="232">
        <f>AB6*Parametre!$D145</f>
        <v>1839844.9989394217</v>
      </c>
      <c r="AC95" s="232">
        <f>AC6*Parametre!$D145</f>
        <v>1844858.4421650937</v>
      </c>
      <c r="AD95" s="232">
        <f>AD6*Parametre!$D145</f>
        <v>1849899.5573991421</v>
      </c>
      <c r="AE95" s="232">
        <f>AE6*Parametre!$D145</f>
        <v>1854968.6184534195</v>
      </c>
      <c r="AF95" s="232">
        <f>AF6*Parametre!$D145</f>
        <v>1860065.9030057336</v>
      </c>
      <c r="AG95" s="232">
        <f>AG6*Parametre!$D145</f>
        <v>1865191.6926709784</v>
      </c>
    </row>
    <row r="96" spans="2:33" x14ac:dyDescent="0.2">
      <c r="B96" s="204" t="s">
        <v>234</v>
      </c>
      <c r="C96" s="222">
        <f t="shared" si="49"/>
        <v>109274197.30026281</v>
      </c>
      <c r="D96" s="232">
        <f>D7*Parametre!$D146</f>
        <v>3617992.1376987724</v>
      </c>
      <c r="E96" s="232">
        <f>E7*Parametre!$D146</f>
        <v>3590175.6569910073</v>
      </c>
      <c r="F96" s="232">
        <f>F7*Parametre!$D146</f>
        <v>3563591.5998670477</v>
      </c>
      <c r="G96" s="232">
        <f>G7*Parametre!$D146</f>
        <v>3513874.8766232887</v>
      </c>
      <c r="H96" s="232">
        <f>H7*Parametre!$D146</f>
        <v>3513874.8766232887</v>
      </c>
      <c r="I96" s="232">
        <f>I7*Parametre!$D146</f>
        <v>3525426.9599118088</v>
      </c>
      <c r="J96" s="232">
        <f>J7*Parametre!$D146</f>
        <v>3537056.0818194323</v>
      </c>
      <c r="K96" s="232">
        <f>K7*Parametre!$D146</f>
        <v>3548763.2323322487</v>
      </c>
      <c r="L96" s="232">
        <f>L7*Parametre!$D146</f>
        <v>3560549.4204536094</v>
      </c>
      <c r="M96" s="232">
        <f>M7*Parametre!$D146</f>
        <v>3572415.6746905185</v>
      </c>
      <c r="N96" s="232">
        <f>N7*Parametre!$D146</f>
        <v>3584363.0435555275</v>
      </c>
      <c r="O96" s="232">
        <f>O7*Parametre!$D146</f>
        <v>3596392.5960846473</v>
      </c>
      <c r="P96" s="232">
        <f>P7*Parametre!$D146</f>
        <v>3608505.4223719677</v>
      </c>
      <c r="Q96" s="232">
        <f>Q7*Parametre!$D146</f>
        <v>3620702.6341215498</v>
      </c>
      <c r="R96" s="232">
        <f>R7*Parametre!$D146</f>
        <v>3632985.3652173155</v>
      </c>
      <c r="S96" s="232">
        <f>S7*Parametre!$D146</f>
        <v>3642678.5764763183</v>
      </c>
      <c r="T96" s="232">
        <f>T7*Parametre!$D146</f>
        <v>3652422.9462075569</v>
      </c>
      <c r="U96" s="232">
        <f>U7*Parametre!$D146</f>
        <v>3662218.9598417096</v>
      </c>
      <c r="V96" s="232">
        <f>V7*Parametre!$D146</f>
        <v>3672067.109381306</v>
      </c>
      <c r="W96" s="232">
        <f>W7*Parametre!$D146</f>
        <v>3681967.8935166872</v>
      </c>
      <c r="X96" s="232">
        <f>X7*Parametre!$D146</f>
        <v>3691921.8177445219</v>
      </c>
      <c r="Y96" s="232">
        <f>Y7*Parametre!$D146</f>
        <v>3701929.3944888744</v>
      </c>
      <c r="Z96" s="232">
        <f>Z7*Parametre!$D146</f>
        <v>3711991.1432249625</v>
      </c>
      <c r="AA96" s="232">
        <f>AA7*Parametre!$D146</f>
        <v>3722107.5906056049</v>
      </c>
      <c r="AB96" s="232">
        <f>AB7*Parametre!$D146</f>
        <v>3732279.2705904972</v>
      </c>
      <c r="AC96" s="232">
        <f>AC7*Parametre!$D146</f>
        <v>3742506.7245783289</v>
      </c>
      <c r="AD96" s="232">
        <f>AD7*Parametre!$D146</f>
        <v>3752790.5015418646</v>
      </c>
      <c r="AE96" s="232">
        <f>AE7*Parametre!$D146</f>
        <v>3763131.1581660467</v>
      </c>
      <c r="AF96" s="232">
        <f>AF7*Parametre!$D146</f>
        <v>3773529.2589891744</v>
      </c>
      <c r="AG96" s="232">
        <f>AG7*Parametre!$D146</f>
        <v>3783985.3765473091</v>
      </c>
    </row>
    <row r="97" spans="2:33" x14ac:dyDescent="0.2">
      <c r="B97" s="204" t="s">
        <v>235</v>
      </c>
      <c r="C97" s="222">
        <f t="shared" si="49"/>
        <v>69421284.024269029</v>
      </c>
      <c r="D97" s="232">
        <f>D8*Parametre!$D147</f>
        <v>1839607.1426367622</v>
      </c>
      <c r="E97" s="232">
        <f>E8*Parametre!$D147</f>
        <v>1877096.4378982359</v>
      </c>
      <c r="F97" s="232">
        <f>F8*Parametre!$D147</f>
        <v>1914945.4210890012</v>
      </c>
      <c r="G97" s="232">
        <f>G8*Parametre!$D147</f>
        <v>1991715.1674268257</v>
      </c>
      <c r="H97" s="232">
        <f>H8*Parametre!$D147</f>
        <v>1991715.1674268257</v>
      </c>
      <c r="I97" s="232">
        <f>I8*Parametre!$D147</f>
        <v>2022624.9452405553</v>
      </c>
      <c r="J97" s="232">
        <f>J8*Parametre!$D147</f>
        <v>2053687.683898916</v>
      </c>
      <c r="K97" s="232">
        <f>K8*Parametre!$D147</f>
        <v>2084905.096767813</v>
      </c>
      <c r="L97" s="232">
        <f>L8*Parametre!$D147</f>
        <v>2116278.927357628</v>
      </c>
      <c r="M97" s="232">
        <f>M8*Parametre!$D147</f>
        <v>2147810.9500581687</v>
      </c>
      <c r="N97" s="232">
        <f>N8*Parametre!$D147</f>
        <v>2179502.9708964378</v>
      </c>
      <c r="O97" s="232">
        <f>O8*Parametre!$D147</f>
        <v>2211356.8283180837</v>
      </c>
      <c r="P97" s="232">
        <f>P8*Parametre!$D147</f>
        <v>2243374.3939933958</v>
      </c>
      <c r="Q97" s="232">
        <f>Q8*Parametre!$D147</f>
        <v>2275557.5736487908</v>
      </c>
      <c r="R97" s="232">
        <f>R8*Parametre!$D147</f>
        <v>2307908.3079247819</v>
      </c>
      <c r="S97" s="232">
        <f>S8*Parametre!$D147</f>
        <v>2336869.944997909</v>
      </c>
      <c r="T97" s="232">
        <f>T8*Parametre!$D147</f>
        <v>2365951.6228328012</v>
      </c>
      <c r="U97" s="232">
        <f>U8*Parametre!$D147</f>
        <v>2395154.3818781013</v>
      </c>
      <c r="V97" s="232">
        <f>V8*Parametre!$D147</f>
        <v>2424479.2757830052</v>
      </c>
      <c r="W97" s="232">
        <f>W8*Parametre!$D147</f>
        <v>2453927.3716199822</v>
      </c>
      <c r="X97" s="232">
        <f>X8*Parametre!$D147</f>
        <v>2483499.7501122165</v>
      </c>
      <c r="Y97" s="232">
        <f>Y8*Parametre!$D147</f>
        <v>2513197.5058658323</v>
      </c>
      <c r="Z97" s="232">
        <f>Z8*Parametre!$D147</f>
        <v>2543021.7476070928</v>
      </c>
      <c r="AA97" s="232">
        <f>AA8*Parametre!$D147</f>
        <v>2572973.5984246237</v>
      </c>
      <c r="AB97" s="232">
        <f>AB8*Parametre!$D147</f>
        <v>2603054.1960168551</v>
      </c>
      <c r="AC97" s="232">
        <f>AC8*Parametre!$D147</f>
        <v>2633264.6929447697</v>
      </c>
      <c r="AD97" s="232">
        <f>AD8*Parametre!$D147</f>
        <v>2663606.2568901423</v>
      </c>
      <c r="AE97" s="232">
        <f>AE8*Parametre!$D147</f>
        <v>2694080.0709193517</v>
      </c>
      <c r="AF97" s="232">
        <f>AF8*Parametre!$D147</f>
        <v>2724687.3337529567</v>
      </c>
      <c r="AG97" s="232">
        <f>AG8*Parametre!$D147</f>
        <v>2755429.2600411805</v>
      </c>
    </row>
    <row r="98" spans="2:33" x14ac:dyDescent="0.2">
      <c r="B98" s="204" t="s">
        <v>236</v>
      </c>
      <c r="C98" s="222">
        <f t="shared" si="49"/>
        <v>533944117.95917064</v>
      </c>
      <c r="D98" s="232">
        <f>D9*Parametre!$D148</f>
        <v>14147305.522336023</v>
      </c>
      <c r="E98" s="232">
        <f>E9*Parametre!$D148</f>
        <v>14435253.305036023</v>
      </c>
      <c r="F98" s="232">
        <f>F9*Parametre!$D148</f>
        <v>14725992.037738666</v>
      </c>
      <c r="G98" s="232">
        <f>G9*Parametre!$D148</f>
        <v>15315764.921994166</v>
      </c>
      <c r="H98" s="232">
        <f>H9*Parametre!$D148</f>
        <v>15315764.921994166</v>
      </c>
      <c r="I98" s="232">
        <f>I9*Parametre!$D148</f>
        <v>15553824.767185152</v>
      </c>
      <c r="J98" s="232">
        <f>J9*Parametre!$D148</f>
        <v>15793063.848811882</v>
      </c>
      <c r="K98" s="232">
        <f>K9*Parametre!$D148</f>
        <v>16033495.381451501</v>
      </c>
      <c r="L98" s="232">
        <f>L9*Parametre!$D148</f>
        <v>16275132.812257441</v>
      </c>
      <c r="M98" s="232">
        <f>M9*Parametre!$D148</f>
        <v>16517989.826631222</v>
      </c>
      <c r="N98" s="232">
        <f>N9*Parametre!$D148</f>
        <v>16762080.354070237</v>
      </c>
      <c r="O98" s="232">
        <f>O9*Parametre!$D148</f>
        <v>17007418.574198261</v>
      </c>
      <c r="P98" s="232">
        <f>P9*Parametre!$D148</f>
        <v>17254018.922985557</v>
      </c>
      <c r="Q98" s="232">
        <f>Q9*Parametre!$D148</f>
        <v>17501896.099165581</v>
      </c>
      <c r="R98" s="232">
        <f>R9*Parametre!$D148</f>
        <v>17751065.07085618</v>
      </c>
      <c r="S98" s="232">
        <f>S9*Parametre!$D148</f>
        <v>17974031.559017614</v>
      </c>
      <c r="T98" s="232">
        <f>T9*Parametre!$D148</f>
        <v>18197921.404250693</v>
      </c>
      <c r="U98" s="232">
        <f>U9*Parametre!$D148</f>
        <v>18422742.606384374</v>
      </c>
      <c r="V98" s="232">
        <f>V9*Parametre!$D148</f>
        <v>18648503.266706467</v>
      </c>
      <c r="W98" s="232">
        <f>W9*Parametre!$D148</f>
        <v>18875211.589674905</v>
      </c>
      <c r="X98" s="232">
        <f>X9*Parametre!$D148</f>
        <v>19102875.884665255</v>
      </c>
      <c r="Y98" s="232">
        <f>Y9*Parametre!$D148</f>
        <v>19331504.567755088</v>
      </c>
      <c r="Z98" s="232">
        <f>Z9*Parametre!$D148</f>
        <v>19561106.163546409</v>
      </c>
      <c r="AA98" s="232">
        <f>AA9*Parametre!$D148</f>
        <v>19791689.307026748</v>
      </c>
      <c r="AB98" s="232">
        <f>AB9*Parametre!$D148</f>
        <v>20023262.745470427</v>
      </c>
      <c r="AC98" s="232">
        <f>AC9*Parametre!$D148</f>
        <v>20255835.340380516</v>
      </c>
      <c r="AD98" s="232">
        <f>AD9*Parametre!$D148</f>
        <v>20489416.069472678</v>
      </c>
      <c r="AE98" s="232">
        <f>AE9*Parametre!$D148</f>
        <v>20724014.028702516</v>
      </c>
      <c r="AF98" s="232">
        <f>AF9*Parametre!$D148</f>
        <v>20959638.434336472</v>
      </c>
      <c r="AG98" s="232">
        <f>AG9*Parametre!$D148</f>
        <v>21196298.625068504</v>
      </c>
    </row>
    <row r="99" spans="2:33" x14ac:dyDescent="0.2">
      <c r="B99" s="204" t="s">
        <v>237</v>
      </c>
      <c r="C99" s="222">
        <f t="shared" si="49"/>
        <v>4193131.3088587294</v>
      </c>
      <c r="D99" s="232">
        <f>D10*Parametre!$D149</f>
        <v>111592.29674323427</v>
      </c>
      <c r="E99" s="232">
        <f>E10*Parametre!$D149</f>
        <v>113570.5206565956</v>
      </c>
      <c r="F99" s="232">
        <f>F10*Parametre!$D149</f>
        <v>115570.58535873379</v>
      </c>
      <c r="G99" s="232">
        <f>G10*Parametre!$D149</f>
        <v>119635.75834349294</v>
      </c>
      <c r="H99" s="232">
        <f>H10*Parametre!$D149</f>
        <v>119635.75834349294</v>
      </c>
      <c r="I99" s="232">
        <f>I10*Parametre!$D149</f>
        <v>121603.34600400893</v>
      </c>
      <c r="J99" s="232">
        <f>J10*Parametre!$D149</f>
        <v>123580.56877112821</v>
      </c>
      <c r="K99" s="232">
        <f>K10*Parametre!$D149</f>
        <v>125567.53510643392</v>
      </c>
      <c r="L99" s="232">
        <f>L10*Parametre!$D149</f>
        <v>127564.35538525408</v>
      </c>
      <c r="M99" s="232">
        <f>M10*Parametre!$D149</f>
        <v>129571.14194337731</v>
      </c>
      <c r="N99" s="232">
        <f>N10*Parametre!$D149</f>
        <v>131588.00912521855</v>
      </c>
      <c r="O99" s="232">
        <f>O10*Parametre!$D149</f>
        <v>133615.0733334902</v>
      </c>
      <c r="P99" s="232">
        <f>P10*Parametre!$D149</f>
        <v>135652.45308043502</v>
      </c>
      <c r="Q99" s="232">
        <f>Q10*Parametre!$D149</f>
        <v>137700.2690406795</v>
      </c>
      <c r="R99" s="232">
        <f>R10*Parametre!$D149</f>
        <v>139758.64410577048</v>
      </c>
      <c r="S99" s="232">
        <f>S10*Parametre!$D149</f>
        <v>141479.55085927859</v>
      </c>
      <c r="T99" s="232">
        <f>T10*Parametre!$D149</f>
        <v>143207.46462046984</v>
      </c>
      <c r="U99" s="232">
        <f>U10*Parametre!$D149</f>
        <v>144942.44538589555</v>
      </c>
      <c r="V99" s="232">
        <f>V10*Parametre!$D149</f>
        <v>146684.55390733419</v>
      </c>
      <c r="W99" s="232">
        <f>W10*Parametre!$D149</f>
        <v>148433.85170446819</v>
      </c>
      <c r="X99" s="232">
        <f>X10*Parametre!$D149</f>
        <v>150190.40107782706</v>
      </c>
      <c r="Y99" s="232">
        <f>Y10*Parametre!$D149</f>
        <v>151954.2651220035</v>
      </c>
      <c r="Z99" s="232">
        <f>Z10*Parametre!$D149</f>
        <v>153725.5077391502</v>
      </c>
      <c r="AA99" s="232">
        <f>AA10*Parametre!$D149</f>
        <v>155504.19365276286</v>
      </c>
      <c r="AB99" s="232">
        <f>AB10*Parametre!$D149</f>
        <v>157290.38842175747</v>
      </c>
      <c r="AC99" s="232">
        <f>AC10*Parametre!$D149</f>
        <v>159084.15845485046</v>
      </c>
      <c r="AD99" s="232">
        <f>AD10*Parametre!$D149</f>
        <v>160885.57102524754</v>
      </c>
      <c r="AE99" s="232">
        <f>AE10*Parametre!$D149</f>
        <v>162694.69428565068</v>
      </c>
      <c r="AF99" s="232">
        <f>AF10*Parametre!$D149</f>
        <v>164511.59728359091</v>
      </c>
      <c r="AG99" s="232">
        <f>AG10*Parametre!$D149</f>
        <v>166336.34997709599</v>
      </c>
    </row>
    <row r="100" spans="2:33" x14ac:dyDescent="0.2">
      <c r="B100" s="216" t="s">
        <v>9</v>
      </c>
      <c r="C100" s="223">
        <f>SUM(D100:AG100)</f>
        <v>1013082188.5170488</v>
      </c>
      <c r="D100" s="224">
        <f t="shared" ref="D100:AG100" si="50">SUM(D94:D99)</f>
        <v>29524059.976312052</v>
      </c>
      <c r="E100" s="223">
        <f t="shared" si="50"/>
        <v>29748450.040021423</v>
      </c>
      <c r="F100" s="223">
        <f t="shared" si="50"/>
        <v>29980588.281500407</v>
      </c>
      <c r="G100" s="223">
        <f t="shared" si="50"/>
        <v>30467111.173055626</v>
      </c>
      <c r="H100" s="223">
        <f t="shared" si="50"/>
        <v>30467111.173055626</v>
      </c>
      <c r="I100" s="223">
        <f t="shared" si="50"/>
        <v>30781048.880591705</v>
      </c>
      <c r="J100" s="223">
        <f t="shared" si="50"/>
        <v>31096614.743773051</v>
      </c>
      <c r="K100" s="223">
        <f t="shared" si="50"/>
        <v>31413827.475379527</v>
      </c>
      <c r="L100" s="223">
        <f t="shared" si="50"/>
        <v>31732706.123407934</v>
      </c>
      <c r="M100" s="223">
        <f t="shared" si="50"/>
        <v>32053270.079330161</v>
      </c>
      <c r="N100" s="223">
        <f t="shared" si="50"/>
        <v>32375539.086609028</v>
      </c>
      <c r="O100" s="223">
        <f t="shared" si="50"/>
        <v>32699533.249481514</v>
      </c>
      <c r="P100" s="223">
        <f t="shared" si="50"/>
        <v>33025273.042019613</v>
      </c>
      <c r="Q100" s="223">
        <f t="shared" si="50"/>
        <v>33352779.317479022</v>
      </c>
      <c r="R100" s="223">
        <f t="shared" si="50"/>
        <v>33682073.317947283</v>
      </c>
      <c r="S100" s="223">
        <f t="shared" si="50"/>
        <v>33971543.01787588</v>
      </c>
      <c r="T100" s="223">
        <f t="shared" si="50"/>
        <v>34262252.491287425</v>
      </c>
      <c r="U100" s="223">
        <f t="shared" si="50"/>
        <v>34554212.636796556</v>
      </c>
      <c r="V100" s="223">
        <f t="shared" si="50"/>
        <v>34847434.49279359</v>
      </c>
      <c r="W100" s="223">
        <f t="shared" si="50"/>
        <v>35141929.239821278</v>
      </c>
      <c r="X100" s="223">
        <f t="shared" si="50"/>
        <v>35437708.203002177</v>
      </c>
      <c r="Y100" s="223">
        <f t="shared" si="50"/>
        <v>35734782.854517512</v>
      </c>
      <c r="Z100" s="223">
        <f t="shared" si="50"/>
        <v>36033164.816139184</v>
      </c>
      <c r="AA100" s="223">
        <f t="shared" si="50"/>
        <v>36332865.861815929</v>
      </c>
      <c r="AB100" s="223">
        <f t="shared" si="50"/>
        <v>36633897.920315422</v>
      </c>
      <c r="AC100" s="223">
        <f t="shared" si="50"/>
        <v>36936273.077923432</v>
      </c>
      <c r="AD100" s="223">
        <f t="shared" si="50"/>
        <v>37240003.581201546</v>
      </c>
      <c r="AE100" s="223">
        <f t="shared" si="50"/>
        <v>37545101.839805461</v>
      </c>
      <c r="AF100" s="223">
        <f t="shared" si="50"/>
        <v>37851580.429364502</v>
      </c>
      <c r="AG100" s="223">
        <f t="shared" si="50"/>
        <v>38159452.094424926</v>
      </c>
    </row>
    <row r="103" spans="2:33" x14ac:dyDescent="0.2">
      <c r="B103" s="206" t="s">
        <v>479</v>
      </c>
      <c r="C103" s="206"/>
      <c r="D103" s="204">
        <v>1</v>
      </c>
      <c r="E103" s="204">
        <v>2</v>
      </c>
      <c r="F103" s="204">
        <v>3</v>
      </c>
      <c r="G103" s="204">
        <v>4</v>
      </c>
      <c r="H103" s="204">
        <v>5</v>
      </c>
      <c r="I103" s="204">
        <v>6</v>
      </c>
      <c r="J103" s="204">
        <v>7</v>
      </c>
      <c r="K103" s="204">
        <v>8</v>
      </c>
      <c r="L103" s="204">
        <v>9</v>
      </c>
      <c r="M103" s="204">
        <v>10</v>
      </c>
      <c r="N103" s="204">
        <v>11</v>
      </c>
      <c r="O103" s="204">
        <v>12</v>
      </c>
      <c r="P103" s="204">
        <v>13</v>
      </c>
      <c r="Q103" s="204">
        <v>14</v>
      </c>
      <c r="R103" s="204">
        <v>15</v>
      </c>
      <c r="S103" s="204">
        <v>16</v>
      </c>
      <c r="T103" s="204">
        <v>17</v>
      </c>
      <c r="U103" s="204">
        <v>18</v>
      </c>
      <c r="V103" s="204">
        <v>19</v>
      </c>
      <c r="W103" s="204">
        <v>20</v>
      </c>
      <c r="X103" s="204">
        <v>21</v>
      </c>
      <c r="Y103" s="204">
        <v>22</v>
      </c>
      <c r="Z103" s="204">
        <v>23</v>
      </c>
      <c r="AA103" s="204">
        <v>24</v>
      </c>
      <c r="AB103" s="204">
        <v>25</v>
      </c>
      <c r="AC103" s="204">
        <v>26</v>
      </c>
      <c r="AD103" s="204">
        <v>27</v>
      </c>
      <c r="AE103" s="204">
        <v>28</v>
      </c>
      <c r="AF103" s="204">
        <v>29</v>
      </c>
      <c r="AG103" s="204">
        <v>30</v>
      </c>
    </row>
    <row r="104" spans="2:33" x14ac:dyDescent="0.2">
      <c r="B104" s="207" t="s">
        <v>46</v>
      </c>
      <c r="C104" s="207" t="s">
        <v>9</v>
      </c>
      <c r="D104" s="208">
        <f t="shared" ref="D104:AG104" si="51">D93</f>
        <v>2026</v>
      </c>
      <c r="E104" s="208">
        <f t="shared" si="51"/>
        <v>2027</v>
      </c>
      <c r="F104" s="208">
        <f t="shared" si="51"/>
        <v>2028</v>
      </c>
      <c r="G104" s="208">
        <f t="shared" si="51"/>
        <v>2029</v>
      </c>
      <c r="H104" s="208">
        <f t="shared" si="51"/>
        <v>2030</v>
      </c>
      <c r="I104" s="208">
        <f t="shared" si="51"/>
        <v>2031</v>
      </c>
      <c r="J104" s="208">
        <f t="shared" si="51"/>
        <v>2032</v>
      </c>
      <c r="K104" s="208">
        <f t="shared" si="51"/>
        <v>2033</v>
      </c>
      <c r="L104" s="208">
        <f t="shared" si="51"/>
        <v>2034</v>
      </c>
      <c r="M104" s="208">
        <f t="shared" si="51"/>
        <v>2035</v>
      </c>
      <c r="N104" s="208">
        <f t="shared" si="51"/>
        <v>2036</v>
      </c>
      <c r="O104" s="208">
        <f t="shared" si="51"/>
        <v>2037</v>
      </c>
      <c r="P104" s="208">
        <f t="shared" si="51"/>
        <v>2038</v>
      </c>
      <c r="Q104" s="208">
        <f t="shared" si="51"/>
        <v>2039</v>
      </c>
      <c r="R104" s="208">
        <f t="shared" si="51"/>
        <v>2040</v>
      </c>
      <c r="S104" s="208">
        <f t="shared" si="51"/>
        <v>2041</v>
      </c>
      <c r="T104" s="208">
        <f t="shared" si="51"/>
        <v>2042</v>
      </c>
      <c r="U104" s="208">
        <f t="shared" si="51"/>
        <v>2043</v>
      </c>
      <c r="V104" s="208">
        <f t="shared" si="51"/>
        <v>2044</v>
      </c>
      <c r="W104" s="208">
        <f t="shared" si="51"/>
        <v>2045</v>
      </c>
      <c r="X104" s="208">
        <f t="shared" si="51"/>
        <v>2046</v>
      </c>
      <c r="Y104" s="208">
        <f t="shared" si="51"/>
        <v>2047</v>
      </c>
      <c r="Z104" s="208">
        <f t="shared" si="51"/>
        <v>2048</v>
      </c>
      <c r="AA104" s="208">
        <f t="shared" si="51"/>
        <v>2049</v>
      </c>
      <c r="AB104" s="208">
        <f t="shared" si="51"/>
        <v>2050</v>
      </c>
      <c r="AC104" s="208">
        <f t="shared" si="51"/>
        <v>2051</v>
      </c>
      <c r="AD104" s="208">
        <f t="shared" si="51"/>
        <v>2052</v>
      </c>
      <c r="AE104" s="208">
        <f t="shared" si="51"/>
        <v>2053</v>
      </c>
      <c r="AF104" s="208">
        <f t="shared" si="51"/>
        <v>2054</v>
      </c>
      <c r="AG104" s="208">
        <f t="shared" si="51"/>
        <v>2055</v>
      </c>
    </row>
    <row r="105" spans="2:33" x14ac:dyDescent="0.2">
      <c r="B105" s="204" t="s">
        <v>364</v>
      </c>
      <c r="C105" s="222">
        <f t="shared" ref="C105:C110" si="52">SUM(D105:AG105)</f>
        <v>237898165.31984285</v>
      </c>
      <c r="D105" s="232">
        <f>D16*Parametre!$D144</f>
        <v>8024169.3877534186</v>
      </c>
      <c r="E105" s="232">
        <f>E16*Parametre!$D144</f>
        <v>7962636.4853537166</v>
      </c>
      <c r="F105" s="232">
        <f>F16*Parametre!$D144</f>
        <v>7903838.9218938295</v>
      </c>
      <c r="G105" s="232">
        <f>G16*Parametre!$D144</f>
        <v>7671375.9356067479</v>
      </c>
      <c r="H105" s="232">
        <f>H16*Parametre!$D144</f>
        <v>7671375.9356067479</v>
      </c>
      <c r="I105" s="232">
        <f>I16*Parametre!$D144</f>
        <v>7692722.2532687942</v>
      </c>
      <c r="J105" s="232">
        <f>J16*Parametre!$D144</f>
        <v>7714167.3739706865</v>
      </c>
      <c r="K105" s="232">
        <f>K16*Parametre!$D144</f>
        <v>7735712.1645754836</v>
      </c>
      <c r="L105" s="232">
        <f>L16*Parametre!$D144</f>
        <v>7757357.5032027327</v>
      </c>
      <c r="M105" s="232">
        <f>M16*Parametre!$D144</f>
        <v>7779104.2794236559</v>
      </c>
      <c r="N105" s="232">
        <f>N16*Parametre!$D144</f>
        <v>7800953.3944605431</v>
      </c>
      <c r="O105" s="232">
        <f>O16*Parametre!$D144</f>
        <v>7822905.7613905044</v>
      </c>
      <c r="P105" s="232">
        <f>P16*Parametre!$D144</f>
        <v>7844962.3053536583</v>
      </c>
      <c r="Q105" s="232">
        <f>Q16*Parametre!$D144</f>
        <v>7867123.9637658652</v>
      </c>
      <c r="R105" s="232">
        <f>R16*Parametre!$D144</f>
        <v>7889391.6865362236</v>
      </c>
      <c r="S105" s="232">
        <f>S16*Parametre!$D144</f>
        <v>7909029.2683967557</v>
      </c>
      <c r="T105" s="232">
        <f>T16*Parametre!$D144</f>
        <v>7928775.0098368702</v>
      </c>
      <c r="U105" s="232">
        <f>U16*Parametre!$D144</f>
        <v>7948630.1804449679</v>
      </c>
      <c r="V105" s="232">
        <f>V16*Parametre!$D144</f>
        <v>7968596.072339247</v>
      </c>
      <c r="W105" s="232">
        <f>W16*Parametre!$D144</f>
        <v>7988674.0006969757</v>
      </c>
      <c r="X105" s="232">
        <f>X16*Parametre!$D144</f>
        <v>8008865.304299077</v>
      </c>
      <c r="Y105" s="232">
        <f>Y16*Parametre!$D144</f>
        <v>8029171.3460906204</v>
      </c>
      <c r="Z105" s="232">
        <f>Z16*Parametre!$D144</f>
        <v>8049593.5137575865</v>
      </c>
      <c r="AA105" s="232">
        <f>AA16*Parametre!$D144</f>
        <v>8070133.2203207901</v>
      </c>
      <c r="AB105" s="232">
        <f>AB16*Parametre!$D144</f>
        <v>8090791.9047472272</v>
      </c>
      <c r="AC105" s="232">
        <f>AC16*Parametre!$D144</f>
        <v>8111571.0325796073</v>
      </c>
      <c r="AD105" s="232">
        <f>AD16*Parametre!$D144</f>
        <v>8132472.096584796</v>
      </c>
      <c r="AE105" s="232">
        <f>AE16*Parametre!$D144</f>
        <v>8153496.6174216662</v>
      </c>
      <c r="AF105" s="232">
        <f>AF16*Parametre!$D144</f>
        <v>8174646.1443290999</v>
      </c>
      <c r="AG105" s="232">
        <f>AG16*Parametre!$D144</f>
        <v>8195922.2558350023</v>
      </c>
    </row>
    <row r="106" spans="2:33" x14ac:dyDescent="0.2">
      <c r="B106" s="204" t="s">
        <v>365</v>
      </c>
      <c r="C106" s="222">
        <f t="shared" si="52"/>
        <v>52873514.828611836</v>
      </c>
      <c r="D106" s="232">
        <f>D17*Parametre!$D145</f>
        <v>1783393.4891438424</v>
      </c>
      <c r="E106" s="232">
        <f>E17*Parametre!$D145</f>
        <v>1769717.6340858431</v>
      </c>
      <c r="F106" s="232">
        <f>F17*Parametre!$D145</f>
        <v>1756649.715553127</v>
      </c>
      <c r="G106" s="232">
        <f>G17*Parametre!$D145</f>
        <v>1704984.1840597321</v>
      </c>
      <c r="H106" s="232">
        <f>H17*Parametre!$D145</f>
        <v>1704984.1840597321</v>
      </c>
      <c r="I106" s="232">
        <f>I17*Parametre!$D145</f>
        <v>1709728.461267262</v>
      </c>
      <c r="J106" s="232">
        <f>J17*Parametre!$D145</f>
        <v>1714494.6977193526</v>
      </c>
      <c r="K106" s="232">
        <f>K17*Parametre!$D145</f>
        <v>1719283.0860786771</v>
      </c>
      <c r="L106" s="232">
        <f>L17*Parametre!$D145</f>
        <v>1724093.8215096933</v>
      </c>
      <c r="M106" s="232">
        <f>M17*Parametre!$D145</f>
        <v>1728927.1017220283</v>
      </c>
      <c r="N106" s="232">
        <f>N17*Parametre!$D145</f>
        <v>1733783.1270147904</v>
      </c>
      <c r="O106" s="232">
        <f>O17*Parametre!$D145</f>
        <v>1738662.1003218538</v>
      </c>
      <c r="P106" s="232">
        <f>P17*Parametre!$D145</f>
        <v>1743564.2272581228</v>
      </c>
      <c r="Q106" s="232">
        <f>Q17*Parametre!$D145</f>
        <v>1748489.7161668313</v>
      </c>
      <c r="R106" s="232">
        <f>R17*Parametre!$D145</f>
        <v>1753438.7781678566</v>
      </c>
      <c r="S106" s="232">
        <f>S17*Parametre!$D145</f>
        <v>1757803.2841921241</v>
      </c>
      <c r="T106" s="232">
        <f>T17*Parametre!$D145</f>
        <v>1762191.8289773783</v>
      </c>
      <c r="U106" s="232">
        <f>U17*Parametre!$D145</f>
        <v>1766604.6946930944</v>
      </c>
      <c r="V106" s="232">
        <f>V17*Parametre!$D145</f>
        <v>1771042.1685160606</v>
      </c>
      <c r="W106" s="232">
        <f>W17*Parametre!$D145</f>
        <v>1775504.5427480058</v>
      </c>
      <c r="X106" s="232">
        <f>X17*Parametre!$D145</f>
        <v>1779992.1149366337</v>
      </c>
      <c r="Y106" s="232">
        <f>Y17*Parametre!$D145</f>
        <v>1784505.1880001933</v>
      </c>
      <c r="Z106" s="232">
        <f>Z17*Parametre!$D145</f>
        <v>1789044.0703556759</v>
      </c>
      <c r="AA106" s="232">
        <f>AA17*Parametre!$D145</f>
        <v>1793609.0760508035</v>
      </c>
      <c r="AB106" s="232">
        <f>AB17*Parametre!$D145</f>
        <v>1798200.5248999016</v>
      </c>
      <c r="AC106" s="232">
        <f>AC17*Parametre!$D145</f>
        <v>1802818.7426238328</v>
      </c>
      <c r="AD106" s="232">
        <f>AD17*Parametre!$D145</f>
        <v>1807464.0609940959</v>
      </c>
      <c r="AE106" s="232">
        <f>AE17*Parametre!$D145</f>
        <v>1812136.8179812634</v>
      </c>
      <c r="AF106" s="232">
        <f>AF17*Parametre!$D145</f>
        <v>1816837.3579078962</v>
      </c>
      <c r="AG106" s="232">
        <f>AG17*Parametre!$D145</f>
        <v>1821566.0316061147</v>
      </c>
    </row>
    <row r="107" spans="2:33" x14ac:dyDescent="0.2">
      <c r="B107" s="204" t="s">
        <v>234</v>
      </c>
      <c r="C107" s="222">
        <f t="shared" si="52"/>
        <v>107256425.86390097</v>
      </c>
      <c r="D107" s="232">
        <f>D18*Parametre!$D146</f>
        <v>3617992.1376987724</v>
      </c>
      <c r="E107" s="232">
        <f>E18*Parametre!$D146</f>
        <v>3590175.6569910073</v>
      </c>
      <c r="F107" s="232">
        <f>F18*Parametre!$D146</f>
        <v>3563591.5998670477</v>
      </c>
      <c r="G107" s="232">
        <f>G18*Parametre!$D146</f>
        <v>3458840.7635054742</v>
      </c>
      <c r="H107" s="232">
        <f>H18*Parametre!$D146</f>
        <v>3458840.7635054742</v>
      </c>
      <c r="I107" s="232">
        <f>I18*Parametre!$D146</f>
        <v>3468401.5436126781</v>
      </c>
      <c r="J107" s="232">
        <f>J18*Parametre!$D146</f>
        <v>3478006.6438686317</v>
      </c>
      <c r="K107" s="232">
        <f>K18*Parametre!$D146</f>
        <v>3487656.4535307838</v>
      </c>
      <c r="L107" s="232">
        <f>L18*Parametre!$D146</f>
        <v>3497351.3669154989</v>
      </c>
      <c r="M107" s="232">
        <f>M18*Parametre!$D146</f>
        <v>3507091.783485827</v>
      </c>
      <c r="N107" s="232">
        <f>N18*Parametre!$D146</f>
        <v>3516878.1079411763</v>
      </c>
      <c r="O107" s="232">
        <f>O18*Parametre!$D146</f>
        <v>3526710.7503089397</v>
      </c>
      <c r="P107" s="232">
        <f>P18*Parametre!$D146</f>
        <v>3536590.1260381243</v>
      </c>
      <c r="Q107" s="232">
        <f>Q18*Parametre!$D146</f>
        <v>3546516.6560950316</v>
      </c>
      <c r="R107" s="232">
        <f>R18*Parametre!$D146</f>
        <v>3556490.7670610622</v>
      </c>
      <c r="S107" s="232">
        <f>S18*Parametre!$D146</f>
        <v>3565402.3366991687</v>
      </c>
      <c r="T107" s="232">
        <f>T18*Parametre!$D146</f>
        <v>3574362.9232988302</v>
      </c>
      <c r="U107" s="232">
        <f>U18*Parametre!$D146</f>
        <v>3583373.1009970312</v>
      </c>
      <c r="V107" s="232">
        <f>V18*Parametre!$D146</f>
        <v>3592433.4541086685</v>
      </c>
      <c r="W107" s="232">
        <f>W18*Parametre!$D146</f>
        <v>3601544.5773655204</v>
      </c>
      <c r="X107" s="232">
        <f>X18*Parametre!$D146</f>
        <v>3610707.0761621613</v>
      </c>
      <c r="Y107" s="232">
        <f>Y18*Parametre!$D146</f>
        <v>3619921.5668090088</v>
      </c>
      <c r="Z107" s="232">
        <f>Z18*Parametre!$D146</f>
        <v>3629188.6767928009</v>
      </c>
      <c r="AA107" s="232">
        <f>AA18*Parametre!$D146</f>
        <v>3638509.0450447183</v>
      </c>
      <c r="AB107" s="232">
        <f>AB18*Parametre!$D146</f>
        <v>3647883.3222164521</v>
      </c>
      <c r="AC107" s="232">
        <f>AC18*Parametre!$D146</f>
        <v>3657312.1709644469</v>
      </c>
      <c r="AD107" s="232">
        <f>AD18*Parametre!$D146</f>
        <v>3666796.2662426746</v>
      </c>
      <c r="AE107" s="232">
        <f>AE18*Parametre!$D146</f>
        <v>3676336.2956041889</v>
      </c>
      <c r="AF107" s="232">
        <f>AF18*Parametre!$D146</f>
        <v>3685932.9595117671</v>
      </c>
      <c r="AG107" s="232">
        <f>AG18*Parametre!$D146</f>
        <v>3695586.9716580259</v>
      </c>
    </row>
    <row r="108" spans="2:33" x14ac:dyDescent="0.2">
      <c r="B108" s="204" t="s">
        <v>235</v>
      </c>
      <c r="C108" s="222">
        <f t="shared" si="52"/>
        <v>68151629.517837375</v>
      </c>
      <c r="D108" s="232">
        <f>D19*Parametre!$D147</f>
        <v>1839607.1426367622</v>
      </c>
      <c r="E108" s="232">
        <f>E19*Parametre!$D147</f>
        <v>1877096.4378982359</v>
      </c>
      <c r="F108" s="232">
        <f>F19*Parametre!$D147</f>
        <v>1914945.4210890012</v>
      </c>
      <c r="G108" s="232">
        <f>G19*Parametre!$D147</f>
        <v>1957881.7025241556</v>
      </c>
      <c r="H108" s="232">
        <f>H19*Parametre!$D147</f>
        <v>1957881.7025241556</v>
      </c>
      <c r="I108" s="232">
        <f>I19*Parametre!$D147</f>
        <v>1987660.3597471453</v>
      </c>
      <c r="J108" s="232">
        <f>J19*Parametre!$D147</f>
        <v>2017558.7104602237</v>
      </c>
      <c r="K108" s="232">
        <f>K19*Parametre!$D147</f>
        <v>2047577.6876147143</v>
      </c>
      <c r="L108" s="232">
        <f>L19*Parametre!$D147</f>
        <v>2077718.2350705841</v>
      </c>
      <c r="M108" s="232">
        <f>M19*Parametre!$D147</f>
        <v>2107981.3077711551</v>
      </c>
      <c r="N108" s="232">
        <f>N19*Parametre!$D147</f>
        <v>2138367.8719213959</v>
      </c>
      <c r="O108" s="232">
        <f>O19*Parametre!$D147</f>
        <v>2168878.9051698884</v>
      </c>
      <c r="P108" s="232">
        <f>P19*Parametre!$D147</f>
        <v>2199515.3967945715</v>
      </c>
      <c r="Q108" s="232">
        <f>Q19*Parametre!$D147</f>
        <v>2230278.3478923179</v>
      </c>
      <c r="R108" s="232">
        <f>R19*Parametre!$D147</f>
        <v>2261168.7715725233</v>
      </c>
      <c r="S108" s="232">
        <f>S19*Parametre!$D147</f>
        <v>2289373.2420969498</v>
      </c>
      <c r="T108" s="232">
        <f>T19*Parametre!$D147</f>
        <v>2317690.9812990595</v>
      </c>
      <c r="U108" s="232">
        <f>U19*Parametre!$D147</f>
        <v>2346123.053554723</v>
      </c>
      <c r="V108" s="232">
        <f>V19*Parametre!$D147</f>
        <v>2374670.5399021269</v>
      </c>
      <c r="W108" s="232">
        <f>W19*Parametre!$D147</f>
        <v>2403334.5384104527</v>
      </c>
      <c r="X108" s="232">
        <f>X19*Parametre!$D147</f>
        <v>2432116.1645589503</v>
      </c>
      <c r="Y108" s="232">
        <f>Y19*Parametre!$D147</f>
        <v>2461016.5516267698</v>
      </c>
      <c r="Z108" s="232">
        <f>Z19*Parametre!$D147</f>
        <v>2490036.8510939279</v>
      </c>
      <c r="AA108" s="232">
        <f>AA19*Parametre!$D147</f>
        <v>2519178.2330537285</v>
      </c>
      <c r="AB108" s="232">
        <f>AB19*Parametre!$D147</f>
        <v>2548441.8866371247</v>
      </c>
      <c r="AC108" s="232">
        <f>AC19*Parametre!$D147</f>
        <v>2577829.0204493571</v>
      </c>
      <c r="AD108" s="232">
        <f>AD19*Parametre!$D147</f>
        <v>2607340.8630193467</v>
      </c>
      <c r="AE108" s="232">
        <f>AE19*Parametre!$D147</f>
        <v>2636978.6632622587</v>
      </c>
      <c r="AF108" s="232">
        <f>AF19*Parametre!$D147</f>
        <v>2666743.6909557031</v>
      </c>
      <c r="AG108" s="232">
        <f>AG19*Parametre!$D147</f>
        <v>2696637.2372300788</v>
      </c>
    </row>
    <row r="109" spans="2:33" x14ac:dyDescent="0.2">
      <c r="B109" s="204" t="s">
        <v>236</v>
      </c>
      <c r="C109" s="222">
        <f t="shared" si="52"/>
        <v>524161108.13055497</v>
      </c>
      <c r="D109" s="232">
        <f>D20*Parametre!$D148</f>
        <v>14147305.522336023</v>
      </c>
      <c r="E109" s="232">
        <f>E20*Parametre!$D148</f>
        <v>14435253.305036023</v>
      </c>
      <c r="F109" s="232">
        <f>F20*Parametre!$D148</f>
        <v>14725992.037738666</v>
      </c>
      <c r="G109" s="232">
        <f>G20*Parametre!$D148</f>
        <v>15059620.300718836</v>
      </c>
      <c r="H109" s="232">
        <f>H20*Parametre!$D148</f>
        <v>15059620.300718836</v>
      </c>
      <c r="I109" s="232">
        <f>I20*Parametre!$D148</f>
        <v>15288237.704758322</v>
      </c>
      <c r="J109" s="232">
        <f>J20*Parametre!$D148</f>
        <v>15517775.413589669</v>
      </c>
      <c r="K109" s="232">
        <f>K20*Parametre!$D148</f>
        <v>15748240.600900214</v>
      </c>
      <c r="L109" s="232">
        <f>L20*Parametre!$D148</f>
        <v>15979640.524246978</v>
      </c>
      <c r="M109" s="232">
        <f>M20*Parametre!$D148</f>
        <v>16211982.52639965</v>
      </c>
      <c r="N109" s="232">
        <f>N20*Parametre!$D148</f>
        <v>16445274.036711194</v>
      </c>
      <c r="O109" s="232">
        <f>O20*Parametre!$D148</f>
        <v>16679522.572516477</v>
      </c>
      <c r="P109" s="232">
        <f>P20*Parametre!$D148</f>
        <v>16914735.740560103</v>
      </c>
      <c r="Q109" s="232">
        <f>Q20*Parametre!$D148</f>
        <v>17150921.238453783</v>
      </c>
      <c r="R109" s="232">
        <f>R20*Parametre!$D148</f>
        <v>17388086.856164169</v>
      </c>
      <c r="S109" s="232">
        <f>S20*Parametre!$D148</f>
        <v>17605453.382012583</v>
      </c>
      <c r="T109" s="232">
        <f>T20*Parametre!$D148</f>
        <v>17823691.582111541</v>
      </c>
      <c r="U109" s="232">
        <f>U20*Parametre!$D148</f>
        <v>18042809.639510456</v>
      </c>
      <c r="V109" s="232">
        <f>V20*Parametre!$D148</f>
        <v>18262815.865269687</v>
      </c>
      <c r="W109" s="232">
        <f>W20*Parametre!$D148</f>
        <v>18483718.70129193</v>
      </c>
      <c r="X109" s="232">
        <f>X20*Parametre!$D148</f>
        <v>18705526.723233439</v>
      </c>
      <c r="Y109" s="232">
        <f>Y20*Parametre!$D148</f>
        <v>18928248.643497929</v>
      </c>
      <c r="Z109" s="232">
        <f>Z20*Parametre!$D148</f>
        <v>19151893.314315606</v>
      </c>
      <c r="AA109" s="232">
        <f>AA20*Parametre!$D148</f>
        <v>19376469.730910733</v>
      </c>
      <c r="AB109" s="232">
        <f>AB20*Parametre!$D148</f>
        <v>19601987.034760419</v>
      </c>
      <c r="AC109" s="232">
        <f>AC20*Parametre!$D148</f>
        <v>19828454.516947873</v>
      </c>
      <c r="AD109" s="232">
        <f>AD20*Parametre!$D148</f>
        <v>20055881.62161351</v>
      </c>
      <c r="AE109" s="232">
        <f>AE20*Parametre!$D148</f>
        <v>20284277.949507318</v>
      </c>
      <c r="AF109" s="232">
        <f>AF20*Parametre!$D148</f>
        <v>20513653.261645723</v>
      </c>
      <c r="AG109" s="232">
        <f>AG20*Parametre!$D148</f>
        <v>20744017.483077366</v>
      </c>
    </row>
    <row r="110" spans="2:33" x14ac:dyDescent="0.2">
      <c r="B110" s="204" t="s">
        <v>237</v>
      </c>
      <c r="C110" s="222">
        <f t="shared" si="52"/>
        <v>4122904.0748197967</v>
      </c>
      <c r="D110" s="232">
        <f>D21*Parametre!$D149</f>
        <v>111592.29674323427</v>
      </c>
      <c r="E110" s="232">
        <f>E21*Parametre!$D149</f>
        <v>113570.5206565956</v>
      </c>
      <c r="F110" s="232">
        <f>F21*Parametre!$D149</f>
        <v>115570.58535873379</v>
      </c>
      <c r="G110" s="232">
        <f>G21*Parametre!$D149</f>
        <v>117751.56318244315</v>
      </c>
      <c r="H110" s="232">
        <f>H21*Parametre!$D149</f>
        <v>117751.56318244315</v>
      </c>
      <c r="I110" s="232">
        <f>I21*Parametre!$D149</f>
        <v>119645.96122677908</v>
      </c>
      <c r="J110" s="232">
        <f>J21*Parametre!$D149</f>
        <v>121547.97342690242</v>
      </c>
      <c r="K110" s="232">
        <f>K21*Parametre!$D149</f>
        <v>123457.65889158576</v>
      </c>
      <c r="L110" s="232">
        <f>L21*Parametre!$D149</f>
        <v>125375.07742063307</v>
      </c>
      <c r="M110" s="232">
        <f>M21*Parametre!$D149</f>
        <v>127300.28951596323</v>
      </c>
      <c r="N110" s="232">
        <f>N21*Parametre!$D149</f>
        <v>129233.35639292076</v>
      </c>
      <c r="O110" s="232">
        <f>O21*Parametre!$D149</f>
        <v>131174.33999182086</v>
      </c>
      <c r="P110" s="232">
        <f>P21*Parametre!$D149</f>
        <v>133123.30298973294</v>
      </c>
      <c r="Q110" s="232">
        <f>Q21*Parametre!$D149</f>
        <v>135080.30881251005</v>
      </c>
      <c r="R110" s="232">
        <f>R21*Parametre!$D149</f>
        <v>137045.42164706945</v>
      </c>
      <c r="S110" s="232">
        <f>S21*Parametre!$D149</f>
        <v>138746.15812366118</v>
      </c>
      <c r="T110" s="232">
        <f>T21*Parametre!$D149</f>
        <v>140453.67227232427</v>
      </c>
      <c r="U110" s="232">
        <f>U21*Parametre!$D149</f>
        <v>142168.02685625109</v>
      </c>
      <c r="V110" s="232">
        <f>V21*Parametre!$D149</f>
        <v>143889.28561147503</v>
      </c>
      <c r="W110" s="232">
        <f>W21*Parametre!$D149</f>
        <v>145617.5132682955</v>
      </c>
      <c r="X110" s="232">
        <f>X21*Parametre!$D149</f>
        <v>147352.77557330538</v>
      </c>
      <c r="Y110" s="232">
        <f>Y21*Parametre!$D149</f>
        <v>149095.13931204332</v>
      </c>
      <c r="Z110" s="232">
        <f>Z21*Parametre!$D149</f>
        <v>150844.67233229068</v>
      </c>
      <c r="AA110" s="232">
        <f>AA21*Parametre!$D149</f>
        <v>152601.44356803404</v>
      </c>
      <c r="AB110" s="232">
        <f>AB21*Parametre!$D149</f>
        <v>154365.52306412073</v>
      </c>
      <c r="AC110" s="232">
        <f>AC21*Parametre!$D149</f>
        <v>156136.9820016255</v>
      </c>
      <c r="AD110" s="232">
        <f>AD21*Parametre!$D149</f>
        <v>157915.8927239576</v>
      </c>
      <c r="AE110" s="232">
        <f>AE21*Parametre!$D149</f>
        <v>159702.32876373144</v>
      </c>
      <c r="AF110" s="232">
        <f>AF21*Parametre!$D149</f>
        <v>161496.36487042959</v>
      </c>
      <c r="AG110" s="232">
        <f>AG21*Parametre!$D149</f>
        <v>163298.07703888463</v>
      </c>
    </row>
    <row r="111" spans="2:33" x14ac:dyDescent="0.2">
      <c r="B111" s="216" t="s">
        <v>9</v>
      </c>
      <c r="C111" s="223">
        <f>SUM(D111:AG111)</f>
        <v>994463747.73556793</v>
      </c>
      <c r="D111" s="224">
        <f t="shared" ref="D111:AG111" si="53">SUM(D105:D110)</f>
        <v>29524059.976312052</v>
      </c>
      <c r="E111" s="223">
        <f t="shared" si="53"/>
        <v>29748450.040021423</v>
      </c>
      <c r="F111" s="223">
        <f t="shared" si="53"/>
        <v>29980588.281500407</v>
      </c>
      <c r="G111" s="223">
        <f t="shared" si="53"/>
        <v>29970454.449597389</v>
      </c>
      <c r="H111" s="223">
        <f t="shared" si="53"/>
        <v>29970454.449597389</v>
      </c>
      <c r="I111" s="223">
        <f t="shared" si="53"/>
        <v>30266396.283880983</v>
      </c>
      <c r="J111" s="223">
        <f t="shared" si="53"/>
        <v>30563550.813035466</v>
      </c>
      <c r="K111" s="223">
        <f t="shared" si="53"/>
        <v>30861927.651591461</v>
      </c>
      <c r="L111" s="223">
        <f t="shared" si="53"/>
        <v>31161536.528366119</v>
      </c>
      <c r="M111" s="223">
        <f t="shared" si="53"/>
        <v>31462387.288318284</v>
      </c>
      <c r="N111" s="223">
        <f t="shared" si="53"/>
        <v>31764489.894442022</v>
      </c>
      <c r="O111" s="223">
        <f t="shared" si="53"/>
        <v>32067854.429699484</v>
      </c>
      <c r="P111" s="223">
        <f t="shared" si="53"/>
        <v>32372491.098994315</v>
      </c>
      <c r="Q111" s="223">
        <f t="shared" si="53"/>
        <v>32678410.231186341</v>
      </c>
      <c r="R111" s="223">
        <f t="shared" si="53"/>
        <v>32985622.281148899</v>
      </c>
      <c r="S111" s="223">
        <f t="shared" si="53"/>
        <v>33265807.671521243</v>
      </c>
      <c r="T111" s="223">
        <f t="shared" si="53"/>
        <v>33547165.997796007</v>
      </c>
      <c r="U111" s="223">
        <f t="shared" si="53"/>
        <v>33829708.696056522</v>
      </c>
      <c r="V111" s="223">
        <f t="shared" si="53"/>
        <v>34113447.385747261</v>
      </c>
      <c r="W111" s="223">
        <f t="shared" si="53"/>
        <v>34398393.873781174</v>
      </c>
      <c r="X111" s="223">
        <f t="shared" si="53"/>
        <v>34684560.158763565</v>
      </c>
      <c r="Y111" s="223">
        <f t="shared" si="53"/>
        <v>34971958.435336567</v>
      </c>
      <c r="Z111" s="223">
        <f t="shared" si="53"/>
        <v>35260601.098647892</v>
      </c>
      <c r="AA111" s="223">
        <f t="shared" si="53"/>
        <v>35550500.748948812</v>
      </c>
      <c r="AB111" s="223">
        <f t="shared" si="53"/>
        <v>35841670.196325243</v>
      </c>
      <c r="AC111" s="223">
        <f t="shared" si="53"/>
        <v>36134122.465566739</v>
      </c>
      <c r="AD111" s="223">
        <f t="shared" si="53"/>
        <v>36427870.801178373</v>
      </c>
      <c r="AE111" s="223">
        <f t="shared" si="53"/>
        <v>36722928.672540426</v>
      </c>
      <c r="AF111" s="223">
        <f t="shared" si="53"/>
        <v>37019309.779220618</v>
      </c>
      <c r="AG111" s="223">
        <f t="shared" si="53"/>
        <v>37317028.056445472</v>
      </c>
    </row>
    <row r="114" spans="2:33" x14ac:dyDescent="0.2">
      <c r="B114" s="206" t="s">
        <v>480</v>
      </c>
      <c r="C114" s="206"/>
      <c r="D114" s="204">
        <v>1</v>
      </c>
      <c r="E114" s="204">
        <v>2</v>
      </c>
      <c r="F114" s="204">
        <v>3</v>
      </c>
      <c r="G114" s="204">
        <v>4</v>
      </c>
      <c r="H114" s="204">
        <v>5</v>
      </c>
      <c r="I114" s="204">
        <v>6</v>
      </c>
      <c r="J114" s="204">
        <v>7</v>
      </c>
      <c r="K114" s="204">
        <v>8</v>
      </c>
      <c r="L114" s="204">
        <v>9</v>
      </c>
      <c r="M114" s="204">
        <v>10</v>
      </c>
      <c r="N114" s="204">
        <v>11</v>
      </c>
      <c r="O114" s="204">
        <v>12</v>
      </c>
      <c r="P114" s="204">
        <v>13</v>
      </c>
      <c r="Q114" s="204">
        <v>14</v>
      </c>
      <c r="R114" s="204">
        <v>15</v>
      </c>
      <c r="S114" s="204">
        <v>16</v>
      </c>
      <c r="T114" s="204">
        <v>17</v>
      </c>
      <c r="U114" s="204">
        <v>18</v>
      </c>
      <c r="V114" s="204">
        <v>19</v>
      </c>
      <c r="W114" s="204">
        <v>20</v>
      </c>
      <c r="X114" s="204">
        <v>21</v>
      </c>
      <c r="Y114" s="204">
        <v>22</v>
      </c>
      <c r="Z114" s="204">
        <v>23</v>
      </c>
      <c r="AA114" s="204">
        <v>24</v>
      </c>
      <c r="AB114" s="204">
        <v>25</v>
      </c>
      <c r="AC114" s="204">
        <v>26</v>
      </c>
      <c r="AD114" s="204">
        <v>27</v>
      </c>
      <c r="AE114" s="204">
        <v>28</v>
      </c>
      <c r="AF114" s="204">
        <v>29</v>
      </c>
      <c r="AG114" s="204">
        <v>30</v>
      </c>
    </row>
    <row r="115" spans="2:33" x14ac:dyDescent="0.2">
      <c r="B115" s="207" t="s">
        <v>44</v>
      </c>
      <c r="C115" s="207" t="s">
        <v>9</v>
      </c>
      <c r="D115" s="208">
        <f>D26</f>
        <v>2026</v>
      </c>
      <c r="E115" s="208">
        <f>$D$4+D114</f>
        <v>2027</v>
      </c>
      <c r="F115" s="208">
        <f>$D$4+E114</f>
        <v>2028</v>
      </c>
      <c r="G115" s="208">
        <f t="shared" ref="G115" si="54">$D$4+F114</f>
        <v>2029</v>
      </c>
      <c r="H115" s="208">
        <f t="shared" ref="H115" si="55">$D$4+G114</f>
        <v>2030</v>
      </c>
      <c r="I115" s="208">
        <f t="shared" ref="I115" si="56">$D$4+H114</f>
        <v>2031</v>
      </c>
      <c r="J115" s="208">
        <f t="shared" ref="J115" si="57">$D$4+I114</f>
        <v>2032</v>
      </c>
      <c r="K115" s="208">
        <f t="shared" ref="K115" si="58">$D$4+J114</f>
        <v>2033</v>
      </c>
      <c r="L115" s="208">
        <f t="shared" ref="L115" si="59">$D$4+K114</f>
        <v>2034</v>
      </c>
      <c r="M115" s="208">
        <f t="shared" ref="M115" si="60">$D$4+L114</f>
        <v>2035</v>
      </c>
      <c r="N115" s="208">
        <f t="shared" ref="N115" si="61">$D$4+M114</f>
        <v>2036</v>
      </c>
      <c r="O115" s="208">
        <f t="shared" ref="O115" si="62">$D$4+N114</f>
        <v>2037</v>
      </c>
      <c r="P115" s="208">
        <f t="shared" ref="P115" si="63">$D$4+O114</f>
        <v>2038</v>
      </c>
      <c r="Q115" s="208">
        <f t="shared" ref="Q115" si="64">$D$4+P114</f>
        <v>2039</v>
      </c>
      <c r="R115" s="208">
        <f t="shared" ref="R115" si="65">$D$4+Q114</f>
        <v>2040</v>
      </c>
      <c r="S115" s="208">
        <f t="shared" ref="S115" si="66">$D$4+R114</f>
        <v>2041</v>
      </c>
      <c r="T115" s="208">
        <f t="shared" ref="T115" si="67">$D$4+S114</f>
        <v>2042</v>
      </c>
      <c r="U115" s="208">
        <f t="shared" ref="U115" si="68">$D$4+T114</f>
        <v>2043</v>
      </c>
      <c r="V115" s="208">
        <f t="shared" ref="V115" si="69">$D$4+U114</f>
        <v>2044</v>
      </c>
      <c r="W115" s="208">
        <f t="shared" ref="W115" si="70">$D$4+V114</f>
        <v>2045</v>
      </c>
      <c r="X115" s="208">
        <f t="shared" ref="X115" si="71">$D$4+W114</f>
        <v>2046</v>
      </c>
      <c r="Y115" s="208">
        <f t="shared" ref="Y115" si="72">$D$4+X114</f>
        <v>2047</v>
      </c>
      <c r="Z115" s="208">
        <f t="shared" ref="Z115" si="73">$D$4+Y114</f>
        <v>2048</v>
      </c>
      <c r="AA115" s="208">
        <f t="shared" ref="AA115" si="74">$D$4+Z114</f>
        <v>2049</v>
      </c>
      <c r="AB115" s="208">
        <f t="shared" ref="AB115" si="75">$D$4+AA114</f>
        <v>2050</v>
      </c>
      <c r="AC115" s="208">
        <f t="shared" ref="AC115" si="76">$D$4+AB114</f>
        <v>2051</v>
      </c>
      <c r="AD115" s="208">
        <f t="shared" ref="AD115" si="77">$D$4+AC114</f>
        <v>2052</v>
      </c>
      <c r="AE115" s="208">
        <f t="shared" ref="AE115" si="78">$D$4+AD114</f>
        <v>2053</v>
      </c>
      <c r="AF115" s="208">
        <f t="shared" ref="AF115" si="79">$D$4+AE114</f>
        <v>2054</v>
      </c>
      <c r="AG115" s="208">
        <f t="shared" ref="AG115" si="80">$D$4+AF114</f>
        <v>2055</v>
      </c>
    </row>
    <row r="116" spans="2:33" x14ac:dyDescent="0.2">
      <c r="B116" s="204" t="s">
        <v>364</v>
      </c>
      <c r="C116" s="222">
        <f t="shared" ref="C116:C121" si="81">SUM(D116:AG116)</f>
        <v>159337717.75825685</v>
      </c>
      <c r="D116" s="232">
        <f>D48*Parametre!$C144</f>
        <v>5433007.2816225002</v>
      </c>
      <c r="E116" s="232">
        <f>E48*Parametre!$C144</f>
        <v>5385215.7347887484</v>
      </c>
      <c r="F116" s="232">
        <f>F48*Parametre!$C144</f>
        <v>5337424.1879550023</v>
      </c>
      <c r="G116" s="232">
        <f>G48*Parametre!$C144</f>
        <v>5241841.0942874979</v>
      </c>
      <c r="H116" s="232">
        <f>H48*Parametre!$C144</f>
        <v>5241841.0942874979</v>
      </c>
      <c r="I116" s="232">
        <f>I48*Parametre!$C144</f>
        <v>5247340.9282031255</v>
      </c>
      <c r="J116" s="232">
        <f>J48*Parametre!$C144</f>
        <v>5252840.7621187512</v>
      </c>
      <c r="K116" s="232">
        <f>K48*Parametre!$C144</f>
        <v>5258340.596034376</v>
      </c>
      <c r="L116" s="232">
        <f>L48*Parametre!$C144</f>
        <v>5263840.4299499979</v>
      </c>
      <c r="M116" s="232">
        <f>M48*Parametre!$C144</f>
        <v>5269340.2638656246</v>
      </c>
      <c r="N116" s="232">
        <f>N48*Parametre!$C144</f>
        <v>5274840.0977812475</v>
      </c>
      <c r="O116" s="232">
        <f>O48*Parametre!$C144</f>
        <v>5280339.9316968741</v>
      </c>
      <c r="P116" s="232">
        <f>P48*Parametre!$C144</f>
        <v>5285839.7656124979</v>
      </c>
      <c r="Q116" s="232">
        <f>Q48*Parametre!$C144</f>
        <v>5291339.5995281236</v>
      </c>
      <c r="R116" s="232">
        <f>R48*Parametre!$C144</f>
        <v>5296839.4334437521</v>
      </c>
      <c r="S116" s="232">
        <f>S48*Parametre!$C144</f>
        <v>5301213.5589056276</v>
      </c>
      <c r="T116" s="232">
        <f>T48*Parametre!$C144</f>
        <v>5305587.6843675002</v>
      </c>
      <c r="U116" s="232">
        <f>U48*Parametre!$C144</f>
        <v>5309961.8098293748</v>
      </c>
      <c r="V116" s="232">
        <f>V48*Parametre!$C144</f>
        <v>5314335.9352912502</v>
      </c>
      <c r="W116" s="232">
        <f>W48*Parametre!$C144</f>
        <v>5318710.060753122</v>
      </c>
      <c r="X116" s="232">
        <f>X48*Parametre!$C144</f>
        <v>5323084.1862150002</v>
      </c>
      <c r="Y116" s="232">
        <f>Y48*Parametre!$C144</f>
        <v>5327458.3116768748</v>
      </c>
      <c r="Z116" s="232">
        <f>Z48*Parametre!$C144</f>
        <v>5331832.4371387502</v>
      </c>
      <c r="AA116" s="232">
        <f>AA48*Parametre!$C144</f>
        <v>5336206.5626006266</v>
      </c>
      <c r="AB116" s="232">
        <f>AB48*Parametre!$C144</f>
        <v>5340580.6880625011</v>
      </c>
      <c r="AC116" s="232">
        <f>AC48*Parametre!$C144</f>
        <v>5344954.8135243719</v>
      </c>
      <c r="AD116" s="232">
        <f>AD48*Parametre!$C144</f>
        <v>5349328.9389862493</v>
      </c>
      <c r="AE116" s="232">
        <f>AE48*Parametre!$C144</f>
        <v>5353703.0644481247</v>
      </c>
      <c r="AF116" s="232">
        <f>AF48*Parametre!$C144</f>
        <v>5358077.1899099983</v>
      </c>
      <c r="AG116" s="232">
        <f>AG48*Parametre!$C144</f>
        <v>5362451.3153718757</v>
      </c>
    </row>
    <row r="117" spans="2:33" x14ac:dyDescent="0.2">
      <c r="B117" s="204" t="s">
        <v>365</v>
      </c>
      <c r="C117" s="222">
        <f t="shared" si="81"/>
        <v>44044572.388461255</v>
      </c>
      <c r="D117" s="232">
        <f>D49*Parametre!$C145</f>
        <v>1501806.8908549999</v>
      </c>
      <c r="E117" s="232">
        <f>E49*Parametre!$C145</f>
        <v>1488596.2193724997</v>
      </c>
      <c r="F117" s="232">
        <f>F49*Parametre!$C145</f>
        <v>1475385.5478900003</v>
      </c>
      <c r="G117" s="232">
        <f>G49*Parametre!$C145</f>
        <v>1448964.2049250004</v>
      </c>
      <c r="H117" s="232">
        <f>H49*Parametre!$C145</f>
        <v>1448964.2049250004</v>
      </c>
      <c r="I117" s="232">
        <f>I49*Parametre!$C145</f>
        <v>1450484.4842187501</v>
      </c>
      <c r="J117" s="232">
        <f>J49*Parametre!$C145</f>
        <v>1452004.7635125006</v>
      </c>
      <c r="K117" s="232">
        <f>K49*Parametre!$C145</f>
        <v>1453525.0428062507</v>
      </c>
      <c r="L117" s="232">
        <f>L49*Parametre!$C145</f>
        <v>1455045.3221000009</v>
      </c>
      <c r="M117" s="232">
        <f>M49*Parametre!$C145</f>
        <v>1456565.6013937497</v>
      </c>
      <c r="N117" s="232">
        <f>N49*Parametre!$C145</f>
        <v>1458085.8806875006</v>
      </c>
      <c r="O117" s="232">
        <f>O49*Parametre!$C145</f>
        <v>1459606.1599812501</v>
      </c>
      <c r="P117" s="232">
        <f>P49*Parametre!$C145</f>
        <v>1461126.4392749995</v>
      </c>
      <c r="Q117" s="232">
        <f>Q49*Parametre!$C145</f>
        <v>1462646.7185687502</v>
      </c>
      <c r="R117" s="232">
        <f>R49*Parametre!$C145</f>
        <v>1464166.9978625001</v>
      </c>
      <c r="S117" s="232">
        <f>S49*Parametre!$C145</f>
        <v>1465376.1057137502</v>
      </c>
      <c r="T117" s="232">
        <f>T49*Parametre!$C145</f>
        <v>1466585.2135650003</v>
      </c>
      <c r="U117" s="232">
        <f>U49*Parametre!$C145</f>
        <v>1467794.321416249</v>
      </c>
      <c r="V117" s="232">
        <f>V49*Parametre!$C145</f>
        <v>1469003.4292675008</v>
      </c>
      <c r="W117" s="232">
        <f>W49*Parametre!$C145</f>
        <v>1470212.5371187506</v>
      </c>
      <c r="X117" s="232">
        <f>X49*Parametre!$C145</f>
        <v>1471421.6449699996</v>
      </c>
      <c r="Y117" s="232">
        <f>Y49*Parametre!$C145</f>
        <v>1472630.7528212504</v>
      </c>
      <c r="Z117" s="232">
        <f>Z49*Parametre!$C145</f>
        <v>1473839.8606724991</v>
      </c>
      <c r="AA117" s="232">
        <f>AA49*Parametre!$C145</f>
        <v>1475048.9685237503</v>
      </c>
      <c r="AB117" s="232">
        <f>AB49*Parametre!$C145</f>
        <v>1476258.0763750004</v>
      </c>
      <c r="AC117" s="232">
        <f>AC49*Parametre!$C145</f>
        <v>1477467.1842262503</v>
      </c>
      <c r="AD117" s="232">
        <f>AD49*Parametre!$C145</f>
        <v>1478676.2920775006</v>
      </c>
      <c r="AE117" s="232">
        <f>AE49*Parametre!$C145</f>
        <v>1479885.3999287498</v>
      </c>
      <c r="AF117" s="232">
        <f>AF49*Parametre!$C145</f>
        <v>1481094.5077799994</v>
      </c>
      <c r="AG117" s="232">
        <f>AG49*Parametre!$C145</f>
        <v>1482303.6156312493</v>
      </c>
    </row>
    <row r="118" spans="2:33" x14ac:dyDescent="0.2">
      <c r="B118" s="204" t="s">
        <v>234</v>
      </c>
      <c r="C118" s="222">
        <f t="shared" si="81"/>
        <v>18961480.227186002</v>
      </c>
      <c r="D118" s="232">
        <f>D50*Parametre!$C146</f>
        <v>646614.89604600007</v>
      </c>
      <c r="E118" s="232">
        <f>E50*Parametre!$C146</f>
        <v>640913.68744200037</v>
      </c>
      <c r="F118" s="232">
        <f>F50*Parametre!$C146</f>
        <v>635212.4788380001</v>
      </c>
      <c r="G118" s="232">
        <f>G50*Parametre!$C146</f>
        <v>623810.06163000013</v>
      </c>
      <c r="H118" s="232">
        <f>H50*Parametre!$C146</f>
        <v>623810.06163000013</v>
      </c>
      <c r="I118" s="232">
        <f>I50*Parametre!$C146</f>
        <v>624455.23694400012</v>
      </c>
      <c r="J118" s="232">
        <f>J50*Parametre!$C146</f>
        <v>625100.41225800011</v>
      </c>
      <c r="K118" s="232">
        <f>K50*Parametre!$C146</f>
        <v>625745.58757199999</v>
      </c>
      <c r="L118" s="232">
        <f>L50*Parametre!$C146</f>
        <v>626390.76288600022</v>
      </c>
      <c r="M118" s="232">
        <f>M50*Parametre!$C146</f>
        <v>627035.93820000044</v>
      </c>
      <c r="N118" s="232">
        <f>N50*Parametre!$C146</f>
        <v>627681.11351400032</v>
      </c>
      <c r="O118" s="232">
        <f>O50*Parametre!$C146</f>
        <v>628326.28882800043</v>
      </c>
      <c r="P118" s="232">
        <f>P50*Parametre!$C146</f>
        <v>628971.46414200042</v>
      </c>
      <c r="Q118" s="232">
        <f>Q50*Parametre!$C146</f>
        <v>629616.63945599995</v>
      </c>
      <c r="R118" s="232">
        <f>R50*Parametre!$C146</f>
        <v>630261.81477000017</v>
      </c>
      <c r="S118" s="232">
        <f>S50*Parametre!$C146</f>
        <v>630791.86944900011</v>
      </c>
      <c r="T118" s="232">
        <f>T50*Parametre!$C146</f>
        <v>631321.92412800016</v>
      </c>
      <c r="U118" s="232">
        <f>U50*Parametre!$C146</f>
        <v>631851.97880700009</v>
      </c>
      <c r="V118" s="232">
        <f>V50*Parametre!$C146</f>
        <v>632382.03348600003</v>
      </c>
      <c r="W118" s="232">
        <f>W50*Parametre!$C146</f>
        <v>632912.0881650002</v>
      </c>
      <c r="X118" s="232">
        <f>X50*Parametre!$C146</f>
        <v>633442.14284400013</v>
      </c>
      <c r="Y118" s="232">
        <f>Y50*Parametre!$C146</f>
        <v>633972.19752299984</v>
      </c>
      <c r="Z118" s="232">
        <f>Z50*Parametre!$C146</f>
        <v>634502.25220199989</v>
      </c>
      <c r="AA118" s="232">
        <f>AA50*Parametre!$C146</f>
        <v>635032.30688100006</v>
      </c>
      <c r="AB118" s="232">
        <f>AB50*Parametre!$C146</f>
        <v>635562.36155999999</v>
      </c>
      <c r="AC118" s="232">
        <f>AC50*Parametre!$C146</f>
        <v>636092.41623899993</v>
      </c>
      <c r="AD118" s="232">
        <f>AD50*Parametre!$C146</f>
        <v>636622.47091799986</v>
      </c>
      <c r="AE118" s="232">
        <f>AE50*Parametre!$C146</f>
        <v>637152.52559699991</v>
      </c>
      <c r="AF118" s="232">
        <f>AF50*Parametre!$C146</f>
        <v>637682.5802760002</v>
      </c>
      <c r="AG118" s="232">
        <f>AG50*Parametre!$C146</f>
        <v>638212.63495500002</v>
      </c>
    </row>
    <row r="119" spans="2:33" x14ac:dyDescent="0.2">
      <c r="B119" s="204" t="s">
        <v>235</v>
      </c>
      <c r="C119" s="222">
        <f t="shared" si="81"/>
        <v>17180277.887207501</v>
      </c>
      <c r="D119" s="232">
        <f>D51*Parametre!$C147</f>
        <v>469429.56891999987</v>
      </c>
      <c r="E119" s="232">
        <f>E51*Parametre!$C147</f>
        <v>478447.68341500004</v>
      </c>
      <c r="F119" s="232">
        <f>F51*Parametre!$C147</f>
        <v>487465.79790999991</v>
      </c>
      <c r="G119" s="232">
        <f>G51*Parametre!$C147</f>
        <v>505502.02689999994</v>
      </c>
      <c r="H119" s="232">
        <f>H51*Parametre!$C147</f>
        <v>505502.02689999994</v>
      </c>
      <c r="I119" s="232">
        <f>I51*Parametre!$C147</f>
        <v>512177.84569250018</v>
      </c>
      <c r="J119" s="232">
        <f>J51*Parametre!$C147</f>
        <v>518853.66448499996</v>
      </c>
      <c r="K119" s="232">
        <f>K51*Parametre!$C147</f>
        <v>525529.48327750014</v>
      </c>
      <c r="L119" s="232">
        <f>L51*Parametre!$C147</f>
        <v>532205.30206999998</v>
      </c>
      <c r="M119" s="232">
        <f>M51*Parametre!$C147</f>
        <v>538881.12086250016</v>
      </c>
      <c r="N119" s="232">
        <f>N51*Parametre!$C147</f>
        <v>545556.93965499999</v>
      </c>
      <c r="O119" s="232">
        <f>O51*Parametre!$C147</f>
        <v>552232.75844750006</v>
      </c>
      <c r="P119" s="232">
        <f>P51*Parametre!$C147</f>
        <v>558908.57724000001</v>
      </c>
      <c r="Q119" s="232">
        <f>Q51*Parametre!$C147</f>
        <v>565584.39603249973</v>
      </c>
      <c r="R119" s="232">
        <f>R51*Parametre!$C147</f>
        <v>572260.21482500026</v>
      </c>
      <c r="S119" s="232">
        <f>S51*Parametre!$C147</f>
        <v>578325.5253100004</v>
      </c>
      <c r="T119" s="232">
        <f>T51*Parametre!$C147</f>
        <v>584390.83579499961</v>
      </c>
      <c r="U119" s="232">
        <f>U51*Parametre!$C147</f>
        <v>590456.1462800001</v>
      </c>
      <c r="V119" s="232">
        <f>V51*Parametre!$C147</f>
        <v>596521.45676500001</v>
      </c>
      <c r="W119" s="232">
        <f>W51*Parametre!$C147</f>
        <v>602586.76724999992</v>
      </c>
      <c r="X119" s="232">
        <f>X51*Parametre!$C147</f>
        <v>608652.07773500029</v>
      </c>
      <c r="Y119" s="232">
        <f>Y51*Parametre!$C147</f>
        <v>614717.38821999962</v>
      </c>
      <c r="Z119" s="232">
        <f>Z51*Parametre!$C147</f>
        <v>620782.6987050008</v>
      </c>
      <c r="AA119" s="232">
        <f>AA51*Parametre!$C147</f>
        <v>626848.00918999966</v>
      </c>
      <c r="AB119" s="232">
        <f>AB51*Parametre!$C147</f>
        <v>632913.31967499992</v>
      </c>
      <c r="AC119" s="232">
        <f>AC51*Parametre!$C147</f>
        <v>638978.63015999959</v>
      </c>
      <c r="AD119" s="232">
        <f>AD51*Parametre!$C147</f>
        <v>645043.9406450002</v>
      </c>
      <c r="AE119" s="232">
        <f>AE51*Parametre!$C147</f>
        <v>651109.25112999987</v>
      </c>
      <c r="AF119" s="232">
        <f>AF51*Parametre!$C147</f>
        <v>657174.56161500036</v>
      </c>
      <c r="AG119" s="232">
        <f>AG51*Parametre!$C147</f>
        <v>663239.87210000015</v>
      </c>
    </row>
    <row r="120" spans="2:33" x14ac:dyDescent="0.2">
      <c r="B120" s="204" t="s">
        <v>236</v>
      </c>
      <c r="C120" s="222">
        <f t="shared" si="81"/>
        <v>211042747.74996004</v>
      </c>
      <c r="D120" s="232">
        <f>D52*Parametre!$C148</f>
        <v>5765564.4345599981</v>
      </c>
      <c r="E120" s="232">
        <f>E52*Parametre!$C148</f>
        <v>5876220.6319200005</v>
      </c>
      <c r="F120" s="232">
        <f>F52*Parametre!$C148</f>
        <v>5986876.8292799992</v>
      </c>
      <c r="G120" s="232">
        <f>G52*Parametre!$C148</f>
        <v>6208189.2240000013</v>
      </c>
      <c r="H120" s="232">
        <f>H52*Parametre!$C148</f>
        <v>6208189.2240000013</v>
      </c>
      <c r="I120" s="232">
        <f>I52*Parametre!$C148</f>
        <v>6290348.8873199979</v>
      </c>
      <c r="J120" s="232">
        <f>J52*Parametre!$C148</f>
        <v>6372508.5506399972</v>
      </c>
      <c r="K120" s="232">
        <f>K52*Parametre!$C148</f>
        <v>6454668.2139600012</v>
      </c>
      <c r="L120" s="232">
        <f>L52*Parametre!$C148</f>
        <v>6536827.8772800006</v>
      </c>
      <c r="M120" s="232">
        <f>M52*Parametre!$C148</f>
        <v>6618987.5405999972</v>
      </c>
      <c r="N120" s="232">
        <f>N52*Parametre!$C148</f>
        <v>6701147.2039200012</v>
      </c>
      <c r="O120" s="232">
        <f>O52*Parametre!$C148</f>
        <v>6783306.8672400005</v>
      </c>
      <c r="P120" s="232">
        <f>P52*Parametre!$C148</f>
        <v>6865466.5305600008</v>
      </c>
      <c r="Q120" s="232">
        <f>Q52*Parametre!$C148</f>
        <v>6947626.1938800029</v>
      </c>
      <c r="R120" s="232">
        <f>R52*Parametre!$C148</f>
        <v>7029785.8572000023</v>
      </c>
      <c r="S120" s="232">
        <f>S52*Parametre!$C148</f>
        <v>7104371.2390800007</v>
      </c>
      <c r="T120" s="232">
        <f>T52*Parametre!$C148</f>
        <v>7178956.620959999</v>
      </c>
      <c r="U120" s="232">
        <f>U52*Parametre!$C148</f>
        <v>7253542.0028399983</v>
      </c>
      <c r="V120" s="232">
        <f>V52*Parametre!$C148</f>
        <v>7328127.3847199986</v>
      </c>
      <c r="W120" s="232">
        <f>W52*Parametre!$C148</f>
        <v>7402712.7665999979</v>
      </c>
      <c r="X120" s="232">
        <f>X52*Parametre!$C148</f>
        <v>7477298.1484800028</v>
      </c>
      <c r="Y120" s="232">
        <f>Y52*Parametre!$C148</f>
        <v>7551883.5303600002</v>
      </c>
      <c r="Z120" s="232">
        <f>Z52*Parametre!$C148</f>
        <v>7626468.9122399995</v>
      </c>
      <c r="AA120" s="232">
        <f>AA52*Parametre!$C148</f>
        <v>7701054.2941199988</v>
      </c>
      <c r="AB120" s="232">
        <f>AB52*Parametre!$C148</f>
        <v>7775639.6760000037</v>
      </c>
      <c r="AC120" s="232">
        <f>AC52*Parametre!$C148</f>
        <v>7850225.0578800021</v>
      </c>
      <c r="AD120" s="232">
        <f>AD52*Parametre!$C148</f>
        <v>7924810.4397600023</v>
      </c>
      <c r="AE120" s="232">
        <f>AE52*Parametre!$C148</f>
        <v>7999395.8216399997</v>
      </c>
      <c r="AF120" s="232">
        <f>AF52*Parametre!$C148</f>
        <v>8073981.2035199972</v>
      </c>
      <c r="AG120" s="232">
        <f>AG52*Parametre!$C148</f>
        <v>8148566.5854000021</v>
      </c>
    </row>
    <row r="121" spans="2:33" x14ac:dyDescent="0.2">
      <c r="B121" s="204" t="s">
        <v>237</v>
      </c>
      <c r="C121" s="222">
        <f t="shared" si="81"/>
        <v>1277353.3849020002</v>
      </c>
      <c r="D121" s="232">
        <f>D53*Parametre!$C149</f>
        <v>35072.838612</v>
      </c>
      <c r="E121" s="232">
        <f>E53*Parametre!$C149</f>
        <v>35650.172543999994</v>
      </c>
      <c r="F121" s="232">
        <f>F53*Parametre!$C149</f>
        <v>36227.506476000002</v>
      </c>
      <c r="G121" s="232">
        <f>G53*Parametre!$C149</f>
        <v>37382.17433999999</v>
      </c>
      <c r="H121" s="232">
        <f>H53*Parametre!$C149</f>
        <v>37382.17433999999</v>
      </c>
      <c r="I121" s="232">
        <f>I53*Parametre!$C149</f>
        <v>37908.217158000007</v>
      </c>
      <c r="J121" s="232">
        <f>J53*Parametre!$C149</f>
        <v>38434.259976000001</v>
      </c>
      <c r="K121" s="232">
        <f>K53*Parametre!$C149</f>
        <v>38960.302793999988</v>
      </c>
      <c r="L121" s="232">
        <f>L53*Parametre!$C149</f>
        <v>39486.345612000005</v>
      </c>
      <c r="M121" s="232">
        <f>M53*Parametre!$C149</f>
        <v>40012.388429999992</v>
      </c>
      <c r="N121" s="232">
        <f>N53*Parametre!$C149</f>
        <v>40538.431248000008</v>
      </c>
      <c r="O121" s="232">
        <f>O53*Parametre!$C149</f>
        <v>41064.474065999988</v>
      </c>
      <c r="P121" s="232">
        <f>P53*Parametre!$C149</f>
        <v>41590.51688399999</v>
      </c>
      <c r="Q121" s="232">
        <f>Q53*Parametre!$C149</f>
        <v>42116.559702000013</v>
      </c>
      <c r="R121" s="232">
        <f>R53*Parametre!$C149</f>
        <v>42642.602520000008</v>
      </c>
      <c r="S121" s="232">
        <f>S53*Parametre!$C149</f>
        <v>43086.31403999999</v>
      </c>
      <c r="T121" s="232">
        <f>T53*Parametre!$C149</f>
        <v>43530.025560000002</v>
      </c>
      <c r="U121" s="232">
        <f>U53*Parametre!$C149</f>
        <v>43973.737079999999</v>
      </c>
      <c r="V121" s="232">
        <f>V53*Parametre!$C149</f>
        <v>44417.448600000003</v>
      </c>
      <c r="W121" s="232">
        <f>W53*Parametre!$C149</f>
        <v>44861.160120000015</v>
      </c>
      <c r="X121" s="232">
        <f>X53*Parametre!$C149</f>
        <v>45304.871640000012</v>
      </c>
      <c r="Y121" s="232">
        <f>Y53*Parametre!$C149</f>
        <v>45748.583160000009</v>
      </c>
      <c r="Z121" s="232">
        <f>Z53*Parametre!$C149</f>
        <v>46192.294679999992</v>
      </c>
      <c r="AA121" s="232">
        <f>AA53*Parametre!$C149</f>
        <v>46636.006200000018</v>
      </c>
      <c r="AB121" s="232">
        <f>AB53*Parametre!$C149</f>
        <v>47079.717720000022</v>
      </c>
      <c r="AC121" s="232">
        <f>AC53*Parametre!$C149</f>
        <v>47523.429240000012</v>
      </c>
      <c r="AD121" s="232">
        <f>AD53*Parametre!$C149</f>
        <v>47967.140760000017</v>
      </c>
      <c r="AE121" s="232">
        <f>AE53*Parametre!$C149</f>
        <v>48410.852280000028</v>
      </c>
      <c r="AF121" s="232">
        <f>AF53*Parametre!$C149</f>
        <v>48854.563799999996</v>
      </c>
      <c r="AG121" s="232">
        <f>AG53*Parametre!$C149</f>
        <v>49298.275319999993</v>
      </c>
    </row>
    <row r="122" spans="2:33" x14ac:dyDescent="0.2">
      <c r="B122" s="216" t="s">
        <v>9</v>
      </c>
      <c r="C122" s="223">
        <f>SUM(D122:AG122)</f>
        <v>451844149.39597338</v>
      </c>
      <c r="D122" s="224">
        <f t="shared" ref="D122:AG122" si="82">SUM(D116:D121)</f>
        <v>13851495.910615498</v>
      </c>
      <c r="E122" s="223">
        <f t="shared" si="82"/>
        <v>13905044.129482249</v>
      </c>
      <c r="F122" s="223">
        <f t="shared" si="82"/>
        <v>13958592.348349001</v>
      </c>
      <c r="G122" s="223">
        <f t="shared" si="82"/>
        <v>14065688.786082501</v>
      </c>
      <c r="H122" s="223">
        <f t="shared" si="82"/>
        <v>14065688.786082501</v>
      </c>
      <c r="I122" s="223">
        <f t="shared" si="82"/>
        <v>14162715.599536374</v>
      </c>
      <c r="J122" s="223">
        <f t="shared" si="82"/>
        <v>14259742.41299025</v>
      </c>
      <c r="K122" s="223">
        <f t="shared" si="82"/>
        <v>14356769.226444129</v>
      </c>
      <c r="L122" s="223">
        <f t="shared" si="82"/>
        <v>14453796.039898001</v>
      </c>
      <c r="M122" s="223">
        <f t="shared" si="82"/>
        <v>14550822.853351872</v>
      </c>
      <c r="N122" s="223">
        <f t="shared" si="82"/>
        <v>14647849.66680575</v>
      </c>
      <c r="O122" s="223">
        <f t="shared" si="82"/>
        <v>14744876.480259625</v>
      </c>
      <c r="P122" s="223">
        <f t="shared" si="82"/>
        <v>14841903.293713499</v>
      </c>
      <c r="Q122" s="223">
        <f t="shared" si="82"/>
        <v>14938930.107167376</v>
      </c>
      <c r="R122" s="223">
        <f t="shared" si="82"/>
        <v>15035956.920621255</v>
      </c>
      <c r="S122" s="223">
        <f t="shared" si="82"/>
        <v>15123164.612498378</v>
      </c>
      <c r="T122" s="223">
        <f t="shared" si="82"/>
        <v>15210372.304375501</v>
      </c>
      <c r="U122" s="223">
        <f t="shared" si="82"/>
        <v>15297579.996252622</v>
      </c>
      <c r="V122" s="223">
        <f t="shared" si="82"/>
        <v>15384787.688129749</v>
      </c>
      <c r="W122" s="223">
        <f t="shared" si="82"/>
        <v>15471995.380006868</v>
      </c>
      <c r="X122" s="223">
        <f t="shared" si="82"/>
        <v>15559203.071884003</v>
      </c>
      <c r="Y122" s="223">
        <f t="shared" si="82"/>
        <v>15646410.763761124</v>
      </c>
      <c r="Z122" s="223">
        <f t="shared" si="82"/>
        <v>15733618.455638248</v>
      </c>
      <c r="AA122" s="223">
        <f t="shared" si="82"/>
        <v>15820826.147515375</v>
      </c>
      <c r="AB122" s="223">
        <f t="shared" si="82"/>
        <v>15908033.839392504</v>
      </c>
      <c r="AC122" s="223">
        <f t="shared" si="82"/>
        <v>15995241.531269623</v>
      </c>
      <c r="AD122" s="223">
        <f t="shared" si="82"/>
        <v>16082449.223146752</v>
      </c>
      <c r="AE122" s="223">
        <f t="shared" si="82"/>
        <v>16169656.915023873</v>
      </c>
      <c r="AF122" s="223">
        <f t="shared" si="82"/>
        <v>16256864.606900996</v>
      </c>
      <c r="AG122" s="223">
        <f t="shared" si="82"/>
        <v>16344072.298778126</v>
      </c>
    </row>
    <row r="125" spans="2:33" x14ac:dyDescent="0.2">
      <c r="B125" s="206" t="s">
        <v>480</v>
      </c>
      <c r="C125" s="206"/>
      <c r="D125" s="204">
        <v>1</v>
      </c>
      <c r="E125" s="204">
        <v>2</v>
      </c>
      <c r="F125" s="204">
        <v>3</v>
      </c>
      <c r="G125" s="204">
        <v>4</v>
      </c>
      <c r="H125" s="204">
        <v>5</v>
      </c>
      <c r="I125" s="204">
        <v>6</v>
      </c>
      <c r="J125" s="204">
        <v>7</v>
      </c>
      <c r="K125" s="204">
        <v>8</v>
      </c>
      <c r="L125" s="204">
        <v>9</v>
      </c>
      <c r="M125" s="204">
        <v>10</v>
      </c>
      <c r="N125" s="204">
        <v>11</v>
      </c>
      <c r="O125" s="204">
        <v>12</v>
      </c>
      <c r="P125" s="204">
        <v>13</v>
      </c>
      <c r="Q125" s="204">
        <v>14</v>
      </c>
      <c r="R125" s="204">
        <v>15</v>
      </c>
      <c r="S125" s="204">
        <v>16</v>
      </c>
      <c r="T125" s="204">
        <v>17</v>
      </c>
      <c r="U125" s="204">
        <v>18</v>
      </c>
      <c r="V125" s="204">
        <v>19</v>
      </c>
      <c r="W125" s="204">
        <v>20</v>
      </c>
      <c r="X125" s="204">
        <v>21</v>
      </c>
      <c r="Y125" s="204">
        <v>22</v>
      </c>
      <c r="Z125" s="204">
        <v>23</v>
      </c>
      <c r="AA125" s="204">
        <v>24</v>
      </c>
      <c r="AB125" s="204">
        <v>25</v>
      </c>
      <c r="AC125" s="204">
        <v>26</v>
      </c>
      <c r="AD125" s="204">
        <v>27</v>
      </c>
      <c r="AE125" s="204">
        <v>28</v>
      </c>
      <c r="AF125" s="204">
        <v>29</v>
      </c>
      <c r="AG125" s="204">
        <v>30</v>
      </c>
    </row>
    <row r="126" spans="2:33" x14ac:dyDescent="0.2">
      <c r="B126" s="207" t="s">
        <v>46</v>
      </c>
      <c r="C126" s="207" t="s">
        <v>9</v>
      </c>
      <c r="D126" s="208">
        <f t="shared" ref="D126:AG126" si="83">D93</f>
        <v>2026</v>
      </c>
      <c r="E126" s="208">
        <f t="shared" si="83"/>
        <v>2027</v>
      </c>
      <c r="F126" s="208">
        <f t="shared" si="83"/>
        <v>2028</v>
      </c>
      <c r="G126" s="208">
        <f t="shared" si="83"/>
        <v>2029</v>
      </c>
      <c r="H126" s="208">
        <f t="shared" si="83"/>
        <v>2030</v>
      </c>
      <c r="I126" s="208">
        <f t="shared" si="83"/>
        <v>2031</v>
      </c>
      <c r="J126" s="208">
        <f t="shared" si="83"/>
        <v>2032</v>
      </c>
      <c r="K126" s="208">
        <f t="shared" si="83"/>
        <v>2033</v>
      </c>
      <c r="L126" s="208">
        <f t="shared" si="83"/>
        <v>2034</v>
      </c>
      <c r="M126" s="208">
        <f t="shared" si="83"/>
        <v>2035</v>
      </c>
      <c r="N126" s="208">
        <f t="shared" si="83"/>
        <v>2036</v>
      </c>
      <c r="O126" s="208">
        <f t="shared" si="83"/>
        <v>2037</v>
      </c>
      <c r="P126" s="208">
        <f t="shared" si="83"/>
        <v>2038</v>
      </c>
      <c r="Q126" s="208">
        <f t="shared" si="83"/>
        <v>2039</v>
      </c>
      <c r="R126" s="208">
        <f t="shared" si="83"/>
        <v>2040</v>
      </c>
      <c r="S126" s="208">
        <f t="shared" si="83"/>
        <v>2041</v>
      </c>
      <c r="T126" s="208">
        <f t="shared" si="83"/>
        <v>2042</v>
      </c>
      <c r="U126" s="208">
        <f t="shared" si="83"/>
        <v>2043</v>
      </c>
      <c r="V126" s="208">
        <f t="shared" si="83"/>
        <v>2044</v>
      </c>
      <c r="W126" s="208">
        <f t="shared" si="83"/>
        <v>2045</v>
      </c>
      <c r="X126" s="208">
        <f t="shared" si="83"/>
        <v>2046</v>
      </c>
      <c r="Y126" s="208">
        <f t="shared" si="83"/>
        <v>2047</v>
      </c>
      <c r="Z126" s="208">
        <f t="shared" si="83"/>
        <v>2048</v>
      </c>
      <c r="AA126" s="208">
        <f t="shared" si="83"/>
        <v>2049</v>
      </c>
      <c r="AB126" s="208">
        <f t="shared" si="83"/>
        <v>2050</v>
      </c>
      <c r="AC126" s="208">
        <f t="shared" si="83"/>
        <v>2051</v>
      </c>
      <c r="AD126" s="208">
        <f t="shared" si="83"/>
        <v>2052</v>
      </c>
      <c r="AE126" s="208">
        <f t="shared" si="83"/>
        <v>2053</v>
      </c>
      <c r="AF126" s="208">
        <f t="shared" si="83"/>
        <v>2054</v>
      </c>
      <c r="AG126" s="208">
        <f t="shared" si="83"/>
        <v>2055</v>
      </c>
    </row>
    <row r="127" spans="2:33" x14ac:dyDescent="0.2">
      <c r="B127" s="204" t="s">
        <v>364</v>
      </c>
      <c r="C127" s="222">
        <f t="shared" ref="C127:C132" si="84">SUM(D127:AG127)</f>
        <v>159354975.94060871</v>
      </c>
      <c r="D127" s="232">
        <f>D59*Parametre!$C144</f>
        <v>5433007.2816225002</v>
      </c>
      <c r="E127" s="232">
        <f>E59*Parametre!$C144</f>
        <v>5385215.7347887484</v>
      </c>
      <c r="F127" s="232">
        <f>F59*Parametre!$C144</f>
        <v>5337424.1879550023</v>
      </c>
      <c r="G127" s="232">
        <f>G59*Parametre!$C144</f>
        <v>5243419.9728712486</v>
      </c>
      <c r="H127" s="232">
        <f>H59*Parametre!$C144</f>
        <v>5243419.9728712486</v>
      </c>
      <c r="I127" s="232">
        <f>I59*Parametre!$C144</f>
        <v>5248838.3526660018</v>
      </c>
      <c r="J127" s="232">
        <f>J59*Parametre!$C144</f>
        <v>5254256.7324607484</v>
      </c>
      <c r="K127" s="232">
        <f>K59*Parametre!$C144</f>
        <v>5259675.1122554988</v>
      </c>
      <c r="L127" s="232">
        <f>L59*Parametre!$C144</f>
        <v>5265093.4920502473</v>
      </c>
      <c r="M127" s="232">
        <f>M59*Parametre!$C144</f>
        <v>5270511.8718450004</v>
      </c>
      <c r="N127" s="232">
        <f>N59*Parametre!$C144</f>
        <v>5275930.251639748</v>
      </c>
      <c r="O127" s="232">
        <f>O59*Parametre!$C144</f>
        <v>5281348.6314344974</v>
      </c>
      <c r="P127" s="232">
        <f>P59*Parametre!$C144</f>
        <v>5286767.0112292487</v>
      </c>
      <c r="Q127" s="232">
        <f>Q59*Parametre!$C144</f>
        <v>5292185.3910239981</v>
      </c>
      <c r="R127" s="232">
        <f>R59*Parametre!$C144</f>
        <v>5297603.7708187504</v>
      </c>
      <c r="S127" s="232">
        <f>S59*Parametre!$C144</f>
        <v>5301905.6175753763</v>
      </c>
      <c r="T127" s="232">
        <f>T59*Parametre!$C144</f>
        <v>5306207.4643319985</v>
      </c>
      <c r="U127" s="232">
        <f>U59*Parametre!$C144</f>
        <v>5310509.3110886253</v>
      </c>
      <c r="V127" s="232">
        <f>V59*Parametre!$C144</f>
        <v>5314811.1578452503</v>
      </c>
      <c r="W127" s="232">
        <f>W59*Parametre!$C144</f>
        <v>5319113.0046018716</v>
      </c>
      <c r="X127" s="232">
        <f>X59*Parametre!$C144</f>
        <v>5323414.8513585022</v>
      </c>
      <c r="Y127" s="232">
        <f>Y59*Parametre!$C144</f>
        <v>5327716.6981151244</v>
      </c>
      <c r="Z127" s="232">
        <f>Z59*Parametre!$C144</f>
        <v>5332018.5448717494</v>
      </c>
      <c r="AA127" s="232">
        <f>AA59*Parametre!$C144</f>
        <v>5336320.3916283771</v>
      </c>
      <c r="AB127" s="232">
        <f>AB59*Parametre!$C144</f>
        <v>5340622.2383850003</v>
      </c>
      <c r="AC127" s="232">
        <f>AC59*Parametre!$C144</f>
        <v>5344924.0851416234</v>
      </c>
      <c r="AD127" s="232">
        <f>AD59*Parametre!$C144</f>
        <v>5349225.9318982484</v>
      </c>
      <c r="AE127" s="232">
        <f>AE59*Parametre!$C144</f>
        <v>5353527.7786548743</v>
      </c>
      <c r="AF127" s="232">
        <f>AF59*Parametre!$C144</f>
        <v>5357829.6254115002</v>
      </c>
      <c r="AG127" s="232">
        <f>AG59*Parametre!$C144</f>
        <v>5362131.4721681261</v>
      </c>
    </row>
    <row r="128" spans="2:33" x14ac:dyDescent="0.2">
      <c r="B128" s="204" t="s">
        <v>365</v>
      </c>
      <c r="C128" s="222">
        <f t="shared" si="84"/>
        <v>44049342.942932509</v>
      </c>
      <c r="D128" s="232">
        <f>D60*Parametre!$C145</f>
        <v>1501806.8908549999</v>
      </c>
      <c r="E128" s="232">
        <f>E60*Parametre!$C145</f>
        <v>1488596.2193724997</v>
      </c>
      <c r="F128" s="232">
        <f>F60*Parametre!$C145</f>
        <v>1475385.5478900003</v>
      </c>
      <c r="G128" s="232">
        <f>G60*Parametre!$C145</f>
        <v>1449400.6429075003</v>
      </c>
      <c r="H128" s="232">
        <f>H60*Parametre!$C145</f>
        <v>1449400.6429075003</v>
      </c>
      <c r="I128" s="232">
        <f>I60*Parametre!$C145</f>
        <v>1450898.406428</v>
      </c>
      <c r="J128" s="232">
        <f>J60*Parametre!$C145</f>
        <v>1452396.1699485001</v>
      </c>
      <c r="K128" s="232">
        <f>K60*Parametre!$C145</f>
        <v>1453893.9334690003</v>
      </c>
      <c r="L128" s="232">
        <f>L60*Parametre!$C145</f>
        <v>1455391.6969895002</v>
      </c>
      <c r="M128" s="232">
        <f>M60*Parametre!$C145</f>
        <v>1456889.4605099992</v>
      </c>
      <c r="N128" s="232">
        <f>N60*Parametre!$C145</f>
        <v>1458387.2240305</v>
      </c>
      <c r="O128" s="232">
        <f>O60*Parametre!$C145</f>
        <v>1459884.9875509997</v>
      </c>
      <c r="P128" s="232">
        <f>P60*Parametre!$C145</f>
        <v>1461382.7510714997</v>
      </c>
      <c r="Q128" s="232">
        <f>Q60*Parametre!$C145</f>
        <v>1462880.5145920001</v>
      </c>
      <c r="R128" s="232">
        <f>R60*Parametre!$C145</f>
        <v>1464378.2781125002</v>
      </c>
      <c r="S128" s="232">
        <f>S60*Parametre!$C145</f>
        <v>1465567.4064842502</v>
      </c>
      <c r="T128" s="232">
        <f>T60*Parametre!$C145</f>
        <v>1466756.5348560009</v>
      </c>
      <c r="U128" s="232">
        <f>U60*Parametre!$C145</f>
        <v>1467945.6632277491</v>
      </c>
      <c r="V128" s="232">
        <f>V60*Parametre!$C145</f>
        <v>1469134.7915995007</v>
      </c>
      <c r="W128" s="232">
        <f>W60*Parametre!$C145</f>
        <v>1470323.9199712505</v>
      </c>
      <c r="X128" s="232">
        <f>X60*Parametre!$C145</f>
        <v>1471513.0483430007</v>
      </c>
      <c r="Y128" s="232">
        <f>Y60*Parametre!$C145</f>
        <v>1472702.1767147498</v>
      </c>
      <c r="Z128" s="232">
        <f>Z60*Parametre!$C145</f>
        <v>1473891.3050865</v>
      </c>
      <c r="AA128" s="232">
        <f>AA60*Parametre!$C145</f>
        <v>1475080.4334582502</v>
      </c>
      <c r="AB128" s="232">
        <f>AB60*Parametre!$C145</f>
        <v>1476269.5618300003</v>
      </c>
      <c r="AC128" s="232">
        <f>AC60*Parametre!$C145</f>
        <v>1477458.6902017503</v>
      </c>
      <c r="AD128" s="232">
        <f>AD60*Parametre!$C145</f>
        <v>1478647.8185735012</v>
      </c>
      <c r="AE128" s="232">
        <f>AE60*Parametre!$C145</f>
        <v>1479836.9469452503</v>
      </c>
      <c r="AF128" s="232">
        <f>AF60*Parametre!$C145</f>
        <v>1481026.0753169996</v>
      </c>
      <c r="AG128" s="232">
        <f>AG60*Parametre!$C145</f>
        <v>1482215.2036887496</v>
      </c>
    </row>
    <row r="129" spans="2:34" x14ac:dyDescent="0.2">
      <c r="B129" s="204" t="s">
        <v>234</v>
      </c>
      <c r="C129" s="222">
        <f t="shared" si="84"/>
        <v>18963928.221231002</v>
      </c>
      <c r="D129" s="232">
        <f>D61*Parametre!$C146</f>
        <v>646614.89604600007</v>
      </c>
      <c r="E129" s="232">
        <f>E61*Parametre!$C146</f>
        <v>640913.68744200037</v>
      </c>
      <c r="F129" s="232">
        <f>F61*Parametre!$C146</f>
        <v>635212.4788380001</v>
      </c>
      <c r="G129" s="232">
        <f>G61*Parametre!$C146</f>
        <v>624024.74295000022</v>
      </c>
      <c r="H129" s="232">
        <f>H61*Parametre!$C146</f>
        <v>624024.74295000022</v>
      </c>
      <c r="I129" s="232">
        <f>I61*Parametre!$C146</f>
        <v>624658.71663300041</v>
      </c>
      <c r="J129" s="232">
        <f>J61*Parametre!$C146</f>
        <v>625292.69031600002</v>
      </c>
      <c r="K129" s="232">
        <f>K61*Parametre!$C146</f>
        <v>625926.66399900021</v>
      </c>
      <c r="L129" s="232">
        <f>L61*Parametre!$C146</f>
        <v>626560.63768200041</v>
      </c>
      <c r="M129" s="232">
        <f>M61*Parametre!$C146</f>
        <v>627194.61136500048</v>
      </c>
      <c r="N129" s="232">
        <f>N61*Parametre!$C146</f>
        <v>627828.58504800044</v>
      </c>
      <c r="O129" s="232">
        <f>O61*Parametre!$C146</f>
        <v>628462.55873100052</v>
      </c>
      <c r="P129" s="232">
        <f>P61*Parametre!$C146</f>
        <v>629096.53241400013</v>
      </c>
      <c r="Q129" s="232">
        <f>Q61*Parametre!$C146</f>
        <v>629730.50609700021</v>
      </c>
      <c r="R129" s="232">
        <f>R61*Parametre!$C146</f>
        <v>630364.47978000017</v>
      </c>
      <c r="S129" s="232">
        <f>S61*Parametre!$C146</f>
        <v>630885.76723199978</v>
      </c>
      <c r="T129" s="232">
        <f>T61*Parametre!$C146</f>
        <v>631407.05468399997</v>
      </c>
      <c r="U129" s="232">
        <f>U61*Parametre!$C146</f>
        <v>631928.34213600017</v>
      </c>
      <c r="V129" s="232">
        <f>V61*Parametre!$C146</f>
        <v>632449.62958799989</v>
      </c>
      <c r="W129" s="232">
        <f>W61*Parametre!$C146</f>
        <v>632970.91703999997</v>
      </c>
      <c r="X129" s="232">
        <f>X61*Parametre!$C146</f>
        <v>633492.20449199993</v>
      </c>
      <c r="Y129" s="232">
        <f>Y61*Parametre!$C146</f>
        <v>634013.49194400001</v>
      </c>
      <c r="Z129" s="232">
        <f>Z61*Parametre!$C146</f>
        <v>634534.77939599997</v>
      </c>
      <c r="AA129" s="232">
        <f>AA61*Parametre!$C146</f>
        <v>635056.06684799993</v>
      </c>
      <c r="AB129" s="232">
        <f>AB61*Parametre!$C146</f>
        <v>635577.35430000001</v>
      </c>
      <c r="AC129" s="232">
        <f>AC61*Parametre!$C146</f>
        <v>636098.64175200008</v>
      </c>
      <c r="AD129" s="232">
        <f>AD61*Parametre!$C146</f>
        <v>636619.92920399993</v>
      </c>
      <c r="AE129" s="232">
        <f>AE61*Parametre!$C146</f>
        <v>637141.21665599989</v>
      </c>
      <c r="AF129" s="232">
        <f>AF61*Parametre!$C146</f>
        <v>637662.5041080002</v>
      </c>
      <c r="AG129" s="232">
        <f>AG61*Parametre!$C146</f>
        <v>638183.79156000004</v>
      </c>
    </row>
    <row r="130" spans="2:34" x14ac:dyDescent="0.2">
      <c r="B130" s="204" t="s">
        <v>235</v>
      </c>
      <c r="C130" s="222">
        <f t="shared" si="84"/>
        <v>17100183.675119996</v>
      </c>
      <c r="D130" s="232">
        <f>D62*Parametre!$C147</f>
        <v>469429.56891999987</v>
      </c>
      <c r="E130" s="232">
        <f>E62*Parametre!$C147</f>
        <v>478447.68341500004</v>
      </c>
      <c r="F130" s="232">
        <f>F62*Parametre!$C147</f>
        <v>487465.79790999991</v>
      </c>
      <c r="G130" s="232">
        <f>G62*Parametre!$C147</f>
        <v>502860.48539999989</v>
      </c>
      <c r="H130" s="232">
        <f>H62*Parametre!$C147</f>
        <v>502860.48539999989</v>
      </c>
      <c r="I130" s="232">
        <f>I62*Parametre!$C147</f>
        <v>509517.12727500004</v>
      </c>
      <c r="J130" s="232">
        <f>J62*Parametre!$C147</f>
        <v>516173.76915000001</v>
      </c>
      <c r="K130" s="232">
        <f>K62*Parametre!$C147</f>
        <v>522830.41102500021</v>
      </c>
      <c r="L130" s="232">
        <f>L62*Parametre!$C147</f>
        <v>529487.05289999989</v>
      </c>
      <c r="M130" s="232">
        <f>M62*Parametre!$C147</f>
        <v>536143.6947750001</v>
      </c>
      <c r="N130" s="232">
        <f>N62*Parametre!$C147</f>
        <v>542800.33664999995</v>
      </c>
      <c r="O130" s="232">
        <f>O62*Parametre!$C147</f>
        <v>549456.97852500028</v>
      </c>
      <c r="P130" s="232">
        <f>P62*Parametre!$C147</f>
        <v>556113.62040000013</v>
      </c>
      <c r="Q130" s="232">
        <f>Q62*Parametre!$C147</f>
        <v>562770.26227499952</v>
      </c>
      <c r="R130" s="232">
        <f>R62*Parametre!$C147</f>
        <v>569426.90414999984</v>
      </c>
      <c r="S130" s="232">
        <f>S62*Parametre!$C147</f>
        <v>575451.87027250009</v>
      </c>
      <c r="T130" s="232">
        <f>T62*Parametre!$C147</f>
        <v>581476.83639499987</v>
      </c>
      <c r="U130" s="232">
        <f>U62*Parametre!$C147</f>
        <v>587501.80251749989</v>
      </c>
      <c r="V130" s="232">
        <f>V62*Parametre!$C147</f>
        <v>593526.76864000014</v>
      </c>
      <c r="W130" s="232">
        <f>W62*Parametre!$C147</f>
        <v>599551.73476249992</v>
      </c>
      <c r="X130" s="232">
        <f>X62*Parametre!$C147</f>
        <v>605576.70088500017</v>
      </c>
      <c r="Y130" s="232">
        <f>Y62*Parametre!$C147</f>
        <v>611601.66700750019</v>
      </c>
      <c r="Z130" s="232">
        <f>Z62*Parametre!$C147</f>
        <v>617626.63312999997</v>
      </c>
      <c r="AA130" s="232">
        <f>AA62*Parametre!$C147</f>
        <v>623651.59925249976</v>
      </c>
      <c r="AB130" s="232">
        <f>AB62*Parametre!$C147</f>
        <v>629676.56537500012</v>
      </c>
      <c r="AC130" s="232">
        <f>AC62*Parametre!$C147</f>
        <v>635701.53149749967</v>
      </c>
      <c r="AD130" s="232">
        <f>AD62*Parametre!$C147</f>
        <v>641726.49762000015</v>
      </c>
      <c r="AE130" s="232">
        <f>AE62*Parametre!$C147</f>
        <v>647751.46374250017</v>
      </c>
      <c r="AF130" s="232">
        <f>AF62*Parametre!$C147</f>
        <v>653776.42986500019</v>
      </c>
      <c r="AG130" s="232">
        <f>AG62*Parametre!$C147</f>
        <v>659801.39598750032</v>
      </c>
    </row>
    <row r="131" spans="2:34" x14ac:dyDescent="0.2">
      <c r="B131" s="204" t="s">
        <v>236</v>
      </c>
      <c r="C131" s="222">
        <f t="shared" si="84"/>
        <v>210050628.16836008</v>
      </c>
      <c r="D131" s="232">
        <f>D63*Parametre!$C148</f>
        <v>5765564.4345599981</v>
      </c>
      <c r="E131" s="232">
        <f>E63*Parametre!$C148</f>
        <v>5876220.6319200005</v>
      </c>
      <c r="F131" s="232">
        <f>F63*Parametre!$C148</f>
        <v>5986876.8292799992</v>
      </c>
      <c r="G131" s="232">
        <f>G63*Parametre!$C148</f>
        <v>6177285.2141999975</v>
      </c>
      <c r="H131" s="232">
        <f>H63*Parametre!$C148</f>
        <v>6177285.2141999975</v>
      </c>
      <c r="I131" s="232">
        <f>I63*Parametre!$C148</f>
        <v>6258904.4643599996</v>
      </c>
      <c r="J131" s="232">
        <f>J63*Parametre!$C148</f>
        <v>6340523.7145199999</v>
      </c>
      <c r="K131" s="232">
        <f>K63*Parametre!$C148</f>
        <v>6422142.9646800002</v>
      </c>
      <c r="L131" s="232">
        <f>L63*Parametre!$C148</f>
        <v>6503762.2148400005</v>
      </c>
      <c r="M131" s="232">
        <f>M63*Parametre!$C148</f>
        <v>6585381.4649999961</v>
      </c>
      <c r="N131" s="232">
        <f>N63*Parametre!$C148</f>
        <v>6667000.7151600001</v>
      </c>
      <c r="O131" s="232">
        <f>O63*Parametre!$C148</f>
        <v>6748619.9653199948</v>
      </c>
      <c r="P131" s="232">
        <f>P63*Parametre!$C148</f>
        <v>6830239.2154799988</v>
      </c>
      <c r="Q131" s="232">
        <f>Q63*Parametre!$C148</f>
        <v>6911858.4656399954</v>
      </c>
      <c r="R131" s="232">
        <f>R63*Parametre!$C148</f>
        <v>6993477.7158000004</v>
      </c>
      <c r="S131" s="232">
        <f>S63*Parametre!$C148</f>
        <v>7067672.0425199987</v>
      </c>
      <c r="T131" s="232">
        <f>T63*Parametre!$C148</f>
        <v>7141866.3692400008</v>
      </c>
      <c r="U131" s="232">
        <f>U63*Parametre!$C148</f>
        <v>7216060.6959599983</v>
      </c>
      <c r="V131" s="232">
        <f>V63*Parametre!$C148</f>
        <v>7290255.0226800013</v>
      </c>
      <c r="W131" s="232">
        <f>W63*Parametre!$C148</f>
        <v>7364449.3493999951</v>
      </c>
      <c r="X131" s="232">
        <f>X63*Parametre!$C148</f>
        <v>7438643.6761200009</v>
      </c>
      <c r="Y131" s="232">
        <f>Y63*Parametre!$C148</f>
        <v>7512838.0028400021</v>
      </c>
      <c r="Z131" s="232">
        <f>Z63*Parametre!$C148</f>
        <v>7587032.3295599967</v>
      </c>
      <c r="AA131" s="232">
        <f>AA63*Parametre!$C148</f>
        <v>7661226.6562799998</v>
      </c>
      <c r="AB131" s="232">
        <f>AB63*Parametre!$C148</f>
        <v>7735420.9830000019</v>
      </c>
      <c r="AC131" s="232">
        <f>AC63*Parametre!$C148</f>
        <v>7809615.3097199984</v>
      </c>
      <c r="AD131" s="232">
        <f>AD63*Parametre!$C148</f>
        <v>7883809.6364399996</v>
      </c>
      <c r="AE131" s="232">
        <f>AE63*Parametre!$C148</f>
        <v>7958003.9631599979</v>
      </c>
      <c r="AF131" s="232">
        <f>AF63*Parametre!$C148</f>
        <v>8032198.289880001</v>
      </c>
      <c r="AG131" s="232">
        <f>AG63*Parametre!$C148</f>
        <v>8106392.6166000003</v>
      </c>
    </row>
    <row r="132" spans="2:34" x14ac:dyDescent="0.2">
      <c r="B132" s="204" t="s">
        <v>237</v>
      </c>
      <c r="C132" s="222">
        <f t="shared" si="84"/>
        <v>1273218.9605520002</v>
      </c>
      <c r="D132" s="232">
        <f>D64*Parametre!$C149</f>
        <v>35072.838612</v>
      </c>
      <c r="E132" s="232">
        <f>E64*Parametre!$C149</f>
        <v>35650.172543999994</v>
      </c>
      <c r="F132" s="232">
        <f>F64*Parametre!$C149</f>
        <v>36227.506476000002</v>
      </c>
      <c r="G132" s="232">
        <f>G64*Parametre!$C149</f>
        <v>37226.605499999991</v>
      </c>
      <c r="H132" s="232">
        <f>H64*Parametre!$C149</f>
        <v>37226.605499999991</v>
      </c>
      <c r="I132" s="232">
        <f>I64*Parametre!$C149</f>
        <v>37750.995743999993</v>
      </c>
      <c r="J132" s="232">
        <f>J64*Parametre!$C149</f>
        <v>38275.385987999987</v>
      </c>
      <c r="K132" s="232">
        <f>K64*Parametre!$C149</f>
        <v>38799.776231999975</v>
      </c>
      <c r="L132" s="232">
        <f>L64*Parametre!$C149</f>
        <v>39324.166475999999</v>
      </c>
      <c r="M132" s="232">
        <f>M64*Parametre!$C149</f>
        <v>39848.556719999986</v>
      </c>
      <c r="N132" s="232">
        <f>N64*Parametre!$C149</f>
        <v>40372.946963999995</v>
      </c>
      <c r="O132" s="232">
        <f>O64*Parametre!$C149</f>
        <v>40897.337207999975</v>
      </c>
      <c r="P132" s="232">
        <f>P64*Parametre!$C149</f>
        <v>41421.727451999992</v>
      </c>
      <c r="Q132" s="232">
        <f>Q64*Parametre!$C149</f>
        <v>41946.117696000008</v>
      </c>
      <c r="R132" s="232">
        <f>R64*Parametre!$C149</f>
        <v>42470.507939999989</v>
      </c>
      <c r="S132" s="232">
        <f>S64*Parametre!$C149</f>
        <v>42917.592059999995</v>
      </c>
      <c r="T132" s="232">
        <f>T64*Parametre!$C149</f>
        <v>43364.676179999995</v>
      </c>
      <c r="U132" s="232">
        <f>U64*Parametre!$C149</f>
        <v>43811.760300000002</v>
      </c>
      <c r="V132" s="232">
        <f>V64*Parametre!$C149</f>
        <v>44258.844419999987</v>
      </c>
      <c r="W132" s="232">
        <f>W64*Parametre!$C149</f>
        <v>44705.928540000015</v>
      </c>
      <c r="X132" s="232">
        <f>X64*Parametre!$C149</f>
        <v>45153.01266</v>
      </c>
      <c r="Y132" s="232">
        <f>Y64*Parametre!$C149</f>
        <v>45600.096780000007</v>
      </c>
      <c r="Z132" s="232">
        <f>Z64*Parametre!$C149</f>
        <v>46047.180900000014</v>
      </c>
      <c r="AA132" s="232">
        <f>AA64*Parametre!$C149</f>
        <v>46494.265020000035</v>
      </c>
      <c r="AB132" s="232">
        <f>AB64*Parametre!$C149</f>
        <v>46941.349140000042</v>
      </c>
      <c r="AC132" s="232">
        <f>AC64*Parametre!$C149</f>
        <v>47388.433260000034</v>
      </c>
      <c r="AD132" s="232">
        <f>AD64*Parametre!$C149</f>
        <v>47835.517380000027</v>
      </c>
      <c r="AE132" s="232">
        <f>AE64*Parametre!$C149</f>
        <v>48282.601500000041</v>
      </c>
      <c r="AF132" s="232">
        <f>AF64*Parametre!$C149</f>
        <v>48729.68562000004</v>
      </c>
      <c r="AG132" s="232">
        <f>AG64*Parametre!$C149</f>
        <v>49176.769740000011</v>
      </c>
    </row>
    <row r="133" spans="2:34" x14ac:dyDescent="0.2">
      <c r="B133" s="216" t="s">
        <v>9</v>
      </c>
      <c r="C133" s="223">
        <f>SUM(D133:AG133)</f>
        <v>450792277.90880424</v>
      </c>
      <c r="D133" s="224">
        <f t="shared" ref="D133:AG133" si="85">SUM(D127:D132)</f>
        <v>13851495.910615498</v>
      </c>
      <c r="E133" s="223">
        <f t="shared" si="85"/>
        <v>13905044.129482249</v>
      </c>
      <c r="F133" s="223">
        <f t="shared" si="85"/>
        <v>13958592.348349001</v>
      </c>
      <c r="G133" s="223">
        <f t="shared" si="85"/>
        <v>14034217.663828745</v>
      </c>
      <c r="H133" s="223">
        <f t="shared" si="85"/>
        <v>14034217.663828745</v>
      </c>
      <c r="I133" s="223">
        <f t="shared" si="85"/>
        <v>14130568.063106002</v>
      </c>
      <c r="J133" s="223">
        <f t="shared" si="85"/>
        <v>14226918.462383248</v>
      </c>
      <c r="K133" s="223">
        <f t="shared" si="85"/>
        <v>14323268.861660499</v>
      </c>
      <c r="L133" s="223">
        <f t="shared" si="85"/>
        <v>14419619.260937747</v>
      </c>
      <c r="M133" s="223">
        <f t="shared" si="85"/>
        <v>14515969.660214998</v>
      </c>
      <c r="N133" s="223">
        <f t="shared" si="85"/>
        <v>14612320.059492249</v>
      </c>
      <c r="O133" s="223">
        <f t="shared" si="85"/>
        <v>14708670.458769493</v>
      </c>
      <c r="P133" s="223">
        <f t="shared" si="85"/>
        <v>14805020.85804675</v>
      </c>
      <c r="Q133" s="223">
        <f t="shared" si="85"/>
        <v>14901371.257323993</v>
      </c>
      <c r="R133" s="223">
        <f t="shared" si="85"/>
        <v>14997721.65660125</v>
      </c>
      <c r="S133" s="223">
        <f t="shared" si="85"/>
        <v>15084400.296144124</v>
      </c>
      <c r="T133" s="223">
        <f t="shared" si="85"/>
        <v>15171078.935687</v>
      </c>
      <c r="U133" s="223">
        <f t="shared" si="85"/>
        <v>15257757.575229872</v>
      </c>
      <c r="V133" s="223">
        <f t="shared" si="85"/>
        <v>15344436.214772753</v>
      </c>
      <c r="W133" s="223">
        <f t="shared" si="85"/>
        <v>15431114.854315618</v>
      </c>
      <c r="X133" s="223">
        <f t="shared" si="85"/>
        <v>15517793.493858505</v>
      </c>
      <c r="Y133" s="223">
        <f t="shared" si="85"/>
        <v>15604472.133401377</v>
      </c>
      <c r="Z133" s="223">
        <f t="shared" si="85"/>
        <v>15691150.772944245</v>
      </c>
      <c r="AA133" s="223">
        <f t="shared" si="85"/>
        <v>15777829.412487125</v>
      </c>
      <c r="AB133" s="223">
        <f t="shared" si="85"/>
        <v>15864508.052030001</v>
      </c>
      <c r="AC133" s="223">
        <f t="shared" si="85"/>
        <v>15951186.691572871</v>
      </c>
      <c r="AD133" s="223">
        <f t="shared" si="85"/>
        <v>16037865.331115749</v>
      </c>
      <c r="AE133" s="223">
        <f t="shared" si="85"/>
        <v>16124543.970658623</v>
      </c>
      <c r="AF133" s="223">
        <f t="shared" si="85"/>
        <v>16211222.610201502</v>
      </c>
      <c r="AG133" s="223">
        <f t="shared" si="85"/>
        <v>16297901.249744376</v>
      </c>
    </row>
    <row r="135" spans="2:34" x14ac:dyDescent="0.2">
      <c r="AH135" s="293"/>
    </row>
    <row r="136" spans="2:34" x14ac:dyDescent="0.2">
      <c r="B136" s="207" t="s">
        <v>44</v>
      </c>
    </row>
    <row r="137" spans="2:34" x14ac:dyDescent="0.2">
      <c r="B137" s="216" t="s">
        <v>9</v>
      </c>
      <c r="C137" s="287">
        <f>SUM(D137:AG137)</f>
        <v>1464926337.9130223</v>
      </c>
      <c r="D137" s="223">
        <f>D100+D122</f>
        <v>43375555.886927553</v>
      </c>
      <c r="E137" s="223">
        <f t="shared" ref="E137:AG137" si="86">E100+E122</f>
        <v>43653494.169503674</v>
      </c>
      <c r="F137" s="223">
        <f t="shared" si="86"/>
        <v>43939180.629849404</v>
      </c>
      <c r="G137" s="223">
        <f t="shared" si="86"/>
        <v>44532799.959138125</v>
      </c>
      <c r="H137" s="223">
        <f t="shared" si="86"/>
        <v>44532799.959138125</v>
      </c>
      <c r="I137" s="223">
        <f t="shared" si="86"/>
        <v>44943764.48012808</v>
      </c>
      <c r="J137" s="223">
        <f t="shared" si="86"/>
        <v>45356357.1567633</v>
      </c>
      <c r="K137" s="223">
        <f t="shared" si="86"/>
        <v>45770596.701823652</v>
      </c>
      <c r="L137" s="223">
        <f t="shared" si="86"/>
        <v>46186502.163305938</v>
      </c>
      <c r="M137" s="223">
        <f t="shared" si="86"/>
        <v>46604092.932682037</v>
      </c>
      <c r="N137" s="223">
        <f t="shared" si="86"/>
        <v>47023388.75341478</v>
      </c>
      <c r="O137" s="223">
        <f t="shared" si="86"/>
        <v>47444409.729741141</v>
      </c>
      <c r="P137" s="223">
        <f t="shared" si="86"/>
        <v>47867176.335733116</v>
      </c>
      <c r="Q137" s="223">
        <f t="shared" si="86"/>
        <v>48291709.4246464</v>
      </c>
      <c r="R137" s="223">
        <f t="shared" si="86"/>
        <v>48718030.238568537</v>
      </c>
      <c r="S137" s="223">
        <f t="shared" si="86"/>
        <v>49094707.63037426</v>
      </c>
      <c r="T137" s="223">
        <f t="shared" si="86"/>
        <v>49472624.795662925</v>
      </c>
      <c r="U137" s="223">
        <f t="shared" si="86"/>
        <v>49851792.633049175</v>
      </c>
      <c r="V137" s="223">
        <f t="shared" si="86"/>
        <v>50232222.180923343</v>
      </c>
      <c r="W137" s="223">
        <f t="shared" si="86"/>
        <v>50613924.61982815</v>
      </c>
      <c r="X137" s="223">
        <f t="shared" si="86"/>
        <v>50996911.274886176</v>
      </c>
      <c r="Y137" s="223">
        <f t="shared" si="86"/>
        <v>51381193.618278638</v>
      </c>
      <c r="Z137" s="223">
        <f t="shared" si="86"/>
        <v>51766783.271777436</v>
      </c>
      <c r="AA137" s="223">
        <f t="shared" si="86"/>
        <v>52153692.009331301</v>
      </c>
      <c r="AB137" s="223">
        <f t="shared" si="86"/>
        <v>52541931.759707928</v>
      </c>
      <c r="AC137" s="223">
        <f t="shared" si="86"/>
        <v>52931514.609193057</v>
      </c>
      <c r="AD137" s="223">
        <f t="shared" si="86"/>
        <v>53322452.804348297</v>
      </c>
      <c r="AE137" s="223">
        <f t="shared" si="86"/>
        <v>53714758.754829332</v>
      </c>
      <c r="AF137" s="223">
        <f t="shared" si="86"/>
        <v>54108445.0362655</v>
      </c>
      <c r="AG137" s="223">
        <f t="shared" si="86"/>
        <v>54503524.39320305</v>
      </c>
      <c r="AH137" s="16"/>
    </row>
    <row r="139" spans="2:34" x14ac:dyDescent="0.2">
      <c r="B139" s="207" t="s">
        <v>46</v>
      </c>
    </row>
    <row r="140" spans="2:34" x14ac:dyDescent="0.2">
      <c r="B140" s="216" t="s">
        <v>9</v>
      </c>
      <c r="C140" s="287">
        <f>SUM(D140:AG140)</f>
        <v>1445256025.6443717</v>
      </c>
      <c r="D140" s="223">
        <f>D111+D133</f>
        <v>43375555.886927553</v>
      </c>
      <c r="E140" s="223">
        <f t="shared" ref="E140:AG140" si="87">E111+E133</f>
        <v>43653494.169503674</v>
      </c>
      <c r="F140" s="223">
        <f t="shared" si="87"/>
        <v>43939180.629849404</v>
      </c>
      <c r="G140" s="223">
        <f t="shared" si="87"/>
        <v>44004672.113426134</v>
      </c>
      <c r="H140" s="223">
        <f t="shared" si="87"/>
        <v>44004672.113426134</v>
      </c>
      <c r="I140" s="223">
        <f t="shared" si="87"/>
        <v>44396964.346986987</v>
      </c>
      <c r="J140" s="223">
        <f t="shared" si="87"/>
        <v>44790469.275418714</v>
      </c>
      <c r="K140" s="223">
        <f t="shared" si="87"/>
        <v>45185196.51325196</v>
      </c>
      <c r="L140" s="223">
        <f t="shared" si="87"/>
        <v>45581155.789303869</v>
      </c>
      <c r="M140" s="223">
        <f t="shared" si="87"/>
        <v>45978356.948533282</v>
      </c>
      <c r="N140" s="223">
        <f t="shared" si="87"/>
        <v>46376809.953934267</v>
      </c>
      <c r="O140" s="223">
        <f t="shared" si="87"/>
        <v>46776524.888468981</v>
      </c>
      <c r="P140" s="223">
        <f t="shared" si="87"/>
        <v>47177511.957041062</v>
      </c>
      <c r="Q140" s="223">
        <f t="shared" si="87"/>
        <v>47579781.488510333</v>
      </c>
      <c r="R140" s="223">
        <f t="shared" si="87"/>
        <v>47983343.937750146</v>
      </c>
      <c r="S140" s="223">
        <f t="shared" si="87"/>
        <v>48350207.967665367</v>
      </c>
      <c r="T140" s="223">
        <f t="shared" si="87"/>
        <v>48718244.933483005</v>
      </c>
      <c r="U140" s="223">
        <f t="shared" si="87"/>
        <v>49087466.271286398</v>
      </c>
      <c r="V140" s="223">
        <f t="shared" si="87"/>
        <v>49457883.600520015</v>
      </c>
      <c r="W140" s="223">
        <f t="shared" si="87"/>
        <v>49829508.728096791</v>
      </c>
      <c r="X140" s="223">
        <f t="shared" si="87"/>
        <v>50202353.652622074</v>
      </c>
      <c r="Y140" s="223">
        <f t="shared" si="87"/>
        <v>50576430.568737946</v>
      </c>
      <c r="Z140" s="223">
        <f t="shared" si="87"/>
        <v>50951751.871592134</v>
      </c>
      <c r="AA140" s="223">
        <f t="shared" si="87"/>
        <v>51328330.161435939</v>
      </c>
      <c r="AB140" s="223">
        <f t="shared" si="87"/>
        <v>51706178.24835524</v>
      </c>
      <c r="AC140" s="223">
        <f t="shared" si="87"/>
        <v>52085309.157139614</v>
      </c>
      <c r="AD140" s="223">
        <f t="shared" si="87"/>
        <v>52465736.132294118</v>
      </c>
      <c r="AE140" s="223">
        <f t="shared" si="87"/>
        <v>52847472.643199049</v>
      </c>
      <c r="AF140" s="223">
        <f t="shared" si="87"/>
        <v>53230532.389422119</v>
      </c>
      <c r="AG140" s="223">
        <f t="shared" si="87"/>
        <v>53614929.30618985</v>
      </c>
      <c r="AH140" s="16"/>
    </row>
    <row r="142" spans="2:34" x14ac:dyDescent="0.2">
      <c r="B142" s="212" t="s">
        <v>486</v>
      </c>
      <c r="C142" s="289">
        <f>C137-C140</f>
        <v>19670312.268650532</v>
      </c>
      <c r="AH142" s="16"/>
    </row>
    <row r="144" spans="2:34" x14ac:dyDescent="0.2">
      <c r="B144" s="21" t="s">
        <v>497</v>
      </c>
      <c r="C144" s="3"/>
    </row>
    <row r="145" spans="2:3" x14ac:dyDescent="0.2">
      <c r="B145" s="3" t="s">
        <v>489</v>
      </c>
      <c r="C145" s="59">
        <f>AG137*(1/(1+Parametre!$C$10))*(((1/(1+Parametre!$C$10))^'01 Investičné výdavky'!$M$20-1)/((1/(1+Parametre!$C$10))-1))</f>
        <v>1007955632.7042739</v>
      </c>
    </row>
    <row r="146" spans="2:3" x14ac:dyDescent="0.2">
      <c r="B146" s="3" t="s">
        <v>490</v>
      </c>
      <c r="C146" s="59">
        <f>AG140*(1/(1+Parametre!$C$10))*(((1/(1+Parametre!$C$10))^'01 Investičné výdavky'!$M$20-1)/((1/(1+Parametre!$C$10))-1))</f>
        <v>991522485.80010784</v>
      </c>
    </row>
    <row r="147" spans="2:3" x14ac:dyDescent="0.2">
      <c r="B147" s="21" t="s">
        <v>496</v>
      </c>
      <c r="C147" s="295">
        <f>C145-C146</f>
        <v>16433146.904166102</v>
      </c>
    </row>
  </sheetData>
  <pageMargins left="0.2421875" right="0.2421875" top="1" bottom="1" header="0.5" footer="0.5"/>
  <pageSetup paperSize="9" scale="75" orientation="landscape" r:id="rId1"/>
  <headerFooter alignWithMargins="0">
    <oddHeader>&amp;LPríloha 7: Štandardné tabuľky - Cesty
&amp;"Arial,Tučné"&amp;12 07 Ocenenie času</oddHeader>
    <oddFooter>Strana &amp;P z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List19">
    <tabColor rgb="FF92D050"/>
  </sheetPr>
  <dimension ref="B1:AH31"/>
  <sheetViews>
    <sheetView zoomScale="80" zoomScaleNormal="80" workbookViewId="0">
      <selection activeCell="G31" sqref="G31"/>
    </sheetView>
  </sheetViews>
  <sheetFormatPr defaultRowHeight="11.25" x14ac:dyDescent="0.2"/>
  <cols>
    <col min="1" max="1" width="2.7109375" style="47" customWidth="1"/>
    <col min="2" max="2" width="33.7109375" style="47" customWidth="1"/>
    <col min="3" max="3" width="10.7109375" style="47" customWidth="1"/>
    <col min="4" max="33" width="8.7109375" style="47" customWidth="1"/>
    <col min="34" max="34" width="24.140625" style="47" customWidth="1"/>
    <col min="35" max="16384" width="9.140625" style="47"/>
  </cols>
  <sheetData>
    <row r="1" spans="2:34" x14ac:dyDescent="0.2">
      <c r="AH1" s="293"/>
    </row>
    <row r="2" spans="2:34" x14ac:dyDescent="0.2"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4" x14ac:dyDescent="0.2">
      <c r="B3" s="49" t="s">
        <v>392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4" x14ac:dyDescent="0.2">
      <c r="B4" s="51" t="s">
        <v>44</v>
      </c>
      <c r="C4" s="51" t="s">
        <v>9</v>
      </c>
      <c r="D4" s="52">
        <f>Parametre!C13</f>
        <v>2026</v>
      </c>
      <c r="E4" s="52">
        <f>$D$4+D3</f>
        <v>2027</v>
      </c>
      <c r="F4" s="52">
        <f>$D$4+E3</f>
        <v>2028</v>
      </c>
      <c r="G4" s="52">
        <f t="shared" ref="G4:AG4" si="0">$D$4+F3</f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4" x14ac:dyDescent="0.2">
      <c r="B5" s="48" t="s">
        <v>87</v>
      </c>
      <c r="C5" s="55">
        <f>SUM(D5:AG5)</f>
        <v>444344642.99237895</v>
      </c>
      <c r="D5" s="237">
        <f>'[1]11 Bezpečnosť'!D5</f>
        <v>12547307.677681122</v>
      </c>
      <c r="E5" s="237">
        <f>'[1]11 Bezpečnosť'!E5</f>
        <v>12661907.521151599</v>
      </c>
      <c r="F5" s="237">
        <f>'[1]11 Bezpečnosť'!F5</f>
        <v>12777457.999511002</v>
      </c>
      <c r="G5" s="237">
        <f>'[1]11 Bezpečnosť'!G5</f>
        <v>12858421.303681454</v>
      </c>
      <c r="H5" s="237">
        <f>'[1]11 Bezpečnosť'!H5</f>
        <v>13011436.531002693</v>
      </c>
      <c r="I5" s="237">
        <f>'[1]11 Bezpečnosť'!I5</f>
        <v>13175759.299553838</v>
      </c>
      <c r="J5" s="237">
        <f>'[1]11 Bezpečnosť'!J5</f>
        <v>13341924.59686444</v>
      </c>
      <c r="K5" s="237">
        <f>'[1]11 Bezpečnosť'!K5</f>
        <v>13509951.770711064</v>
      </c>
      <c r="L5" s="237">
        <f>'[1]11 Bezpečnosť'!L5</f>
        <v>13679860.404801743</v>
      </c>
      <c r="M5" s="237">
        <f>'[1]11 Bezpečnosť'!M5</f>
        <v>13851670.249510348</v>
      </c>
      <c r="N5" s="237">
        <f>'[1]11 Bezpečnosť'!N5</f>
        <v>14025401.258490996</v>
      </c>
      <c r="O5" s="237">
        <f>'[1]11 Bezpečnosť'!O5</f>
        <v>14201073.554118592</v>
      </c>
      <c r="P5" s="237">
        <f>'[1]11 Bezpečnosť'!P5</f>
        <v>14378707.536745088</v>
      </c>
      <c r="Q5" s="237">
        <f>'[1]11 Bezpečnosť'!Q5</f>
        <v>14558323.742351577</v>
      </c>
      <c r="R5" s="237">
        <f>'[1]11 Bezpečnosť'!R5</f>
        <v>14739942.91548367</v>
      </c>
      <c r="S5" s="237">
        <f>'[1]11 Bezpečnosť'!S5</f>
        <v>14894625.234176813</v>
      </c>
      <c r="T5" s="237">
        <f>'[1]11 Bezpečnosť'!T5</f>
        <v>15050750.832888648</v>
      </c>
      <c r="U5" s="237">
        <f>'[1]11 Bezpečnosť'!U5</f>
        <v>15208332.351503449</v>
      </c>
      <c r="V5" s="237">
        <f>'[1]11 Bezpečnosť'!V5</f>
        <v>15367382.537233084</v>
      </c>
      <c r="W5" s="237">
        <f>'[1]11 Bezpečnosť'!W5</f>
        <v>15527914.208149336</v>
      </c>
      <c r="X5" s="237">
        <f>'[1]11 Bezpečnosť'!X5</f>
        <v>15689940.327637734</v>
      </c>
      <c r="Y5" s="237">
        <f>'[1]11 Bezpečnosť'!Y5</f>
        <v>15853473.930955987</v>
      </c>
      <c r="Z5" s="237">
        <f>'[1]11 Bezpečnosť'!Z5</f>
        <v>16018528.20019397</v>
      </c>
      <c r="AA5" s="237">
        <f>'[1]11 Bezpečnosť'!AA5</f>
        <v>16185116.427932531</v>
      </c>
      <c r="AB5" s="237">
        <f>'[1]11 Bezpečnosť'!AB5</f>
        <v>16353251.980143175</v>
      </c>
      <c r="AC5" s="237">
        <f>'[1]11 Bezpečnosť'!AC5</f>
        <v>16557405.342564676</v>
      </c>
      <c r="AD5" s="237">
        <f>'[1]11 Bezpečnosť'!AD5</f>
        <v>16763920.070980422</v>
      </c>
      <c r="AE5" s="237">
        <f>'[1]11 Bezpečnosť'!AE5</f>
        <v>16972822.251929943</v>
      </c>
      <c r="AF5" s="237">
        <f>'[1]11 Bezpečnosť'!AF5</f>
        <v>17184138.252178829</v>
      </c>
      <c r="AG5" s="237">
        <f>'[1]11 Bezpečnosť'!AG5</f>
        <v>17397894.682251066</v>
      </c>
    </row>
    <row r="6" spans="2:34" x14ac:dyDescent="0.2">
      <c r="B6" s="48" t="s">
        <v>88</v>
      </c>
      <c r="C6" s="55">
        <f>SUM(D6:AG6)</f>
        <v>265125643.4131977</v>
      </c>
      <c r="D6" s="237">
        <f>'[1]11 Bezpečnosť'!D6</f>
        <v>7616607.1744221924</v>
      </c>
      <c r="E6" s="237">
        <f>'[1]11 Bezpečnosť'!E6</f>
        <v>7656691.7758169146</v>
      </c>
      <c r="F6" s="237">
        <f>'[1]11 Bezpečnosť'!F6</f>
        <v>7696651.7407931853</v>
      </c>
      <c r="G6" s="237">
        <f>'[1]11 Bezpečnosť'!G6</f>
        <v>7684715.0351729859</v>
      </c>
      <c r="H6" s="237">
        <f>'[1]11 Bezpečnosť'!H6</f>
        <v>7776163.2110501518</v>
      </c>
      <c r="I6" s="237">
        <f>'[1]11 Bezpečnosť'!I6</f>
        <v>7871721.3477147464</v>
      </c>
      <c r="J6" s="237">
        <f>'[1]11 Bezpečnosť'!J6</f>
        <v>7968336.2292447435</v>
      </c>
      <c r="K6" s="237">
        <f>'[1]11 Bezpečnosť'!K6</f>
        <v>8066018.8196089808</v>
      </c>
      <c r="L6" s="237">
        <f>'[1]11 Bezpečnosť'!L6</f>
        <v>8164780.1531600747</v>
      </c>
      <c r="M6" s="237">
        <f>'[1]11 Bezpečnosť'!M6</f>
        <v>8264631.6346988054</v>
      </c>
      <c r="N6" s="237">
        <f>'[1]11 Bezpečnosť'!N6</f>
        <v>8365584.4427510211</v>
      </c>
      <c r="O6" s="237">
        <f>'[1]11 Bezpečnosť'!O6</f>
        <v>8467650.1285611708</v>
      </c>
      <c r="P6" s="237">
        <f>'[1]11 Bezpečnosť'!P6</f>
        <v>8570840.1665633563</v>
      </c>
      <c r="Q6" s="237">
        <f>'[1]11 Bezpečnosť'!Q6</f>
        <v>8675166.4084511586</v>
      </c>
      <c r="R6" s="237">
        <f>'[1]11 Bezpečnosť'!R6</f>
        <v>8780640.4773728177</v>
      </c>
      <c r="S6" s="237">
        <f>'[1]11 Bezpečnosť'!S6</f>
        <v>8872160.3641136903</v>
      </c>
      <c r="T6" s="237">
        <f>'[1]11 Bezpečnosť'!T6</f>
        <v>8964531.2024594545</v>
      </c>
      <c r="U6" s="237">
        <f>'[1]11 Bezpečnosť'!U6</f>
        <v>9057760.4676567521</v>
      </c>
      <c r="V6" s="237">
        <f>'[1]11 Bezpečnosť'!V6</f>
        <v>9151855.6765221413</v>
      </c>
      <c r="W6" s="237">
        <f>'[1]11 Bezpečnosť'!W6</f>
        <v>9246824.3874420933</v>
      </c>
      <c r="X6" s="237">
        <f>'[1]11 Bezpečnosť'!X6</f>
        <v>9342674.2003729939</v>
      </c>
      <c r="Y6" s="237">
        <f>'[1]11 Bezpečnosť'!Y6</f>
        <v>9439412.91334874</v>
      </c>
      <c r="Z6" s="237">
        <f>'[1]11 Bezpečnosť'!Z6</f>
        <v>9537048.21102437</v>
      </c>
      <c r="AA6" s="237">
        <f>'[1]11 Bezpečnosť'!AA6</f>
        <v>9635587.8196248915</v>
      </c>
      <c r="AB6" s="237">
        <f>'[1]11 Bezpečnosť'!AB6</f>
        <v>9735039.6650116406</v>
      </c>
      <c r="AC6" s="237">
        <f>'[1]11 Bezpečnosť'!AC6</f>
        <v>9855922.4495226815</v>
      </c>
      <c r="AD6" s="237">
        <f>'[1]11 Bezpečnosť'!AD6</f>
        <v>9978199.1226993185</v>
      </c>
      <c r="AE6" s="237">
        <f>'[1]11 Bezpečnosť'!AE6</f>
        <v>10101885.137177654</v>
      </c>
      <c r="AF6" s="237">
        <f>'[1]11 Bezpečnosť'!AF6</f>
        <v>10226995.883138064</v>
      </c>
      <c r="AG6" s="237">
        <f>'[1]11 Bezpečnosť'!AG6</f>
        <v>10353547.167700931</v>
      </c>
    </row>
    <row r="7" spans="2:34" x14ac:dyDescent="0.2">
      <c r="B7" s="48" t="s">
        <v>89</v>
      </c>
      <c r="C7" s="55">
        <f>SUM(D7:AG7)</f>
        <v>144769204.67287692</v>
      </c>
      <c r="D7" s="237">
        <f>'[1]11 Bezpečnosť'!D7</f>
        <v>4163715.7005482102</v>
      </c>
      <c r="E7" s="237">
        <f>'[1]11 Bezpečnosť'!E7</f>
        <v>4184850.8082246589</v>
      </c>
      <c r="F7" s="237">
        <f>'[1]11 Bezpečnosť'!F7</f>
        <v>4205898.4840494925</v>
      </c>
      <c r="G7" s="237">
        <f>'[1]11 Bezpečnosť'!G7</f>
        <v>4197761.3230392197</v>
      </c>
      <c r="H7" s="237">
        <f>'[1]11 Bezpečnosť'!H7</f>
        <v>4247715.1406022375</v>
      </c>
      <c r="I7" s="237">
        <f>'[1]11 Bezpečnosť'!I7</f>
        <v>4299755.0067667468</v>
      </c>
      <c r="J7" s="237">
        <f>'[1]11 Bezpečnosť'!J7</f>
        <v>4352369.7124223281</v>
      </c>
      <c r="K7" s="237">
        <f>'[1]11 Bezpečnosť'!K7</f>
        <v>4405564.8021329362</v>
      </c>
      <c r="L7" s="237">
        <f>'[1]11 Bezpečnosť'!L7</f>
        <v>4459346.9098843522</v>
      </c>
      <c r="M7" s="237">
        <f>'[1]11 Bezpečnosť'!M7</f>
        <v>4513721.6558299977</v>
      </c>
      <c r="N7" s="237">
        <f>'[1]11 Bezpečnosť'!N7</f>
        <v>4568694.6919504348</v>
      </c>
      <c r="O7" s="237">
        <f>'[1]11 Bezpečnosť'!O7</f>
        <v>4624272.7715832312</v>
      </c>
      <c r="P7" s="237">
        <f>'[1]11 Bezpečnosť'!P7</f>
        <v>4680462.6958066663</v>
      </c>
      <c r="Q7" s="237">
        <f>'[1]11 Bezpečnosť'!Q7</f>
        <v>4737270.2359530814</v>
      </c>
      <c r="R7" s="237">
        <f>'[1]11 Bezpečnosť'!R7</f>
        <v>4794701.1951819733</v>
      </c>
      <c r="S7" s="237">
        <f>'[1]11 Bezpečnosť'!S7</f>
        <v>4844479.3604310043</v>
      </c>
      <c r="T7" s="237">
        <f>'[1]11 Bezpečnosť'!T7</f>
        <v>4894719.2127946476</v>
      </c>
      <c r="U7" s="237">
        <f>'[1]11 Bezpečnosť'!U7</f>
        <v>4945425.3013710026</v>
      </c>
      <c r="V7" s="237">
        <f>'[1]11 Bezpečnosť'!V7</f>
        <v>4996601.1083207643</v>
      </c>
      <c r="W7" s="237">
        <f>'[1]11 Bezpečnosť'!W7</f>
        <v>5048251.2299569203</v>
      </c>
      <c r="X7" s="237">
        <f>'[1]11 Bezpečnosť'!X7</f>
        <v>5100379.1883912375</v>
      </c>
      <c r="Y7" s="237">
        <f>'[1]11 Bezpečnosť'!Y7</f>
        <v>5152989.6271515833</v>
      </c>
      <c r="Z7" s="237">
        <f>'[1]11 Bezpečnosť'!Z7</f>
        <v>5206087.2188211577</v>
      </c>
      <c r="AA7" s="237">
        <f>'[1]11 Bezpečnosť'!AA7</f>
        <v>5259675.5508861914</v>
      </c>
      <c r="AB7" s="237">
        <f>'[1]11 Bezpečnosť'!AB7</f>
        <v>5313759.3431447651</v>
      </c>
      <c r="AC7" s="237">
        <f>'[1]11 Bezpečnosť'!AC7</f>
        <v>5379537.3199533131</v>
      </c>
      <c r="AD7" s="237">
        <f>'[1]11 Bezpečnosť'!AD7</f>
        <v>5446072.7989465166</v>
      </c>
      <c r="AE7" s="237">
        <f>'[1]11 Bezpečnosť'!AE7</f>
        <v>5513373.4590874454</v>
      </c>
      <c r="AF7" s="237">
        <f>'[1]11 Bezpečnosť'!AF7</f>
        <v>5581448.1552339699</v>
      </c>
      <c r="AG7" s="237">
        <f>'[1]11 Bezpečnosť'!AG7</f>
        <v>5650304.6644108603</v>
      </c>
    </row>
    <row r="8" spans="2:34" x14ac:dyDescent="0.2">
      <c r="B8" s="49" t="s">
        <v>9</v>
      </c>
      <c r="C8" s="284">
        <f>SUM(D8:AG8)</f>
        <v>854239491.07845342</v>
      </c>
      <c r="D8" s="238">
        <f t="shared" ref="D8:AG8" si="1">SUM(D5:D7)</f>
        <v>24327630.552651525</v>
      </c>
      <c r="E8" s="238">
        <f t="shared" si="1"/>
        <v>24503450.105193172</v>
      </c>
      <c r="F8" s="238">
        <f t="shared" si="1"/>
        <v>24680008.224353679</v>
      </c>
      <c r="G8" s="238">
        <f t="shared" si="1"/>
        <v>24740897.661893658</v>
      </c>
      <c r="H8" s="238">
        <f t="shared" si="1"/>
        <v>25035314.882655084</v>
      </c>
      <c r="I8" s="238">
        <f t="shared" si="1"/>
        <v>25347235.654035334</v>
      </c>
      <c r="J8" s="238">
        <f t="shared" si="1"/>
        <v>25662630.538531512</v>
      </c>
      <c r="K8" s="238">
        <f t="shared" si="1"/>
        <v>25981535.392452978</v>
      </c>
      <c r="L8" s="238">
        <f t="shared" si="1"/>
        <v>26303987.46784617</v>
      </c>
      <c r="M8" s="238">
        <f t="shared" si="1"/>
        <v>26630023.540039152</v>
      </c>
      <c r="N8" s="238">
        <f t="shared" si="1"/>
        <v>26959680.393192455</v>
      </c>
      <c r="O8" s="238">
        <f t="shared" si="1"/>
        <v>27292996.454262994</v>
      </c>
      <c r="P8" s="238">
        <f t="shared" si="1"/>
        <v>27630010.399115112</v>
      </c>
      <c r="Q8" s="238">
        <f t="shared" si="1"/>
        <v>27970760.386755817</v>
      </c>
      <c r="R8" s="238">
        <f t="shared" si="1"/>
        <v>28315284.588038459</v>
      </c>
      <c r="S8" s="238">
        <f t="shared" si="1"/>
        <v>28611264.958721507</v>
      </c>
      <c r="T8" s="238">
        <f t="shared" si="1"/>
        <v>28910001.248142749</v>
      </c>
      <c r="U8" s="238">
        <f t="shared" si="1"/>
        <v>29211518.120531201</v>
      </c>
      <c r="V8" s="238">
        <f t="shared" si="1"/>
        <v>29515839.322075993</v>
      </c>
      <c r="W8" s="238">
        <f t="shared" si="1"/>
        <v>29822989.825548351</v>
      </c>
      <c r="X8" s="238">
        <f t="shared" si="1"/>
        <v>30132993.716401964</v>
      </c>
      <c r="Y8" s="238">
        <f t="shared" si="1"/>
        <v>30445876.471456308</v>
      </c>
      <c r="Z8" s="238">
        <f t="shared" si="1"/>
        <v>30761663.630039494</v>
      </c>
      <c r="AA8" s="238">
        <f t="shared" si="1"/>
        <v>31080379.798443615</v>
      </c>
      <c r="AB8" s="238">
        <f t="shared" si="1"/>
        <v>31402050.988299578</v>
      </c>
      <c r="AC8" s="238">
        <f t="shared" si="1"/>
        <v>31792865.112040669</v>
      </c>
      <c r="AD8" s="238">
        <f t="shared" si="1"/>
        <v>32188191.992626257</v>
      </c>
      <c r="AE8" s="238">
        <f t="shared" si="1"/>
        <v>32588080.848195042</v>
      </c>
      <c r="AF8" s="238">
        <f t="shared" si="1"/>
        <v>32992582.290550865</v>
      </c>
      <c r="AG8" s="238">
        <f t="shared" si="1"/>
        <v>33401746.514362857</v>
      </c>
      <c r="AH8" s="16"/>
    </row>
    <row r="11" spans="2:34" x14ac:dyDescent="0.2">
      <c r="C11" s="48"/>
      <c r="D11" s="48" t="s">
        <v>10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2:34" x14ac:dyDescent="0.2">
      <c r="B12" s="49" t="s">
        <v>394</v>
      </c>
      <c r="C12" s="49"/>
      <c r="D12" s="50">
        <v>1</v>
      </c>
      <c r="E12" s="50">
        <v>2</v>
      </c>
      <c r="F12" s="50">
        <v>3</v>
      </c>
      <c r="G12" s="50">
        <v>4</v>
      </c>
      <c r="H12" s="50">
        <v>5</v>
      </c>
      <c r="I12" s="50">
        <v>6</v>
      </c>
      <c r="J12" s="50">
        <v>7</v>
      </c>
      <c r="K12" s="50">
        <v>8</v>
      </c>
      <c r="L12" s="50">
        <v>9</v>
      </c>
      <c r="M12" s="50">
        <v>10</v>
      </c>
      <c r="N12" s="50">
        <v>11</v>
      </c>
      <c r="O12" s="50">
        <v>12</v>
      </c>
      <c r="P12" s="50">
        <v>13</v>
      </c>
      <c r="Q12" s="50">
        <v>14</v>
      </c>
      <c r="R12" s="50">
        <v>15</v>
      </c>
      <c r="S12" s="50">
        <v>16</v>
      </c>
      <c r="T12" s="50">
        <v>17</v>
      </c>
      <c r="U12" s="50">
        <v>18</v>
      </c>
      <c r="V12" s="50">
        <v>19</v>
      </c>
      <c r="W12" s="50">
        <v>20</v>
      </c>
      <c r="X12" s="50">
        <v>21</v>
      </c>
      <c r="Y12" s="50">
        <v>22</v>
      </c>
      <c r="Z12" s="50">
        <v>23</v>
      </c>
      <c r="AA12" s="50">
        <v>24</v>
      </c>
      <c r="AB12" s="50">
        <v>25</v>
      </c>
      <c r="AC12" s="50">
        <v>26</v>
      </c>
      <c r="AD12" s="50">
        <v>27</v>
      </c>
      <c r="AE12" s="50">
        <v>28</v>
      </c>
      <c r="AF12" s="50">
        <v>29</v>
      </c>
      <c r="AG12" s="50">
        <v>30</v>
      </c>
    </row>
    <row r="13" spans="2:34" x14ac:dyDescent="0.2">
      <c r="B13" s="51" t="s">
        <v>46</v>
      </c>
      <c r="C13" s="51" t="s">
        <v>9</v>
      </c>
      <c r="D13" s="53">
        <f>D4</f>
        <v>2026</v>
      </c>
      <c r="E13" s="53">
        <f t="shared" ref="E13:AG13" si="2">E4</f>
        <v>2027</v>
      </c>
      <c r="F13" s="53">
        <f t="shared" si="2"/>
        <v>2028</v>
      </c>
      <c r="G13" s="53">
        <f t="shared" si="2"/>
        <v>2029</v>
      </c>
      <c r="H13" s="53">
        <f t="shared" si="2"/>
        <v>2030</v>
      </c>
      <c r="I13" s="53">
        <f t="shared" si="2"/>
        <v>2031</v>
      </c>
      <c r="J13" s="53">
        <f t="shared" si="2"/>
        <v>2032</v>
      </c>
      <c r="K13" s="53">
        <f t="shared" si="2"/>
        <v>2033</v>
      </c>
      <c r="L13" s="53">
        <f t="shared" si="2"/>
        <v>2034</v>
      </c>
      <c r="M13" s="53">
        <f t="shared" si="2"/>
        <v>2035</v>
      </c>
      <c r="N13" s="53">
        <f t="shared" si="2"/>
        <v>2036</v>
      </c>
      <c r="O13" s="53">
        <f t="shared" si="2"/>
        <v>2037</v>
      </c>
      <c r="P13" s="53">
        <f t="shared" si="2"/>
        <v>2038</v>
      </c>
      <c r="Q13" s="53">
        <f t="shared" si="2"/>
        <v>2039</v>
      </c>
      <c r="R13" s="53">
        <f t="shared" si="2"/>
        <v>2040</v>
      </c>
      <c r="S13" s="53">
        <f t="shared" si="2"/>
        <v>2041</v>
      </c>
      <c r="T13" s="53">
        <f t="shared" si="2"/>
        <v>2042</v>
      </c>
      <c r="U13" s="53">
        <f t="shared" si="2"/>
        <v>2043</v>
      </c>
      <c r="V13" s="53">
        <f t="shared" si="2"/>
        <v>2044</v>
      </c>
      <c r="W13" s="53">
        <f t="shared" si="2"/>
        <v>2045</v>
      </c>
      <c r="X13" s="53">
        <f t="shared" si="2"/>
        <v>2046</v>
      </c>
      <c r="Y13" s="53">
        <f t="shared" si="2"/>
        <v>2047</v>
      </c>
      <c r="Z13" s="53">
        <f t="shared" si="2"/>
        <v>2048</v>
      </c>
      <c r="AA13" s="53">
        <f t="shared" si="2"/>
        <v>2049</v>
      </c>
      <c r="AB13" s="53">
        <f t="shared" si="2"/>
        <v>2050</v>
      </c>
      <c r="AC13" s="53">
        <f t="shared" si="2"/>
        <v>2051</v>
      </c>
      <c r="AD13" s="53">
        <f t="shared" si="2"/>
        <v>2052</v>
      </c>
      <c r="AE13" s="53">
        <f t="shared" si="2"/>
        <v>2053</v>
      </c>
      <c r="AF13" s="53">
        <f t="shared" si="2"/>
        <v>2054</v>
      </c>
      <c r="AG13" s="53">
        <f t="shared" si="2"/>
        <v>2055</v>
      </c>
    </row>
    <row r="14" spans="2:34" x14ac:dyDescent="0.2">
      <c r="B14" s="48" t="s">
        <v>87</v>
      </c>
      <c r="C14" s="55">
        <f>SUM(D14:AG14)</f>
        <v>449727346.67535645</v>
      </c>
      <c r="D14" s="237">
        <f>'[1]11 Bezpečnosť'!D14</f>
        <v>12547307.677681122</v>
      </c>
      <c r="E14" s="237">
        <f>'[1]11 Bezpečnosť'!E14</f>
        <v>12661907.521151599</v>
      </c>
      <c r="F14" s="237">
        <f>'[1]11 Bezpečnosť'!F14</f>
        <v>12777457.999511002</v>
      </c>
      <c r="G14" s="237">
        <f>'[1]11 Bezpečnosť'!G14</f>
        <v>13036347.078928327</v>
      </c>
      <c r="H14" s="237">
        <f>'[1]11 Bezpečnosť'!H14</f>
        <v>13191479.623166058</v>
      </c>
      <c r="I14" s="237">
        <f>'[1]11 Bezpečnosť'!I14</f>
        <v>13357243.478143416</v>
      </c>
      <c r="J14" s="237">
        <f>'[1]11 Bezpečnosť'!J14</f>
        <v>13524861.368197367</v>
      </c>
      <c r="K14" s="237">
        <f>'[1]11 Bezpečnosť'!K14</f>
        <v>13694352.73256373</v>
      </c>
      <c r="L14" s="237">
        <f>'[1]11 Bezpečnosť'!L14</f>
        <v>13865737.24769319</v>
      </c>
      <c r="M14" s="237">
        <f>'[1]11 Bezpečnosť'!M14</f>
        <v>14039034.757015964</v>
      </c>
      <c r="N14" s="237">
        <f>'[1]11 Bezpečnosť'!N14</f>
        <v>14214265.308038529</v>
      </c>
      <c r="O14" s="237">
        <f>'[1]11 Bezpečnosť'!O14</f>
        <v>14391449.11729921</v>
      </c>
      <c r="P14" s="237">
        <f>'[1]11 Bezpečnosť'!P14</f>
        <v>14570606.681071868</v>
      </c>
      <c r="Q14" s="237">
        <f>'[1]11 Bezpečnosť'!Q14</f>
        <v>14751758.631083854</v>
      </c>
      <c r="R14" s="237">
        <f>'[1]11 Bezpečnosť'!R14</f>
        <v>14934925.808416158</v>
      </c>
      <c r="S14" s="237">
        <f>'[1]11 Bezpečnosť'!S14</f>
        <v>15091302.628907479</v>
      </c>
      <c r="T14" s="237">
        <f>'[1]11 Bezpečnosť'!T14</f>
        <v>15249136.898079244</v>
      </c>
      <c r="U14" s="237">
        <f>'[1]11 Bezpečnosť'!U14</f>
        <v>15408441.371323712</v>
      </c>
      <c r="V14" s="237">
        <f>'[1]11 Bezpečnosť'!V14</f>
        <v>15569228.91229674</v>
      </c>
      <c r="W14" s="237">
        <f>'[1]11 Bezpečnosť'!W14</f>
        <v>15731512.455967531</v>
      </c>
      <c r="X14" s="237">
        <f>'[1]11 Bezpečnosť'!X14</f>
        <v>15895305.084047114</v>
      </c>
      <c r="Y14" s="237">
        <f>'[1]11 Bezpečnosť'!Y14</f>
        <v>16060619.950578658</v>
      </c>
      <c r="Z14" s="237">
        <f>'[1]11 Bezpečnosť'!Z14</f>
        <v>16227470.357875267</v>
      </c>
      <c r="AA14" s="237">
        <f>'[1]11 Bezpečnosť'!AA14</f>
        <v>16395869.719697151</v>
      </c>
      <c r="AB14" s="237">
        <f>'[1]11 Bezpečnosť'!AB14</f>
        <v>16565831.523664907</v>
      </c>
      <c r="AC14" s="237">
        <f>'[1]11 Bezpečnosť'!AC14</f>
        <v>16772273.532430558</v>
      </c>
      <c r="AD14" s="237">
        <f>'[1]11 Bezpečnosť'!AD14</f>
        <v>16981100.956680968</v>
      </c>
      <c r="AE14" s="237">
        <f>'[1]11 Bezpečnosť'!AE14</f>
        <v>17192340.13133635</v>
      </c>
      <c r="AF14" s="237">
        <f>'[1]11 Bezpečnosť'!AF14</f>
        <v>17406017.674083553</v>
      </c>
      <c r="AG14" s="237">
        <f>'[1]11 Bezpečnosť'!AG14</f>
        <v>17622160.448425867</v>
      </c>
    </row>
    <row r="15" spans="2:34" x14ac:dyDescent="0.2">
      <c r="B15" s="48" t="s">
        <v>88</v>
      </c>
      <c r="C15" s="55">
        <f>SUM(D15:AG15)</f>
        <v>264718738.45409513</v>
      </c>
      <c r="D15" s="237">
        <f>'[1]11 Bezpečnosť'!D15</f>
        <v>7616607.1744221924</v>
      </c>
      <c r="E15" s="237">
        <f>'[1]11 Bezpečnosť'!E15</f>
        <v>7656691.7758169146</v>
      </c>
      <c r="F15" s="237">
        <f>'[1]11 Bezpečnosť'!F15</f>
        <v>7696651.7407931853</v>
      </c>
      <c r="G15" s="237">
        <f>'[1]11 Bezpečnosť'!G15</f>
        <v>7675004.8786276886</v>
      </c>
      <c r="H15" s="237">
        <f>'[1]11 Bezpečnosť'!H15</f>
        <v>7766337.5035573589</v>
      </c>
      <c r="I15" s="237">
        <f>'[1]11 Bezpečnosť'!I15</f>
        <v>7861464.8085363107</v>
      </c>
      <c r="J15" s="237">
        <f>'[1]11 Bezpečnosť'!J15</f>
        <v>7957642.3136393577</v>
      </c>
      <c r="K15" s="237">
        <f>'[1]11 Bezpečnosť'!K15</f>
        <v>8054880.9033413725</v>
      </c>
      <c r="L15" s="237">
        <f>'[1]11 Bezpečnosť'!L15</f>
        <v>8153191.531690333</v>
      </c>
      <c r="M15" s="237">
        <f>'[1]11 Bezpečnosť'!M15</f>
        <v>8252585.5219342895</v>
      </c>
      <c r="N15" s="237">
        <f>'[1]11 Bezpečnosť'!N15</f>
        <v>8353073.9706337964</v>
      </c>
      <c r="O15" s="237">
        <f>'[1]11 Bezpečnosť'!O15</f>
        <v>8454668.3457938079</v>
      </c>
      <c r="P15" s="237">
        <f>'[1]11 Bezpečnosť'!P15</f>
        <v>8557380.0379841998</v>
      </c>
      <c r="Q15" s="237">
        <f>'[1]11 Bezpečnosť'!Q15</f>
        <v>8661220.8137078136</v>
      </c>
      <c r="R15" s="237">
        <f>'[1]11 Bezpečnosť'!R15</f>
        <v>8766202.210535733</v>
      </c>
      <c r="S15" s="237">
        <f>'[1]11 Bezpečnosť'!S15</f>
        <v>8857351.1321434993</v>
      </c>
      <c r="T15" s="237">
        <f>'[1]11 Bezpečnosť'!T15</f>
        <v>8949346.5194445364</v>
      </c>
      <c r="U15" s="237">
        <f>'[1]11 Bezpečnosť'!U15</f>
        <v>9042195.8029858731</v>
      </c>
      <c r="V15" s="237">
        <f>'[1]11 Bezpečnosť'!V15</f>
        <v>9135906.4545111582</v>
      </c>
      <c r="W15" s="237">
        <f>'[1]11 Bezpečnosť'!W15</f>
        <v>9230485.986960642</v>
      </c>
      <c r="X15" s="237">
        <f>'[1]11 Bezpečnosť'!X15</f>
        <v>9325941.9544711914</v>
      </c>
      <c r="Y15" s="237">
        <f>'[1]11 Bezpečnosť'!Y15</f>
        <v>9422282.1085998639</v>
      </c>
      <c r="Z15" s="237">
        <f>'[1]11 Bezpečnosť'!Z15</f>
        <v>9519514.0874215998</v>
      </c>
      <c r="AA15" s="237">
        <f>'[1]11 Bezpečnosť'!AA15</f>
        <v>9617645.5702079721</v>
      </c>
      <c r="AB15" s="237">
        <f>'[1]11 Bezpečnosť'!AB15</f>
        <v>9716684.4351956006</v>
      </c>
      <c r="AC15" s="237">
        <f>'[1]11 Bezpečnosť'!AC15</f>
        <v>9837110.1873227414</v>
      </c>
      <c r="AD15" s="237">
        <f>'[1]11 Bezpečnosť'!AD15</f>
        <v>9958923.0301616043</v>
      </c>
      <c r="AE15" s="237">
        <f>'[1]11 Bezpečnosť'!AE15</f>
        <v>10082138.330289654</v>
      </c>
      <c r="AF15" s="237">
        <f>'[1]11 Bezpečnosť'!AF15</f>
        <v>10206771.391268071</v>
      </c>
      <c r="AG15" s="237">
        <f>'[1]11 Bezpečnosť'!AG15</f>
        <v>10332837.932096718</v>
      </c>
    </row>
    <row r="16" spans="2:34" x14ac:dyDescent="0.2">
      <c r="B16" s="48" t="s">
        <v>89</v>
      </c>
      <c r="C16" s="55">
        <f>SUM(D16:AG16)</f>
        <v>146349460.90671772</v>
      </c>
      <c r="D16" s="237">
        <f>'[1]11 Bezpečnosť'!D16</f>
        <v>4163715.7005482102</v>
      </c>
      <c r="E16" s="237">
        <f>'[1]11 Bezpečnosť'!E16</f>
        <v>4184850.8082246589</v>
      </c>
      <c r="F16" s="237">
        <f>'[1]11 Bezpečnosť'!F16</f>
        <v>4205898.4840494925</v>
      </c>
      <c r="G16" s="237">
        <f>'[1]11 Bezpečnosť'!G16</f>
        <v>4250539.9127037516</v>
      </c>
      <c r="H16" s="237">
        <f>'[1]11 Bezpečnosť'!H16</f>
        <v>4301121.801239945</v>
      </c>
      <c r="I16" s="237">
        <f>'[1]11 Bezpečnosť'!I16</f>
        <v>4353542.3719656141</v>
      </c>
      <c r="J16" s="237">
        <f>'[1]11 Bezpečnosť'!J16</f>
        <v>4406540.4132493157</v>
      </c>
      <c r="K16" s="237">
        <f>'[1]11 Bezpečnosť'!K16</f>
        <v>4460121.481481065</v>
      </c>
      <c r="L16" s="237">
        <f>'[1]11 Bezpečnosť'!L16</f>
        <v>4514292.2353716036</v>
      </c>
      <c r="M16" s="237">
        <f>'[1]11 Bezpečnosť'!M16</f>
        <v>4569058.3065866297</v>
      </c>
      <c r="N16" s="237">
        <f>'[1]11 Bezpečnosť'!N16</f>
        <v>4624425.3584868545</v>
      </c>
      <c r="O16" s="237">
        <f>'[1]11 Bezpečnosť'!O16</f>
        <v>4680400.1686393544</v>
      </c>
      <c r="P16" s="237">
        <f>'[1]11 Bezpečnosť'!P16</f>
        <v>4736989.5621537417</v>
      </c>
      <c r="Q16" s="237">
        <f>'[1]11 Bezpečnosť'!Q16</f>
        <v>4794199.3212470673</v>
      </c>
      <c r="R16" s="237">
        <f>'[1]11 Bezpečnosť'!R16</f>
        <v>4852035.2598313866</v>
      </c>
      <c r="S16" s="237">
        <f>'[1]11 Bezpečnosť'!S16</f>
        <v>4902268.1672926489</v>
      </c>
      <c r="T16" s="237">
        <f>'[1]11 Bezpečnosť'!T16</f>
        <v>4952966.3156940313</v>
      </c>
      <c r="U16" s="237">
        <f>'[1]11 Bezpečnosť'!U16</f>
        <v>5004134.2878557146</v>
      </c>
      <c r="V16" s="237">
        <f>'[1]11 Bezpečnosť'!V16</f>
        <v>5055775.5867763991</v>
      </c>
      <c r="W16" s="237">
        <f>'[1]11 Bezpečnosť'!W16</f>
        <v>5107894.8426466454</v>
      </c>
      <c r="X16" s="237">
        <f>'[1]11 Bezpečnosť'!X16</f>
        <v>5160495.5985477883</v>
      </c>
      <c r="Y16" s="237">
        <f>'[1]11 Bezpečnosť'!Y16</f>
        <v>5213582.5320407646</v>
      </c>
      <c r="Z16" s="237">
        <f>'[1]11 Bezpečnosť'!Z16</f>
        <v>5267160.3498375304</v>
      </c>
      <c r="AA16" s="237">
        <f>'[1]11 Bezpečnosť'!AA16</f>
        <v>5321232.6606091717</v>
      </c>
      <c r="AB16" s="237">
        <f>'[1]11 Bezpečnosť'!AB16</f>
        <v>5375804.2184380153</v>
      </c>
      <c r="AC16" s="237">
        <f>'[1]11 Bezpečnosť'!AC16</f>
        <v>5442204.1819957355</v>
      </c>
      <c r="AD16" s="237">
        <f>'[1]11 Bezpečnosť'!AD16</f>
        <v>5509367.8343166849</v>
      </c>
      <c r="AE16" s="237">
        <f>'[1]11 Bezpečnosť'!AE16</f>
        <v>5577302.9077638155</v>
      </c>
      <c r="AF16" s="237">
        <f>'[1]11 Bezpečnosť'!AF16</f>
        <v>5646018.323837813</v>
      </c>
      <c r="AG16" s="237">
        <f>'[1]11 Bezpečnosť'!AG16</f>
        <v>5715521.913286278</v>
      </c>
    </row>
    <row r="17" spans="2:34" x14ac:dyDescent="0.2">
      <c r="B17" s="49" t="s">
        <v>9</v>
      </c>
      <c r="C17" s="284">
        <f>SUM(D17:AG17)</f>
        <v>860795546.03616941</v>
      </c>
      <c r="D17" s="238">
        <f t="shared" ref="D17:AG17" si="3">SUM(D14:D16)</f>
        <v>24327630.552651525</v>
      </c>
      <c r="E17" s="238">
        <f t="shared" si="3"/>
        <v>24503450.105193172</v>
      </c>
      <c r="F17" s="238">
        <f t="shared" si="3"/>
        <v>24680008.224353679</v>
      </c>
      <c r="G17" s="238">
        <f t="shared" si="3"/>
        <v>24961891.870259769</v>
      </c>
      <c r="H17" s="238">
        <f t="shared" si="3"/>
        <v>25258938.927963361</v>
      </c>
      <c r="I17" s="238">
        <f t="shared" si="3"/>
        <v>25572250.658645339</v>
      </c>
      <c r="J17" s="238">
        <f t="shared" si="3"/>
        <v>25889044.095086038</v>
      </c>
      <c r="K17" s="238">
        <f t="shared" si="3"/>
        <v>26209355.117386166</v>
      </c>
      <c r="L17" s="238">
        <f t="shared" si="3"/>
        <v>26533221.01475513</v>
      </c>
      <c r="M17" s="238">
        <f t="shared" si="3"/>
        <v>26860678.585536882</v>
      </c>
      <c r="N17" s="238">
        <f t="shared" si="3"/>
        <v>27191764.63715918</v>
      </c>
      <c r="O17" s="238">
        <f t="shared" si="3"/>
        <v>27526517.631732374</v>
      </c>
      <c r="P17" s="238">
        <f t="shared" si="3"/>
        <v>27864976.281209812</v>
      </c>
      <c r="Q17" s="238">
        <f t="shared" si="3"/>
        <v>28207178.766038734</v>
      </c>
      <c r="R17" s="238">
        <f t="shared" si="3"/>
        <v>28553163.27878328</v>
      </c>
      <c r="S17" s="238">
        <f t="shared" si="3"/>
        <v>28850921.928343624</v>
      </c>
      <c r="T17" s="238">
        <f t="shared" si="3"/>
        <v>29151449.733217809</v>
      </c>
      <c r="U17" s="238">
        <f t="shared" si="3"/>
        <v>29454771.4621653</v>
      </c>
      <c r="V17" s="238">
        <f t="shared" si="3"/>
        <v>29760910.953584298</v>
      </c>
      <c r="W17" s="238">
        <f t="shared" si="3"/>
        <v>30069893.285574816</v>
      </c>
      <c r="X17" s="238">
        <f t="shared" si="3"/>
        <v>30381742.637066096</v>
      </c>
      <c r="Y17" s="238">
        <f t="shared" si="3"/>
        <v>30696484.591219287</v>
      </c>
      <c r="Z17" s="238">
        <f t="shared" si="3"/>
        <v>31014144.795134399</v>
      </c>
      <c r="AA17" s="238">
        <f t="shared" si="3"/>
        <v>31334747.950514294</v>
      </c>
      <c r="AB17" s="238">
        <f t="shared" si="3"/>
        <v>31658320.177298523</v>
      </c>
      <c r="AC17" s="238">
        <f t="shared" si="3"/>
        <v>32051587.901749033</v>
      </c>
      <c r="AD17" s="238">
        <f t="shared" si="3"/>
        <v>32449391.821159258</v>
      </c>
      <c r="AE17" s="238">
        <f t="shared" si="3"/>
        <v>32851781.369389821</v>
      </c>
      <c r="AF17" s="238">
        <f t="shared" si="3"/>
        <v>33258807.389189437</v>
      </c>
      <c r="AG17" s="238">
        <f t="shared" si="3"/>
        <v>33670520.293808863</v>
      </c>
      <c r="AH17" s="16"/>
    </row>
    <row r="19" spans="2:34" x14ac:dyDescent="0.2">
      <c r="AH19" s="278"/>
    </row>
    <row r="20" spans="2:34" x14ac:dyDescent="0.2">
      <c r="C20" s="48"/>
      <c r="D20" s="48" t="s">
        <v>10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4" x14ac:dyDescent="0.2">
      <c r="B21" s="49" t="s">
        <v>393</v>
      </c>
      <c r="C21" s="49"/>
      <c r="D21" s="48">
        <v>1</v>
      </c>
      <c r="E21" s="48">
        <v>2</v>
      </c>
      <c r="F21" s="48">
        <v>3</v>
      </c>
      <c r="G21" s="48">
        <v>4</v>
      </c>
      <c r="H21" s="48">
        <v>5</v>
      </c>
      <c r="I21" s="48">
        <v>6</v>
      </c>
      <c r="J21" s="48">
        <v>7</v>
      </c>
      <c r="K21" s="48">
        <v>8</v>
      </c>
      <c r="L21" s="48">
        <v>9</v>
      </c>
      <c r="M21" s="48">
        <v>10</v>
      </c>
      <c r="N21" s="48">
        <v>11</v>
      </c>
      <c r="O21" s="48">
        <v>12</v>
      </c>
      <c r="P21" s="48">
        <v>13</v>
      </c>
      <c r="Q21" s="48">
        <v>14</v>
      </c>
      <c r="R21" s="48">
        <v>15</v>
      </c>
      <c r="S21" s="48">
        <v>16</v>
      </c>
      <c r="T21" s="48">
        <v>17</v>
      </c>
      <c r="U21" s="48">
        <v>18</v>
      </c>
      <c r="V21" s="48">
        <v>19</v>
      </c>
      <c r="W21" s="48">
        <v>20</v>
      </c>
      <c r="X21" s="48">
        <v>21</v>
      </c>
      <c r="Y21" s="48">
        <v>22</v>
      </c>
      <c r="Z21" s="48">
        <v>23</v>
      </c>
      <c r="AA21" s="48">
        <v>24</v>
      </c>
      <c r="AB21" s="48">
        <v>25</v>
      </c>
      <c r="AC21" s="48">
        <v>26</v>
      </c>
      <c r="AD21" s="48">
        <v>27</v>
      </c>
      <c r="AE21" s="48">
        <v>28</v>
      </c>
      <c r="AF21" s="48">
        <v>29</v>
      </c>
      <c r="AG21" s="48">
        <v>30</v>
      </c>
    </row>
    <row r="22" spans="2:34" x14ac:dyDescent="0.2">
      <c r="B22" s="51" t="s">
        <v>90</v>
      </c>
      <c r="C22" s="51" t="s">
        <v>9</v>
      </c>
      <c r="D22" s="52">
        <f>D4</f>
        <v>2026</v>
      </c>
      <c r="E22" s="52">
        <f t="shared" ref="E22:AG22" si="4">E4</f>
        <v>2027</v>
      </c>
      <c r="F22" s="52">
        <f t="shared" si="4"/>
        <v>2028</v>
      </c>
      <c r="G22" s="52">
        <f t="shared" si="4"/>
        <v>2029</v>
      </c>
      <c r="H22" s="52">
        <f t="shared" si="4"/>
        <v>2030</v>
      </c>
      <c r="I22" s="52">
        <f t="shared" si="4"/>
        <v>2031</v>
      </c>
      <c r="J22" s="52">
        <f t="shared" si="4"/>
        <v>2032</v>
      </c>
      <c r="K22" s="52">
        <f t="shared" si="4"/>
        <v>2033</v>
      </c>
      <c r="L22" s="52">
        <f t="shared" si="4"/>
        <v>2034</v>
      </c>
      <c r="M22" s="52">
        <f t="shared" si="4"/>
        <v>2035</v>
      </c>
      <c r="N22" s="52">
        <f t="shared" si="4"/>
        <v>2036</v>
      </c>
      <c r="O22" s="52">
        <f t="shared" si="4"/>
        <v>2037</v>
      </c>
      <c r="P22" s="52">
        <f t="shared" si="4"/>
        <v>2038</v>
      </c>
      <c r="Q22" s="52">
        <f t="shared" si="4"/>
        <v>2039</v>
      </c>
      <c r="R22" s="52">
        <f t="shared" si="4"/>
        <v>2040</v>
      </c>
      <c r="S22" s="52">
        <f t="shared" si="4"/>
        <v>2041</v>
      </c>
      <c r="T22" s="52">
        <f t="shared" si="4"/>
        <v>2042</v>
      </c>
      <c r="U22" s="52">
        <f t="shared" si="4"/>
        <v>2043</v>
      </c>
      <c r="V22" s="52">
        <f t="shared" si="4"/>
        <v>2044</v>
      </c>
      <c r="W22" s="52">
        <f t="shared" si="4"/>
        <v>2045</v>
      </c>
      <c r="X22" s="52">
        <f t="shared" si="4"/>
        <v>2046</v>
      </c>
      <c r="Y22" s="52">
        <f t="shared" si="4"/>
        <v>2047</v>
      </c>
      <c r="Z22" s="52">
        <f t="shared" si="4"/>
        <v>2048</v>
      </c>
      <c r="AA22" s="52">
        <f t="shared" si="4"/>
        <v>2049</v>
      </c>
      <c r="AB22" s="52">
        <f t="shared" si="4"/>
        <v>2050</v>
      </c>
      <c r="AC22" s="52">
        <f t="shared" si="4"/>
        <v>2051</v>
      </c>
      <c r="AD22" s="52">
        <f t="shared" si="4"/>
        <v>2052</v>
      </c>
      <c r="AE22" s="52">
        <f t="shared" si="4"/>
        <v>2053</v>
      </c>
      <c r="AF22" s="52">
        <f t="shared" si="4"/>
        <v>2054</v>
      </c>
      <c r="AG22" s="52">
        <f t="shared" si="4"/>
        <v>2055</v>
      </c>
    </row>
    <row r="23" spans="2:34" x14ac:dyDescent="0.2">
      <c r="B23" s="48" t="s">
        <v>87</v>
      </c>
      <c r="C23" s="55">
        <f>SUM(D23:AG23)</f>
        <v>-5382703.6829776075</v>
      </c>
      <c r="D23" s="241">
        <f t="shared" ref="D23:AG23" si="5">D5-D14</f>
        <v>0</v>
      </c>
      <c r="E23" s="241">
        <f t="shared" si="5"/>
        <v>0</v>
      </c>
      <c r="F23" s="241">
        <f t="shared" si="5"/>
        <v>0</v>
      </c>
      <c r="G23" s="241">
        <f t="shared" si="5"/>
        <v>-177925.7752468735</v>
      </c>
      <c r="H23" s="241">
        <f t="shared" si="5"/>
        <v>-180043.09216336533</v>
      </c>
      <c r="I23" s="241">
        <f t="shared" si="5"/>
        <v>-181484.17858957872</v>
      </c>
      <c r="J23" s="241">
        <f t="shared" si="5"/>
        <v>-182936.77133292705</v>
      </c>
      <c r="K23" s="241">
        <f t="shared" si="5"/>
        <v>-184400.96185266599</v>
      </c>
      <c r="L23" s="241">
        <f t="shared" si="5"/>
        <v>-185876.84289144725</v>
      </c>
      <c r="M23" s="241">
        <f t="shared" si="5"/>
        <v>-187364.50750561617</v>
      </c>
      <c r="N23" s="241">
        <f t="shared" si="5"/>
        <v>-188864.04954753257</v>
      </c>
      <c r="O23" s="241">
        <f t="shared" si="5"/>
        <v>-190375.56318061799</v>
      </c>
      <c r="P23" s="241">
        <f t="shared" si="5"/>
        <v>-191899.14432677999</v>
      </c>
      <c r="Q23" s="241">
        <f t="shared" si="5"/>
        <v>-193434.88873227686</v>
      </c>
      <c r="R23" s="241">
        <f t="shared" si="5"/>
        <v>-194982.89293248765</v>
      </c>
      <c r="S23" s="241">
        <f t="shared" si="5"/>
        <v>-196677.39473066665</v>
      </c>
      <c r="T23" s="241">
        <f t="shared" si="5"/>
        <v>-198386.06519059651</v>
      </c>
      <c r="U23" s="241">
        <f t="shared" si="5"/>
        <v>-200109.01982026361</v>
      </c>
      <c r="V23" s="241">
        <f t="shared" si="5"/>
        <v>-201846.3750636559</v>
      </c>
      <c r="W23" s="241">
        <f t="shared" si="5"/>
        <v>-203598.24781819433</v>
      </c>
      <c r="X23" s="241">
        <f t="shared" si="5"/>
        <v>-205364.75640938058</v>
      </c>
      <c r="Y23" s="241">
        <f t="shared" si="5"/>
        <v>-207146.01962267049</v>
      </c>
      <c r="Z23" s="241">
        <f t="shared" si="5"/>
        <v>-208942.15768129751</v>
      </c>
      <c r="AA23" s="241">
        <f t="shared" si="5"/>
        <v>-210753.29176462069</v>
      </c>
      <c r="AB23" s="241">
        <f t="shared" si="5"/>
        <v>-212579.54352173209</v>
      </c>
      <c r="AC23" s="241">
        <f t="shared" si="5"/>
        <v>-214868.18986588158</v>
      </c>
      <c r="AD23" s="241">
        <f t="shared" si="5"/>
        <v>-217180.88570054621</v>
      </c>
      <c r="AE23" s="241">
        <f t="shared" si="5"/>
        <v>-219517.87940640748</v>
      </c>
      <c r="AF23" s="241">
        <f t="shared" si="5"/>
        <v>-221879.42190472409</v>
      </c>
      <c r="AG23" s="241">
        <f t="shared" si="5"/>
        <v>-224265.76617480069</v>
      </c>
    </row>
    <row r="24" spans="2:34" x14ac:dyDescent="0.2">
      <c r="B24" s="48" t="s">
        <v>88</v>
      </c>
      <c r="C24" s="55">
        <f>SUM(D24:AG24)</f>
        <v>406904.95910264272</v>
      </c>
      <c r="D24" s="241">
        <f t="shared" ref="D24:AG24" si="6">D6-D15</f>
        <v>0</v>
      </c>
      <c r="E24" s="241">
        <f t="shared" si="6"/>
        <v>0</v>
      </c>
      <c r="F24" s="241">
        <f t="shared" si="6"/>
        <v>0</v>
      </c>
      <c r="G24" s="241">
        <f t="shared" si="6"/>
        <v>9710.1565452972427</v>
      </c>
      <c r="H24" s="241">
        <f t="shared" si="6"/>
        <v>9825.7074927929789</v>
      </c>
      <c r="I24" s="241">
        <f t="shared" si="6"/>
        <v>10256.539178435691</v>
      </c>
      <c r="J24" s="241">
        <f t="shared" si="6"/>
        <v>10693.915605385788</v>
      </c>
      <c r="K24" s="241">
        <f t="shared" si="6"/>
        <v>11137.916267608292</v>
      </c>
      <c r="L24" s="241">
        <f t="shared" si="6"/>
        <v>11588.621469741687</v>
      </c>
      <c r="M24" s="241">
        <f t="shared" si="6"/>
        <v>12046.112764515914</v>
      </c>
      <c r="N24" s="241">
        <f t="shared" si="6"/>
        <v>12510.472117224708</v>
      </c>
      <c r="O24" s="241">
        <f t="shared" si="6"/>
        <v>12981.782767362893</v>
      </c>
      <c r="P24" s="241">
        <f t="shared" si="6"/>
        <v>13460.128579156473</v>
      </c>
      <c r="Q24" s="241">
        <f t="shared" si="6"/>
        <v>13945.594743344933</v>
      </c>
      <c r="R24" s="241">
        <f t="shared" si="6"/>
        <v>14438.266837084666</v>
      </c>
      <c r="S24" s="241">
        <f t="shared" si="6"/>
        <v>14809.231970191002</v>
      </c>
      <c r="T24" s="241">
        <f t="shared" si="6"/>
        <v>15184.683014918119</v>
      </c>
      <c r="U24" s="241">
        <f t="shared" si="6"/>
        <v>15564.664670879021</v>
      </c>
      <c r="V24" s="241">
        <f t="shared" si="6"/>
        <v>15949.222010983154</v>
      </c>
      <c r="W24" s="241">
        <f t="shared" si="6"/>
        <v>16338.400481451303</v>
      </c>
      <c r="X24" s="241">
        <f t="shared" si="6"/>
        <v>16732.245901802555</v>
      </c>
      <c r="Y24" s="241">
        <f t="shared" si="6"/>
        <v>17130.80474887602</v>
      </c>
      <c r="Z24" s="241">
        <f t="shared" si="6"/>
        <v>17534.123602770269</v>
      </c>
      <c r="AA24" s="241">
        <f t="shared" si="6"/>
        <v>17942.249416919425</v>
      </c>
      <c r="AB24" s="241">
        <f t="shared" si="6"/>
        <v>18355.229816040024</v>
      </c>
      <c r="AC24" s="241">
        <f t="shared" si="6"/>
        <v>18812.26219994016</v>
      </c>
      <c r="AD24" s="241">
        <f t="shared" si="6"/>
        <v>19276.092537714168</v>
      </c>
      <c r="AE24" s="241">
        <f t="shared" si="6"/>
        <v>19746.806887999177</v>
      </c>
      <c r="AF24" s="241">
        <f t="shared" si="6"/>
        <v>20224.491869993508</v>
      </c>
      <c r="AG24" s="241">
        <f t="shared" si="6"/>
        <v>20709.235604213551</v>
      </c>
    </row>
    <row r="25" spans="2:34" x14ac:dyDescent="0.2">
      <c r="B25" s="48" t="s">
        <v>89</v>
      </c>
      <c r="C25" s="242">
        <f>SUM(D25:AG25)</f>
        <v>-1580256.2338407813</v>
      </c>
      <c r="D25" s="243">
        <f t="shared" ref="D25:AG25" si="7">D7-D16</f>
        <v>0</v>
      </c>
      <c r="E25" s="241">
        <f t="shared" si="7"/>
        <v>0</v>
      </c>
      <c r="F25" s="241">
        <f t="shared" si="7"/>
        <v>0</v>
      </c>
      <c r="G25" s="241">
        <f t="shared" si="7"/>
        <v>-52778.589664531872</v>
      </c>
      <c r="H25" s="241">
        <f t="shared" si="7"/>
        <v>-53406.660637707449</v>
      </c>
      <c r="I25" s="241">
        <f t="shared" si="7"/>
        <v>-53787.365198867396</v>
      </c>
      <c r="J25" s="241">
        <f t="shared" si="7"/>
        <v>-54170.700826987624</v>
      </c>
      <c r="K25" s="241">
        <f t="shared" si="7"/>
        <v>-54556.679348128848</v>
      </c>
      <c r="L25" s="241">
        <f t="shared" si="7"/>
        <v>-54945.325487251393</v>
      </c>
      <c r="M25" s="241">
        <f t="shared" si="7"/>
        <v>-55336.650756631978</v>
      </c>
      <c r="N25" s="241">
        <f t="shared" si="7"/>
        <v>-55730.666536419652</v>
      </c>
      <c r="O25" s="241">
        <f t="shared" si="7"/>
        <v>-56127.397056123242</v>
      </c>
      <c r="P25" s="241">
        <f t="shared" si="7"/>
        <v>-56526.86634707544</v>
      </c>
      <c r="Q25" s="241">
        <f t="shared" si="7"/>
        <v>-56929.085293985903</v>
      </c>
      <c r="R25" s="241">
        <f t="shared" si="7"/>
        <v>-57334.06464941334</v>
      </c>
      <c r="S25" s="241">
        <f t="shared" si="7"/>
        <v>-57788.806861644611</v>
      </c>
      <c r="T25" s="241">
        <f t="shared" si="7"/>
        <v>-58247.102899383754</v>
      </c>
      <c r="U25" s="241">
        <f t="shared" si="7"/>
        <v>-58708.98648471199</v>
      </c>
      <c r="V25" s="241">
        <f t="shared" si="7"/>
        <v>-59174.478455634788</v>
      </c>
      <c r="W25" s="241">
        <f t="shared" si="7"/>
        <v>-59643.612689725123</v>
      </c>
      <c r="X25" s="241">
        <f t="shared" si="7"/>
        <v>-60116.410156550817</v>
      </c>
      <c r="Y25" s="241">
        <f t="shared" si="7"/>
        <v>-60592.904889181256</v>
      </c>
      <c r="Z25" s="241">
        <f t="shared" si="7"/>
        <v>-61073.131016372703</v>
      </c>
      <c r="AA25" s="241">
        <f t="shared" si="7"/>
        <v>-61557.109722980298</v>
      </c>
      <c r="AB25" s="241">
        <f t="shared" si="7"/>
        <v>-62044.875293250196</v>
      </c>
      <c r="AC25" s="241">
        <f t="shared" si="7"/>
        <v>-62666.862042422406</v>
      </c>
      <c r="AD25" s="241">
        <f t="shared" si="7"/>
        <v>-63295.035370168276</v>
      </c>
      <c r="AE25" s="241">
        <f t="shared" si="7"/>
        <v>-63929.448676370084</v>
      </c>
      <c r="AF25" s="241">
        <f t="shared" si="7"/>
        <v>-64570.168603843078</v>
      </c>
      <c r="AG25" s="241">
        <f t="shared" si="7"/>
        <v>-65217.248875417747</v>
      </c>
    </row>
    <row r="26" spans="2:34" x14ac:dyDescent="0.2">
      <c r="B26" s="240" t="s">
        <v>86</v>
      </c>
      <c r="C26" s="88">
        <f>SUM(D26:AG26)</f>
        <v>-6556054.957715746</v>
      </c>
      <c r="D26" s="88">
        <f t="shared" ref="D26:AG26" si="8">SUM(D23:D25)</f>
        <v>0</v>
      </c>
      <c r="E26" s="88">
        <f t="shared" si="8"/>
        <v>0</v>
      </c>
      <c r="F26" s="88">
        <f t="shared" si="8"/>
        <v>0</v>
      </c>
      <c r="G26" s="88">
        <f t="shared" si="8"/>
        <v>-220994.20836610813</v>
      </c>
      <c r="H26" s="88">
        <f t="shared" si="8"/>
        <v>-223624.0453082798</v>
      </c>
      <c r="I26" s="88">
        <f t="shared" si="8"/>
        <v>-225015.00461001042</v>
      </c>
      <c r="J26" s="88">
        <f t="shared" si="8"/>
        <v>-226413.55655452888</v>
      </c>
      <c r="K26" s="88">
        <f t="shared" si="8"/>
        <v>-227819.72493318655</v>
      </c>
      <c r="L26" s="88">
        <f t="shared" si="8"/>
        <v>-229233.54690895695</v>
      </c>
      <c r="M26" s="88">
        <f t="shared" si="8"/>
        <v>-230655.04549773224</v>
      </c>
      <c r="N26" s="88">
        <f t="shared" si="8"/>
        <v>-232084.24396672752</v>
      </c>
      <c r="O26" s="88">
        <f t="shared" si="8"/>
        <v>-233521.17746937834</v>
      </c>
      <c r="P26" s="88">
        <f t="shared" si="8"/>
        <v>-234965.88209469896</v>
      </c>
      <c r="Q26" s="88">
        <f t="shared" si="8"/>
        <v>-236418.37928291783</v>
      </c>
      <c r="R26" s="88">
        <f t="shared" si="8"/>
        <v>-237878.69074481633</v>
      </c>
      <c r="S26" s="88">
        <f t="shared" si="8"/>
        <v>-239656.96962212026</v>
      </c>
      <c r="T26" s="88">
        <f t="shared" si="8"/>
        <v>-241448.48507506214</v>
      </c>
      <c r="U26" s="88">
        <f t="shared" si="8"/>
        <v>-243253.34163409658</v>
      </c>
      <c r="V26" s="88">
        <f t="shared" si="8"/>
        <v>-245071.63150830753</v>
      </c>
      <c r="W26" s="88">
        <f t="shared" si="8"/>
        <v>-246903.46002646815</v>
      </c>
      <c r="X26" s="88">
        <f t="shared" si="8"/>
        <v>-248748.92066412885</v>
      </c>
      <c r="Y26" s="88">
        <f t="shared" si="8"/>
        <v>-250608.11976297572</v>
      </c>
      <c r="Z26" s="88">
        <f t="shared" si="8"/>
        <v>-252481.16509489994</v>
      </c>
      <c r="AA26" s="88">
        <f t="shared" si="8"/>
        <v>-254368.15207068156</v>
      </c>
      <c r="AB26" s="88">
        <f t="shared" si="8"/>
        <v>-256269.18899894226</v>
      </c>
      <c r="AC26" s="88">
        <f t="shared" si="8"/>
        <v>-258722.78970836382</v>
      </c>
      <c r="AD26" s="88">
        <f t="shared" si="8"/>
        <v>-261199.82853300031</v>
      </c>
      <c r="AE26" s="88">
        <f t="shared" si="8"/>
        <v>-263700.52119477838</v>
      </c>
      <c r="AF26" s="88">
        <f t="shared" si="8"/>
        <v>-266225.09863857366</v>
      </c>
      <c r="AG26" s="88">
        <f t="shared" si="8"/>
        <v>-268773.77944600489</v>
      </c>
    </row>
    <row r="28" spans="2:34" x14ac:dyDescent="0.2">
      <c r="B28" s="21" t="s">
        <v>497</v>
      </c>
      <c r="C28" s="3"/>
    </row>
    <row r="29" spans="2:34" x14ac:dyDescent="0.2">
      <c r="B29" s="3" t="s">
        <v>489</v>
      </c>
      <c r="C29" s="59">
        <f>AG8*(1/(1+Parametre!$C$10))*(((1/(1+Parametre!$C$10))^'01 Investičné výdavky'!$M$20-1)/((1/(1+Parametre!$C$10))-1))</f>
        <v>617711953.78900933</v>
      </c>
    </row>
    <row r="30" spans="2:34" x14ac:dyDescent="0.2">
      <c r="B30" s="3" t="s">
        <v>490</v>
      </c>
      <c r="C30" s="59">
        <f>AG17*(1/(1+Parametre!$C$10))*(((1/(1+Parametre!$C$10))^'01 Investičné výdavky'!$M$20-1)/((1/(1+Parametre!$C$10))-1))</f>
        <v>622682495.56464553</v>
      </c>
    </row>
    <row r="31" spans="2:34" x14ac:dyDescent="0.2">
      <c r="B31" s="21" t="s">
        <v>496</v>
      </c>
      <c r="C31" s="295">
        <f>C29-C30</f>
        <v>-4970541.7756361961</v>
      </c>
    </row>
  </sheetData>
  <pageMargins left="0.15312500000000001" right="0.21145833333333333" top="1" bottom="1" header="0.5" footer="0.5"/>
  <pageSetup paperSize="9" scale="75" orientation="landscape" r:id="rId1"/>
  <headerFooter alignWithMargins="0">
    <oddHeader>&amp;LPríloha 7: Štandardné tabuľky - Cesty
&amp;"Arial,Tučné"&amp;12 09 Náklady na nehodovosť</oddHeader>
    <oddFooter>Strana &amp;P z &amp;N</oddFooter>
  </headerFooter>
  <ignoredErrors>
    <ignoredError sqref="D8 D1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List20">
    <tabColor rgb="FF92D050"/>
  </sheetPr>
  <dimension ref="B2:AH82"/>
  <sheetViews>
    <sheetView topLeftCell="A31" zoomScale="80" zoomScaleNormal="80" workbookViewId="0">
      <selection activeCell="J82" sqref="J82"/>
    </sheetView>
  </sheetViews>
  <sheetFormatPr defaultRowHeight="11.25" x14ac:dyDescent="0.2"/>
  <cols>
    <col min="1" max="1" width="3.7109375" style="47" customWidth="1"/>
    <col min="2" max="2" width="46.28515625" style="47" customWidth="1"/>
    <col min="3" max="3" width="11.7109375" style="47" customWidth="1"/>
    <col min="4" max="33" width="8.7109375" style="47" customWidth="1"/>
    <col min="34" max="34" width="10.5703125" style="47" customWidth="1"/>
    <col min="35" max="16384" width="9.140625" style="47"/>
  </cols>
  <sheetData>
    <row r="2" spans="2:33" x14ac:dyDescent="0.2">
      <c r="B2" s="48"/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x14ac:dyDescent="0.2">
      <c r="B3" s="49" t="s">
        <v>401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3" x14ac:dyDescent="0.2">
      <c r="B4" s="51" t="s">
        <v>44</v>
      </c>
      <c r="C4" s="51" t="s">
        <v>9</v>
      </c>
      <c r="D4" s="52">
        <f>Parametre!C13</f>
        <v>2026</v>
      </c>
      <c r="E4" s="52">
        <f>D4+$D$3</f>
        <v>2027</v>
      </c>
      <c r="F4" s="52">
        <f t="shared" ref="F4:AG4" si="0">E4+$D$3</f>
        <v>2028</v>
      </c>
      <c r="G4" s="52">
        <f t="shared" si="0"/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3" x14ac:dyDescent="0.2">
      <c r="B5" s="48" t="s">
        <v>399</v>
      </c>
      <c r="C5" s="55">
        <f>SUM(D5:AG5)</f>
        <v>900007.37435035734</v>
      </c>
      <c r="D5" s="237">
        <f>'[1]12 Znečisťujúce látky'!D5</f>
        <v>25472.052972377409</v>
      </c>
      <c r="E5" s="237">
        <f>'[1]12 Znečisťujúce látky'!E5</f>
        <v>25829.565668088206</v>
      </c>
      <c r="F5" s="237">
        <f>'[1]12 Znečisťujúce látky'!F5</f>
        <v>26183.893197818292</v>
      </c>
      <c r="G5" s="237">
        <f>'[1]12 Znečisťujúce látky'!G5</f>
        <v>26897.031031609684</v>
      </c>
      <c r="H5" s="237">
        <f>'[1]12 Znečisťujúce látky'!H5</f>
        <v>26910.200260477472</v>
      </c>
      <c r="I5" s="237">
        <f>'[1]12 Znečisťujúce látky'!I5</f>
        <v>27206.777800396711</v>
      </c>
      <c r="J5" s="237">
        <f>'[1]12 Znečisťujúce látky'!J5</f>
        <v>27523.817171887687</v>
      </c>
      <c r="K5" s="237">
        <f>'[1]12 Znečisťujúce látky'!K5</f>
        <v>27814.828683823864</v>
      </c>
      <c r="L5" s="237">
        <f>'[1]12 Znečisťujúce látky'!L5</f>
        <v>28111.524757465337</v>
      </c>
      <c r="M5" s="237">
        <f>'[1]12 Znečisťujúce látky'!M5</f>
        <v>28408.220831106828</v>
      </c>
      <c r="N5" s="237">
        <f>'[1]12 Znečisťujúce látky'!N5</f>
        <v>28765.503067183596</v>
      </c>
      <c r="O5" s="237">
        <f>'[1]12 Znečisťujúce látky'!O5</f>
        <v>29062.768230880214</v>
      </c>
      <c r="P5" s="237">
        <f>'[1]12 Znečisťujúce látky'!P5</f>
        <v>29353.886838870534</v>
      </c>
      <c r="Q5" s="237">
        <f>'[1]12 Znečisťujúce látky'!Q5</f>
        <v>29672.905564195233</v>
      </c>
      <c r="R5" s="237">
        <f>'[1]12 Znečisťujúce látky'!R5</f>
        <v>29970.289261614053</v>
      </c>
      <c r="S5" s="237">
        <f>'[1]12 Znečisťujúce látky'!S5</f>
        <v>30241.241693589665</v>
      </c>
      <c r="T5" s="237">
        <f>'[1]12 Znečisťujúce látky'!T5</f>
        <v>30512.194125565271</v>
      </c>
      <c r="U5" s="237">
        <f>'[1]12 Znečisťujúce látky'!U5</f>
        <v>30802.000277729872</v>
      </c>
      <c r="V5" s="237">
        <f>'[1]12 Znečisťujúce látky'!V5</f>
        <v>31073.087130132284</v>
      </c>
      <c r="W5" s="237">
        <f>'[1]12 Znečisťujúce látky'!W5</f>
        <v>31344.173982534703</v>
      </c>
      <c r="X5" s="237">
        <f>'[1]12 Znečisťujúce látky'!X5</f>
        <v>31640.834334327796</v>
      </c>
      <c r="Y5" s="237">
        <f>'[1]12 Znečisťujúce látky'!Y5</f>
        <v>31912.095428734745</v>
      </c>
      <c r="Z5" s="237">
        <f>'[1]12 Znečisťujúce látky'!Z5</f>
        <v>32202.882345464779</v>
      </c>
      <c r="AA5" s="237">
        <f>'[1]12 Znečisťujúce látky'!AA5</f>
        <v>32474.277860298531</v>
      </c>
      <c r="AB5" s="237">
        <f>'[1]12 Znečisťujúce látky'!AB5</f>
        <v>32745.673375132308</v>
      </c>
      <c r="AC5" s="237">
        <f>'[1]12 Znečisťujúce látky'!AC5</f>
        <v>33017.068889966089</v>
      </c>
      <c r="AD5" s="237">
        <f>'[1]12 Znečisťujúce látky'!AD5</f>
        <v>33288.464404799866</v>
      </c>
      <c r="AE5" s="237">
        <f>'[1]12 Znečisťujúce látky'!AE5</f>
        <v>33585.13292956716</v>
      </c>
      <c r="AF5" s="237">
        <f>'[1]12 Znečisťujúce látky'!AF5</f>
        <v>33856.705054762104</v>
      </c>
      <c r="AG5" s="237">
        <f>'[1]12 Znečisťujúce látky'!AG5</f>
        <v>34128.277179956989</v>
      </c>
    </row>
    <row r="6" spans="2:33" x14ac:dyDescent="0.2">
      <c r="B6" s="48" t="s">
        <v>397</v>
      </c>
      <c r="C6" s="55">
        <f t="shared" ref="C6:C9" si="1">SUM(D6:AG6)</f>
        <v>27189.720899928936</v>
      </c>
      <c r="D6" s="237">
        <f>'[1]12 Znečisťujúce látky'!D6</f>
        <v>719.76662487324074</v>
      </c>
      <c r="E6" s="237">
        <f>'[1]12 Znečisťujúce látky'!E6</f>
        <v>735.56531445443875</v>
      </c>
      <c r="F6" s="237">
        <f>'[1]12 Znečisťujúce látky'!F6</f>
        <v>749.22043832560189</v>
      </c>
      <c r="G6" s="237">
        <f>'[1]12 Znečisťujúce látky'!G6</f>
        <v>779.11300428826019</v>
      </c>
      <c r="H6" s="237">
        <f>'[1]12 Znečisťujúce látky'!H6</f>
        <v>782.1071989960293</v>
      </c>
      <c r="I6" s="237">
        <f>'[1]12 Znečisťujúce látky'!I6</f>
        <v>794.36101713226105</v>
      </c>
      <c r="J6" s="237">
        <f>'[1]12 Znečisťujúce látky'!J6</f>
        <v>806.61483526849304</v>
      </c>
      <c r="K6" s="237">
        <f>'[1]12 Znečisťujúce látky'!K6</f>
        <v>818.8686534047248</v>
      </c>
      <c r="L6" s="237">
        <f>'[1]12 Znečisťujúce látky'!L6</f>
        <v>831.12247154095678</v>
      </c>
      <c r="M6" s="237">
        <f>'[1]12 Znečisťujúce látky'!M6</f>
        <v>843.37628967718865</v>
      </c>
      <c r="N6" s="237">
        <f>'[1]12 Znečisťujúce látky'!N6</f>
        <v>858.74498687284006</v>
      </c>
      <c r="O6" s="237">
        <f>'[1]12 Znečisťujúce látky'!O6</f>
        <v>871.01891906768037</v>
      </c>
      <c r="P6" s="237">
        <f>'[1]12 Znečisťujúce látky'!P6</f>
        <v>883.29285126252057</v>
      </c>
      <c r="Q6" s="237">
        <f>'[1]12 Znečisťujúce látky'!Q6</f>
        <v>895.56678345736066</v>
      </c>
      <c r="R6" s="237">
        <f>'[1]12 Znečisťujúce látky'!R6</f>
        <v>907.84071565220074</v>
      </c>
      <c r="S6" s="237">
        <f>'[1]12 Znečisťujúce látky'!S6</f>
        <v>918.36659576390389</v>
      </c>
      <c r="T6" s="237">
        <f>'[1]12 Znečisťujúce látky'!T6</f>
        <v>928.89247587560681</v>
      </c>
      <c r="U6" s="237">
        <f>'[1]12 Znečisťujúce látky'!U6</f>
        <v>939.41835598730995</v>
      </c>
      <c r="V6" s="237">
        <f>'[1]12 Znečisťujúce látky'!V6</f>
        <v>949.94423609901298</v>
      </c>
      <c r="W6" s="237">
        <f>'[1]12 Znečisťujúce látky'!W6</f>
        <v>960.47011621071601</v>
      </c>
      <c r="X6" s="237">
        <f>'[1]12 Znečisťujúce látky'!X6</f>
        <v>974.06978063319002</v>
      </c>
      <c r="Y6" s="237">
        <f>'[1]12 Znečisťujúce látky'!Y6</f>
        <v>984.63314084178296</v>
      </c>
      <c r="Z6" s="237">
        <f>'[1]12 Znečisťujúce látky'!Z6</f>
        <v>995.19650105037579</v>
      </c>
      <c r="AA6" s="237">
        <f>'[1]12 Znečisťujúce látky'!AA6</f>
        <v>1005.7598612589691</v>
      </c>
      <c r="AB6" s="237">
        <f>'[1]12 Znečisťujúce látky'!AB6</f>
        <v>1016.323221467562</v>
      </c>
      <c r="AC6" s="237">
        <f>'[1]12 Znečisťujúce látky'!AC6</f>
        <v>1026.8865816761552</v>
      </c>
      <c r="AD6" s="237">
        <f>'[1]12 Znečisťujúce látky'!AD6</f>
        <v>1037.4499418847481</v>
      </c>
      <c r="AE6" s="237">
        <f>'[1]12 Znečisťujúce látky'!AE6</f>
        <v>1048.0133020933413</v>
      </c>
      <c r="AF6" s="237">
        <f>'[1]12 Znečisťujúce látky'!AF6</f>
        <v>1058.5766623019342</v>
      </c>
      <c r="AG6" s="237">
        <f>'[1]12 Znečisťujúce látky'!AG6</f>
        <v>1069.1400225105276</v>
      </c>
    </row>
    <row r="7" spans="2:33" x14ac:dyDescent="0.2">
      <c r="B7" s="48" t="s">
        <v>400</v>
      </c>
      <c r="C7" s="55">
        <f t="shared" si="1"/>
        <v>30344202.205467645</v>
      </c>
      <c r="D7" s="237">
        <f>'[1]12 Znečisťujúce látky'!D7</f>
        <v>849421.53576688329</v>
      </c>
      <c r="E7" s="237">
        <f>'[1]12 Znečisťujúce látky'!E7</f>
        <v>862703.28024158115</v>
      </c>
      <c r="F7" s="237">
        <f>'[1]12 Znečisťujúce látky'!F7</f>
        <v>875859.79936752096</v>
      </c>
      <c r="G7" s="237">
        <f>'[1]12 Znečisťujúce látky'!G7</f>
        <v>902353.78380356042</v>
      </c>
      <c r="H7" s="237">
        <f>'[1]12 Znečisťujúce látky'!H7</f>
        <v>902776.78484965826</v>
      </c>
      <c r="I7" s="237">
        <f>'[1]12 Znečisťujúce látky'!I7</f>
        <v>913251.75462506211</v>
      </c>
      <c r="J7" s="237">
        <f>'[1]12 Znečisťujúce látky'!J7</f>
        <v>924383.7349024344</v>
      </c>
      <c r="K7" s="237">
        <f>'[1]12 Znečisťujúce látky'!K7</f>
        <v>934657.50887710822</v>
      </c>
      <c r="L7" s="237">
        <f>'[1]12 Znečisťujúce látky'!L7</f>
        <v>945136.57018969266</v>
      </c>
      <c r="M7" s="237">
        <f>'[1]12 Znečisťujúce látky'!M7</f>
        <v>955615.63150227675</v>
      </c>
      <c r="N7" s="237">
        <f>'[1]12 Znečisťujúce látky'!N7</f>
        <v>968094.96636360546</v>
      </c>
      <c r="O7" s="237">
        <f>'[1]12 Znečisťujúce látky'!O7</f>
        <v>978594.06549116108</v>
      </c>
      <c r="P7" s="237">
        <f>'[1]12 Znečisťujúce látky'!P7</f>
        <v>988871.47008172038</v>
      </c>
      <c r="Q7" s="237">
        <f>'[1]12 Znečisťujúce látky'!Q7</f>
        <v>1000072.6276705964</v>
      </c>
      <c r="R7" s="237">
        <f>'[1]12 Znečisťujúce látky'!R7</f>
        <v>1010575.8183353329</v>
      </c>
      <c r="S7" s="237">
        <f>'[1]12 Znečisťujúce látky'!S7</f>
        <v>1020150.6345961619</v>
      </c>
      <c r="T7" s="237">
        <f>'[1]12 Znečisťujúce látky'!T7</f>
        <v>1029725.4508569913</v>
      </c>
      <c r="U7" s="237">
        <f>'[1]12 Znečisťujúce látky'!U7</f>
        <v>1039892.4687820834</v>
      </c>
      <c r="V7" s="237">
        <f>'[1]12 Znečisťujúce látky'!V7</f>
        <v>1049471.9544592206</v>
      </c>
      <c r="W7" s="237">
        <f>'[1]12 Znečisťujúce látky'!W7</f>
        <v>1059051.4401363581</v>
      </c>
      <c r="X7" s="237">
        <f>'[1]12 Znečisťujúce látky'!X7</f>
        <v>1069468.0171479417</v>
      </c>
      <c r="Y7" s="237">
        <f>'[1]12 Znečisťujúce látky'!Y7</f>
        <v>1079053.6365239325</v>
      </c>
      <c r="Z7" s="237">
        <f>'[1]12 Znečisťujúce látky'!Z7</f>
        <v>1089254.8046457262</v>
      </c>
      <c r="AA7" s="237">
        <f>'[1]12 Znečisťujúce látky'!AA7</f>
        <v>1098845.0934380251</v>
      </c>
      <c r="AB7" s="237">
        <f>'[1]12 Znečisťujúce látky'!AB7</f>
        <v>1108435.3822303237</v>
      </c>
      <c r="AC7" s="237">
        <f>'[1]12 Znečisťujúce látky'!AC7</f>
        <v>1118025.6710226219</v>
      </c>
      <c r="AD7" s="237">
        <f>'[1]12 Znečisťujúce látky'!AD7</f>
        <v>1127615.9598149208</v>
      </c>
      <c r="AE7" s="237">
        <f>'[1]12 Znečisťujúce látky'!AE7</f>
        <v>1138017.6744274904</v>
      </c>
      <c r="AF7" s="237">
        <f>'[1]12 Znečisťujúce látky'!AF7</f>
        <v>1147614.1199150495</v>
      </c>
      <c r="AG7" s="237">
        <f>'[1]12 Znečisťujúce látky'!AG7</f>
        <v>1157210.56540261</v>
      </c>
    </row>
    <row r="8" spans="2:33" x14ac:dyDescent="0.2">
      <c r="B8" s="48" t="s">
        <v>398</v>
      </c>
      <c r="C8" s="55">
        <f t="shared" si="1"/>
        <v>872667.60036811652</v>
      </c>
      <c r="D8" s="237">
        <f>'[1]12 Znečisťujúce látky'!D8</f>
        <v>22706.08893656082</v>
      </c>
      <c r="E8" s="237">
        <f>'[1]12 Znečisťujúce látky'!E8</f>
        <v>23218.024989160262</v>
      </c>
      <c r="F8" s="237">
        <f>'[1]12 Znečisťujúce látky'!F8</f>
        <v>23661.272530320992</v>
      </c>
      <c r="G8" s="237">
        <f>'[1]12 Znečisťujúce látky'!G8</f>
        <v>24631.073728797237</v>
      </c>
      <c r="H8" s="237">
        <f>'[1]12 Znečisťujúce látky'!H8</f>
        <v>24725.805250051784</v>
      </c>
      <c r="I8" s="237">
        <f>'[1]12 Znečisťujúce látky'!I8</f>
        <v>25155.928585111444</v>
      </c>
      <c r="J8" s="237">
        <f>'[1]12 Znečisťujúce látky'!J8</f>
        <v>25586.051920171107</v>
      </c>
      <c r="K8" s="237">
        <f>'[1]12 Znečisťujúce látky'!K8</f>
        <v>26016.175255230759</v>
      </c>
      <c r="L8" s="237">
        <f>'[1]12 Znečisťujúce látky'!L8</f>
        <v>26446.298590290426</v>
      </c>
      <c r="M8" s="237">
        <f>'[1]12 Znečisťujúce látky'!M8</f>
        <v>26876.421925350081</v>
      </c>
      <c r="N8" s="237">
        <f>'[1]12 Znečisťujúce látky'!N8</f>
        <v>27405.356281210399</v>
      </c>
      <c r="O8" s="237">
        <f>'[1]12 Znečisťujúce látky'!O8</f>
        <v>27836.159532861071</v>
      </c>
      <c r="P8" s="237">
        <f>'[1]12 Znečisťujúce látky'!P8</f>
        <v>28266.962784511757</v>
      </c>
      <c r="Q8" s="237">
        <f>'[1]12 Znečisťujúce látky'!Q8</f>
        <v>28697.766036162429</v>
      </c>
      <c r="R8" s="237">
        <f>'[1]12 Znečisťujúce látky'!R8</f>
        <v>29128.569287813105</v>
      </c>
      <c r="S8" s="237">
        <f>'[1]12 Znečisťujúce látky'!S8</f>
        <v>29498.166799184775</v>
      </c>
      <c r="T8" s="237">
        <f>'[1]12 Znečisťujúce látky'!T8</f>
        <v>29867.764310556442</v>
      </c>
      <c r="U8" s="237">
        <f>'[1]12 Znečisťujúce látky'!U8</f>
        <v>30237.361821928098</v>
      </c>
      <c r="V8" s="237">
        <f>'[1]12 Znečisťujúce látky'!V8</f>
        <v>30606.959333299776</v>
      </c>
      <c r="W8" s="237">
        <f>'[1]12 Znečisťujúce látky'!W8</f>
        <v>30976.556844671439</v>
      </c>
      <c r="X8" s="237">
        <f>'[1]12 Znečisťujúce látky'!X8</f>
        <v>31443.185074143952</v>
      </c>
      <c r="Y8" s="237">
        <f>'[1]12 Znečisťujúce látky'!Y8</f>
        <v>31814.095849331337</v>
      </c>
      <c r="Z8" s="237">
        <f>'[1]12 Znečisťujúce látky'!Z8</f>
        <v>32185.006624518741</v>
      </c>
      <c r="AA8" s="237">
        <f>'[1]12 Znečisťujúce látky'!AA8</f>
        <v>32555.91739970613</v>
      </c>
      <c r="AB8" s="237">
        <f>'[1]12 Znečisťujúce látky'!AB8</f>
        <v>32926.828174893526</v>
      </c>
      <c r="AC8" s="237">
        <f>'[1]12 Znečisťujúce látky'!AC8</f>
        <v>33297.738950080915</v>
      </c>
      <c r="AD8" s="237">
        <f>'[1]12 Znečisťujúce látky'!AD8</f>
        <v>33668.649725268311</v>
      </c>
      <c r="AE8" s="237">
        <f>'[1]12 Znečisťujúce látky'!AE8</f>
        <v>34039.5605004557</v>
      </c>
      <c r="AF8" s="237">
        <f>'[1]12 Znečisťujúce látky'!AF8</f>
        <v>34410.471275643104</v>
      </c>
      <c r="AG8" s="237">
        <f>'[1]12 Znečisťujúce látky'!AG8</f>
        <v>34781.382050830493</v>
      </c>
    </row>
    <row r="9" spans="2:33" x14ac:dyDescent="0.2">
      <c r="B9" s="48" t="s">
        <v>395</v>
      </c>
      <c r="C9" s="55">
        <f t="shared" si="1"/>
        <v>23102.117725319182</v>
      </c>
      <c r="D9" s="237">
        <f>'[1]12 Znečisťujúce látky'!D9</f>
        <v>671.77868091011453</v>
      </c>
      <c r="E9" s="237">
        <f>'[1]12 Znečisťujúce látky'!E9</f>
        <v>678.64601807864165</v>
      </c>
      <c r="F9" s="237">
        <f>'[1]12 Znečisťujúce látky'!F9</f>
        <v>685.410583866872</v>
      </c>
      <c r="G9" s="237">
        <f>'[1]12 Znečisťujúce látky'!G9</f>
        <v>699.06015878979042</v>
      </c>
      <c r="H9" s="237">
        <f>'[1]12 Znečisťujúce látky'!H9</f>
        <v>699.52847616358974</v>
      </c>
      <c r="I9" s="237">
        <f>'[1]12 Znečisťujúce látky'!I9</f>
        <v>706.21694947333253</v>
      </c>
      <c r="J9" s="237">
        <f>'[1]12 Znečisťujúce látky'!J9</f>
        <v>713.49478568701636</v>
      </c>
      <c r="K9" s="237">
        <f>'[1]12 Znečisťujúce látky'!K9</f>
        <v>720.07282757098255</v>
      </c>
      <c r="L9" s="237">
        <f>'[1]12 Znečisťujúce látky'!L9</f>
        <v>726.76408034042311</v>
      </c>
      <c r="M9" s="237">
        <f>'[1]12 Znečisťujúce látky'!M9</f>
        <v>733.45533310986377</v>
      </c>
      <c r="N9" s="237">
        <f>'[1]12 Znečisťujúce látky'!N9</f>
        <v>741.86220028268554</v>
      </c>
      <c r="O9" s="237">
        <f>'[1]12 Znečisťujúce látky'!O9</f>
        <v>748.5664315450299</v>
      </c>
      <c r="P9" s="237">
        <f>'[1]12 Znečisťujúce látky'!P9</f>
        <v>755.14763625567878</v>
      </c>
      <c r="Q9" s="237">
        <f>'[1]12 Znečisťujúce látky'!Q9</f>
        <v>762.47050230606192</v>
      </c>
      <c r="R9" s="237">
        <f>'[1]12 Znečisťujúce látky'!R9</f>
        <v>769.17751302810325</v>
      </c>
      <c r="S9" s="237">
        <f>'[1]12 Znečisťujúce látky'!S9</f>
        <v>775.26079715124774</v>
      </c>
      <c r="T9" s="237">
        <f>'[1]12 Znečisťujúce látky'!T9</f>
        <v>781.34408127439235</v>
      </c>
      <c r="U9" s="237">
        <f>'[1]12 Znečisťujúce látky'!U9</f>
        <v>787.99965007889011</v>
      </c>
      <c r="V9" s="237">
        <f>'[1]12 Znečisťujúce látky'!V9</f>
        <v>794.08602179416812</v>
      </c>
      <c r="W9" s="237">
        <f>'[1]12 Znečisťujúce látky'!W9</f>
        <v>800.17239350944567</v>
      </c>
      <c r="X9" s="237">
        <f>'[1]12 Znečisťujúce látky'!X9</f>
        <v>807.05218569534145</v>
      </c>
      <c r="Y9" s="237">
        <f>'[1]12 Znečisťujúce látky'!Y9</f>
        <v>813.14321262685883</v>
      </c>
      <c r="Z9" s="237">
        <f>'[1]12 Znečisťujúce látky'!Z9</f>
        <v>819.82196220039611</v>
      </c>
      <c r="AA9" s="237">
        <f>'[1]12 Znečisťujúce látky'!AA9</f>
        <v>825.91607672404712</v>
      </c>
      <c r="AB9" s="237">
        <f>'[1]12 Znečisťujúce látky'!AB9</f>
        <v>832.01019124769812</v>
      </c>
      <c r="AC9" s="237">
        <f>'[1]12 Znečisťujúce látky'!AC9</f>
        <v>838.10430577134855</v>
      </c>
      <c r="AD9" s="237">
        <f>'[1]12 Znečisťujúce látky'!AD9</f>
        <v>844.19842029500023</v>
      </c>
      <c r="AE9" s="237">
        <f>'[1]12 Znečisťujúce látky'!AE9</f>
        <v>851.02062657021509</v>
      </c>
      <c r="AF9" s="237">
        <f>'[1]12 Znečisťujúce látky'!AF9</f>
        <v>857.11874984738722</v>
      </c>
      <c r="AG9" s="237">
        <f>'[1]12 Znečisťujúce látky'!AG9</f>
        <v>863.21687312456027</v>
      </c>
    </row>
    <row r="10" spans="2:33" x14ac:dyDescent="0.2">
      <c r="B10" s="48" t="s">
        <v>229</v>
      </c>
      <c r="C10" s="55">
        <f t="shared" ref="C10:C11" si="2">SUM(D10:AG10)</f>
        <v>3838174.3603809965</v>
      </c>
      <c r="D10" s="237">
        <f>'[1]12 Znečisťujúce látky'!D10</f>
        <v>119488.27755502131</v>
      </c>
      <c r="E10" s="237">
        <f>'[1]12 Znečisťujúce látky'!E10</f>
        <v>119630.91993856346</v>
      </c>
      <c r="F10" s="237">
        <f>'[1]12 Znečisťujúce látky'!F10</f>
        <v>119768.60675172313</v>
      </c>
      <c r="G10" s="237">
        <f>'[1]12 Znečisťujúce látky'!G10</f>
        <v>120041.70037682026</v>
      </c>
      <c r="H10" s="237">
        <f>'[1]12 Znečisťujúce látky'!H10</f>
        <v>120144.31257883416</v>
      </c>
      <c r="I10" s="237">
        <f>'[1]12 Znečisťujúce látky'!I10</f>
        <v>120842.77370252626</v>
      </c>
      <c r="J10" s="237">
        <f>'[1]12 Znečisťujúce látky'!J10</f>
        <v>121669.17707051402</v>
      </c>
      <c r="K10" s="237">
        <f>'[1]12 Znečisťujúce látky'!K10</f>
        <v>122360.74138673781</v>
      </c>
      <c r="L10" s="237">
        <f>'[1]12 Znečisťujúce látky'!L10</f>
        <v>123059.5886934822</v>
      </c>
      <c r="M10" s="237">
        <f>'[1]12 Znečisťujúce látky'!M10</f>
        <v>123758.4360002266</v>
      </c>
      <c r="N10" s="237">
        <f>'[1]12 Znečisťujúce látky'!N10</f>
        <v>124788.92562304693</v>
      </c>
      <c r="O10" s="237">
        <f>'[1]12 Znečisťujúce látky'!O10</f>
        <v>125489.22376269028</v>
      </c>
      <c r="P10" s="237">
        <f>'[1]12 Znečisťujúce látky'!P10</f>
        <v>126181.30310503721</v>
      </c>
      <c r="Q10" s="237">
        <f>'[1]12 Znečisťujúce látky'!Q10</f>
        <v>127013.18257711796</v>
      </c>
      <c r="R10" s="237">
        <f>'[1]12 Znečisťujúce látky'!R10</f>
        <v>127713.86689981355</v>
      </c>
      <c r="S10" s="237">
        <f>'[1]12 Znečisťujúce látky'!S10</f>
        <v>128343.23834502939</v>
      </c>
      <c r="T10" s="237">
        <f>'[1]12 Znečisťujúce látky'!T10</f>
        <v>128972.6097902453</v>
      </c>
      <c r="U10" s="237">
        <f>'[1]12 Znečisťujúce látky'!U10</f>
        <v>129736.22496043109</v>
      </c>
      <c r="V10" s="237">
        <f>'[1]12 Znečisťujúce látky'!V10</f>
        <v>130365.99826989221</v>
      </c>
      <c r="W10" s="237">
        <f>'[1]12 Znečisťujúce látky'!W10</f>
        <v>130995.77157935342</v>
      </c>
      <c r="X10" s="237">
        <f>'[1]12 Znečisťujúce látky'!X10</f>
        <v>131786.93156685843</v>
      </c>
      <c r="Y10" s="237">
        <f>'[1]12 Znečisťujúce látky'!Y10</f>
        <v>132417.22167612365</v>
      </c>
      <c r="Z10" s="237">
        <f>'[1]12 Znečisťujúce látky'!Z10</f>
        <v>133183.76483158596</v>
      </c>
      <c r="AA10" s="237">
        <f>'[1]12 Znečisťujúce látky'!AA10</f>
        <v>133814.45680509653</v>
      </c>
      <c r="AB10" s="237">
        <f>'[1]12 Znečisťujúce látky'!AB10</f>
        <v>134445.14877860746</v>
      </c>
      <c r="AC10" s="237">
        <f>'[1]12 Znečisťujúce látky'!AC10</f>
        <v>135075.84075211798</v>
      </c>
      <c r="AD10" s="237">
        <f>'[1]12 Znečisťujúce látky'!AD10</f>
        <v>135706.53272562864</v>
      </c>
      <c r="AE10" s="237">
        <f>'[1]12 Znečisťujúce látky'!AE10</f>
        <v>136495.33494734846</v>
      </c>
      <c r="AF10" s="237">
        <f>'[1]12 Znečisťujúce látky'!AF10</f>
        <v>137126.52809262375</v>
      </c>
      <c r="AG10" s="237">
        <f>'[1]12 Znečisťujúce látky'!AG10</f>
        <v>137757.7212378991</v>
      </c>
    </row>
    <row r="11" spans="2:33" x14ac:dyDescent="0.2">
      <c r="B11" s="48" t="s">
        <v>396</v>
      </c>
      <c r="C11" s="55">
        <f t="shared" si="2"/>
        <v>250602.63299479897</v>
      </c>
      <c r="D11" s="237">
        <f>'[1]12 Znečisťujúce látky'!D11</f>
        <v>8432.3005115196102</v>
      </c>
      <c r="E11" s="237">
        <f>'[1]12 Znečisťujúce látky'!E11</f>
        <v>8361.6671701318392</v>
      </c>
      <c r="F11" s="237">
        <f>'[1]12 Znečisťujúce látky'!F11</f>
        <v>8291.6864916308605</v>
      </c>
      <c r="G11" s="237">
        <f>'[1]12 Znečisťujúce látky'!G11</f>
        <v>8149.7751253032402</v>
      </c>
      <c r="H11" s="237">
        <f>'[1]12 Znečisťujúce látky'!H11</f>
        <v>8158.5274869337181</v>
      </c>
      <c r="I11" s="237">
        <f>'[1]12 Znečisťujúce látky'!I11</f>
        <v>8171.0691454385787</v>
      </c>
      <c r="J11" s="237">
        <f>'[1]12 Znečisťujúce látky'!J11</f>
        <v>8194.4506769426243</v>
      </c>
      <c r="K11" s="237">
        <f>'[1]12 Znečisťujúce látky'!K11</f>
        <v>8207.4633864727748</v>
      </c>
      <c r="L11" s="237">
        <f>'[1]12 Znečisťujúce látky'!L11</f>
        <v>8220.0243412945038</v>
      </c>
      <c r="M11" s="237">
        <f>'[1]12 Znečisťujúce látky'!M11</f>
        <v>8232.5852961162273</v>
      </c>
      <c r="N11" s="237">
        <f>'[1]12 Znečisťujúce látky'!N11</f>
        <v>8270.7233662595027</v>
      </c>
      <c r="O11" s="237">
        <f>'[1]12 Znečisťujúce látky'!O11</f>
        <v>8283.3227800658242</v>
      </c>
      <c r="P11" s="237">
        <f>'[1]12 Znečisťujúce látky'!P11</f>
        <v>8296.3685206154951</v>
      </c>
      <c r="Q11" s="237">
        <f>'[1]12 Znečisťujúce látky'!Q11</f>
        <v>8319.9483096039694</v>
      </c>
      <c r="R11" s="237">
        <f>'[1]12 Znečisťujúce látky'!R11</f>
        <v>8332.5670197271338</v>
      </c>
      <c r="S11" s="237">
        <f>'[1]12 Znečisťujúce látky'!S11</f>
        <v>8343.1201841118727</v>
      </c>
      <c r="T11" s="237">
        <f>'[1]12 Znečisťujúce látky'!T11</f>
        <v>8353.6733484966207</v>
      </c>
      <c r="U11" s="237">
        <f>'[1]12 Znečisťujúce látky'!U11</f>
        <v>8376.2188681860371</v>
      </c>
      <c r="V11" s="237">
        <f>'[1]12 Znečisťujúce látky'!V11</f>
        <v>8386.789491702868</v>
      </c>
      <c r="W11" s="237">
        <f>'[1]12 Znečisťujúce látky'!W11</f>
        <v>8397.3601152197334</v>
      </c>
      <c r="X11" s="237">
        <f>'[1]12 Znečisťujúce látky'!X11</f>
        <v>8420.9333933611524</v>
      </c>
      <c r="Y11" s="237">
        <f>'[1]12 Znečisťujúce látky'!Y11</f>
        <v>8431.5172874637683</v>
      </c>
      <c r="Z11" s="237">
        <f>'[1]12 Znečisťujúce látky'!Z11</f>
        <v>8454.1808325314942</v>
      </c>
      <c r="AA11" s="237">
        <f>'[1]12 Znečisťujúce látky'!AA11</f>
        <v>8464.7821857661875</v>
      </c>
      <c r="AB11" s="237">
        <f>'[1]12 Znečisťujúce látky'!AB11</f>
        <v>8475.3835390008953</v>
      </c>
      <c r="AC11" s="237">
        <f>'[1]12 Znečisťujúce látky'!AC11</f>
        <v>8485.9848922356123</v>
      </c>
      <c r="AD11" s="237">
        <f>'[1]12 Znečisťujúce látky'!AD11</f>
        <v>8496.5862454703147</v>
      </c>
      <c r="AE11" s="237">
        <f>'[1]12 Znečisťujúce látky'!AE11</f>
        <v>8520.5866565204778</v>
      </c>
      <c r="AF11" s="237">
        <f>'[1]12 Znečisťujúce látky'!AF11</f>
        <v>8531.2076610655149</v>
      </c>
      <c r="AG11" s="237">
        <f>'[1]12 Znečisťujúce látky'!AG11</f>
        <v>8541.8286656105611</v>
      </c>
    </row>
    <row r="12" spans="2:33" x14ac:dyDescent="0.2">
      <c r="B12" s="49" t="s">
        <v>9</v>
      </c>
      <c r="C12" s="238">
        <f>SUM(D12:AG12)</f>
        <v>36255946.012187161</v>
      </c>
      <c r="D12" s="238">
        <f t="shared" ref="D12:AG12" si="3">SUM(D5:D11)</f>
        <v>1026911.8010481459</v>
      </c>
      <c r="E12" s="238">
        <f t="shared" si="3"/>
        <v>1041157.669340058</v>
      </c>
      <c r="F12" s="238">
        <f t="shared" si="3"/>
        <v>1055199.8893612067</v>
      </c>
      <c r="G12" s="238">
        <f t="shared" si="3"/>
        <v>1083551.5372291689</v>
      </c>
      <c r="H12" s="238">
        <f t="shared" si="3"/>
        <v>1084197.2661011149</v>
      </c>
      <c r="I12" s="238">
        <f t="shared" si="3"/>
        <v>1096128.8818251407</v>
      </c>
      <c r="J12" s="238">
        <f t="shared" si="3"/>
        <v>1108877.3413629055</v>
      </c>
      <c r="K12" s="238">
        <f t="shared" si="3"/>
        <v>1120595.6590703491</v>
      </c>
      <c r="L12" s="238">
        <f t="shared" si="3"/>
        <v>1132531.8931241066</v>
      </c>
      <c r="M12" s="238">
        <f t="shared" si="3"/>
        <v>1144468.1271778636</v>
      </c>
      <c r="N12" s="238">
        <f t="shared" si="3"/>
        <v>1158926.0818884615</v>
      </c>
      <c r="O12" s="238">
        <f t="shared" si="3"/>
        <v>1170885.1251482712</v>
      </c>
      <c r="P12" s="238">
        <f t="shared" si="3"/>
        <v>1182608.4318182736</v>
      </c>
      <c r="Q12" s="238">
        <f t="shared" si="3"/>
        <v>1195434.4674434394</v>
      </c>
      <c r="R12" s="238">
        <f t="shared" si="3"/>
        <v>1207398.1290329809</v>
      </c>
      <c r="S12" s="238">
        <f t="shared" si="3"/>
        <v>1218270.0290109927</v>
      </c>
      <c r="T12" s="238">
        <f t="shared" si="3"/>
        <v>1229141.928989005</v>
      </c>
      <c r="U12" s="238">
        <f t="shared" si="3"/>
        <v>1240771.6927164244</v>
      </c>
      <c r="V12" s="238">
        <f t="shared" si="3"/>
        <v>1251648.818942141</v>
      </c>
      <c r="W12" s="238">
        <f t="shared" si="3"/>
        <v>1262525.9451678577</v>
      </c>
      <c r="X12" s="238">
        <f t="shared" si="3"/>
        <v>1274541.0234829616</v>
      </c>
      <c r="Y12" s="238">
        <f t="shared" si="3"/>
        <v>1285426.3431190546</v>
      </c>
      <c r="Z12" s="238">
        <f t="shared" si="3"/>
        <v>1297095.657743078</v>
      </c>
      <c r="AA12" s="238">
        <f t="shared" si="3"/>
        <v>1307986.2036268753</v>
      </c>
      <c r="AB12" s="238">
        <f t="shared" si="3"/>
        <v>1318876.7495106733</v>
      </c>
      <c r="AC12" s="238">
        <f t="shared" si="3"/>
        <v>1329767.2953944702</v>
      </c>
      <c r="AD12" s="238">
        <f t="shared" si="3"/>
        <v>1340657.8412782678</v>
      </c>
      <c r="AE12" s="238">
        <f t="shared" si="3"/>
        <v>1352557.3233900459</v>
      </c>
      <c r="AF12" s="238">
        <f t="shared" si="3"/>
        <v>1363454.7274112934</v>
      </c>
      <c r="AG12" s="238">
        <f t="shared" si="3"/>
        <v>1374352.1314325421</v>
      </c>
    </row>
    <row r="15" spans="2:33" x14ac:dyDescent="0.2">
      <c r="B15" s="48"/>
      <c r="C15" s="48"/>
      <c r="D15" s="48" t="s">
        <v>10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pans="2:33" x14ac:dyDescent="0.2">
      <c r="B16" s="49" t="s">
        <v>402</v>
      </c>
      <c r="C16" s="49"/>
      <c r="D16" s="50">
        <v>1</v>
      </c>
      <c r="E16" s="50">
        <v>2</v>
      </c>
      <c r="F16" s="50">
        <v>3</v>
      </c>
      <c r="G16" s="50">
        <v>4</v>
      </c>
      <c r="H16" s="50">
        <v>5</v>
      </c>
      <c r="I16" s="50">
        <v>6</v>
      </c>
      <c r="J16" s="50">
        <v>7</v>
      </c>
      <c r="K16" s="50">
        <v>8</v>
      </c>
      <c r="L16" s="50">
        <v>9</v>
      </c>
      <c r="M16" s="50">
        <v>10</v>
      </c>
      <c r="N16" s="50">
        <v>11</v>
      </c>
      <c r="O16" s="50">
        <v>12</v>
      </c>
      <c r="P16" s="50">
        <v>13</v>
      </c>
      <c r="Q16" s="50">
        <v>14</v>
      </c>
      <c r="R16" s="50">
        <v>15</v>
      </c>
      <c r="S16" s="50">
        <v>16</v>
      </c>
      <c r="T16" s="50">
        <v>17</v>
      </c>
      <c r="U16" s="50">
        <v>18</v>
      </c>
      <c r="V16" s="50">
        <v>19</v>
      </c>
      <c r="W16" s="50">
        <v>20</v>
      </c>
      <c r="X16" s="50">
        <v>21</v>
      </c>
      <c r="Y16" s="50">
        <v>22</v>
      </c>
      <c r="Z16" s="50">
        <v>23</v>
      </c>
      <c r="AA16" s="50">
        <v>24</v>
      </c>
      <c r="AB16" s="50">
        <v>25</v>
      </c>
      <c r="AC16" s="50">
        <v>26</v>
      </c>
      <c r="AD16" s="50">
        <v>27</v>
      </c>
      <c r="AE16" s="50">
        <v>28</v>
      </c>
      <c r="AF16" s="50">
        <v>29</v>
      </c>
      <c r="AG16" s="50">
        <v>30</v>
      </c>
    </row>
    <row r="17" spans="2:33" x14ac:dyDescent="0.2">
      <c r="B17" s="51" t="s">
        <v>46</v>
      </c>
      <c r="C17" s="51" t="s">
        <v>9</v>
      </c>
      <c r="D17" s="53">
        <f>D4</f>
        <v>2026</v>
      </c>
      <c r="E17" s="53">
        <f t="shared" ref="E17:AG17" si="4">E4</f>
        <v>2027</v>
      </c>
      <c r="F17" s="53">
        <f t="shared" si="4"/>
        <v>2028</v>
      </c>
      <c r="G17" s="53">
        <f t="shared" si="4"/>
        <v>2029</v>
      </c>
      <c r="H17" s="53">
        <f t="shared" si="4"/>
        <v>2030</v>
      </c>
      <c r="I17" s="53">
        <f t="shared" si="4"/>
        <v>2031</v>
      </c>
      <c r="J17" s="53">
        <f t="shared" si="4"/>
        <v>2032</v>
      </c>
      <c r="K17" s="53">
        <f t="shared" si="4"/>
        <v>2033</v>
      </c>
      <c r="L17" s="53">
        <f t="shared" si="4"/>
        <v>2034</v>
      </c>
      <c r="M17" s="53">
        <f t="shared" si="4"/>
        <v>2035</v>
      </c>
      <c r="N17" s="53">
        <f t="shared" si="4"/>
        <v>2036</v>
      </c>
      <c r="O17" s="53">
        <f t="shared" si="4"/>
        <v>2037</v>
      </c>
      <c r="P17" s="53">
        <f t="shared" si="4"/>
        <v>2038</v>
      </c>
      <c r="Q17" s="53">
        <f t="shared" si="4"/>
        <v>2039</v>
      </c>
      <c r="R17" s="53">
        <f t="shared" si="4"/>
        <v>2040</v>
      </c>
      <c r="S17" s="53">
        <f t="shared" si="4"/>
        <v>2041</v>
      </c>
      <c r="T17" s="53">
        <f t="shared" si="4"/>
        <v>2042</v>
      </c>
      <c r="U17" s="53">
        <f t="shared" si="4"/>
        <v>2043</v>
      </c>
      <c r="V17" s="53">
        <f t="shared" si="4"/>
        <v>2044</v>
      </c>
      <c r="W17" s="53">
        <f t="shared" si="4"/>
        <v>2045</v>
      </c>
      <c r="X17" s="53">
        <f t="shared" si="4"/>
        <v>2046</v>
      </c>
      <c r="Y17" s="53">
        <f t="shared" si="4"/>
        <v>2047</v>
      </c>
      <c r="Z17" s="53">
        <f t="shared" si="4"/>
        <v>2048</v>
      </c>
      <c r="AA17" s="53">
        <f t="shared" si="4"/>
        <v>2049</v>
      </c>
      <c r="AB17" s="53">
        <f t="shared" si="4"/>
        <v>2050</v>
      </c>
      <c r="AC17" s="53">
        <f t="shared" si="4"/>
        <v>2051</v>
      </c>
      <c r="AD17" s="53">
        <f t="shared" si="4"/>
        <v>2052</v>
      </c>
      <c r="AE17" s="53">
        <f t="shared" si="4"/>
        <v>2053</v>
      </c>
      <c r="AF17" s="53">
        <f t="shared" si="4"/>
        <v>2054</v>
      </c>
      <c r="AG17" s="53">
        <f t="shared" si="4"/>
        <v>2055</v>
      </c>
    </row>
    <row r="18" spans="2:33" x14ac:dyDescent="0.2">
      <c r="B18" s="48" t="s">
        <v>399</v>
      </c>
      <c r="C18" s="55">
        <f>SUM(D18:AG18)</f>
        <v>908139.15223896969</v>
      </c>
      <c r="D18" s="237">
        <f>'[1]12 Znečisťujúce látky'!D18</f>
        <v>25472.052972377409</v>
      </c>
      <c r="E18" s="237">
        <f>'[1]12 Znečisťujúce látky'!E18</f>
        <v>25829.565668088206</v>
      </c>
      <c r="F18" s="237">
        <f>'[1]12 Znečisťujúce látky'!F18</f>
        <v>26183.893197818292</v>
      </c>
      <c r="G18" s="237">
        <f>'[1]12 Znečisťujúce látky'!G18</f>
        <v>27144.053922906631</v>
      </c>
      <c r="H18" s="237">
        <f>'[1]12 Znečisťujúce látky'!H18</f>
        <v>27144.053922906631</v>
      </c>
      <c r="I18" s="237">
        <f>'[1]12 Znečisťujúce látky'!I18</f>
        <v>27470.894572502501</v>
      </c>
      <c r="J18" s="237">
        <f>'[1]12 Znečisťujúce látky'!J18</f>
        <v>27776.042485892598</v>
      </c>
      <c r="K18" s="237">
        <f>'[1]12 Znečisťujúce látky'!K18</f>
        <v>28083.261962608776</v>
      </c>
      <c r="L18" s="237">
        <f>'[1]12 Znečisťujúce látky'!L18</f>
        <v>28390.750498780628</v>
      </c>
      <c r="M18" s="237">
        <f>'[1]12 Znečisťujúce látky'!M18</f>
        <v>28695.473762626021</v>
      </c>
      <c r="N18" s="237">
        <f>'[1]12 Znečisťujúce látky'!N18</f>
        <v>29018.551560427622</v>
      </c>
      <c r="O18" s="237">
        <f>'[1]12 Znečisťujúce látky'!O18</f>
        <v>29316.138241495835</v>
      </c>
      <c r="P18" s="237">
        <f>'[1]12 Znečisťujúce látky'!P18</f>
        <v>29625.168140703008</v>
      </c>
      <c r="Q18" s="237">
        <f>'[1]12 Znečisťujúce látky'!Q18</f>
        <v>29929.60430059526</v>
      </c>
      <c r="R18" s="237">
        <f>'[1]12 Znečisťujúce látky'!R18</f>
        <v>30244.084043273044</v>
      </c>
      <c r="S18" s="237">
        <f>'[1]12 Znečisťujúce látky'!S18</f>
        <v>30551.839766056106</v>
      </c>
      <c r="T18" s="237">
        <f>'[1]12 Znečisťujúce látky'!T18</f>
        <v>30838.386501398563</v>
      </c>
      <c r="U18" s="237">
        <f>'[1]12 Znečisťujúce látky'!U18</f>
        <v>31111.602559691764</v>
      </c>
      <c r="V18" s="237">
        <f>'[1]12 Znečisťujúce látky'!V18</f>
        <v>31378.807587872256</v>
      </c>
      <c r="W18" s="237">
        <f>'[1]12 Znečisťujúce látky'!W18</f>
        <v>31667.497953786333</v>
      </c>
      <c r="X18" s="237">
        <f>'[1]12 Znečisťujúce látky'!X18</f>
        <v>31943.376007200801</v>
      </c>
      <c r="Y18" s="237">
        <f>'[1]12 Znečisťujúce látky'!Y18</f>
        <v>32225.354883067383</v>
      </c>
      <c r="Z18" s="237">
        <f>'[1]12 Znečisťujúce látky'!Z18</f>
        <v>32501.148030376262</v>
      </c>
      <c r="AA18" s="237">
        <f>'[1]12 Znečisťujúce látky'!AA18</f>
        <v>32806.154277844646</v>
      </c>
      <c r="AB18" s="237">
        <f>'[1]12 Znečisťujúce látky'!AB18</f>
        <v>33082.180752685366</v>
      </c>
      <c r="AC18" s="237">
        <f>'[1]12 Znečisťujúce látky'!AC18</f>
        <v>33366.089976881456</v>
      </c>
      <c r="AD18" s="237">
        <f>'[1]12 Znečisťujúce látky'!AD18</f>
        <v>33642.168679248774</v>
      </c>
      <c r="AE18" s="237">
        <f>'[1]12 Znečisťujúce látky'!AE18</f>
        <v>33956.301060370301</v>
      </c>
      <c r="AF18" s="237">
        <f>'[1]12 Znečisťujúce látky'!AF18</f>
        <v>34228.78624044975</v>
      </c>
      <c r="AG18" s="237">
        <f>'[1]12 Znečisťujúce látky'!AG18</f>
        <v>34515.868709037306</v>
      </c>
    </row>
    <row r="19" spans="2:33" x14ac:dyDescent="0.2">
      <c r="B19" s="48" t="s">
        <v>397</v>
      </c>
      <c r="C19" s="55">
        <f t="shared" ref="C19:C22" si="5">SUM(D19:AG19)</f>
        <v>18165.857727249761</v>
      </c>
      <c r="D19" s="237">
        <f>'[1]12 Znečisťujúce látky'!D19</f>
        <v>719.76662487324074</v>
      </c>
      <c r="E19" s="237">
        <f>'[1]12 Znečisťujúce látky'!E19</f>
        <v>735.56531445443875</v>
      </c>
      <c r="F19" s="237">
        <f>'[1]12 Znečisťujúce látky'!F19</f>
        <v>749.22043832560189</v>
      </c>
      <c r="G19" s="237">
        <f>'[1]12 Znečisťujúce látky'!G19</f>
        <v>529.44520674861337</v>
      </c>
      <c r="H19" s="237">
        <f>'[1]12 Znečisťujúce látky'!H19</f>
        <v>529.44520674861337</v>
      </c>
      <c r="I19" s="237">
        <f>'[1]12 Znečisťujúce látky'!I19</f>
        <v>534.17455554948833</v>
      </c>
      <c r="J19" s="237">
        <f>'[1]12 Znečisťujúce látky'!J19</f>
        <v>538.9039043503634</v>
      </c>
      <c r="K19" s="237">
        <f>'[1]12 Znečisťujúce látky'!K19</f>
        <v>543.63325315123836</v>
      </c>
      <c r="L19" s="237">
        <f>'[1]12 Znečisťujúce látky'!L19</f>
        <v>548.36260195211321</v>
      </c>
      <c r="M19" s="237">
        <f>'[1]12 Znečisťujúce látky'!M19</f>
        <v>553.09195075298805</v>
      </c>
      <c r="N19" s="237">
        <f>'[1]12 Znečisťujúce látky'!N19</f>
        <v>557.8212995538629</v>
      </c>
      <c r="O19" s="237">
        <f>'[1]12 Znečisťujúce látky'!O19</f>
        <v>562.55064835473786</v>
      </c>
      <c r="P19" s="237">
        <f>'[1]12 Znečisťujúce látky'!P19</f>
        <v>567.2799971556127</v>
      </c>
      <c r="Q19" s="237">
        <f>'[1]12 Znečisťujúce látky'!Q19</f>
        <v>572.00934595648755</v>
      </c>
      <c r="R19" s="237">
        <f>'[1]12 Znečisťujúce látky'!R19</f>
        <v>576.73869475736262</v>
      </c>
      <c r="S19" s="237">
        <f>'[1]12 Znečisťujúce látky'!S19</f>
        <v>582.54509695073386</v>
      </c>
      <c r="T19" s="237">
        <f>'[1]12 Znečisťujúce látky'!T19</f>
        <v>588.35149914410511</v>
      </c>
      <c r="U19" s="237">
        <f>'[1]12 Znečisťujúce látky'!U19</f>
        <v>594.15790133747657</v>
      </c>
      <c r="V19" s="237">
        <f>'[1]12 Znečisťujúce látky'!V19</f>
        <v>599.96430353084793</v>
      </c>
      <c r="W19" s="237">
        <f>'[1]12 Znečisťujúce látky'!W19</f>
        <v>605.77070572421917</v>
      </c>
      <c r="X19" s="237">
        <f>'[1]12 Znečisťujúce látky'!X19</f>
        <v>611.57710791759052</v>
      </c>
      <c r="Y19" s="237">
        <f>'[1]12 Znečisťujúce látky'!Y19</f>
        <v>617.38351011096188</v>
      </c>
      <c r="Z19" s="237">
        <f>'[1]12 Znečisťujúce látky'!Z19</f>
        <v>623.18991230433335</v>
      </c>
      <c r="AA19" s="237">
        <f>'[1]12 Znečisťujúce látky'!AA19</f>
        <v>628.9963144977047</v>
      </c>
      <c r="AB19" s="237">
        <f>'[1]12 Znečisťujúce látky'!AB19</f>
        <v>634.80271669107583</v>
      </c>
      <c r="AC19" s="237">
        <f>'[1]12 Znečisťujúce látky'!AC19</f>
        <v>640.6091188844473</v>
      </c>
      <c r="AD19" s="237">
        <f>'[1]12 Znečisťujúce látky'!AD19</f>
        <v>646.41552107781854</v>
      </c>
      <c r="AE19" s="237">
        <f>'[1]12 Znečisťujúce látky'!AE19</f>
        <v>652.22192327119001</v>
      </c>
      <c r="AF19" s="237">
        <f>'[1]12 Znečisťujúce látky'!AF19</f>
        <v>658.02832546456125</v>
      </c>
      <c r="AG19" s="237">
        <f>'[1]12 Znečisťujúce látky'!AG19</f>
        <v>663.8347276579326</v>
      </c>
    </row>
    <row r="20" spans="2:33" x14ac:dyDescent="0.2">
      <c r="B20" s="48" t="s">
        <v>400</v>
      </c>
      <c r="C20" s="55">
        <f t="shared" si="5"/>
        <v>30603415.939858675</v>
      </c>
      <c r="D20" s="237">
        <f>'[1]12 Znečisťujúce látky'!D20</f>
        <v>849421.53576688329</v>
      </c>
      <c r="E20" s="237">
        <f>'[1]12 Znečisťujúce látky'!E20</f>
        <v>862703.28024158115</v>
      </c>
      <c r="F20" s="237">
        <f>'[1]12 Znečisťujúce látky'!F20</f>
        <v>875859.79936752096</v>
      </c>
      <c r="G20" s="237">
        <f>'[1]12 Znečisťujúce látky'!G20</f>
        <v>909991.55019647116</v>
      </c>
      <c r="H20" s="237">
        <f>'[1]12 Znečisťujúce látky'!H20</f>
        <v>909991.55019647116</v>
      </c>
      <c r="I20" s="237">
        <f>'[1]12 Znečisťujúce látky'!I20</f>
        <v>921451.31483780302</v>
      </c>
      <c r="J20" s="237">
        <f>'[1]12 Znečisťujúce látky'!J20</f>
        <v>932226.13213920768</v>
      </c>
      <c r="K20" s="237">
        <f>'[1]12 Znečisťujúce látky'!K20</f>
        <v>943062.82636437984</v>
      </c>
      <c r="L20" s="237">
        <f>'[1]12 Znečisťujúce látky'!L20</f>
        <v>953914.71923035348</v>
      </c>
      <c r="M20" s="237">
        <f>'[1]12 Znečisťujúce látky'!M20</f>
        <v>964675.88561045227</v>
      </c>
      <c r="N20" s="237">
        <f>'[1]12 Znečisťujúce látky'!N20</f>
        <v>976026.01955008856</v>
      </c>
      <c r="O20" s="237">
        <f>'[1]12 Znečisťujúce látky'!O20</f>
        <v>986540.69375682424</v>
      </c>
      <c r="P20" s="237">
        <f>'[1]12 Znečisťujúce látky'!P20</f>
        <v>997439.55516471819</v>
      </c>
      <c r="Q20" s="237">
        <f>'[1]12 Znečisťujúce látky'!Q20</f>
        <v>1008195.0773501394</v>
      </c>
      <c r="R20" s="237">
        <f>'[1]12 Znečisťujúce látky'!R20</f>
        <v>1019279.9895918939</v>
      </c>
      <c r="S20" s="237">
        <f>'[1]12 Znečisťujúce látky'!S20</f>
        <v>1030058.9651604854</v>
      </c>
      <c r="T20" s="237">
        <f>'[1]12 Znečisťujúce látky'!T20</f>
        <v>1040156.1368193033</v>
      </c>
      <c r="U20" s="237">
        <f>'[1]12 Znečisťujúce látky'!U20</f>
        <v>1049806.9369058674</v>
      </c>
      <c r="V20" s="237">
        <f>'[1]12 Znečisťujúce látky'!V20</f>
        <v>1059254.6044971356</v>
      </c>
      <c r="W20" s="237">
        <f>'[1]12 Znečisťujúce látky'!W20</f>
        <v>1069416.105913935</v>
      </c>
      <c r="X20" s="237">
        <f>'[1]12 Znečisťujúce látky'!X20</f>
        <v>1079162.7446125376</v>
      </c>
      <c r="Y20" s="237">
        <f>'[1]12 Znečisťujúce látky'!Y20</f>
        <v>1089096.2202217935</v>
      </c>
      <c r="Z20" s="237">
        <f>'[1]12 Znečisťujúce látky'!Z20</f>
        <v>1098840.4594173909</v>
      </c>
      <c r="AA20" s="237">
        <f>'[1]12 Znečisťujúce látky'!AA20</f>
        <v>1109555.2464022418</v>
      </c>
      <c r="AB20" s="237">
        <f>'[1]12 Znečisťujúce látky'!AB20</f>
        <v>1119307.6901925451</v>
      </c>
      <c r="AC20" s="237">
        <f>'[1]12 Znečisťujúce látky'!AC20</f>
        <v>1129308.9850243523</v>
      </c>
      <c r="AD20" s="237">
        <f>'[1]12 Znečisťujúce látky'!AD20</f>
        <v>1139063.250625341</v>
      </c>
      <c r="AE20" s="237">
        <f>'[1]12 Znečisťujúce látky'!AE20</f>
        <v>1150084.0056832363</v>
      </c>
      <c r="AF20" s="237">
        <f>'[1]12 Znečisťujúce látky'!AF20</f>
        <v>1159702.0129803717</v>
      </c>
      <c r="AG20" s="237">
        <f>'[1]12 Znečisťujúce látky'!AG20</f>
        <v>1169822.6460373458</v>
      </c>
    </row>
    <row r="21" spans="2:33" x14ac:dyDescent="0.2">
      <c r="B21" s="48" t="s">
        <v>398</v>
      </c>
      <c r="C21" s="55">
        <f t="shared" si="5"/>
        <v>575250.43673222233</v>
      </c>
      <c r="D21" s="237">
        <f>'[1]12 Znečisťujúce látky'!D21</f>
        <v>22706.08893656082</v>
      </c>
      <c r="E21" s="237">
        <f>'[1]12 Znečisťujúce látky'!E21</f>
        <v>23218.024989160262</v>
      </c>
      <c r="F21" s="237">
        <f>'[1]12 Znečisťujúce látky'!F21</f>
        <v>23661.272530320992</v>
      </c>
      <c r="G21" s="237">
        <f>'[1]12 Znečisťujúce látky'!G21</f>
        <v>16562.629678956368</v>
      </c>
      <c r="H21" s="237">
        <f>'[1]12 Znečisťujúce látky'!H21</f>
        <v>16562.629678956368</v>
      </c>
      <c r="I21" s="237">
        <f>'[1]12 Znečisťujúce látky'!I21</f>
        <v>16728.23673621612</v>
      </c>
      <c r="J21" s="237">
        <f>'[1]12 Znečisťujúce látky'!J21</f>
        <v>16893.843793475873</v>
      </c>
      <c r="K21" s="237">
        <f>'[1]12 Znečisťujúce látky'!K21</f>
        <v>17059.45085073563</v>
      </c>
      <c r="L21" s="237">
        <f>'[1]12 Znečisťujúce látky'!L21</f>
        <v>17225.057907995379</v>
      </c>
      <c r="M21" s="237">
        <f>'[1]12 Znečisťujúce látky'!M21</f>
        <v>17390.664965255131</v>
      </c>
      <c r="N21" s="237">
        <f>'[1]12 Znečisťujúce látky'!N21</f>
        <v>17556.272022514888</v>
      </c>
      <c r="O21" s="237">
        <f>'[1]12 Znečisťujúce látky'!O21</f>
        <v>17721.879079774637</v>
      </c>
      <c r="P21" s="237">
        <f>'[1]12 Znečisťujúce látky'!P21</f>
        <v>17887.48613703439</v>
      </c>
      <c r="Q21" s="237">
        <f>'[1]12 Znečisťujúce látky'!Q21</f>
        <v>18053.093194294139</v>
      </c>
      <c r="R21" s="237">
        <f>'[1]12 Znečisťujúce látky'!R21</f>
        <v>18218.700251553895</v>
      </c>
      <c r="S21" s="237">
        <f>'[1]12 Znečisťujúce látky'!S21</f>
        <v>18423.0719366048</v>
      </c>
      <c r="T21" s="237">
        <f>'[1]12 Znečisťujúce látky'!T21</f>
        <v>18627.443621655715</v>
      </c>
      <c r="U21" s="237">
        <f>'[1]12 Znečisťujúce látky'!U21</f>
        <v>18831.815306706612</v>
      </c>
      <c r="V21" s="237">
        <f>'[1]12 Znečisťujúce látky'!V21</f>
        <v>19036.186991757528</v>
      </c>
      <c r="W21" s="237">
        <f>'[1]12 Znečisťujúce látky'!W21</f>
        <v>19240.558676808436</v>
      </c>
      <c r="X21" s="237">
        <f>'[1]12 Znečisťujúce látky'!X21</f>
        <v>19444.930361859344</v>
      </c>
      <c r="Y21" s="237">
        <f>'[1]12 Znečisťujúce látky'!Y21</f>
        <v>19649.302046910252</v>
      </c>
      <c r="Z21" s="237">
        <f>'[1]12 Znečisťujúce látky'!Z21</f>
        <v>19853.67373196116</v>
      </c>
      <c r="AA21" s="237">
        <f>'[1]12 Znečisťujúce látky'!AA21</f>
        <v>20058.045417012068</v>
      </c>
      <c r="AB21" s="237">
        <f>'[1]12 Znečisťujúce látky'!AB21</f>
        <v>20262.417102062969</v>
      </c>
      <c r="AC21" s="237">
        <f>'[1]12 Znečisťujúce látky'!AC21</f>
        <v>20466.788787113885</v>
      </c>
      <c r="AD21" s="237">
        <f>'[1]12 Znečisťujúce látky'!AD21</f>
        <v>20671.160472164789</v>
      </c>
      <c r="AE21" s="237">
        <f>'[1]12 Znečisťujúce látky'!AE21</f>
        <v>20875.532157215697</v>
      </c>
      <c r="AF21" s="237">
        <f>'[1]12 Znečisťujúce látky'!AF21</f>
        <v>21079.903842266605</v>
      </c>
      <c r="AG21" s="237">
        <f>'[1]12 Znečisťujúce látky'!AG21</f>
        <v>21284.275527317513</v>
      </c>
    </row>
    <row r="22" spans="2:33" x14ac:dyDescent="0.2">
      <c r="B22" s="48" t="s">
        <v>395</v>
      </c>
      <c r="C22" s="55">
        <f t="shared" si="5"/>
        <v>23096.219926970072</v>
      </c>
      <c r="D22" s="237">
        <f>'[1]12 Znečisťujúce látky'!D22</f>
        <v>671.77868091011453</v>
      </c>
      <c r="E22" s="237">
        <f>'[1]12 Znečisťujúce látky'!E22</f>
        <v>678.64601807864165</v>
      </c>
      <c r="F22" s="237">
        <f>'[1]12 Znečisťujúce látky'!F22</f>
        <v>685.410583866872</v>
      </c>
      <c r="G22" s="237">
        <f>'[1]12 Znečisťujúce látky'!G22</f>
        <v>699.69591060896983</v>
      </c>
      <c r="H22" s="237">
        <f>'[1]12 Znečisťujúce látky'!H22</f>
        <v>699.69591060896983</v>
      </c>
      <c r="I22" s="237">
        <f>'[1]12 Znečisťujúce látky'!I22</f>
        <v>707.06123701388424</v>
      </c>
      <c r="J22" s="237">
        <f>'[1]12 Znečisťujúce látky'!J22</f>
        <v>713.77603232539582</v>
      </c>
      <c r="K22" s="237">
        <f>'[1]12 Znečisťujúce látky'!K22</f>
        <v>720.56078566879967</v>
      </c>
      <c r="L22" s="237">
        <f>'[1]12 Znečisťujúce látky'!L22</f>
        <v>727.33873116792631</v>
      </c>
      <c r="M22" s="237">
        <f>'[1]12 Znečisťujúce látky'!M22</f>
        <v>734.0413312980603</v>
      </c>
      <c r="N22" s="237">
        <f>'[1]12 Znečisťujúce látky'!N22</f>
        <v>741.27343280816149</v>
      </c>
      <c r="O22" s="237">
        <f>'[1]12 Znečisťujúce látky'!O22</f>
        <v>747.80897132383427</v>
      </c>
      <c r="P22" s="237">
        <f>'[1]12 Znečisťujúce látky'!P22</f>
        <v>754.63690885320113</v>
      </c>
      <c r="Q22" s="237">
        <f>'[1]12 Znečisťujúce látky'!Q22</f>
        <v>761.3233058935017</v>
      </c>
      <c r="R22" s="237">
        <f>'[1]12 Znečisťujúce látky'!R22</f>
        <v>768.28369136587514</v>
      </c>
      <c r="S22" s="237">
        <f>'[1]12 Znečisťujúce látky'!S22</f>
        <v>775.27220634845094</v>
      </c>
      <c r="T22" s="237">
        <f>'[1]12 Znečisťujúce látky'!T22</f>
        <v>781.65156888176193</v>
      </c>
      <c r="U22" s="237">
        <f>'[1]12 Znečisťujúce látky'!U22</f>
        <v>787.68768387259217</v>
      </c>
      <c r="V22" s="237">
        <f>'[1]12 Znečisťujúce látky'!V22</f>
        <v>793.57313269574661</v>
      </c>
      <c r="W22" s="237">
        <f>'[1]12 Znečisťujúce látky'!W22</f>
        <v>800.0242408391905</v>
      </c>
      <c r="X22" s="237">
        <f>'[1]12 Znečisťujúce látky'!X22</f>
        <v>806.11402506335492</v>
      </c>
      <c r="Y22" s="237">
        <f>'[1]12 Znečisťujúce látky'!Y22</f>
        <v>812.39961426905359</v>
      </c>
      <c r="Z22" s="237">
        <f>'[1]12 Znečisťujúce látky'!Z22</f>
        <v>818.48622727819884</v>
      </c>
      <c r="AA22" s="237">
        <f>'[1]12 Znečisťujúce látky'!AA22</f>
        <v>825.3420196033137</v>
      </c>
      <c r="AB22" s="237">
        <f>'[1]12 Znečisťujúce látky'!AB22</f>
        <v>831.43377033853972</v>
      </c>
      <c r="AC22" s="237">
        <f>'[1]12 Znečisťujúce látky'!AC22</f>
        <v>837.76200504624535</v>
      </c>
      <c r="AD22" s="237">
        <f>'[1]12 Znečisťujúce látky'!AD22</f>
        <v>843.8549400093201</v>
      </c>
      <c r="AE22" s="237">
        <f>'[1]12 Znečisťujúce látky'!AE22</f>
        <v>850.94485156929886</v>
      </c>
      <c r="AF22" s="237">
        <f>'[1]12 Znečisťujúce látky'!AF22</f>
        <v>856.98060558307702</v>
      </c>
      <c r="AG22" s="237">
        <f>'[1]12 Znečisťujúce látky'!AG22</f>
        <v>863.36150377971376</v>
      </c>
    </row>
    <row r="23" spans="2:33" x14ac:dyDescent="0.2">
      <c r="B23" s="48" t="s">
        <v>229</v>
      </c>
      <c r="C23" s="55">
        <f t="shared" ref="C23" si="6">SUM(D23:AG23)</f>
        <v>3843980.2113939226</v>
      </c>
      <c r="D23" s="237">
        <f>'[1]12 Znečisťujúce látky'!D23</f>
        <v>119488.27755502131</v>
      </c>
      <c r="E23" s="237">
        <f>'[1]12 Znečisťujúce látky'!E23</f>
        <v>119630.91993856346</v>
      </c>
      <c r="F23" s="237">
        <f>'[1]12 Znečisťujúce látky'!F23</f>
        <v>119768.60675172313</v>
      </c>
      <c r="G23" s="237">
        <f>'[1]12 Znečisťujúce látky'!G23</f>
        <v>120434.93717679355</v>
      </c>
      <c r="H23" s="237">
        <f>'[1]12 Znečisťujúce látky'!H23</f>
        <v>120434.93717679355</v>
      </c>
      <c r="I23" s="237">
        <f>'[1]12 Znečisťujúce látky'!I23</f>
        <v>121287.83754999265</v>
      </c>
      <c r="J23" s="237">
        <f>'[1]12 Znečisťujúce látky'!J23</f>
        <v>121990.71480091457</v>
      </c>
      <c r="K23" s="237">
        <f>'[1]12 Znečisťujúce látky'!K23</f>
        <v>122712.3017638595</v>
      </c>
      <c r="L23" s="237">
        <f>'[1]12 Znečisťujúce látky'!L23</f>
        <v>123427.42771993151</v>
      </c>
      <c r="M23" s="237">
        <f>'[1]12 Znečisťujúce látky'!M23</f>
        <v>124127.66985070876</v>
      </c>
      <c r="N23" s="237">
        <f>'[1]12 Znečisťujúce látky'!N23</f>
        <v>124943.14538266099</v>
      </c>
      <c r="O23" s="237">
        <f>'[1]12 Znečisťujúce látky'!O23</f>
        <v>125620.2971979283</v>
      </c>
      <c r="P23" s="237">
        <f>'[1]12 Znečisťujúce látky'!P23</f>
        <v>126348.19147801457</v>
      </c>
      <c r="Q23" s="237">
        <f>'[1]12 Znečisťujúce látky'!Q23</f>
        <v>127042.20047237894</v>
      </c>
      <c r="R23" s="237">
        <f>'[1]12 Znečisťujúce látky'!R23</f>
        <v>127790.4512479765</v>
      </c>
      <c r="S23" s="237">
        <f>'[1]12 Znečisťujúce látky'!S23</f>
        <v>128609.85084780803</v>
      </c>
      <c r="T23" s="237">
        <f>'[1]12 Znečisťujúce látky'!T23</f>
        <v>129297.60739970584</v>
      </c>
      <c r="U23" s="237">
        <f>'[1]12 Znečisťujúce látky'!U23</f>
        <v>129924.78601668619</v>
      </c>
      <c r="V23" s="237">
        <f>'[1]12 Znečisťujúce látky'!V23</f>
        <v>130526.948590764</v>
      </c>
      <c r="W23" s="237">
        <f>'[1]12 Znečisťujúce látky'!W23</f>
        <v>131233.70319406569</v>
      </c>
      <c r="X23" s="237">
        <f>'[1]12 Znečisťujúce látky'!X23</f>
        <v>131864.65826779208</v>
      </c>
      <c r="Y23" s="237">
        <f>'[1]12 Znečisťujúce látky'!Y23</f>
        <v>132544.99492405073</v>
      </c>
      <c r="Z23" s="237">
        <f>'[1]12 Znečisťujúce látky'!Z23</f>
        <v>133175.0132013314</v>
      </c>
      <c r="AA23" s="237">
        <f>'[1]12 Znečisťujúce látky'!AA23</f>
        <v>133947.28023889344</v>
      </c>
      <c r="AB23" s="237">
        <f>'[1]12 Znečisťujúce látky'!AB23</f>
        <v>134577.87210113392</v>
      </c>
      <c r="AC23" s="237">
        <f>'[1]12 Znečisťujúce látky'!AC23</f>
        <v>135263.03207987788</v>
      </c>
      <c r="AD23" s="237">
        <f>'[1]12 Znečisťujúce látky'!AD23</f>
        <v>135893.77138214037</v>
      </c>
      <c r="AE23" s="237">
        <f>'[1]12 Znečisťujúce látky'!AE23</f>
        <v>136707.02579878925</v>
      </c>
      <c r="AF23" s="237">
        <f>'[1]12 Znečisťujúce látky'!AF23</f>
        <v>137341.20877346623</v>
      </c>
      <c r="AG23" s="237">
        <f>'[1]12 Znečisťujúce látky'!AG23</f>
        <v>138024.54251415725</v>
      </c>
    </row>
    <row r="24" spans="2:33" x14ac:dyDescent="0.2">
      <c r="B24" s="48" t="s">
        <v>396</v>
      </c>
      <c r="C24" s="55">
        <f>SUM(D24:AG24)</f>
        <v>251519.34883672142</v>
      </c>
      <c r="D24" s="237">
        <f>'[1]12 Znečisťujúce látky'!D24</f>
        <v>8432.3005115196102</v>
      </c>
      <c r="E24" s="237">
        <f>'[1]12 Znečisťujúce látky'!E24</f>
        <v>8361.6671701318392</v>
      </c>
      <c r="F24" s="237">
        <f>'[1]12 Znečisťujúce látky'!F24</f>
        <v>8291.6864916308605</v>
      </c>
      <c r="G24" s="237">
        <f>'[1]12 Znečisťujúce látky'!G24</f>
        <v>8198.3874475390276</v>
      </c>
      <c r="H24" s="237">
        <f>'[1]12 Znečisťujúce látky'!H24</f>
        <v>8198.3874475390276</v>
      </c>
      <c r="I24" s="237">
        <f>'[1]12 Znečisťujúce látky'!I24</f>
        <v>8224.4771654163142</v>
      </c>
      <c r="J24" s="237">
        <f>'[1]12 Znečisťujúce látky'!J24</f>
        <v>8237.312204492704</v>
      </c>
      <c r="K24" s="237">
        <f>'[1]12 Znečisťujúce látky'!K24</f>
        <v>8251.9501485189667</v>
      </c>
      <c r="L24" s="237">
        <f>'[1]12 Znečisťujúce látky'!L24</f>
        <v>8265.7327075221438</v>
      </c>
      <c r="M24" s="237">
        <f>'[1]12 Znečisťujúce látky'!M24</f>
        <v>8278.3452448907192</v>
      </c>
      <c r="N24" s="237">
        <f>'[1]12 Znečisťujúce látky'!N24</f>
        <v>8300.7385984531702</v>
      </c>
      <c r="O24" s="237">
        <f>'[1]12 Znečisťujúce látky'!O24</f>
        <v>8312.209167348452</v>
      </c>
      <c r="P24" s="237">
        <f>'[1]12 Znečisťujúce látky'!P24</f>
        <v>8327.1919250028604</v>
      </c>
      <c r="Q24" s="237">
        <f>'[1]12 Znečisťujúce látky'!Q24</f>
        <v>8339.1085217469063</v>
      </c>
      <c r="R24" s="237">
        <f>'[1]12 Znečisťujúce látky'!R24</f>
        <v>8355.2970461170826</v>
      </c>
      <c r="S24" s="237">
        <f>'[1]12 Znečisťujúce látky'!S24</f>
        <v>8381.5486158831518</v>
      </c>
      <c r="T24" s="237">
        <f>'[1]12 Znečisťujúce látky'!T24</f>
        <v>8396.6835920230478</v>
      </c>
      <c r="U24" s="237">
        <f>'[1]12 Znečisťujúce látky'!U24</f>
        <v>8407.5474152731767</v>
      </c>
      <c r="V24" s="237">
        <f>'[1]12 Znečisťujúce látky'!V24</f>
        <v>8416.7671221958753</v>
      </c>
      <c r="W24" s="237">
        <f>'[1]12 Znečisťujúce látky'!W24</f>
        <v>8433.7232535257881</v>
      </c>
      <c r="X24" s="237">
        <f>'[1]12 Znečisťujúce látky'!X24</f>
        <v>8444.4203688082107</v>
      </c>
      <c r="Y24" s="237">
        <f>'[1]12 Znečisťujúce látky'!Y24</f>
        <v>8459.7262481463767</v>
      </c>
      <c r="Z24" s="237">
        <f>'[1]12 Znečisťujúce látky'!Z24</f>
        <v>8470.3286436076942</v>
      </c>
      <c r="AA24" s="237">
        <f>'[1]12 Znečisťujúce látky'!AA24</f>
        <v>8491.4546880672879</v>
      </c>
      <c r="AB24" s="237">
        <f>'[1]12 Znečisťujúce látky'!AB24</f>
        <v>8502.0721993884436</v>
      </c>
      <c r="AC24" s="237">
        <f>'[1]12 Znečisťujúce látky'!AC24</f>
        <v>8517.512667621173</v>
      </c>
      <c r="AD24" s="237">
        <f>'[1]12 Znečisťujúce látky'!AD24</f>
        <v>8528.1358935128737</v>
      </c>
      <c r="AE24" s="237">
        <f>'[1]12 Znečisťujúce látky'!AE24</f>
        <v>8552.1266675603565</v>
      </c>
      <c r="AF24" s="237">
        <f>'[1]12 Znečisťujúce látky'!AF24</f>
        <v>8564.0216790987452</v>
      </c>
      <c r="AG24" s="237">
        <f>'[1]12 Znečisťujúce látky'!AG24</f>
        <v>8578.4879841395323</v>
      </c>
    </row>
    <row r="25" spans="2:33" x14ac:dyDescent="0.2">
      <c r="B25" s="49" t="s">
        <v>47</v>
      </c>
      <c r="C25" s="238">
        <f>SUM(D25:AG25)</f>
        <v>36223567.16671472</v>
      </c>
      <c r="D25" s="238">
        <f t="shared" ref="D25:AG25" si="7">SUM(D18:D24)</f>
        <v>1026911.8010481459</v>
      </c>
      <c r="E25" s="238">
        <f t="shared" si="7"/>
        <v>1041157.669340058</v>
      </c>
      <c r="F25" s="238">
        <f t="shared" si="7"/>
        <v>1055199.8893612067</v>
      </c>
      <c r="G25" s="238">
        <f t="shared" si="7"/>
        <v>1083560.6995400242</v>
      </c>
      <c r="H25" s="238">
        <f t="shared" si="7"/>
        <v>1083560.6995400242</v>
      </c>
      <c r="I25" s="238">
        <f t="shared" si="7"/>
        <v>1096403.996654494</v>
      </c>
      <c r="J25" s="238">
        <f t="shared" si="7"/>
        <v>1108376.7253606592</v>
      </c>
      <c r="K25" s="238">
        <f t="shared" si="7"/>
        <v>1120433.9851289226</v>
      </c>
      <c r="L25" s="238">
        <f t="shared" si="7"/>
        <v>1132499.3893977033</v>
      </c>
      <c r="M25" s="238">
        <f t="shared" si="7"/>
        <v>1144455.1727159841</v>
      </c>
      <c r="N25" s="238">
        <f t="shared" si="7"/>
        <v>1157143.821846507</v>
      </c>
      <c r="O25" s="238">
        <f t="shared" si="7"/>
        <v>1168821.5770630499</v>
      </c>
      <c r="P25" s="238">
        <f t="shared" si="7"/>
        <v>1180949.5097514819</v>
      </c>
      <c r="Q25" s="238">
        <f t="shared" si="7"/>
        <v>1192892.4164910046</v>
      </c>
      <c r="R25" s="238">
        <f t="shared" si="7"/>
        <v>1205233.5445669375</v>
      </c>
      <c r="S25" s="238">
        <f t="shared" si="7"/>
        <v>1217383.0936301365</v>
      </c>
      <c r="T25" s="238">
        <f t="shared" si="7"/>
        <v>1228686.2610021122</v>
      </c>
      <c r="U25" s="238">
        <f t="shared" si="7"/>
        <v>1239464.5337894352</v>
      </c>
      <c r="V25" s="238">
        <f t="shared" si="7"/>
        <v>1250006.8522259519</v>
      </c>
      <c r="W25" s="238">
        <f t="shared" si="7"/>
        <v>1261397.3839386848</v>
      </c>
      <c r="X25" s="238">
        <f t="shared" si="7"/>
        <v>1272277.820751179</v>
      </c>
      <c r="Y25" s="238">
        <f t="shared" si="7"/>
        <v>1283405.3814483483</v>
      </c>
      <c r="Z25" s="238">
        <f t="shared" si="7"/>
        <v>1294282.2991642498</v>
      </c>
      <c r="AA25" s="238">
        <f t="shared" si="7"/>
        <v>1306312.5193581602</v>
      </c>
      <c r="AB25" s="238">
        <f t="shared" si="7"/>
        <v>1317198.4688348453</v>
      </c>
      <c r="AC25" s="238">
        <f t="shared" si="7"/>
        <v>1328400.7796597774</v>
      </c>
      <c r="AD25" s="238">
        <f t="shared" si="7"/>
        <v>1339288.7575134952</v>
      </c>
      <c r="AE25" s="238">
        <f t="shared" si="7"/>
        <v>1351678.1581420125</v>
      </c>
      <c r="AF25" s="238">
        <f t="shared" si="7"/>
        <v>1362430.9424467008</v>
      </c>
      <c r="AG25" s="238">
        <f t="shared" si="7"/>
        <v>1373753.0170034349</v>
      </c>
    </row>
    <row r="28" spans="2:33" x14ac:dyDescent="0.2">
      <c r="B28" s="48"/>
      <c r="C28" s="48"/>
      <c r="D28" s="48" t="s">
        <v>10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</row>
    <row r="29" spans="2:33" x14ac:dyDescent="0.2">
      <c r="B29" s="49" t="s">
        <v>403</v>
      </c>
      <c r="C29" s="49"/>
      <c r="D29" s="48">
        <v>1</v>
      </c>
      <c r="E29" s="48">
        <v>2</v>
      </c>
      <c r="F29" s="48">
        <v>3</v>
      </c>
      <c r="G29" s="48">
        <v>4</v>
      </c>
      <c r="H29" s="48">
        <v>5</v>
      </c>
      <c r="I29" s="48">
        <v>6</v>
      </c>
      <c r="J29" s="48">
        <v>7</v>
      </c>
      <c r="K29" s="48">
        <v>8</v>
      </c>
      <c r="L29" s="48">
        <v>9</v>
      </c>
      <c r="M29" s="48">
        <v>10</v>
      </c>
      <c r="N29" s="48">
        <v>11</v>
      </c>
      <c r="O29" s="48">
        <v>12</v>
      </c>
      <c r="P29" s="48">
        <v>13</v>
      </c>
      <c r="Q29" s="48">
        <v>14</v>
      </c>
      <c r="R29" s="48">
        <v>15</v>
      </c>
      <c r="S29" s="48">
        <v>16</v>
      </c>
      <c r="T29" s="48">
        <v>17</v>
      </c>
      <c r="U29" s="48">
        <v>18</v>
      </c>
      <c r="V29" s="48">
        <v>19</v>
      </c>
      <c r="W29" s="48">
        <v>20</v>
      </c>
      <c r="X29" s="48">
        <v>21</v>
      </c>
      <c r="Y29" s="48">
        <v>22</v>
      </c>
      <c r="Z29" s="48">
        <v>23</v>
      </c>
      <c r="AA29" s="48">
        <v>24</v>
      </c>
      <c r="AB29" s="48">
        <v>25</v>
      </c>
      <c r="AC29" s="48">
        <v>26</v>
      </c>
      <c r="AD29" s="48">
        <v>27</v>
      </c>
      <c r="AE29" s="48">
        <v>28</v>
      </c>
      <c r="AF29" s="48">
        <v>29</v>
      </c>
      <c r="AG29" s="48">
        <v>30</v>
      </c>
    </row>
    <row r="30" spans="2:33" x14ac:dyDescent="0.2">
      <c r="B30" s="51" t="s">
        <v>90</v>
      </c>
      <c r="C30" s="51" t="s">
        <v>9</v>
      </c>
      <c r="D30" s="52">
        <f>D4</f>
        <v>2026</v>
      </c>
      <c r="E30" s="52">
        <f t="shared" ref="E30:AG30" si="8">E4</f>
        <v>2027</v>
      </c>
      <c r="F30" s="52">
        <f t="shared" si="8"/>
        <v>2028</v>
      </c>
      <c r="G30" s="52">
        <f t="shared" si="8"/>
        <v>2029</v>
      </c>
      <c r="H30" s="52">
        <f t="shared" si="8"/>
        <v>2030</v>
      </c>
      <c r="I30" s="52">
        <f t="shared" si="8"/>
        <v>2031</v>
      </c>
      <c r="J30" s="52">
        <f t="shared" si="8"/>
        <v>2032</v>
      </c>
      <c r="K30" s="52">
        <f t="shared" si="8"/>
        <v>2033</v>
      </c>
      <c r="L30" s="52">
        <f t="shared" si="8"/>
        <v>2034</v>
      </c>
      <c r="M30" s="52">
        <f t="shared" si="8"/>
        <v>2035</v>
      </c>
      <c r="N30" s="52">
        <f t="shared" si="8"/>
        <v>2036</v>
      </c>
      <c r="O30" s="52">
        <f t="shared" si="8"/>
        <v>2037</v>
      </c>
      <c r="P30" s="52">
        <f t="shared" si="8"/>
        <v>2038</v>
      </c>
      <c r="Q30" s="52">
        <f t="shared" si="8"/>
        <v>2039</v>
      </c>
      <c r="R30" s="52">
        <f t="shared" si="8"/>
        <v>2040</v>
      </c>
      <c r="S30" s="52">
        <f t="shared" si="8"/>
        <v>2041</v>
      </c>
      <c r="T30" s="52">
        <f t="shared" si="8"/>
        <v>2042</v>
      </c>
      <c r="U30" s="52">
        <f t="shared" si="8"/>
        <v>2043</v>
      </c>
      <c r="V30" s="52">
        <f t="shared" si="8"/>
        <v>2044</v>
      </c>
      <c r="W30" s="52">
        <f t="shared" si="8"/>
        <v>2045</v>
      </c>
      <c r="X30" s="52">
        <f t="shared" si="8"/>
        <v>2046</v>
      </c>
      <c r="Y30" s="52">
        <f t="shared" si="8"/>
        <v>2047</v>
      </c>
      <c r="Z30" s="52">
        <f t="shared" si="8"/>
        <v>2048</v>
      </c>
      <c r="AA30" s="52">
        <f t="shared" si="8"/>
        <v>2049</v>
      </c>
      <c r="AB30" s="52">
        <f t="shared" si="8"/>
        <v>2050</v>
      </c>
      <c r="AC30" s="52">
        <f t="shared" si="8"/>
        <v>2051</v>
      </c>
      <c r="AD30" s="52">
        <f t="shared" si="8"/>
        <v>2052</v>
      </c>
      <c r="AE30" s="52">
        <f t="shared" si="8"/>
        <v>2053</v>
      </c>
      <c r="AF30" s="52">
        <f t="shared" si="8"/>
        <v>2054</v>
      </c>
      <c r="AG30" s="52">
        <f t="shared" si="8"/>
        <v>2055</v>
      </c>
    </row>
    <row r="31" spans="2:33" x14ac:dyDescent="0.2">
      <c r="B31" s="48" t="s">
        <v>399</v>
      </c>
      <c r="C31" s="55">
        <f>SUM(D31:AG31)</f>
        <v>-8131.7778886122469</v>
      </c>
      <c r="D31" s="241">
        <f>D5-D18</f>
        <v>0</v>
      </c>
      <c r="E31" s="241">
        <f t="shared" ref="E31:AG37" si="9">E5-E18</f>
        <v>0</v>
      </c>
      <c r="F31" s="241">
        <f t="shared" si="9"/>
        <v>0</v>
      </c>
      <c r="G31" s="241">
        <f t="shared" si="9"/>
        <v>-247.02289129694691</v>
      </c>
      <c r="H31" s="241">
        <f t="shared" si="9"/>
        <v>-233.85366242915916</v>
      </c>
      <c r="I31" s="241">
        <f t="shared" si="9"/>
        <v>-264.11677210579001</v>
      </c>
      <c r="J31" s="241">
        <f t="shared" si="9"/>
        <v>-252.22531400491062</v>
      </c>
      <c r="K31" s="241">
        <f t="shared" si="9"/>
        <v>-268.43327878491255</v>
      </c>
      <c r="L31" s="241">
        <f t="shared" si="9"/>
        <v>-279.22574131529109</v>
      </c>
      <c r="M31" s="241">
        <f t="shared" si="9"/>
        <v>-287.25293151919323</v>
      </c>
      <c r="N31" s="241">
        <f t="shared" si="9"/>
        <v>-253.04849324402676</v>
      </c>
      <c r="O31" s="241">
        <f t="shared" si="9"/>
        <v>-253.37001061562114</v>
      </c>
      <c r="P31" s="241">
        <f t="shared" si="9"/>
        <v>-271.28130183247413</v>
      </c>
      <c r="Q31" s="241">
        <f t="shared" si="9"/>
        <v>-256.69873640002697</v>
      </c>
      <c r="R31" s="241">
        <f t="shared" si="9"/>
        <v>-273.79478165899127</v>
      </c>
      <c r="S31" s="241">
        <f t="shared" si="9"/>
        <v>-310.5980724664405</v>
      </c>
      <c r="T31" s="241">
        <f t="shared" si="9"/>
        <v>-326.19237583329232</v>
      </c>
      <c r="U31" s="241">
        <f t="shared" si="9"/>
        <v>-309.602281961892</v>
      </c>
      <c r="V31" s="241">
        <f t="shared" si="9"/>
        <v>-305.72045773997161</v>
      </c>
      <c r="W31" s="241">
        <f t="shared" si="9"/>
        <v>-323.3239712516297</v>
      </c>
      <c r="X31" s="241">
        <f t="shared" si="9"/>
        <v>-302.54167287300515</v>
      </c>
      <c r="Y31" s="241">
        <f t="shared" si="9"/>
        <v>-313.25945433263769</v>
      </c>
      <c r="Z31" s="241">
        <f t="shared" si="9"/>
        <v>-298.26568491148282</v>
      </c>
      <c r="AA31" s="241">
        <f t="shared" si="9"/>
        <v>-331.87641754611468</v>
      </c>
      <c r="AB31" s="241">
        <f t="shared" si="9"/>
        <v>-336.50737755305818</v>
      </c>
      <c r="AC31" s="241">
        <f t="shared" si="9"/>
        <v>-349.02108691536705</v>
      </c>
      <c r="AD31" s="241">
        <f t="shared" si="9"/>
        <v>-353.70427444890811</v>
      </c>
      <c r="AE31" s="241">
        <f t="shared" si="9"/>
        <v>-371.16813080314023</v>
      </c>
      <c r="AF31" s="241">
        <f t="shared" si="9"/>
        <v>-372.08118568764621</v>
      </c>
      <c r="AG31" s="241">
        <f t="shared" si="9"/>
        <v>-387.59152908031683</v>
      </c>
    </row>
    <row r="32" spans="2:33" x14ac:dyDescent="0.2">
      <c r="B32" s="48" t="s">
        <v>397</v>
      </c>
      <c r="C32" s="55">
        <f t="shared" ref="C32:C37" si="10">SUM(D32:AG32)</f>
        <v>9023.8631726791737</v>
      </c>
      <c r="D32" s="241">
        <f t="shared" ref="D32:S37" si="11">D6-D19</f>
        <v>0</v>
      </c>
      <c r="E32" s="241">
        <f t="shared" si="11"/>
        <v>0</v>
      </c>
      <c r="F32" s="241">
        <f t="shared" si="11"/>
        <v>0</v>
      </c>
      <c r="G32" s="241">
        <f t="shared" si="11"/>
        <v>249.66779753964681</v>
      </c>
      <c r="H32" s="241">
        <f t="shared" si="11"/>
        <v>252.66199224741592</v>
      </c>
      <c r="I32" s="241">
        <f t="shared" si="11"/>
        <v>260.18646158277272</v>
      </c>
      <c r="J32" s="241">
        <f t="shared" si="11"/>
        <v>267.71093091812963</v>
      </c>
      <c r="K32" s="241">
        <f t="shared" si="11"/>
        <v>275.23540025348643</v>
      </c>
      <c r="L32" s="241">
        <f t="shared" si="11"/>
        <v>282.75986958884357</v>
      </c>
      <c r="M32" s="241">
        <f t="shared" si="11"/>
        <v>290.2843389242006</v>
      </c>
      <c r="N32" s="241">
        <f t="shared" si="11"/>
        <v>300.92368731897716</v>
      </c>
      <c r="O32" s="241">
        <f t="shared" si="11"/>
        <v>308.46827071294251</v>
      </c>
      <c r="P32" s="241">
        <f t="shared" si="11"/>
        <v>316.01285410690787</v>
      </c>
      <c r="Q32" s="241">
        <f t="shared" si="11"/>
        <v>323.55743750087311</v>
      </c>
      <c r="R32" s="241">
        <f t="shared" si="11"/>
        <v>331.10202089483812</v>
      </c>
      <c r="S32" s="241">
        <f t="shared" si="11"/>
        <v>335.82149881317002</v>
      </c>
      <c r="T32" s="241">
        <f t="shared" si="9"/>
        <v>340.5409767315017</v>
      </c>
      <c r="U32" s="241">
        <f t="shared" si="9"/>
        <v>345.26045464983338</v>
      </c>
      <c r="V32" s="241">
        <f t="shared" si="9"/>
        <v>349.97993256816505</v>
      </c>
      <c r="W32" s="241">
        <f t="shared" si="9"/>
        <v>354.69941048649684</v>
      </c>
      <c r="X32" s="241">
        <f t="shared" si="9"/>
        <v>362.4926727155995</v>
      </c>
      <c r="Y32" s="241">
        <f t="shared" si="9"/>
        <v>367.24963073082108</v>
      </c>
      <c r="Z32" s="241">
        <f t="shared" si="9"/>
        <v>372.00658874604244</v>
      </c>
      <c r="AA32" s="241">
        <f t="shared" si="9"/>
        <v>376.76354676126437</v>
      </c>
      <c r="AB32" s="241">
        <f t="shared" si="9"/>
        <v>381.52050477648618</v>
      </c>
      <c r="AC32" s="241">
        <f t="shared" si="9"/>
        <v>386.27746279170788</v>
      </c>
      <c r="AD32" s="241">
        <f t="shared" si="9"/>
        <v>391.03442080692957</v>
      </c>
      <c r="AE32" s="241">
        <f t="shared" si="9"/>
        <v>395.79137882215127</v>
      </c>
      <c r="AF32" s="241">
        <f t="shared" si="9"/>
        <v>400.54833683737297</v>
      </c>
      <c r="AG32" s="241">
        <f t="shared" si="9"/>
        <v>405.30529485259501</v>
      </c>
    </row>
    <row r="33" spans="2:33" x14ac:dyDescent="0.2">
      <c r="B33" s="48" t="s">
        <v>400</v>
      </c>
      <c r="C33" s="55">
        <f t="shared" si="10"/>
        <v>-259213.73439101898</v>
      </c>
      <c r="D33" s="241">
        <f t="shared" si="11"/>
        <v>0</v>
      </c>
      <c r="E33" s="241">
        <f t="shared" si="9"/>
        <v>0</v>
      </c>
      <c r="F33" s="241">
        <f t="shared" si="9"/>
        <v>0</v>
      </c>
      <c r="G33" s="241">
        <f t="shared" si="9"/>
        <v>-7637.7663929107366</v>
      </c>
      <c r="H33" s="241">
        <f t="shared" si="9"/>
        <v>-7214.7653468128992</v>
      </c>
      <c r="I33" s="241">
        <f t="shared" si="9"/>
        <v>-8199.5602127409074</v>
      </c>
      <c r="J33" s="241">
        <f t="shared" si="9"/>
        <v>-7842.3972367732786</v>
      </c>
      <c r="K33" s="241">
        <f t="shared" si="9"/>
        <v>-8405.317487271619</v>
      </c>
      <c r="L33" s="241">
        <f t="shared" si="9"/>
        <v>-8778.1490406608209</v>
      </c>
      <c r="M33" s="241">
        <f t="shared" si="9"/>
        <v>-9060.2541081755189</v>
      </c>
      <c r="N33" s="241">
        <f t="shared" si="9"/>
        <v>-7931.0531864830991</v>
      </c>
      <c r="O33" s="241">
        <f t="shared" si="9"/>
        <v>-7946.6282656631665</v>
      </c>
      <c r="P33" s="241">
        <f t="shared" si="9"/>
        <v>-8568.0850829978008</v>
      </c>
      <c r="Q33" s="241">
        <f t="shared" si="9"/>
        <v>-8122.4496795430314</v>
      </c>
      <c r="R33" s="241">
        <f t="shared" si="9"/>
        <v>-8704.1712565609487</v>
      </c>
      <c r="S33" s="241">
        <f t="shared" si="9"/>
        <v>-9908.3305643234635</v>
      </c>
      <c r="T33" s="241">
        <f t="shared" si="9"/>
        <v>-10430.685962311924</v>
      </c>
      <c r="U33" s="241">
        <f t="shared" si="9"/>
        <v>-9914.4681237840559</v>
      </c>
      <c r="V33" s="241">
        <f t="shared" si="9"/>
        <v>-9782.6500379149802</v>
      </c>
      <c r="W33" s="241">
        <f t="shared" si="9"/>
        <v>-10364.665777576854</v>
      </c>
      <c r="X33" s="241">
        <f t="shared" si="9"/>
        <v>-9694.7274645958096</v>
      </c>
      <c r="Y33" s="241">
        <f t="shared" si="9"/>
        <v>-10042.583697861061</v>
      </c>
      <c r="Z33" s="241">
        <f t="shared" si="9"/>
        <v>-9585.6547716646455</v>
      </c>
      <c r="AA33" s="241">
        <f t="shared" si="9"/>
        <v>-10710.152964216657</v>
      </c>
      <c r="AB33" s="241">
        <f t="shared" si="9"/>
        <v>-10872.307962221326</v>
      </c>
      <c r="AC33" s="241">
        <f t="shared" si="9"/>
        <v>-11283.31400173041</v>
      </c>
      <c r="AD33" s="241">
        <f t="shared" si="9"/>
        <v>-11447.290810420178</v>
      </c>
      <c r="AE33" s="241">
        <f t="shared" si="9"/>
        <v>-12066.331255745841</v>
      </c>
      <c r="AF33" s="241">
        <f t="shared" si="9"/>
        <v>-12087.893065322191</v>
      </c>
      <c r="AG33" s="241">
        <f t="shared" si="9"/>
        <v>-12612.080634735757</v>
      </c>
    </row>
    <row r="34" spans="2:33" x14ac:dyDescent="0.2">
      <c r="B34" s="48" t="s">
        <v>398</v>
      </c>
      <c r="C34" s="55">
        <f t="shared" si="10"/>
        <v>297417.16363589407</v>
      </c>
      <c r="D34" s="241">
        <f t="shared" si="11"/>
        <v>0</v>
      </c>
      <c r="E34" s="241">
        <f t="shared" si="9"/>
        <v>0</v>
      </c>
      <c r="F34" s="241">
        <f t="shared" si="9"/>
        <v>0</v>
      </c>
      <c r="G34" s="241">
        <f t="shared" si="9"/>
        <v>8068.4440498408694</v>
      </c>
      <c r="H34" s="241">
        <f t="shared" si="9"/>
        <v>8163.1755710954167</v>
      </c>
      <c r="I34" s="241">
        <f t="shared" si="9"/>
        <v>8427.6918488953233</v>
      </c>
      <c r="J34" s="241">
        <f t="shared" si="9"/>
        <v>8692.2081266952337</v>
      </c>
      <c r="K34" s="241">
        <f t="shared" si="9"/>
        <v>8956.7244044951294</v>
      </c>
      <c r="L34" s="241">
        <f t="shared" si="9"/>
        <v>9221.240682295047</v>
      </c>
      <c r="M34" s="241">
        <f t="shared" si="9"/>
        <v>9485.75696009495</v>
      </c>
      <c r="N34" s="241">
        <f t="shared" si="9"/>
        <v>9849.0842586955114</v>
      </c>
      <c r="O34" s="241">
        <f t="shared" si="9"/>
        <v>10114.280453086434</v>
      </c>
      <c r="P34" s="241">
        <f t="shared" si="9"/>
        <v>10379.476647477368</v>
      </c>
      <c r="Q34" s="241">
        <f t="shared" si="9"/>
        <v>10644.672841868291</v>
      </c>
      <c r="R34" s="241">
        <f t="shared" si="9"/>
        <v>10909.86903625921</v>
      </c>
      <c r="S34" s="241">
        <f t="shared" si="9"/>
        <v>11075.094862579976</v>
      </c>
      <c r="T34" s="241">
        <f t="shared" si="9"/>
        <v>11240.320688900727</v>
      </c>
      <c r="U34" s="241">
        <f t="shared" si="9"/>
        <v>11405.546515221486</v>
      </c>
      <c r="V34" s="241">
        <f t="shared" si="9"/>
        <v>11570.772341542248</v>
      </c>
      <c r="W34" s="241">
        <f t="shared" si="9"/>
        <v>11735.998167863003</v>
      </c>
      <c r="X34" s="241">
        <f t="shared" si="9"/>
        <v>11998.254712284608</v>
      </c>
      <c r="Y34" s="241">
        <f t="shared" si="9"/>
        <v>12164.793802421085</v>
      </c>
      <c r="Z34" s="241">
        <f t="shared" si="9"/>
        <v>12331.332892557581</v>
      </c>
      <c r="AA34" s="241">
        <f t="shared" si="9"/>
        <v>12497.871982694061</v>
      </c>
      <c r="AB34" s="241">
        <f t="shared" si="9"/>
        <v>12664.411072830557</v>
      </c>
      <c r="AC34" s="241">
        <f t="shared" si="9"/>
        <v>12830.95016296703</v>
      </c>
      <c r="AD34" s="241">
        <f t="shared" si="9"/>
        <v>12997.489253103522</v>
      </c>
      <c r="AE34" s="241">
        <f t="shared" si="9"/>
        <v>13164.028343240003</v>
      </c>
      <c r="AF34" s="241">
        <f>AF8-AF21</f>
        <v>13330.567433376498</v>
      </c>
      <c r="AG34" s="241">
        <f t="shared" si="9"/>
        <v>13497.106523512979</v>
      </c>
    </row>
    <row r="35" spans="2:33" x14ac:dyDescent="0.2">
      <c r="B35" s="48" t="s">
        <v>395</v>
      </c>
      <c r="C35" s="55">
        <f t="shared" si="10"/>
        <v>5.8977983491171244</v>
      </c>
      <c r="D35" s="241">
        <f t="shared" si="11"/>
        <v>0</v>
      </c>
      <c r="E35" s="241">
        <f t="shared" si="9"/>
        <v>0</v>
      </c>
      <c r="F35" s="241">
        <f t="shared" si="9"/>
        <v>0</v>
      </c>
      <c r="G35" s="241">
        <f t="shared" si="9"/>
        <v>-0.63575181917940427</v>
      </c>
      <c r="H35" s="241">
        <f t="shared" si="9"/>
        <v>-0.16743444538008134</v>
      </c>
      <c r="I35" s="241">
        <f t="shared" si="9"/>
        <v>-0.8442875405517043</v>
      </c>
      <c r="J35" s="241">
        <f t="shared" si="9"/>
        <v>-0.28124663837945718</v>
      </c>
      <c r="K35" s="241">
        <f t="shared" si="9"/>
        <v>-0.48795809781711341</v>
      </c>
      <c r="L35" s="241">
        <f t="shared" si="9"/>
        <v>-0.57465082750320562</v>
      </c>
      <c r="M35" s="241">
        <f t="shared" si="9"/>
        <v>-0.58599818819652683</v>
      </c>
      <c r="N35" s="241">
        <f t="shared" si="9"/>
        <v>0.58876747452404743</v>
      </c>
      <c r="O35" s="241">
        <f t="shared" si="9"/>
        <v>0.75746022119562895</v>
      </c>
      <c r="P35" s="241">
        <f t="shared" si="9"/>
        <v>0.51072740247764159</v>
      </c>
      <c r="Q35" s="241">
        <f t="shared" si="9"/>
        <v>1.1471964125602199</v>
      </c>
      <c r="R35" s="241">
        <f t="shared" si="9"/>
        <v>0.89382166222810611</v>
      </c>
      <c r="S35" s="241">
        <f t="shared" si="9"/>
        <v>-1.1409197203192889E-2</v>
      </c>
      <c r="T35" s="241">
        <f t="shared" si="9"/>
        <v>-0.30748760736958047</v>
      </c>
      <c r="U35" s="241">
        <f t="shared" si="9"/>
        <v>0.3119662062979387</v>
      </c>
      <c r="V35" s="241">
        <f t="shared" si="9"/>
        <v>0.51288909842151043</v>
      </c>
      <c r="W35" s="241">
        <f t="shared" si="9"/>
        <v>0.14815267025517187</v>
      </c>
      <c r="X35" s="241">
        <f t="shared" si="9"/>
        <v>0.9381606319865341</v>
      </c>
      <c r="Y35" s="241">
        <f t="shared" si="9"/>
        <v>0.74359835780524008</v>
      </c>
      <c r="Z35" s="241">
        <f t="shared" si="9"/>
        <v>1.3357349221972754</v>
      </c>
      <c r="AA35" s="241">
        <f t="shared" si="9"/>
        <v>0.57405712073341419</v>
      </c>
      <c r="AB35" s="241">
        <f t="shared" si="9"/>
        <v>0.57642090915840072</v>
      </c>
      <c r="AC35" s="241">
        <f t="shared" si="9"/>
        <v>0.34230072510320042</v>
      </c>
      <c r="AD35" s="241">
        <f t="shared" si="9"/>
        <v>0.34348028568012978</v>
      </c>
      <c r="AE35" s="241">
        <f t="shared" si="9"/>
        <v>7.5775000916223689E-2</v>
      </c>
      <c r="AF35" s="241">
        <f t="shared" si="9"/>
        <v>0.13814426431019911</v>
      </c>
      <c r="AG35" s="241">
        <f t="shared" si="9"/>
        <v>-0.14463065515349172</v>
      </c>
    </row>
    <row r="36" spans="2:33" x14ac:dyDescent="0.2">
      <c r="B36" s="48" t="s">
        <v>229</v>
      </c>
      <c r="C36" s="55">
        <f t="shared" si="10"/>
        <v>-5805.8510129271453</v>
      </c>
      <c r="D36" s="241">
        <f t="shared" si="11"/>
        <v>0</v>
      </c>
      <c r="E36" s="241">
        <f t="shared" si="9"/>
        <v>0</v>
      </c>
      <c r="F36" s="241">
        <f t="shared" si="9"/>
        <v>0</v>
      </c>
      <c r="G36" s="241">
        <f t="shared" si="9"/>
        <v>-393.236799973296</v>
      </c>
      <c r="H36" s="241">
        <f t="shared" si="9"/>
        <v>-290.62459795939503</v>
      </c>
      <c r="I36" s="241">
        <f t="shared" si="9"/>
        <v>-445.06384746638651</v>
      </c>
      <c r="J36" s="241">
        <f t="shared" si="9"/>
        <v>-321.53773040055239</v>
      </c>
      <c r="K36" s="241">
        <f t="shared" si="9"/>
        <v>-351.56037712169928</v>
      </c>
      <c r="L36" s="241">
        <f t="shared" si="9"/>
        <v>-367.8390264493064</v>
      </c>
      <c r="M36" s="241">
        <f t="shared" si="9"/>
        <v>-369.23385048215277</v>
      </c>
      <c r="N36" s="241">
        <f t="shared" si="9"/>
        <v>-154.21975961406133</v>
      </c>
      <c r="O36" s="241">
        <f t="shared" si="9"/>
        <v>-131.0734352380241</v>
      </c>
      <c r="P36" s="241">
        <f t="shared" si="9"/>
        <v>-166.88837297736609</v>
      </c>
      <c r="Q36" s="241">
        <f t="shared" si="9"/>
        <v>-29.017895260985824</v>
      </c>
      <c r="R36" s="241">
        <f t="shared" si="9"/>
        <v>-76.584348162941751</v>
      </c>
      <c r="S36" s="241">
        <f t="shared" si="9"/>
        <v>-266.61250277864747</v>
      </c>
      <c r="T36" s="241">
        <f t="shared" si="9"/>
        <v>-324.99760946053721</v>
      </c>
      <c r="U36" s="241">
        <f t="shared" si="9"/>
        <v>-188.56105625510099</v>
      </c>
      <c r="V36" s="241">
        <f t="shared" si="9"/>
        <v>-160.95032087179425</v>
      </c>
      <c r="W36" s="241">
        <f t="shared" si="9"/>
        <v>-237.93161471227359</v>
      </c>
      <c r="X36" s="241">
        <f t="shared" si="9"/>
        <v>-77.726700933650136</v>
      </c>
      <c r="Y36" s="241">
        <f t="shared" si="9"/>
        <v>-127.77324792707805</v>
      </c>
      <c r="Z36" s="241">
        <f t="shared" si="9"/>
        <v>8.7516302545554936</v>
      </c>
      <c r="AA36" s="241">
        <f t="shared" si="9"/>
        <v>-132.82343379690428</v>
      </c>
      <c r="AB36" s="241">
        <f t="shared" si="9"/>
        <v>-132.72332252646447</v>
      </c>
      <c r="AC36" s="241">
        <f t="shared" si="9"/>
        <v>-187.19132775990875</v>
      </c>
      <c r="AD36" s="241">
        <f t="shared" si="9"/>
        <v>-187.23865651173401</v>
      </c>
      <c r="AE36" s="241">
        <f t="shared" si="9"/>
        <v>-211.69085144079872</v>
      </c>
      <c r="AF36" s="241">
        <f t="shared" si="9"/>
        <v>-214.68068084248807</v>
      </c>
      <c r="AG36" s="241">
        <f t="shared" si="9"/>
        <v>-266.82127625815338</v>
      </c>
    </row>
    <row r="37" spans="2:33" x14ac:dyDescent="0.2">
      <c r="B37" s="48" t="s">
        <v>396</v>
      </c>
      <c r="C37" s="55">
        <f t="shared" si="10"/>
        <v>-916.71584192240516</v>
      </c>
      <c r="D37" s="241">
        <f t="shared" si="11"/>
        <v>0</v>
      </c>
      <c r="E37" s="241">
        <f t="shared" si="9"/>
        <v>0</v>
      </c>
      <c r="F37" s="241">
        <f t="shared" si="9"/>
        <v>0</v>
      </c>
      <c r="G37" s="241">
        <f t="shared" si="9"/>
        <v>-48.61232223578736</v>
      </c>
      <c r="H37" s="241">
        <f t="shared" si="9"/>
        <v>-39.859960605309425</v>
      </c>
      <c r="I37" s="241">
        <f t="shared" si="9"/>
        <v>-53.408019977735421</v>
      </c>
      <c r="J37" s="241">
        <f t="shared" si="9"/>
        <v>-42.8615275500797</v>
      </c>
      <c r="K37" s="241">
        <f t="shared" si="9"/>
        <v>-44.48676204619187</v>
      </c>
      <c r="L37" s="241">
        <f t="shared" si="9"/>
        <v>-45.708366227639999</v>
      </c>
      <c r="M37" s="241">
        <f t="shared" si="9"/>
        <v>-45.759948774491932</v>
      </c>
      <c r="N37" s="241">
        <f t="shared" si="9"/>
        <v>-30.015232193667543</v>
      </c>
      <c r="O37" s="241">
        <f t="shared" si="9"/>
        <v>-28.886387282627766</v>
      </c>
      <c r="P37" s="241">
        <f t="shared" si="9"/>
        <v>-30.823404387365372</v>
      </c>
      <c r="Q37" s="241">
        <f t="shared" si="9"/>
        <v>-19.160212142936871</v>
      </c>
      <c r="R37" s="241">
        <f t="shared" si="9"/>
        <v>-22.730026389948762</v>
      </c>
      <c r="S37" s="241">
        <f t="shared" si="9"/>
        <v>-38.428431771279065</v>
      </c>
      <c r="T37" s="241">
        <f t="shared" si="9"/>
        <v>-43.010243526427075</v>
      </c>
      <c r="U37" s="241">
        <f t="shared" si="9"/>
        <v>-31.328547087139668</v>
      </c>
      <c r="V37" s="241">
        <f t="shared" si="9"/>
        <v>-29.977630493007382</v>
      </c>
      <c r="W37" s="241">
        <f t="shared" si="9"/>
        <v>-36.36313830605468</v>
      </c>
      <c r="X37" s="241">
        <f t="shared" si="9"/>
        <v>-23.486975447058285</v>
      </c>
      <c r="Y37" s="241">
        <f t="shared" si="9"/>
        <v>-28.208960682608449</v>
      </c>
      <c r="Z37" s="241">
        <f t="shared" si="9"/>
        <v>-16.147811076200014</v>
      </c>
      <c r="AA37" s="241">
        <f t="shared" si="9"/>
        <v>-26.672502301100394</v>
      </c>
      <c r="AB37" s="241">
        <f t="shared" si="9"/>
        <v>-26.688660387548225</v>
      </c>
      <c r="AC37" s="241">
        <f t="shared" si="9"/>
        <v>-31.527775385560744</v>
      </c>
      <c r="AD37" s="241">
        <f t="shared" si="9"/>
        <v>-31.549648042559056</v>
      </c>
      <c r="AE37" s="241">
        <f t="shared" si="9"/>
        <v>-31.540011039878664</v>
      </c>
      <c r="AF37" s="241">
        <f t="shared" si="9"/>
        <v>-32.814018033230241</v>
      </c>
      <c r="AG37" s="241">
        <f t="shared" si="9"/>
        <v>-36.659318528971198</v>
      </c>
    </row>
    <row r="38" spans="2:33" x14ac:dyDescent="0.2">
      <c r="B38" s="240" t="s">
        <v>86</v>
      </c>
      <c r="C38" s="88">
        <f>SUM(D38:AG38)</f>
        <v>32378.845472441655</v>
      </c>
      <c r="D38" s="244">
        <f>SUM(D31:D37)</f>
        <v>0</v>
      </c>
      <c r="E38" s="88">
        <f t="shared" ref="E38:AG38" si="12">SUM(E31:E37)</f>
        <v>0</v>
      </c>
      <c r="F38" s="88">
        <f t="shared" si="12"/>
        <v>0</v>
      </c>
      <c r="G38" s="88">
        <f t="shared" si="12"/>
        <v>-9.1623108554299506</v>
      </c>
      <c r="H38" s="88">
        <f t="shared" si="12"/>
        <v>636.56656109068933</v>
      </c>
      <c r="I38" s="88">
        <f t="shared" si="12"/>
        <v>-275.11482935327513</v>
      </c>
      <c r="J38" s="88">
        <f t="shared" si="12"/>
        <v>500.61600224616257</v>
      </c>
      <c r="K38" s="88">
        <f t="shared" si="12"/>
        <v>161.67394142637625</v>
      </c>
      <c r="L38" s="88">
        <f t="shared" si="12"/>
        <v>32.503726403328187</v>
      </c>
      <c r="M38" s="88">
        <f t="shared" si="12"/>
        <v>12.954461879597375</v>
      </c>
      <c r="N38" s="88">
        <f t="shared" si="12"/>
        <v>1782.2600419541582</v>
      </c>
      <c r="O38" s="88">
        <f t="shared" si="12"/>
        <v>2063.5480852211326</v>
      </c>
      <c r="P38" s="88">
        <f t="shared" si="12"/>
        <v>1658.9220667917471</v>
      </c>
      <c r="Q38" s="88">
        <f t="shared" si="12"/>
        <v>2542.0509524347426</v>
      </c>
      <c r="R38" s="88">
        <f t="shared" si="12"/>
        <v>2164.584466043445</v>
      </c>
      <c r="S38" s="88">
        <f t="shared" si="12"/>
        <v>886.93538085611135</v>
      </c>
      <c r="T38" s="88">
        <f t="shared" si="12"/>
        <v>455.66798689267864</v>
      </c>
      <c r="U38" s="88">
        <f t="shared" si="12"/>
        <v>1307.1589269894282</v>
      </c>
      <c r="V38" s="88">
        <f t="shared" si="12"/>
        <v>1641.9667161890811</v>
      </c>
      <c r="W38" s="88">
        <f t="shared" si="12"/>
        <v>1128.5612291729426</v>
      </c>
      <c r="X38" s="88">
        <f t="shared" si="12"/>
        <v>2263.2027317826714</v>
      </c>
      <c r="Y38" s="88">
        <f t="shared" si="12"/>
        <v>2020.9616707063269</v>
      </c>
      <c r="Z38" s="88">
        <f t="shared" si="12"/>
        <v>2813.3585788280475</v>
      </c>
      <c r="AA38" s="88">
        <f t="shared" si="12"/>
        <v>1673.6842687152821</v>
      </c>
      <c r="AB38" s="88">
        <f t="shared" si="12"/>
        <v>1678.2806758278048</v>
      </c>
      <c r="AC38" s="88">
        <f t="shared" si="12"/>
        <v>1366.5157346925944</v>
      </c>
      <c r="AD38" s="88">
        <f t="shared" si="12"/>
        <v>1369.0837647727521</v>
      </c>
      <c r="AE38" s="88">
        <f t="shared" si="12"/>
        <v>879.16524803341235</v>
      </c>
      <c r="AF38" s="88">
        <f t="shared" si="12"/>
        <v>1023.7849645926267</v>
      </c>
      <c r="AG38" s="88">
        <f t="shared" si="12"/>
        <v>599.11442910722133</v>
      </c>
    </row>
    <row r="41" spans="2:33" x14ac:dyDescent="0.2">
      <c r="B41" s="247"/>
      <c r="C41" s="48"/>
      <c r="D41" s="48" t="s">
        <v>10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</row>
    <row r="42" spans="2:33" x14ac:dyDescent="0.2">
      <c r="B42" s="325" t="s">
        <v>404</v>
      </c>
      <c r="C42" s="49"/>
      <c r="D42" s="48">
        <v>1</v>
      </c>
      <c r="E42" s="48">
        <v>2</v>
      </c>
      <c r="F42" s="48">
        <v>3</v>
      </c>
      <c r="G42" s="48">
        <v>4</v>
      </c>
      <c r="H42" s="48">
        <v>5</v>
      </c>
      <c r="I42" s="48">
        <v>6</v>
      </c>
      <c r="J42" s="48">
        <v>7</v>
      </c>
      <c r="K42" s="48">
        <v>8</v>
      </c>
      <c r="L42" s="48">
        <v>9</v>
      </c>
      <c r="M42" s="48">
        <v>10</v>
      </c>
      <c r="N42" s="48">
        <v>11</v>
      </c>
      <c r="O42" s="48">
        <v>12</v>
      </c>
      <c r="P42" s="48">
        <v>13</v>
      </c>
      <c r="Q42" s="48">
        <v>14</v>
      </c>
      <c r="R42" s="48">
        <v>15</v>
      </c>
      <c r="S42" s="48">
        <v>16</v>
      </c>
      <c r="T42" s="48">
        <v>17</v>
      </c>
      <c r="U42" s="48">
        <v>18</v>
      </c>
      <c r="V42" s="48">
        <v>19</v>
      </c>
      <c r="W42" s="48">
        <v>20</v>
      </c>
      <c r="X42" s="48">
        <v>21</v>
      </c>
      <c r="Y42" s="48">
        <v>22</v>
      </c>
      <c r="Z42" s="48">
        <v>23</v>
      </c>
      <c r="AA42" s="48">
        <v>24</v>
      </c>
      <c r="AB42" s="48">
        <v>25</v>
      </c>
      <c r="AC42" s="48">
        <v>26</v>
      </c>
      <c r="AD42" s="48">
        <v>27</v>
      </c>
      <c r="AE42" s="48">
        <v>28</v>
      </c>
      <c r="AF42" s="48">
        <v>29</v>
      </c>
      <c r="AG42" s="48">
        <v>30</v>
      </c>
    </row>
    <row r="43" spans="2:33" x14ac:dyDescent="0.2">
      <c r="B43" s="326"/>
      <c r="C43" s="51" t="s">
        <v>9</v>
      </c>
      <c r="D43" s="52">
        <f>D4</f>
        <v>2026</v>
      </c>
      <c r="E43" s="52">
        <f t="shared" ref="E43:AG43" si="13">E4</f>
        <v>2027</v>
      </c>
      <c r="F43" s="52">
        <f t="shared" si="13"/>
        <v>2028</v>
      </c>
      <c r="G43" s="52">
        <f t="shared" si="13"/>
        <v>2029</v>
      </c>
      <c r="H43" s="52">
        <f t="shared" si="13"/>
        <v>2030</v>
      </c>
      <c r="I43" s="52">
        <f t="shared" si="13"/>
        <v>2031</v>
      </c>
      <c r="J43" s="52">
        <f t="shared" si="13"/>
        <v>2032</v>
      </c>
      <c r="K43" s="52">
        <f t="shared" si="13"/>
        <v>2033</v>
      </c>
      <c r="L43" s="52">
        <f t="shared" si="13"/>
        <v>2034</v>
      </c>
      <c r="M43" s="52">
        <f t="shared" si="13"/>
        <v>2035</v>
      </c>
      <c r="N43" s="52">
        <f t="shared" si="13"/>
        <v>2036</v>
      </c>
      <c r="O43" s="52">
        <f t="shared" si="13"/>
        <v>2037</v>
      </c>
      <c r="P43" s="52">
        <f t="shared" si="13"/>
        <v>2038</v>
      </c>
      <c r="Q43" s="52">
        <f t="shared" si="13"/>
        <v>2039</v>
      </c>
      <c r="R43" s="52">
        <f t="shared" si="13"/>
        <v>2040</v>
      </c>
      <c r="S43" s="52">
        <f t="shared" si="13"/>
        <v>2041</v>
      </c>
      <c r="T43" s="52">
        <f t="shared" si="13"/>
        <v>2042</v>
      </c>
      <c r="U43" s="52">
        <f t="shared" si="13"/>
        <v>2043</v>
      </c>
      <c r="V43" s="52">
        <f t="shared" si="13"/>
        <v>2044</v>
      </c>
      <c r="W43" s="52">
        <f t="shared" si="13"/>
        <v>2045</v>
      </c>
      <c r="X43" s="52">
        <f t="shared" si="13"/>
        <v>2046</v>
      </c>
      <c r="Y43" s="52">
        <f t="shared" si="13"/>
        <v>2047</v>
      </c>
      <c r="Z43" s="52">
        <f t="shared" si="13"/>
        <v>2048</v>
      </c>
      <c r="AA43" s="52">
        <f t="shared" si="13"/>
        <v>2049</v>
      </c>
      <c r="AB43" s="52">
        <f t="shared" si="13"/>
        <v>2050</v>
      </c>
      <c r="AC43" s="52">
        <f t="shared" si="13"/>
        <v>2051</v>
      </c>
      <c r="AD43" s="52">
        <f t="shared" si="13"/>
        <v>2052</v>
      </c>
      <c r="AE43" s="52">
        <f t="shared" si="13"/>
        <v>2053</v>
      </c>
      <c r="AF43" s="52">
        <f t="shared" si="13"/>
        <v>2054</v>
      </c>
      <c r="AG43" s="52">
        <f t="shared" si="13"/>
        <v>2055</v>
      </c>
    </row>
    <row r="44" spans="2:33" x14ac:dyDescent="0.2">
      <c r="B44" s="48" t="s">
        <v>399</v>
      </c>
      <c r="C44" s="55">
        <f>SUM(D44:AG44)</f>
        <v>-683379.55596021342</v>
      </c>
      <c r="D44" s="241">
        <f>D31*Parametre!H186</f>
        <v>0</v>
      </c>
      <c r="E44" s="241">
        <f>E31*Parametre!I186</f>
        <v>0</v>
      </c>
      <c r="F44" s="241">
        <f>F31*Parametre!J186</f>
        <v>0</v>
      </c>
      <c r="G44" s="241">
        <f>G31*Parametre!K186</f>
        <v>-18472.371811185691</v>
      </c>
      <c r="H44" s="241">
        <f>H31*Parametre!L186</f>
        <v>-17695.706636014474</v>
      </c>
      <c r="I44" s="241">
        <f>I31*Parametre!M186</f>
        <v>-20154.750879392835</v>
      </c>
      <c r="J44" s="241">
        <f>J31*Parametre!N186</f>
        <v>-19408.737912677872</v>
      </c>
      <c r="K44" s="241">
        <f>K31*Parametre!O186</f>
        <v>-20830.422433709213</v>
      </c>
      <c r="L44" s="241">
        <f>L31*Parametre!P186</f>
        <v>-21849.414257921526</v>
      </c>
      <c r="M44" s="241">
        <f>M31*Parametre!Q186</f>
        <v>-22667.128826179538</v>
      </c>
      <c r="N44" s="241">
        <f>N31*Parametre!R186</f>
        <v>-20135.068607427209</v>
      </c>
      <c r="O44" s="241">
        <f>O31*Parametre!S186</f>
        <v>-20330.409651797439</v>
      </c>
      <c r="P44" s="241">
        <f>P31*Parametre!T186</f>
        <v>-21949.370131265481</v>
      </c>
      <c r="Q44" s="241">
        <f>Q31*Parametre!U186</f>
        <v>-20944.049902878203</v>
      </c>
      <c r="R44" s="241">
        <f>R31*Parametre!V186</f>
        <v>-22527.834634901803</v>
      </c>
      <c r="S44" s="241">
        <f>S31*Parametre!W186</f>
        <v>-25736.156284569261</v>
      </c>
      <c r="T44" s="241">
        <f>T31*Parametre!X186</f>
        <v>-27217.49183952991</v>
      </c>
      <c r="U44" s="241">
        <f>U31*Parametre!Y186</f>
        <v>-26012.783730438165</v>
      </c>
      <c r="V44" s="241">
        <f>V31*Parametre!Z186</f>
        <v>-25867.007929378997</v>
      </c>
      <c r="W44" s="241">
        <f>W31*Parametre!AA186</f>
        <v>-27547.20235063885</v>
      </c>
      <c r="X44" s="241">
        <f>X31*Parametre!AB186</f>
        <v>-25958.075532503841</v>
      </c>
      <c r="Y44" s="241">
        <f>Y31*Parametre!AC186</f>
        <v>-27065.616854339896</v>
      </c>
      <c r="Z44" s="241">
        <f>Z31*Parametre!AD186</f>
        <v>-25949.114587299006</v>
      </c>
      <c r="AA44" s="241">
        <f>AA31*Parametre!AE186</f>
        <v>-29075.692941215108</v>
      </c>
      <c r="AB44" s="241">
        <f>AB31*Parametre!AF186</f>
        <v>-29686.680847730793</v>
      </c>
      <c r="AC44" s="241">
        <f>AC31*Parametre!AG186</f>
        <v>-31069.857157205974</v>
      </c>
      <c r="AD44" s="241">
        <f>AD31*Parametre!AH186</f>
        <v>-31773.254973745414</v>
      </c>
      <c r="AE44" s="241">
        <f>AE31*Parametre!AI186</f>
        <v>-33646.391057304667</v>
      </c>
      <c r="AF44" s="241">
        <f>AF31*Parametre!AJ186</f>
        <v>-34034.266054849002</v>
      </c>
      <c r="AG44" s="241">
        <f>AG31*Parametre!AK186</f>
        <v>-35774.698134113241</v>
      </c>
    </row>
    <row r="45" spans="2:33" x14ac:dyDescent="0.2">
      <c r="B45" s="48" t="s">
        <v>397</v>
      </c>
      <c r="C45" s="55">
        <f t="shared" ref="C45:C50" si="14">SUM(D45:AG45)</f>
        <v>1350258.9350174</v>
      </c>
      <c r="D45" s="241">
        <f>D32*Parametre!H187</f>
        <v>0</v>
      </c>
      <c r="E45" s="241">
        <f>E32*Parametre!I187</f>
        <v>0</v>
      </c>
      <c r="F45" s="241">
        <f>F32*Parametre!J187</f>
        <v>0</v>
      </c>
      <c r="G45" s="241">
        <f>G32*Parametre!K187</f>
        <v>33220.797140625407</v>
      </c>
      <c r="H45" s="241">
        <f>H32*Parametre!L187</f>
        <v>34018.410636192079</v>
      </c>
      <c r="I45" s="241">
        <f>I32*Parametre!M187</f>
        <v>35325.515889093054</v>
      </c>
      <c r="J45" s="241">
        <f>J32*Parametre!N187</f>
        <v>36652.303552001125</v>
      </c>
      <c r="K45" s="241">
        <f>K32*Parametre!O187</f>
        <v>37998.999358996334</v>
      </c>
      <c r="L45" s="241">
        <f>L32*Parametre!P187</f>
        <v>39365.829044158803</v>
      </c>
      <c r="M45" s="241">
        <f>M32*Parametre!Q187</f>
        <v>40753.018341568517</v>
      </c>
      <c r="N45" s="241">
        <f>N32*Parametre!R187</f>
        <v>42601.766413747595</v>
      </c>
      <c r="O45" s="241">
        <f>O32*Parametre!S187</f>
        <v>44036.930326979673</v>
      </c>
      <c r="P45" s="241">
        <f>P32*Parametre!T187</f>
        <v>45493.210477230459</v>
      </c>
      <c r="Q45" s="241">
        <f>Q32*Parametre!U187</f>
        <v>46970.833202001748</v>
      </c>
      <c r="R45" s="241">
        <f>R32*Parametre!V187</f>
        <v>48470.024838795347</v>
      </c>
      <c r="S45" s="241">
        <f>S32*Parametre!W187</f>
        <v>49503.447140049393</v>
      </c>
      <c r="T45" s="241">
        <f>T32*Parametre!X187</f>
        <v>50549.902586024109</v>
      </c>
      <c r="U45" s="241">
        <f>U32*Parametre!Y187</f>
        <v>51609.532761057089</v>
      </c>
      <c r="V45" s="241">
        <f>V32*Parametre!Z187</f>
        <v>52682.479249485885</v>
      </c>
      <c r="W45" s="241">
        <f>W32*Parametre!AA187</f>
        <v>53765.336641543196</v>
      </c>
      <c r="X45" s="241">
        <f>X32*Parametre!AB187</f>
        <v>55330.8815633091</v>
      </c>
      <c r="Y45" s="241">
        <f>Y32*Parametre!AC187</f>
        <v>56449.940739634512</v>
      </c>
      <c r="Z45" s="241">
        <f>Z32*Parametre!AD187</f>
        <v>57582.899871999907</v>
      </c>
      <c r="AA45" s="241">
        <f>AA32*Parametre!AE187</f>
        <v>58726.134033678281</v>
      </c>
      <c r="AB45" s="241">
        <f>AB32*Parametre!AF187</f>
        <v>59883.458429717277</v>
      </c>
      <c r="AC45" s="241">
        <f>AC32*Parametre!AG187</f>
        <v>61182.487331578603</v>
      </c>
      <c r="AD45" s="241">
        <f>AD32*Parametre!AH187</f>
        <v>62499.03147757156</v>
      </c>
      <c r="AE45" s="241">
        <f>AE32*Parametre!AI187</f>
        <v>63833.233576436556</v>
      </c>
      <c r="AF45" s="241">
        <f>AF32*Parametre!AJ187</f>
        <v>65189.241820282448</v>
      </c>
      <c r="AG45" s="241">
        <f>AG32*Parametre!AK187</f>
        <v>66563.288573641679</v>
      </c>
    </row>
    <row r="46" spans="2:33" x14ac:dyDescent="0.2">
      <c r="B46" s="48" t="s">
        <v>400</v>
      </c>
      <c r="C46" s="55">
        <f t="shared" si="14"/>
        <v>-5427411.9693491608</v>
      </c>
      <c r="D46" s="241">
        <f>D33*Parametre!H188</f>
        <v>0</v>
      </c>
      <c r="E46" s="241">
        <f>E33*Parametre!I188</f>
        <v>0</v>
      </c>
      <c r="F46" s="241">
        <f>F33*Parametre!J188</f>
        <v>0</v>
      </c>
      <c r="G46" s="241">
        <f>G33*Parametre!K188</f>
        <v>-142215.21023599792</v>
      </c>
      <c r="H46" s="241">
        <f>H33*Parametre!L188</f>
        <v>-135926.17913395501</v>
      </c>
      <c r="I46" s="241">
        <f>I33*Parametre!M188</f>
        <v>-155791.64404207724</v>
      </c>
      <c r="J46" s="241">
        <f>J33*Parametre!N188</f>
        <v>-150260.33105657602</v>
      </c>
      <c r="K46" s="241">
        <f>K33*Parametre!O188</f>
        <v>-162390.73385408768</v>
      </c>
      <c r="L46" s="241">
        <f>L33*Parametre!P188</f>
        <v>-170998.3433120728</v>
      </c>
      <c r="M46" s="241">
        <f>M33*Parametre!Q188</f>
        <v>-177943.39068456719</v>
      </c>
      <c r="N46" s="241">
        <f>N33*Parametre!R188</f>
        <v>-157034.85309236537</v>
      </c>
      <c r="O46" s="241">
        <f>O33*Parametre!S188</f>
        <v>-158694.16646529341</v>
      </c>
      <c r="P46" s="241">
        <f>P33*Parametre!T188</f>
        <v>-172561.23357157572</v>
      </c>
      <c r="Q46" s="241">
        <f>Q33*Parametre!U188</f>
        <v>-164966.95299151895</v>
      </c>
      <c r="R46" s="241">
        <f>R33*Parametre!V188</f>
        <v>-178261.42733436823</v>
      </c>
      <c r="S46" s="241">
        <f>S33*Parametre!W188</f>
        <v>-204309.77623634983</v>
      </c>
      <c r="T46" s="241">
        <f>T33*Parametre!X188</f>
        <v>-216541.04057759556</v>
      </c>
      <c r="U46" s="241">
        <f>U33*Parametre!Y188</f>
        <v>-207311.5284683246</v>
      </c>
      <c r="V46" s="241">
        <f>V33*Parametre!Z188</f>
        <v>-206022.60979848946</v>
      </c>
      <c r="W46" s="241">
        <f>W33*Parametre!AA188</f>
        <v>-219834.56114240509</v>
      </c>
      <c r="X46" s="241">
        <f>X33*Parametre!AB188</f>
        <v>-207079.37864376648</v>
      </c>
      <c r="Y46" s="241">
        <f>Y33*Parametre!AC188</f>
        <v>-216015.97534099143</v>
      </c>
      <c r="Z46" s="241">
        <f>Z33*Parametre!AD188</f>
        <v>-207625.28235425623</v>
      </c>
      <c r="AA46" s="241">
        <f>AA33*Parametre!AE188</f>
        <v>-233588.43614956527</v>
      </c>
      <c r="AB46" s="241">
        <f>AB33*Parametre!AF188</f>
        <v>-238755.88285038032</v>
      </c>
      <c r="AC46" s="241">
        <f>AC33*Parametre!AG188</f>
        <v>-250038.2382783459</v>
      </c>
      <c r="AD46" s="241">
        <f>AD33*Parametre!AH188</f>
        <v>-255961.42252099517</v>
      </c>
      <c r="AE46" s="241">
        <f>AE33*Parametre!AI188</f>
        <v>-272216.43312962615</v>
      </c>
      <c r="AF46" s="241">
        <f>AF33*Parametre!AJ188</f>
        <v>-275241.32509738626</v>
      </c>
      <c r="AG46" s="241">
        <f>AG33*Parametre!AK188</f>
        <v>-289825.61298622773</v>
      </c>
    </row>
    <row r="47" spans="2:33" x14ac:dyDescent="0.2">
      <c r="B47" s="48" t="s">
        <v>398</v>
      </c>
      <c r="C47" s="55">
        <f t="shared" si="14"/>
        <v>10517813.569145937</v>
      </c>
      <c r="D47" s="241">
        <f>D34*Parametre!H189</f>
        <v>0</v>
      </c>
      <c r="E47" s="241">
        <f>E34*Parametre!I189</f>
        <v>0</v>
      </c>
      <c r="F47" s="241">
        <f>F34*Parametre!J189</f>
        <v>0</v>
      </c>
      <c r="G47" s="241">
        <f>G34*Parametre!K189</f>
        <v>253591.19648649852</v>
      </c>
      <c r="H47" s="241">
        <f>H34*Parametre!L189</f>
        <v>259588.98316083426</v>
      </c>
      <c r="I47" s="241">
        <f>I34*Parametre!M189</f>
        <v>270276.07759407302</v>
      </c>
      <c r="J47" s="241">
        <f>J34*Parametre!N189</f>
        <v>281106.01081732387</v>
      </c>
      <c r="K47" s="241">
        <f>K34*Parametre!O189</f>
        <v>292078.78283058619</v>
      </c>
      <c r="L47" s="241">
        <f>L34*Parametre!P189</f>
        <v>303194.39363386115</v>
      </c>
      <c r="M47" s="241">
        <f>M34*Parametre!Q189</f>
        <v>314547.70079674851</v>
      </c>
      <c r="N47" s="241">
        <f>N34*Parametre!R189</f>
        <v>329353.37761077785</v>
      </c>
      <c r="O47" s="241">
        <f>O34*Parametre!S189</f>
        <v>341053.53687807452</v>
      </c>
      <c r="P47" s="241">
        <f>P34*Parametre!T189</f>
        <v>352902.2060142305</v>
      </c>
      <c r="Q47" s="241">
        <f>Q34*Parametre!U189</f>
        <v>365005.83174766367</v>
      </c>
      <c r="R47" s="241">
        <f>R34*Parametre!V189</f>
        <v>377263.27127384348</v>
      </c>
      <c r="S47" s="241">
        <f>S34*Parametre!W189</f>
        <v>385634.80311503477</v>
      </c>
      <c r="T47" s="241">
        <f>T34*Parametre!X189</f>
        <v>394085.64335285954</v>
      </c>
      <c r="U47" s="241">
        <f>U34*Parametre!Y189</f>
        <v>402729.84745247068</v>
      </c>
      <c r="V47" s="241">
        <f>V34*Parametre!Z189</f>
        <v>411456.66446524236</v>
      </c>
      <c r="W47" s="241">
        <f>W34*Parametre!AA189</f>
        <v>420266.09439117415</v>
      </c>
      <c r="X47" s="241">
        <f>X34*Parametre!AB189</f>
        <v>432657.06492498302</v>
      </c>
      <c r="Y47" s="241">
        <f>Y34*Parametre!AC189</f>
        <v>441703.66296590964</v>
      </c>
      <c r="Z47" s="241">
        <f>Z34*Parametre!AD189</f>
        <v>450833.53055190516</v>
      </c>
      <c r="AA47" s="241">
        <f>AA34*Parametre!AE189</f>
        <v>460171.64640279533</v>
      </c>
      <c r="AB47" s="241">
        <f>AB34*Parametre!AF189</f>
        <v>469596.362580557</v>
      </c>
      <c r="AC47" s="241">
        <f>AC34*Parametre!AG189</f>
        <v>480134.15509822627</v>
      </c>
      <c r="AD47" s="241">
        <f>AD34*Parametre!AH189</f>
        <v>490785.19419718895</v>
      </c>
      <c r="AE47" s="241">
        <f>AE34*Parametre!AI189</f>
        <v>501549.4798774441</v>
      </c>
      <c r="AF47" s="241">
        <f>AF34*Parametre!AJ189</f>
        <v>512560.31781332637</v>
      </c>
      <c r="AG47" s="241">
        <f>AG34*Parametre!AK189</f>
        <v>523687.73311230354</v>
      </c>
    </row>
    <row r="48" spans="2:33" x14ac:dyDescent="0.2">
      <c r="B48" s="48" t="s">
        <v>395</v>
      </c>
      <c r="C48" s="55">
        <f t="shared" si="14"/>
        <v>90.071822484170511</v>
      </c>
      <c r="D48" s="241">
        <f>D35*Parametre!H190</f>
        <v>0</v>
      </c>
      <c r="E48" s="241">
        <f>E35*Parametre!I190</f>
        <v>0</v>
      </c>
      <c r="F48" s="241">
        <f>F35*Parametre!J190</f>
        <v>0</v>
      </c>
      <c r="G48" s="241">
        <f>G35*Parametre!K190</f>
        <v>-8.1503383218799623</v>
      </c>
      <c r="H48" s="241">
        <f>H35*Parametre!L190</f>
        <v>-2.1716247565796549</v>
      </c>
      <c r="I48" s="241">
        <f>I35*Parametre!M190</f>
        <v>-11.043281030416292</v>
      </c>
      <c r="J48" s="241">
        <f>J35*Parametre!N190</f>
        <v>-3.7096431602250401</v>
      </c>
      <c r="K48" s="241">
        <f>K35*Parametre!O190</f>
        <v>-6.4898427009676087</v>
      </c>
      <c r="L48" s="241">
        <f>L35*Parametre!P190</f>
        <v>-7.706067596817987</v>
      </c>
      <c r="M48" s="241">
        <f>M35*Parametre!Q190</f>
        <v>-7.9226955044170424</v>
      </c>
      <c r="N48" s="241">
        <f>N35*Parametre!R190</f>
        <v>8.0249006777627674</v>
      </c>
      <c r="O48" s="241">
        <f>O35*Parametre!S190</f>
        <v>10.407503439227941</v>
      </c>
      <c r="P48" s="241">
        <f>P35*Parametre!T190</f>
        <v>7.0786817983401118</v>
      </c>
      <c r="Q48" s="241">
        <f>Q35*Parametre!U190</f>
        <v>16.037805847591873</v>
      </c>
      <c r="R48" s="241">
        <f>R35*Parametre!V190</f>
        <v>12.602885437416296</v>
      </c>
      <c r="S48" s="241">
        <f>S35*Parametre!W190</f>
        <v>-0.16201060028533901</v>
      </c>
      <c r="T48" s="241">
        <f>T35*Parametre!X190</f>
        <v>-4.3970727853850011</v>
      </c>
      <c r="U48" s="241">
        <f>U35*Parametre!Y190</f>
        <v>4.4923133706903178</v>
      </c>
      <c r="V48" s="241">
        <f>V35*Parametre!Z190</f>
        <v>7.4368919271119012</v>
      </c>
      <c r="W48" s="241">
        <f>W35*Parametre!AA190</f>
        <v>2.1630289857255094</v>
      </c>
      <c r="X48" s="241">
        <f>X35*Parametre!AB190</f>
        <v>13.79096129020205</v>
      </c>
      <c r="Y48" s="241">
        <f>Y35*Parametre!AC190</f>
        <v>11.005255695517553</v>
      </c>
      <c r="Z48" s="241">
        <f>Z35*Parametre!AD190</f>
        <v>19.902450340739403</v>
      </c>
      <c r="AA48" s="241">
        <f>AA35*Parametre!AE190</f>
        <v>8.6108568110012129</v>
      </c>
      <c r="AB48" s="241">
        <f>AB35*Parametre!AF190</f>
        <v>8.7097199373834346</v>
      </c>
      <c r="AC48" s="241">
        <f>AC35*Parametre!AG190</f>
        <v>5.2200860578238064</v>
      </c>
      <c r="AD48" s="241">
        <f>AD35*Parametre!AH190</f>
        <v>5.2861615966171973</v>
      </c>
      <c r="AE48" s="241">
        <f>AE35*Parametre!AI190</f>
        <v>1.1767857642289539</v>
      </c>
      <c r="AF48" s="241">
        <f>AF35*Parametre!AJ190</f>
        <v>2.1647206217408201</v>
      </c>
      <c r="AG48" s="241">
        <f>AG35*Parametre!AK190</f>
        <v>-2.2866106579767043</v>
      </c>
    </row>
    <row r="49" spans="2:34" x14ac:dyDescent="0.2">
      <c r="B49" s="48" t="s">
        <v>229</v>
      </c>
      <c r="C49" s="55">
        <f t="shared" si="14"/>
        <v>-5742.774554976434</v>
      </c>
      <c r="D49" s="241">
        <f>D36*Parametre!H191</f>
        <v>0</v>
      </c>
      <c r="E49" s="241">
        <f>E36*Parametre!I191</f>
        <v>0</v>
      </c>
      <c r="F49" s="241">
        <f>F36*Parametre!J191</f>
        <v>0</v>
      </c>
      <c r="G49" s="241">
        <f>G36*Parametre!K191</f>
        <v>-346.04838397650047</v>
      </c>
      <c r="H49" s="241">
        <f>H36*Parametre!L191</f>
        <v>-258.65589218386157</v>
      </c>
      <c r="I49" s="241">
        <f>I36*Parametre!M191</f>
        <v>-400.55746271974789</v>
      </c>
      <c r="J49" s="241">
        <f>J36*Parametre!N191</f>
        <v>-292.59933466450269</v>
      </c>
      <c r="K49" s="241">
        <f>K36*Parametre!O191</f>
        <v>-323.43554695196337</v>
      </c>
      <c r="L49" s="241">
        <f>L36*Parametre!P191</f>
        <v>-342.09029459785495</v>
      </c>
      <c r="M49" s="241">
        <f>M36*Parametre!Q191</f>
        <v>-347.07981945322359</v>
      </c>
      <c r="N49" s="241">
        <f>N36*Parametre!R191</f>
        <v>-146.50877163335826</v>
      </c>
      <c r="O49" s="241">
        <f>O36*Parametre!S191</f>
        <v>-125.83049782850314</v>
      </c>
      <c r="P49" s="241">
        <f>P36*Parametre!T191</f>
        <v>-161.8817217880451</v>
      </c>
      <c r="Q49" s="241">
        <f>Q36*Parametre!U191</f>
        <v>-28.437537355766107</v>
      </c>
      <c r="R49" s="241">
        <f>R36*Parametre!V191</f>
        <v>-75.818504681312334</v>
      </c>
      <c r="S49" s="241">
        <f>S36*Parametre!W191</f>
        <v>-266.61250277864747</v>
      </c>
      <c r="T49" s="241">
        <f>T36*Parametre!X191</f>
        <v>-328.24758555514256</v>
      </c>
      <c r="U49" s="241">
        <f>U36*Parametre!Y191</f>
        <v>-192.33227738020301</v>
      </c>
      <c r="V49" s="241">
        <f>V36*Parametre!Z191</f>
        <v>-165.77883049794809</v>
      </c>
      <c r="W49" s="241">
        <f>W36*Parametre!AA191</f>
        <v>-247.44887930076453</v>
      </c>
      <c r="X49" s="241">
        <f>X36*Parametre!AB191</f>
        <v>-81.61303598033264</v>
      </c>
      <c r="Y49" s="241">
        <f>Y36*Parametre!AC191</f>
        <v>-135.43964280270274</v>
      </c>
      <c r="Z49" s="241">
        <f>Z36*Parametre!AD191</f>
        <v>9.3642443723743796</v>
      </c>
      <c r="AA49" s="241">
        <f>AA36*Parametre!AE191</f>
        <v>-143.44930850065663</v>
      </c>
      <c r="AB49" s="241">
        <f>AB36*Parametre!AF191</f>
        <v>-144.66842155384629</v>
      </c>
      <c r="AC49" s="241">
        <f>AC36*Parametre!AG191</f>
        <v>-205.91046053589963</v>
      </c>
      <c r="AD49" s="241">
        <f>AD36*Parametre!AH191</f>
        <v>-207.83490872802477</v>
      </c>
      <c r="AE49" s="241">
        <f>AE36*Parametre!AI191</f>
        <v>-237.09375361369459</v>
      </c>
      <c r="AF49" s="241">
        <f>AF36*Parametre!AJ191</f>
        <v>-242.58916935201151</v>
      </c>
      <c r="AG49" s="241">
        <f>AG36*Parametre!AK191</f>
        <v>-304.17625493429483</v>
      </c>
    </row>
    <row r="50" spans="2:34" x14ac:dyDescent="0.2">
      <c r="B50" s="48" t="s">
        <v>396</v>
      </c>
      <c r="C50" s="55">
        <f t="shared" si="14"/>
        <v>-31274.263135432266</v>
      </c>
      <c r="D50" s="241">
        <f>D37*Parametre!H192</f>
        <v>0</v>
      </c>
      <c r="E50" s="241">
        <f>E37*Parametre!I192</f>
        <v>0</v>
      </c>
      <c r="F50" s="241">
        <f>F37*Parametre!J192</f>
        <v>0</v>
      </c>
      <c r="G50" s="241">
        <f>G37*Parametre!K192</f>
        <v>-1500.6623874187558</v>
      </c>
      <c r="H50" s="241">
        <f>H37*Parametre!L192</f>
        <v>-1245.2251693098663</v>
      </c>
      <c r="I50" s="241">
        <f>I37*Parametre!M192</f>
        <v>-1682.3526292986658</v>
      </c>
      <c r="J50" s="241">
        <f>J37*Parametre!N192</f>
        <v>-1361.2821149905312</v>
      </c>
      <c r="K50" s="241">
        <f>K37*Parametre!O192</f>
        <v>-1424.9109883395256</v>
      </c>
      <c r="L50" s="241">
        <f>L37*Parametre!P192</f>
        <v>-1476.3802291527718</v>
      </c>
      <c r="M50" s="241">
        <f>M37*Parametre!Q192</f>
        <v>-1490.4015315852023</v>
      </c>
      <c r="N50" s="241">
        <f>N37*Parametre!R192</f>
        <v>-985.70022524004219</v>
      </c>
      <c r="O50" s="241">
        <f>O37*Parametre!S192</f>
        <v>-956.71714680063155</v>
      </c>
      <c r="P50" s="241">
        <f>P37*Parametre!T192</f>
        <v>-1029.5017065380034</v>
      </c>
      <c r="Q50" s="241">
        <f>Q37*Parametre!U192</f>
        <v>-645.31594497411379</v>
      </c>
      <c r="R50" s="241">
        <f>R37*Parametre!V192</f>
        <v>-771.91169620265998</v>
      </c>
      <c r="S50" s="241">
        <f>S37*Parametre!W192</f>
        <v>-1314.2523665777442</v>
      </c>
      <c r="T50" s="241">
        <f>T37*Parametre!X192</f>
        <v>-1481.2727870501483</v>
      </c>
      <c r="U50" s="241">
        <f>U37*Parametre!Y192</f>
        <v>-1086.4740129820036</v>
      </c>
      <c r="V50" s="241">
        <f>V37*Parametre!Z192</f>
        <v>-1046.8188568158178</v>
      </c>
      <c r="W50" s="241">
        <f>W37*Parametre!AA192</f>
        <v>-1278.5279428408824</v>
      </c>
      <c r="X50" s="241">
        <f>X37*Parametre!AB192</f>
        <v>-831.67380058033382</v>
      </c>
      <c r="Y50" s="241">
        <f>Y37*Parametre!AC192</f>
        <v>-1005.9315379418172</v>
      </c>
      <c r="Z50" s="241">
        <f>Z37*Parametre!AD192</f>
        <v>-579.86789574634247</v>
      </c>
      <c r="AA50" s="241">
        <f>AA37*Parametre!AE192</f>
        <v>-964.47768320779016</v>
      </c>
      <c r="AB50" s="241">
        <f>AB37*Parametre!AF192</f>
        <v>-971.73412471063079</v>
      </c>
      <c r="AC50" s="241">
        <f>AC37*Parametre!AG192</f>
        <v>-1158.3304676655018</v>
      </c>
      <c r="AD50" s="241">
        <f>AD37*Parametre!AH192</f>
        <v>-1169.5454529376643</v>
      </c>
      <c r="AE50" s="241">
        <f>AE37*Parametre!AI192</f>
        <v>-1179.9118130018608</v>
      </c>
      <c r="AF50" s="241">
        <f>AF37*Parametre!AJ192</f>
        <v>-1238.7291807544416</v>
      </c>
      <c r="AG50" s="241">
        <f>AG37*Parametre!AK192</f>
        <v>-1396.3534427685131</v>
      </c>
    </row>
    <row r="51" spans="2:34" x14ac:dyDescent="0.2">
      <c r="B51" s="239" t="s">
        <v>86</v>
      </c>
      <c r="C51" s="245">
        <f>SUM(D51:AG51)</f>
        <v>5720354.0129860388</v>
      </c>
      <c r="D51" s="246">
        <f>SUM(D44:D50)</f>
        <v>0</v>
      </c>
      <c r="E51" s="245">
        <f t="shared" ref="E51:AG51" si="15">SUM(E44:E50)</f>
        <v>0</v>
      </c>
      <c r="F51" s="245">
        <f t="shared" si="15"/>
        <v>0</v>
      </c>
      <c r="G51" s="245">
        <f t="shared" si="15"/>
        <v>124269.55047022318</v>
      </c>
      <c r="H51" s="245">
        <f t="shared" si="15"/>
        <v>138479.45534080654</v>
      </c>
      <c r="I51" s="245">
        <f t="shared" si="15"/>
        <v>127561.24518864715</v>
      </c>
      <c r="J51" s="245">
        <f t="shared" si="15"/>
        <v>146431.65430725587</v>
      </c>
      <c r="K51" s="245">
        <f t="shared" si="15"/>
        <v>145101.78952379318</v>
      </c>
      <c r="L51" s="245">
        <f t="shared" si="15"/>
        <v>147886.28851667821</v>
      </c>
      <c r="M51" s="245">
        <f t="shared" si="15"/>
        <v>152844.79558102749</v>
      </c>
      <c r="N51" s="245">
        <f t="shared" si="15"/>
        <v>193661.03822853722</v>
      </c>
      <c r="O51" s="245">
        <f t="shared" si="15"/>
        <v>204993.75094677342</v>
      </c>
      <c r="P51" s="245">
        <f t="shared" si="15"/>
        <v>202700.50804209203</v>
      </c>
      <c r="Q51" s="245">
        <f t="shared" si="15"/>
        <v>225407.946378786</v>
      </c>
      <c r="R51" s="245">
        <f t="shared" si="15"/>
        <v>224108.90682792227</v>
      </c>
      <c r="S51" s="245">
        <f t="shared" si="15"/>
        <v>203511.29085420838</v>
      </c>
      <c r="T51" s="245">
        <f t="shared" si="15"/>
        <v>199063.09607636751</v>
      </c>
      <c r="U51" s="245">
        <f t="shared" si="15"/>
        <v>219740.7540377735</v>
      </c>
      <c r="V51" s="245">
        <f t="shared" si="15"/>
        <v>231044.36519147313</v>
      </c>
      <c r="W51" s="245">
        <f t="shared" si="15"/>
        <v>225125.85374651747</v>
      </c>
      <c r="X51" s="245">
        <f t="shared" si="15"/>
        <v>254050.99643675136</v>
      </c>
      <c r="Y51" s="245">
        <f t="shared" si="15"/>
        <v>253941.64558516382</v>
      </c>
      <c r="Z51" s="245">
        <f t="shared" si="15"/>
        <v>274291.43228131655</v>
      </c>
      <c r="AA51" s="245">
        <f t="shared" si="15"/>
        <v>255134.33521079581</v>
      </c>
      <c r="AB51" s="245">
        <f t="shared" si="15"/>
        <v>259929.56448583605</v>
      </c>
      <c r="AC51" s="245">
        <f t="shared" si="15"/>
        <v>258849.52615210941</v>
      </c>
      <c r="AD51" s="245">
        <f t="shared" si="15"/>
        <v>264177.45397995086</v>
      </c>
      <c r="AE51" s="245">
        <f t="shared" si="15"/>
        <v>258104.06048609852</v>
      </c>
      <c r="AF51" s="245">
        <f t="shared" si="15"/>
        <v>266994.8148518888</v>
      </c>
      <c r="AG51" s="245">
        <f t="shared" si="15"/>
        <v>262947.89425724349</v>
      </c>
    </row>
    <row r="53" spans="2:34" x14ac:dyDescent="0.2">
      <c r="AH53" s="293"/>
    </row>
    <row r="54" spans="2:34" x14ac:dyDescent="0.2">
      <c r="B54" s="49" t="s">
        <v>481</v>
      </c>
      <c r="C54" s="49"/>
      <c r="D54" s="48">
        <v>1</v>
      </c>
      <c r="E54" s="48">
        <v>2</v>
      </c>
      <c r="F54" s="48">
        <v>3</v>
      </c>
      <c r="G54" s="48">
        <v>4</v>
      </c>
      <c r="H54" s="48">
        <v>5</v>
      </c>
      <c r="I54" s="48">
        <v>6</v>
      </c>
      <c r="J54" s="48">
        <v>7</v>
      </c>
      <c r="K54" s="48">
        <v>8</v>
      </c>
      <c r="L54" s="48">
        <v>9</v>
      </c>
      <c r="M54" s="48">
        <v>10</v>
      </c>
      <c r="N54" s="48">
        <v>11</v>
      </c>
      <c r="O54" s="48">
        <v>12</v>
      </c>
      <c r="P54" s="48">
        <v>13</v>
      </c>
      <c r="Q54" s="48">
        <v>14</v>
      </c>
      <c r="R54" s="48">
        <v>15</v>
      </c>
      <c r="S54" s="48">
        <v>16</v>
      </c>
      <c r="T54" s="48">
        <v>17</v>
      </c>
      <c r="U54" s="48">
        <v>18</v>
      </c>
      <c r="V54" s="48">
        <v>19</v>
      </c>
      <c r="W54" s="48">
        <v>20</v>
      </c>
      <c r="X54" s="48">
        <v>21</v>
      </c>
      <c r="Y54" s="48">
        <v>22</v>
      </c>
      <c r="Z54" s="48">
        <v>23</v>
      </c>
      <c r="AA54" s="48">
        <v>24</v>
      </c>
      <c r="AB54" s="48">
        <v>25</v>
      </c>
      <c r="AC54" s="48">
        <v>26</v>
      </c>
      <c r="AD54" s="48">
        <v>27</v>
      </c>
      <c r="AE54" s="48">
        <v>28</v>
      </c>
      <c r="AF54" s="48">
        <v>29</v>
      </c>
      <c r="AG54" s="48">
        <v>30</v>
      </c>
    </row>
    <row r="55" spans="2:34" x14ac:dyDescent="0.2">
      <c r="B55" s="51" t="s">
        <v>44</v>
      </c>
      <c r="C55" s="51" t="s">
        <v>9</v>
      </c>
      <c r="D55" s="52">
        <f>D4</f>
        <v>2026</v>
      </c>
      <c r="E55" s="52">
        <f>D55+$D$3</f>
        <v>2027</v>
      </c>
      <c r="F55" s="52">
        <f t="shared" ref="F55" si="16">E55+$D$3</f>
        <v>2028</v>
      </c>
      <c r="G55" s="52">
        <f t="shared" ref="G55" si="17">F55+$D$3</f>
        <v>2029</v>
      </c>
      <c r="H55" s="52">
        <f t="shared" ref="H55" si="18">G55+$D$3</f>
        <v>2030</v>
      </c>
      <c r="I55" s="52">
        <f t="shared" ref="I55" si="19">H55+$D$3</f>
        <v>2031</v>
      </c>
      <c r="J55" s="52">
        <f t="shared" ref="J55" si="20">I55+$D$3</f>
        <v>2032</v>
      </c>
      <c r="K55" s="52">
        <f t="shared" ref="K55" si="21">J55+$D$3</f>
        <v>2033</v>
      </c>
      <c r="L55" s="52">
        <f t="shared" ref="L55" si="22">K55+$D$3</f>
        <v>2034</v>
      </c>
      <c r="M55" s="52">
        <f t="shared" ref="M55" si="23">L55+$D$3</f>
        <v>2035</v>
      </c>
      <c r="N55" s="52">
        <f t="shared" ref="N55" si="24">M55+$D$3</f>
        <v>2036</v>
      </c>
      <c r="O55" s="52">
        <f t="shared" ref="O55" si="25">N55+$D$3</f>
        <v>2037</v>
      </c>
      <c r="P55" s="52">
        <f t="shared" ref="P55" si="26">O55+$D$3</f>
        <v>2038</v>
      </c>
      <c r="Q55" s="52">
        <f t="shared" ref="Q55" si="27">P55+$D$3</f>
        <v>2039</v>
      </c>
      <c r="R55" s="52">
        <f t="shared" ref="R55" si="28">Q55+$D$3</f>
        <v>2040</v>
      </c>
      <c r="S55" s="52">
        <f t="shared" ref="S55" si="29">R55+$D$3</f>
        <v>2041</v>
      </c>
      <c r="T55" s="52">
        <f t="shared" ref="T55" si="30">S55+$D$3</f>
        <v>2042</v>
      </c>
      <c r="U55" s="52">
        <f t="shared" ref="U55" si="31">T55+$D$3</f>
        <v>2043</v>
      </c>
      <c r="V55" s="52">
        <f t="shared" ref="V55" si="32">U55+$D$3</f>
        <v>2044</v>
      </c>
      <c r="W55" s="52">
        <f t="shared" ref="W55" si="33">V55+$D$3</f>
        <v>2045</v>
      </c>
      <c r="X55" s="52">
        <f t="shared" ref="X55" si="34">W55+$D$3</f>
        <v>2046</v>
      </c>
      <c r="Y55" s="52">
        <f t="shared" ref="Y55" si="35">X55+$D$3</f>
        <v>2047</v>
      </c>
      <c r="Z55" s="52">
        <f t="shared" ref="Z55" si="36">Y55+$D$3</f>
        <v>2048</v>
      </c>
      <c r="AA55" s="52">
        <f t="shared" ref="AA55" si="37">Z55+$D$3</f>
        <v>2049</v>
      </c>
      <c r="AB55" s="52">
        <f t="shared" ref="AB55" si="38">AA55+$D$3</f>
        <v>2050</v>
      </c>
      <c r="AC55" s="52">
        <f t="shared" ref="AC55" si="39">AB55+$D$3</f>
        <v>2051</v>
      </c>
      <c r="AD55" s="52">
        <f t="shared" ref="AD55" si="40">AC55+$D$3</f>
        <v>2052</v>
      </c>
      <c r="AE55" s="52">
        <f t="shared" ref="AE55" si="41">AD55+$D$3</f>
        <v>2053</v>
      </c>
      <c r="AF55" s="52">
        <f t="shared" ref="AF55" si="42">AE55+$D$3</f>
        <v>2054</v>
      </c>
      <c r="AG55" s="52">
        <f t="shared" ref="AG55" si="43">AF55+$D$3</f>
        <v>2055</v>
      </c>
    </row>
    <row r="56" spans="2:34" x14ac:dyDescent="0.2">
      <c r="B56" s="48" t="s">
        <v>399</v>
      </c>
      <c r="C56" s="55">
        <f>SUM(D56:AG56)</f>
        <v>74551861.168012857</v>
      </c>
      <c r="D56" s="237">
        <f>D5*Parametre!H186</f>
        <v>1838318.0630164777</v>
      </c>
      <c r="E56" s="237">
        <f>E5*Parametre!I186</f>
        <v>1886333.1807404817</v>
      </c>
      <c r="F56" s="237">
        <f>F5*Parametre!J186</f>
        <v>1934989.7073187719</v>
      </c>
      <c r="G56" s="237">
        <f>G5*Parametre!K186</f>
        <v>2011359.9805437722</v>
      </c>
      <c r="H56" s="237">
        <f>H5*Parametre!L186</f>
        <v>2036294.8537103303</v>
      </c>
      <c r="I56" s="237">
        <f>I5*Parametre!M186</f>
        <v>2076149.2139482731</v>
      </c>
      <c r="J56" s="237">
        <f>J5*Parametre!N186</f>
        <v>2117957.7313767578</v>
      </c>
      <c r="K56" s="237">
        <f>K5*Parametre!O186</f>
        <v>2158430.7058647317</v>
      </c>
      <c r="L56" s="237">
        <f>L5*Parametre!P186</f>
        <v>2199726.8122716625</v>
      </c>
      <c r="M56" s="237">
        <f>M5*Parametre!Q186</f>
        <v>2241692.7057826398</v>
      </c>
      <c r="N56" s="237">
        <f>N5*Parametre!R186</f>
        <v>2288871.0790557987</v>
      </c>
      <c r="O56" s="237">
        <f>O5*Parametre!S186</f>
        <v>2331996.5228458284</v>
      </c>
      <c r="P56" s="237">
        <f>P5*Parametre!T186</f>
        <v>2375022.9841330149</v>
      </c>
      <c r="Q56" s="237">
        <f>Q5*Parametre!U186</f>
        <v>2421012.3649826893</v>
      </c>
      <c r="R56" s="237">
        <f>R5*Parametre!V186</f>
        <v>2465955.4004456042</v>
      </c>
      <c r="S56" s="237">
        <f>S5*Parametre!W186</f>
        <v>2505789.2867308399</v>
      </c>
      <c r="T56" s="237">
        <f>T5*Parametre!X186</f>
        <v>2545937.4778371663</v>
      </c>
      <c r="U56" s="237">
        <f>U5*Parametre!Y186</f>
        <v>2587984.0633348636</v>
      </c>
      <c r="V56" s="237">
        <f>V5*Parametre!Z186</f>
        <v>2629093.9020804926</v>
      </c>
      <c r="W56" s="237">
        <f>W5*Parametre!AA186</f>
        <v>2670523.6233119569</v>
      </c>
      <c r="X56" s="237">
        <f>X5*Parametre!AB186</f>
        <v>2714783.585885325</v>
      </c>
      <c r="Y56" s="237">
        <f>Y5*Parametre!AC186</f>
        <v>2757205.045042682</v>
      </c>
      <c r="Z56" s="237">
        <f>Z5*Parametre!AD186</f>
        <v>2801650.7640554355</v>
      </c>
      <c r="AA56" s="237">
        <f>AA5*Parametre!AE186</f>
        <v>2845071.4833407542</v>
      </c>
      <c r="AB56" s="237">
        <f>AB5*Parametre!AF186</f>
        <v>2888823.3051541722</v>
      </c>
      <c r="AC56" s="237">
        <f>AC5*Parametre!AG186</f>
        <v>2939179.4725847812</v>
      </c>
      <c r="AD56" s="237">
        <f>AD5*Parametre!AH186</f>
        <v>2990302.7574831718</v>
      </c>
      <c r="AE56" s="237">
        <f>AE5*Parametre!AI186</f>
        <v>3044492.3000652632</v>
      </c>
      <c r="AF56" s="237">
        <f>AF5*Parametre!AJ186</f>
        <v>3096872.8113590898</v>
      </c>
      <c r="AG56" s="237">
        <f>AG5*Parametre!AK186</f>
        <v>3150039.9837100301</v>
      </c>
    </row>
    <row r="57" spans="2:34" x14ac:dyDescent="0.2">
      <c r="B57" s="48" t="s">
        <v>397</v>
      </c>
      <c r="C57" s="55">
        <f t="shared" ref="C57:C62" si="44">SUM(D57:AG57)</f>
        <v>4014938.0402527275</v>
      </c>
      <c r="D57" s="237">
        <f>D6*Parametre!H187</f>
        <v>92432.429966221564</v>
      </c>
      <c r="E57" s="237">
        <f>E6*Parametre!I187</f>
        <v>95586.712613354306</v>
      </c>
      <c r="F57" s="237">
        <f>F6*Parametre!J187</f>
        <v>98522.487639816653</v>
      </c>
      <c r="G57" s="237">
        <f>G6*Parametre!K187</f>
        <v>103668.7763505959</v>
      </c>
      <c r="H57" s="237">
        <f>H6*Parametre!L187</f>
        <v>105302.91327282538</v>
      </c>
      <c r="I57" s="237">
        <f>I6*Parametre!M187</f>
        <v>107850.39529604709</v>
      </c>
      <c r="J57" s="237">
        <f>J6*Parametre!N187</f>
        <v>110433.63709660938</v>
      </c>
      <c r="K57" s="237">
        <f>K6*Parametre!O187</f>
        <v>113053.00628905631</v>
      </c>
      <c r="L57" s="237">
        <f>L6*Parametre!P187</f>
        <v>115708.870487932</v>
      </c>
      <c r="M57" s="237">
        <f>M6*Parametre!Q187</f>
        <v>118401.59730778051</v>
      </c>
      <c r="N57" s="237">
        <f>N6*Parametre!R187</f>
        <v>121572.52779158796</v>
      </c>
      <c r="O57" s="237">
        <f>O6*Parametre!S187</f>
        <v>124346.66088610204</v>
      </c>
      <c r="P57" s="237">
        <f>P6*Parametre!T187</f>
        <v>127158.83886775246</v>
      </c>
      <c r="Q57" s="237">
        <f>Q6*Parametre!U187</f>
        <v>130009.42995450503</v>
      </c>
      <c r="R57" s="237">
        <f>R6*Parametre!V187</f>
        <v>132898.80236432565</v>
      </c>
      <c r="S57" s="237">
        <f>S6*Parametre!W187</f>
        <v>135376.41988155706</v>
      </c>
      <c r="T57" s="237">
        <f>T6*Parametre!X187</f>
        <v>137884.79911897506</v>
      </c>
      <c r="U57" s="237">
        <f>U6*Parametre!Y187</f>
        <v>140424.25585298307</v>
      </c>
      <c r="V57" s="237">
        <f>V6*Parametre!Z187</f>
        <v>142995.10585998441</v>
      </c>
      <c r="W57" s="237">
        <f>W6*Parametre!AA187</f>
        <v>145588.06021522035</v>
      </c>
      <c r="X57" s="237">
        <f>X6*Parametre!AB187</f>
        <v>148682.0113158501</v>
      </c>
      <c r="Y57" s="237">
        <f>Y6*Parametre!AC187</f>
        <v>151347.96007879046</v>
      </c>
      <c r="Z57" s="237">
        <f>Z6*Parametre!AD187</f>
        <v>154046.46639758765</v>
      </c>
      <c r="AA57" s="237">
        <f>AA6*Parametre!AE187</f>
        <v>156767.7895744355</v>
      </c>
      <c r="AB57" s="237">
        <f>AB6*Parametre!AF187</f>
        <v>159522.09284154855</v>
      </c>
      <c r="AC57" s="237">
        <f>AC6*Parametre!AG187</f>
        <v>162648.5656716862</v>
      </c>
      <c r="AD57" s="237">
        <f>AD6*Parametre!AH187</f>
        <v>165815.62421143931</v>
      </c>
      <c r="AE57" s="237">
        <f>AE6*Parametre!AI187</f>
        <v>169023.5853616141</v>
      </c>
      <c r="AF57" s="237">
        <f>AF6*Parametre!AJ187</f>
        <v>172283.3517896398</v>
      </c>
      <c r="AG57" s="237">
        <f>AG6*Parametre!AK187</f>
        <v>175584.86589690394</v>
      </c>
    </row>
    <row r="58" spans="2:34" x14ac:dyDescent="0.2">
      <c r="B58" s="48" t="s">
        <v>400</v>
      </c>
      <c r="C58" s="55">
        <f t="shared" si="44"/>
        <v>625871069.50041151</v>
      </c>
      <c r="D58" s="237">
        <f>D7*Parametre!H188</f>
        <v>15264104.997730892</v>
      </c>
      <c r="E58" s="237">
        <f>E7*Parametre!I188</f>
        <v>15683945.634791944</v>
      </c>
      <c r="F58" s="237">
        <f>F7*Parametre!J188</f>
        <v>16115820.308362385</v>
      </c>
      <c r="G58" s="237">
        <f>G7*Parametre!K188</f>
        <v>16801827.454422295</v>
      </c>
      <c r="H58" s="237">
        <f>H7*Parametre!L188</f>
        <v>17008314.626567561</v>
      </c>
      <c r="I58" s="237">
        <f>I7*Parametre!M188</f>
        <v>17351783.337876178</v>
      </c>
      <c r="J58" s="237">
        <f>J7*Parametre!N188</f>
        <v>17711192.360730644</v>
      </c>
      <c r="K58" s="237">
        <f>K7*Parametre!O188</f>
        <v>18057583.071505733</v>
      </c>
      <c r="L58" s="237">
        <f>L7*Parametre!P188</f>
        <v>18411260.387295213</v>
      </c>
      <c r="M58" s="237">
        <f>M7*Parametre!Q188</f>
        <v>18768291.002704717</v>
      </c>
      <c r="N58" s="237">
        <f>N7*Parametre!R188</f>
        <v>19168280.333999388</v>
      </c>
      <c r="O58" s="237">
        <f>O7*Parametre!S188</f>
        <v>19542523.487858485</v>
      </c>
      <c r="P58" s="237">
        <f>P7*Parametre!T188</f>
        <v>19915871.407445848</v>
      </c>
      <c r="Q58" s="237">
        <f>Q7*Parametre!U188</f>
        <v>20311475.067989811</v>
      </c>
      <c r="R58" s="237">
        <f>R7*Parametre!V188</f>
        <v>20696592.759507619</v>
      </c>
      <c r="S58" s="237">
        <f>S7*Parametre!W188</f>
        <v>21035506.085372858</v>
      </c>
      <c r="T58" s="237">
        <f>T7*Parametre!X188</f>
        <v>21377100.359791141</v>
      </c>
      <c r="U58" s="237">
        <f>U7*Parametre!Y188</f>
        <v>21744151.522233363</v>
      </c>
      <c r="V58" s="237">
        <f>V7*Parametre!Z188</f>
        <v>22101879.360911187</v>
      </c>
      <c r="W58" s="237">
        <f>W7*Parametre!AA188</f>
        <v>22462481.045292158</v>
      </c>
      <c r="X58" s="237">
        <f>X7*Parametre!AB188</f>
        <v>22843836.846280035</v>
      </c>
      <c r="Y58" s="237">
        <f>Y7*Parametre!AC188</f>
        <v>23210443.721629787</v>
      </c>
      <c r="Z58" s="237">
        <f>Z7*Parametre!AD188</f>
        <v>23593259.06862643</v>
      </c>
      <c r="AA58" s="237">
        <f>AA7*Parametre!AE188</f>
        <v>23965811.487883326</v>
      </c>
      <c r="AB58" s="237">
        <f>AB7*Parametre!AF188</f>
        <v>24341240.993777912</v>
      </c>
      <c r="AC58" s="237">
        <f>AC7*Parametre!AG188</f>
        <v>24775448.869861301</v>
      </c>
      <c r="AD58" s="237">
        <f>AD7*Parametre!AH188</f>
        <v>25213492.861461628</v>
      </c>
      <c r="AE58" s="237">
        <f>AE7*Parametre!AI188</f>
        <v>25673678.735084184</v>
      </c>
      <c r="AF58" s="237">
        <f>AF7*Parametre!AJ188</f>
        <v>26131173.510465678</v>
      </c>
      <c r="AG58" s="237">
        <f>AG7*Parametre!AK188</f>
        <v>26592698.792951979</v>
      </c>
    </row>
    <row r="59" spans="2:34" x14ac:dyDescent="0.2">
      <c r="B59" s="48" t="s">
        <v>398</v>
      </c>
      <c r="C59" s="55">
        <f t="shared" si="44"/>
        <v>30459211.0805813</v>
      </c>
      <c r="D59" s="237">
        <f>D8*Parametre!H189</f>
        <v>688675.67744588968</v>
      </c>
      <c r="E59" s="237">
        <f>E8*Parametre!I189</f>
        <v>712561.18691732851</v>
      </c>
      <c r="F59" s="237">
        <f>F8*Parametre!J189</f>
        <v>734919.12479177001</v>
      </c>
      <c r="G59" s="237">
        <f>G8*Parametre!K189</f>
        <v>774154.64729609713</v>
      </c>
      <c r="H59" s="237">
        <f>H8*Parametre!L189</f>
        <v>786280.60695164674</v>
      </c>
      <c r="I59" s="237">
        <f>I8*Parametre!M189</f>
        <v>806750.62972452398</v>
      </c>
      <c r="J59" s="237">
        <f>J8*Parametre!N189</f>
        <v>827452.91909833369</v>
      </c>
      <c r="K59" s="237">
        <f>K8*Parametre!O189</f>
        <v>848387.47507307504</v>
      </c>
      <c r="L59" s="237">
        <f>L8*Parametre!P189</f>
        <v>869554.29764874931</v>
      </c>
      <c r="M59" s="237">
        <f>M8*Parametre!Q189</f>
        <v>891222.15104460856</v>
      </c>
      <c r="N59" s="237">
        <f>N8*Parametre!R189</f>
        <v>916435.11404367571</v>
      </c>
      <c r="O59" s="237">
        <f>O8*Parametre!S189</f>
        <v>938635.29944807524</v>
      </c>
      <c r="P59" s="237">
        <f>P8*Parametre!T189</f>
        <v>961076.73467339971</v>
      </c>
      <c r="Q59" s="237">
        <f>Q8*Parametre!U189</f>
        <v>984046.39738000964</v>
      </c>
      <c r="R59" s="237">
        <f>R8*Parametre!V189</f>
        <v>1007265.9259725771</v>
      </c>
      <c r="S59" s="237">
        <f>S8*Parametre!W189</f>
        <v>1027126.1679476139</v>
      </c>
      <c r="T59" s="237">
        <f>T8*Parametre!X189</f>
        <v>1047163.8167281089</v>
      </c>
      <c r="U59" s="237">
        <f>U8*Parametre!Y189</f>
        <v>1067681.2459322813</v>
      </c>
      <c r="V59" s="237">
        <f>V8*Parametre!Z189</f>
        <v>1088383.4738921402</v>
      </c>
      <c r="W59" s="237">
        <f>W8*Parametre!AA189</f>
        <v>1109270.5006076843</v>
      </c>
      <c r="X59" s="237">
        <f>X8*Parametre!AB189</f>
        <v>1133841.2537736311</v>
      </c>
      <c r="Y59" s="237">
        <f>Y8*Parametre!AC189</f>
        <v>1155169.8202892209</v>
      </c>
      <c r="Z59" s="237">
        <f>Z8*Parametre!AD189</f>
        <v>1176683.8421924051</v>
      </c>
      <c r="AA59" s="237">
        <f>AA8*Parametre!AE189</f>
        <v>1198708.8786571797</v>
      </c>
      <c r="AB59" s="237">
        <f>AB8*Parametre!AF189</f>
        <v>1220926.7887250518</v>
      </c>
      <c r="AC59" s="237">
        <f>AC8*Parametre!AG189</f>
        <v>1246001.3915120279</v>
      </c>
      <c r="AD59" s="237">
        <f>AD8*Parametre!AH189</f>
        <v>1271328.2136261314</v>
      </c>
      <c r="AE59" s="237">
        <f>AE8*Parametre!AI189</f>
        <v>1296907.2550673622</v>
      </c>
      <c r="AF59" s="237">
        <f>AF8*Parametre!AJ189</f>
        <v>1323082.6205484774</v>
      </c>
      <c r="AG59" s="237">
        <f>AG8*Parametre!AK189</f>
        <v>1349517.6235722231</v>
      </c>
    </row>
    <row r="60" spans="2:34" x14ac:dyDescent="0.2">
      <c r="B60" s="48" t="s">
        <v>395</v>
      </c>
      <c r="C60" s="55">
        <f t="shared" si="44"/>
        <v>327649.0106164263</v>
      </c>
      <c r="D60" s="237">
        <f>D9*Parametre!H190</f>
        <v>8309.9022828581165</v>
      </c>
      <c r="E60" s="237">
        <f>E9*Parametre!I190</f>
        <v>8496.6481463445925</v>
      </c>
      <c r="F60" s="237">
        <f>F9*Parametre!J190</f>
        <v>8684.152097593269</v>
      </c>
      <c r="G60" s="237">
        <f>G9*Parametre!K190</f>
        <v>8961.9512356851137</v>
      </c>
      <c r="H60" s="237">
        <f>H9*Parametre!L190</f>
        <v>9072.8843358417598</v>
      </c>
      <c r="I60" s="237">
        <f>I9*Parametre!M190</f>
        <v>9237.3176991111904</v>
      </c>
      <c r="J60" s="237">
        <f>J9*Parametre!N190</f>
        <v>9410.996223211745</v>
      </c>
      <c r="K60" s="237">
        <f>K9*Parametre!O190</f>
        <v>9576.9686066940685</v>
      </c>
      <c r="L60" s="237">
        <f>L9*Parametre!P190</f>
        <v>9745.9063173650738</v>
      </c>
      <c r="M60" s="237">
        <f>M9*Parametre!Q190</f>
        <v>9916.3161036453585</v>
      </c>
      <c r="N60" s="237">
        <f>N9*Parametre!R190</f>
        <v>10111.581789853004</v>
      </c>
      <c r="O60" s="237">
        <f>O9*Parametre!S190</f>
        <v>10285.30276942871</v>
      </c>
      <c r="P60" s="237">
        <f>P9*Parametre!T190</f>
        <v>10466.346238503707</v>
      </c>
      <c r="Q60" s="237">
        <f>Q9*Parametre!U190</f>
        <v>10659.337622238745</v>
      </c>
      <c r="R60" s="237">
        <f>R9*Parametre!V190</f>
        <v>10845.402933696256</v>
      </c>
      <c r="S60" s="237">
        <f>S9*Parametre!W190</f>
        <v>11008.703319547718</v>
      </c>
      <c r="T60" s="237">
        <f>T9*Parametre!X190</f>
        <v>11173.22036222381</v>
      </c>
      <c r="U60" s="237">
        <f>U9*Parametre!Y190</f>
        <v>11347.194961136018</v>
      </c>
      <c r="V60" s="237">
        <f>V9*Parametre!Z190</f>
        <v>11514.247316015437</v>
      </c>
      <c r="W60" s="237">
        <f>W9*Parametre!AA190</f>
        <v>11682.516945237907</v>
      </c>
      <c r="X60" s="237">
        <f>X9*Parametre!AB190</f>
        <v>11863.667129721518</v>
      </c>
      <c r="Y60" s="237">
        <f>Y9*Parametre!AC190</f>
        <v>12034.519546877511</v>
      </c>
      <c r="Z60" s="237">
        <f>Z9*Parametre!AD190</f>
        <v>12215.347236785903</v>
      </c>
      <c r="AA60" s="237">
        <f>AA9*Parametre!AE190</f>
        <v>12388.741150860707</v>
      </c>
      <c r="AB60" s="237">
        <f>AB9*Parametre!AF190</f>
        <v>12571.673989752719</v>
      </c>
      <c r="AC60" s="237">
        <f>AC9*Parametre!AG190</f>
        <v>12781.090663013065</v>
      </c>
      <c r="AD60" s="237">
        <f>AD9*Parametre!AH190</f>
        <v>12992.213688340054</v>
      </c>
      <c r="AE60" s="237">
        <f>AE9*Parametre!AI190</f>
        <v>13216.35033063544</v>
      </c>
      <c r="AF60" s="237">
        <f>AF9*Parametre!AJ190</f>
        <v>13431.050810108558</v>
      </c>
      <c r="AG60" s="237">
        <f>AG9*Parametre!AK190</f>
        <v>13647.458764099298</v>
      </c>
    </row>
    <row r="61" spans="2:34" x14ac:dyDescent="0.2">
      <c r="B61" s="48" t="s">
        <v>229</v>
      </c>
      <c r="C61" s="55">
        <f t="shared" si="44"/>
        <v>3834212.0932723293</v>
      </c>
      <c r="D61" s="237">
        <f>D10*Parametre!H191</f>
        <v>101565.03592176811</v>
      </c>
      <c r="E61" s="237">
        <f>E10*Parametre!I191</f>
        <v>102882.59114716457</v>
      </c>
      <c r="F61" s="237">
        <f>F10*Parametre!J191</f>
        <v>104198.68787399912</v>
      </c>
      <c r="G61" s="237">
        <f>G10*Parametre!K191</f>
        <v>105636.69633160182</v>
      </c>
      <c r="H61" s="237">
        <f>H10*Parametre!L191</f>
        <v>106928.43819516239</v>
      </c>
      <c r="I61" s="237">
        <f>I10*Parametre!M191</f>
        <v>108758.49633227364</v>
      </c>
      <c r="J61" s="237">
        <f>J10*Parametre!N191</f>
        <v>110718.95113416776</v>
      </c>
      <c r="K61" s="237">
        <f>K10*Parametre!O191</f>
        <v>112571.88207579879</v>
      </c>
      <c r="L61" s="237">
        <f>L10*Parametre!P191</f>
        <v>114445.41748493846</v>
      </c>
      <c r="M61" s="237">
        <f>M10*Parametre!Q191</f>
        <v>116332.92984021301</v>
      </c>
      <c r="N61" s="237">
        <f>N10*Parametre!R191</f>
        <v>118549.47934189458</v>
      </c>
      <c r="O61" s="237">
        <f>O10*Parametre!S191</f>
        <v>120469.65481218266</v>
      </c>
      <c r="P61" s="237">
        <f>P10*Parametre!T191</f>
        <v>122395.86401188609</v>
      </c>
      <c r="Q61" s="237">
        <f>Q10*Parametre!U191</f>
        <v>124472.91892557559</v>
      </c>
      <c r="R61" s="237">
        <f>R10*Parametre!V191</f>
        <v>126436.72823081542</v>
      </c>
      <c r="S61" s="237">
        <f>S10*Parametre!W191</f>
        <v>128343.23834502939</v>
      </c>
      <c r="T61" s="237">
        <f>T10*Parametre!X191</f>
        <v>130262.33588814776</v>
      </c>
      <c r="U61" s="237">
        <f>U10*Parametre!Y191</f>
        <v>132330.94945963973</v>
      </c>
      <c r="V61" s="237">
        <f>V10*Parametre!Z191</f>
        <v>134276.97821798897</v>
      </c>
      <c r="W61" s="237">
        <f>W10*Parametre!AA191</f>
        <v>136235.60244252757</v>
      </c>
      <c r="X61" s="237">
        <f>X10*Parametre!AB191</f>
        <v>138376.27814520136</v>
      </c>
      <c r="Y61" s="237">
        <f>Y10*Parametre!AC191</f>
        <v>140362.25497669107</v>
      </c>
      <c r="Z61" s="237">
        <f>Z10*Parametre!AD191</f>
        <v>142506.62836979699</v>
      </c>
      <c r="AA61" s="237">
        <f>AA10*Parametre!AE191</f>
        <v>144519.61334950427</v>
      </c>
      <c r="AB61" s="237">
        <f>AB10*Parametre!AF191</f>
        <v>146545.21216868213</v>
      </c>
      <c r="AC61" s="237">
        <f>AC10*Parametre!AG191</f>
        <v>148583.42482732979</v>
      </c>
      <c r="AD61" s="237">
        <f>AD10*Parametre!AH191</f>
        <v>150634.25132544781</v>
      </c>
      <c r="AE61" s="237">
        <f>AE10*Parametre!AI191</f>
        <v>152874.77514103029</v>
      </c>
      <c r="AF61" s="237">
        <f>AF10*Parametre!AJ191</f>
        <v>154952.97674466483</v>
      </c>
      <c r="AG61" s="237">
        <f>AG10*Parametre!AK191</f>
        <v>157043.80221120495</v>
      </c>
    </row>
    <row r="62" spans="2:34" x14ac:dyDescent="0.2">
      <c r="B62" s="48" t="s">
        <v>396</v>
      </c>
      <c r="C62" s="55">
        <f t="shared" si="44"/>
        <v>8524904.8732765075</v>
      </c>
      <c r="D62" s="237">
        <f>D11*Parametre!H192</f>
        <v>251282.55524328438</v>
      </c>
      <c r="E62" s="237">
        <f>E11*Parametre!I192</f>
        <v>252104.26517947493</v>
      </c>
      <c r="F62" s="237">
        <f>F11*Parametre!J192</f>
        <v>252979.35485965756</v>
      </c>
      <c r="G62" s="237">
        <f>G11*Parametre!K192</f>
        <v>251583.55811811105</v>
      </c>
      <c r="H62" s="237">
        <f>H11*Parametre!L192</f>
        <v>254872.39869180933</v>
      </c>
      <c r="I62" s="237">
        <f>I11*Parametre!M192</f>
        <v>257388.67808131524</v>
      </c>
      <c r="J62" s="237">
        <f>J11*Parametre!N192</f>
        <v>260255.75349969775</v>
      </c>
      <c r="K62" s="237">
        <f>K11*Parametre!O192</f>
        <v>262885.05226872297</v>
      </c>
      <c r="L62" s="237">
        <f>L11*Parametre!P192</f>
        <v>265506.78622381244</v>
      </c>
      <c r="M62" s="237">
        <f>M11*Parametre!Q192</f>
        <v>268135.30309450551</v>
      </c>
      <c r="N62" s="237">
        <f>N11*Parametre!R192</f>
        <v>271610.55534796207</v>
      </c>
      <c r="O62" s="237">
        <f>O11*Parametre!S192</f>
        <v>274343.65047578007</v>
      </c>
      <c r="P62" s="237">
        <f>P11*Parametre!T192</f>
        <v>277098.70858855755</v>
      </c>
      <c r="Q62" s="237">
        <f>Q11*Parametre!U192</f>
        <v>280215.85906746169</v>
      </c>
      <c r="R62" s="237">
        <f>R11*Parametre!V192</f>
        <v>282973.97598993347</v>
      </c>
      <c r="S62" s="237">
        <f>S11*Parametre!W192</f>
        <v>285334.71029662609</v>
      </c>
      <c r="T62" s="237">
        <f>T11*Parametre!X192</f>
        <v>287700.51012222358</v>
      </c>
      <c r="U62" s="237">
        <f>U11*Parametre!Y192</f>
        <v>290487.27034869179</v>
      </c>
      <c r="V62" s="237">
        <f>V11*Parametre!Z192</f>
        <v>292866.68905026419</v>
      </c>
      <c r="W62" s="237">
        <f>W11*Parametre!AA192</f>
        <v>295251.18165112578</v>
      </c>
      <c r="X62" s="237">
        <f>X11*Parametre!AB192</f>
        <v>298185.25145891838</v>
      </c>
      <c r="Y62" s="237">
        <f>Y11*Parametre!AC192</f>
        <v>300667.90647095797</v>
      </c>
      <c r="Z62" s="237">
        <f>Z11*Parametre!AD192</f>
        <v>303589.63369620591</v>
      </c>
      <c r="AA62" s="237">
        <f>AA11*Parametre!AE192</f>
        <v>306086.52383730531</v>
      </c>
      <c r="AB62" s="237">
        <f>AB11*Parametre!AF192</f>
        <v>308588.71465502254</v>
      </c>
      <c r="AC62" s="237">
        <f>AC11*Parametre!AG192</f>
        <v>311775.08494073641</v>
      </c>
      <c r="AD62" s="237">
        <f>AD11*Parametre!AH192</f>
        <v>314968.45211958454</v>
      </c>
      <c r="AE62" s="237">
        <f>AE11*Parametre!AI192</f>
        <v>318755.14682043105</v>
      </c>
      <c r="AF62" s="237">
        <f>AF11*Parametre!AJ192</f>
        <v>322053.08920522319</v>
      </c>
      <c r="AG62" s="237">
        <f>AG11*Parametre!AK192</f>
        <v>325358.25387310633</v>
      </c>
    </row>
    <row r="63" spans="2:34" x14ac:dyDescent="0.2">
      <c r="B63" s="49" t="s">
        <v>9</v>
      </c>
      <c r="C63" s="284">
        <f>SUM(D63:AG63)</f>
        <v>747583845.76642394</v>
      </c>
      <c r="D63" s="238">
        <f t="shared" ref="D63:AG63" si="45">SUM(D56:D62)</f>
        <v>18244688.661607388</v>
      </c>
      <c r="E63" s="238">
        <f t="shared" si="45"/>
        <v>18741910.219536092</v>
      </c>
      <c r="F63" s="238">
        <f t="shared" si="45"/>
        <v>19250113.822943997</v>
      </c>
      <c r="G63" s="238">
        <f t="shared" si="45"/>
        <v>20057193.06429816</v>
      </c>
      <c r="H63" s="238">
        <f t="shared" si="45"/>
        <v>20307066.721725177</v>
      </c>
      <c r="I63" s="238">
        <f t="shared" si="45"/>
        <v>20717918.068957724</v>
      </c>
      <c r="J63" s="238">
        <f t="shared" si="45"/>
        <v>21147422.34915942</v>
      </c>
      <c r="K63" s="238">
        <f t="shared" si="45"/>
        <v>21562488.161683813</v>
      </c>
      <c r="L63" s="238">
        <f t="shared" si="45"/>
        <v>21985948.477729674</v>
      </c>
      <c r="M63" s="238">
        <f t="shared" si="45"/>
        <v>22413992.005878109</v>
      </c>
      <c r="N63" s="238">
        <f t="shared" si="45"/>
        <v>22895430.671370156</v>
      </c>
      <c r="O63" s="238">
        <f t="shared" si="45"/>
        <v>23342600.579095889</v>
      </c>
      <c r="P63" s="238">
        <f t="shared" si="45"/>
        <v>23789090.883958966</v>
      </c>
      <c r="Q63" s="238">
        <f t="shared" si="45"/>
        <v>24261891.375922292</v>
      </c>
      <c r="R63" s="238">
        <f t="shared" si="45"/>
        <v>24722968.99544457</v>
      </c>
      <c r="S63" s="238">
        <f t="shared" si="45"/>
        <v>25128484.611894075</v>
      </c>
      <c r="T63" s="238">
        <f t="shared" si="45"/>
        <v>25537222.519847985</v>
      </c>
      <c r="U63" s="238">
        <f t="shared" si="45"/>
        <v>25974406.502122954</v>
      </c>
      <c r="V63" s="238">
        <f t="shared" si="45"/>
        <v>26401009.757328071</v>
      </c>
      <c r="W63" s="238">
        <f t="shared" si="45"/>
        <v>26831032.530465912</v>
      </c>
      <c r="X63" s="238">
        <f t="shared" si="45"/>
        <v>27289568.89398868</v>
      </c>
      <c r="Y63" s="238">
        <f t="shared" si="45"/>
        <v>27727231.228035007</v>
      </c>
      <c r="Z63" s="238">
        <f t="shared" si="45"/>
        <v>28183951.750574645</v>
      </c>
      <c r="AA63" s="238">
        <f t="shared" si="45"/>
        <v>28629354.517793365</v>
      </c>
      <c r="AB63" s="238">
        <f t="shared" si="45"/>
        <v>29078218.781312145</v>
      </c>
      <c r="AC63" s="238">
        <f t="shared" si="45"/>
        <v>29596417.900060873</v>
      </c>
      <c r="AD63" s="238">
        <f t="shared" si="45"/>
        <v>30119534.373915743</v>
      </c>
      <c r="AE63" s="238">
        <f t="shared" si="45"/>
        <v>30668948.147870522</v>
      </c>
      <c r="AF63" s="238">
        <f t="shared" si="45"/>
        <v>31213849.410922881</v>
      </c>
      <c r="AG63" s="238">
        <f t="shared" si="45"/>
        <v>31763890.780979548</v>
      </c>
      <c r="AH63" s="16"/>
    </row>
    <row r="66" spans="2:34" x14ac:dyDescent="0.2">
      <c r="B66" s="49" t="s">
        <v>482</v>
      </c>
      <c r="C66" s="49"/>
      <c r="D66" s="50">
        <v>1</v>
      </c>
      <c r="E66" s="50">
        <v>2</v>
      </c>
      <c r="F66" s="50">
        <v>3</v>
      </c>
      <c r="G66" s="50">
        <v>4</v>
      </c>
      <c r="H66" s="50">
        <v>5</v>
      </c>
      <c r="I66" s="50">
        <v>6</v>
      </c>
      <c r="J66" s="50">
        <v>7</v>
      </c>
      <c r="K66" s="50">
        <v>8</v>
      </c>
      <c r="L66" s="50">
        <v>9</v>
      </c>
      <c r="M66" s="50">
        <v>10</v>
      </c>
      <c r="N66" s="50">
        <v>11</v>
      </c>
      <c r="O66" s="50">
        <v>12</v>
      </c>
      <c r="P66" s="50">
        <v>13</v>
      </c>
      <c r="Q66" s="50">
        <v>14</v>
      </c>
      <c r="R66" s="50">
        <v>15</v>
      </c>
      <c r="S66" s="50">
        <v>16</v>
      </c>
      <c r="T66" s="50">
        <v>17</v>
      </c>
      <c r="U66" s="50">
        <v>18</v>
      </c>
      <c r="V66" s="50">
        <v>19</v>
      </c>
      <c r="W66" s="50">
        <v>20</v>
      </c>
      <c r="X66" s="50">
        <v>21</v>
      </c>
      <c r="Y66" s="50">
        <v>22</v>
      </c>
      <c r="Z66" s="50">
        <v>23</v>
      </c>
      <c r="AA66" s="50">
        <v>24</v>
      </c>
      <c r="AB66" s="50">
        <v>25</v>
      </c>
      <c r="AC66" s="50">
        <v>26</v>
      </c>
      <c r="AD66" s="50">
        <v>27</v>
      </c>
      <c r="AE66" s="50">
        <v>28</v>
      </c>
      <c r="AF66" s="50">
        <v>29</v>
      </c>
      <c r="AG66" s="50">
        <v>30</v>
      </c>
    </row>
    <row r="67" spans="2:34" x14ac:dyDescent="0.2">
      <c r="B67" s="51" t="s">
        <v>46</v>
      </c>
      <c r="C67" s="51" t="s">
        <v>9</v>
      </c>
      <c r="D67" s="53">
        <v>2026</v>
      </c>
      <c r="E67" s="53">
        <v>2027</v>
      </c>
      <c r="F67" s="53">
        <v>2028</v>
      </c>
      <c r="G67" s="53">
        <v>2029</v>
      </c>
      <c r="H67" s="53">
        <v>2030</v>
      </c>
      <c r="I67" s="53">
        <v>2031</v>
      </c>
      <c r="J67" s="53">
        <v>2032</v>
      </c>
      <c r="K67" s="53">
        <v>2033</v>
      </c>
      <c r="L67" s="53">
        <v>2034</v>
      </c>
      <c r="M67" s="53">
        <v>2035</v>
      </c>
      <c r="N67" s="53">
        <v>2036</v>
      </c>
      <c r="O67" s="53">
        <v>2037</v>
      </c>
      <c r="P67" s="53">
        <v>2038</v>
      </c>
      <c r="Q67" s="53">
        <v>2039</v>
      </c>
      <c r="R67" s="53">
        <v>2040</v>
      </c>
      <c r="S67" s="53">
        <v>2041</v>
      </c>
      <c r="T67" s="53">
        <v>2042</v>
      </c>
      <c r="U67" s="53">
        <v>2043</v>
      </c>
      <c r="V67" s="53">
        <v>2044</v>
      </c>
      <c r="W67" s="53">
        <v>2045</v>
      </c>
      <c r="X67" s="53">
        <v>2046</v>
      </c>
      <c r="Y67" s="53">
        <v>2047</v>
      </c>
      <c r="Z67" s="53">
        <v>2048</v>
      </c>
      <c r="AA67" s="53">
        <v>2049</v>
      </c>
      <c r="AB67" s="53">
        <v>2050</v>
      </c>
      <c r="AC67" s="53">
        <v>2051</v>
      </c>
      <c r="AD67" s="53">
        <v>2052</v>
      </c>
      <c r="AE67" s="53">
        <v>2053</v>
      </c>
      <c r="AF67" s="53">
        <v>2054</v>
      </c>
      <c r="AG67" s="53">
        <v>2055</v>
      </c>
    </row>
    <row r="68" spans="2:34" x14ac:dyDescent="0.2">
      <c r="B68" s="48" t="s">
        <v>399</v>
      </c>
      <c r="C68" s="55">
        <f>SUM(D68:AG68)</f>
        <v>75235240.723973051</v>
      </c>
      <c r="D68" s="237">
        <f>D18*Parametre!H186</f>
        <v>1838318.0630164777</v>
      </c>
      <c r="E68" s="237">
        <f>E18*Parametre!I186</f>
        <v>1886333.1807404817</v>
      </c>
      <c r="F68" s="237">
        <f>F18*Parametre!J186</f>
        <v>1934989.7073187719</v>
      </c>
      <c r="G68" s="237">
        <f>G18*Parametre!K186</f>
        <v>2029832.352354958</v>
      </c>
      <c r="H68" s="237">
        <f>H18*Parametre!L186</f>
        <v>2053990.5603463447</v>
      </c>
      <c r="I68" s="237">
        <f>I18*Parametre!M186</f>
        <v>2096303.9648276658</v>
      </c>
      <c r="J68" s="237">
        <f>J18*Parametre!N186</f>
        <v>2137366.4692894355</v>
      </c>
      <c r="K68" s="237">
        <f>K18*Parametre!O186</f>
        <v>2179261.1282984409</v>
      </c>
      <c r="L68" s="237">
        <f>L18*Parametre!P186</f>
        <v>2221576.2265295843</v>
      </c>
      <c r="M68" s="237">
        <f>M18*Parametre!Q186</f>
        <v>2264359.8346088193</v>
      </c>
      <c r="N68" s="237">
        <f>N18*Parametre!R186</f>
        <v>2309006.1476632259</v>
      </c>
      <c r="O68" s="237">
        <f>O18*Parametre!S186</f>
        <v>2352326.9324976257</v>
      </c>
      <c r="P68" s="237">
        <f>P18*Parametre!T186</f>
        <v>2396972.3542642803</v>
      </c>
      <c r="Q68" s="237">
        <f>Q18*Parametre!U186</f>
        <v>2441956.4148855675</v>
      </c>
      <c r="R68" s="237">
        <f>R18*Parametre!V186</f>
        <v>2488483.2350805062</v>
      </c>
      <c r="S68" s="237">
        <f>S18*Parametre!W186</f>
        <v>2531525.4430154087</v>
      </c>
      <c r="T68" s="237">
        <f>T18*Parametre!X186</f>
        <v>2573154.9696766962</v>
      </c>
      <c r="U68" s="237">
        <f>U18*Parametre!Y186</f>
        <v>2613996.8470653021</v>
      </c>
      <c r="V68" s="237">
        <f>V18*Parametre!Z186</f>
        <v>2654960.9100098717</v>
      </c>
      <c r="W68" s="237">
        <f>W18*Parametre!AA186</f>
        <v>2698070.8256625957</v>
      </c>
      <c r="X68" s="237">
        <f>X18*Parametre!AB186</f>
        <v>2740741.6614178284</v>
      </c>
      <c r="Y68" s="237">
        <f>Y18*Parametre!AC186</f>
        <v>2784270.6618970218</v>
      </c>
      <c r="Z68" s="237">
        <f>Z18*Parametre!AD186</f>
        <v>2827599.8786427346</v>
      </c>
      <c r="AA68" s="237">
        <f>AA18*Parametre!AE186</f>
        <v>2874147.1762819695</v>
      </c>
      <c r="AB68" s="237">
        <f>AB18*Parametre!AF186</f>
        <v>2918509.9860019032</v>
      </c>
      <c r="AC68" s="237">
        <f>AC18*Parametre!AG186</f>
        <v>2970249.3297419869</v>
      </c>
      <c r="AD68" s="237">
        <f>AD18*Parametre!AH186</f>
        <v>3022076.0124569172</v>
      </c>
      <c r="AE68" s="237">
        <f>AE18*Parametre!AI186</f>
        <v>3078138.6911225677</v>
      </c>
      <c r="AF68" s="237">
        <f>AF18*Parametre!AJ186</f>
        <v>3130907.0774139385</v>
      </c>
      <c r="AG68" s="237">
        <f>AG18*Parametre!AK186</f>
        <v>3185814.6818441432</v>
      </c>
    </row>
    <row r="69" spans="2:34" x14ac:dyDescent="0.2">
      <c r="B69" s="48" t="s">
        <v>397</v>
      </c>
      <c r="C69" s="55">
        <f t="shared" ref="C69:C73" si="46">SUM(D69:AG69)</f>
        <v>2664679.1052353284</v>
      </c>
      <c r="D69" s="237">
        <f>D19*Parametre!H187</f>
        <v>92432.429966221564</v>
      </c>
      <c r="E69" s="237">
        <f>E19*Parametre!I187</f>
        <v>95586.712613354306</v>
      </c>
      <c r="F69" s="237">
        <f>F19*Parametre!J187</f>
        <v>98522.487639816653</v>
      </c>
      <c r="G69" s="237">
        <f>G19*Parametre!K187</f>
        <v>70447.979209970494</v>
      </c>
      <c r="H69" s="237">
        <f>H19*Parametre!L187</f>
        <v>71284.502636633304</v>
      </c>
      <c r="I69" s="237">
        <f>I19*Parametre!M187</f>
        <v>72524.879406954031</v>
      </c>
      <c r="J69" s="237">
        <f>J19*Parametre!N187</f>
        <v>73781.333544608249</v>
      </c>
      <c r="K69" s="237">
        <f>K19*Parametre!O187</f>
        <v>75054.006930059972</v>
      </c>
      <c r="L69" s="237">
        <f>L19*Parametre!P187</f>
        <v>76343.041443773196</v>
      </c>
      <c r="M69" s="237">
        <f>M19*Parametre!Q187</f>
        <v>77648.578966211979</v>
      </c>
      <c r="N69" s="237">
        <f>N19*Parametre!R187</f>
        <v>78970.761377840361</v>
      </c>
      <c r="O69" s="237">
        <f>O19*Parametre!S187</f>
        <v>80309.73055912237</v>
      </c>
      <c r="P69" s="237">
        <f>P19*Parametre!T187</f>
        <v>81665.628390522004</v>
      </c>
      <c r="Q69" s="237">
        <f>Q19*Parametre!U187</f>
        <v>83038.59675250329</v>
      </c>
      <c r="R69" s="237">
        <f>R19*Parametre!V187</f>
        <v>84428.777525530313</v>
      </c>
      <c r="S69" s="237">
        <f>S19*Parametre!W187</f>
        <v>85872.972741507678</v>
      </c>
      <c r="T69" s="237">
        <f>T19*Parametre!X187</f>
        <v>87334.896532950967</v>
      </c>
      <c r="U69" s="237">
        <f>U19*Parametre!Y187</f>
        <v>88814.723091925989</v>
      </c>
      <c r="V69" s="237">
        <f>V19*Parametre!Z187</f>
        <v>90312.626610498541</v>
      </c>
      <c r="W69" s="237">
        <f>W19*Parametre!AA187</f>
        <v>91822.723573677154</v>
      </c>
      <c r="X69" s="237">
        <f>X19*Parametre!AB187</f>
        <v>93351.129752541005</v>
      </c>
      <c r="Y69" s="237">
        <f>Y19*Parametre!AC187</f>
        <v>94898.019339155959</v>
      </c>
      <c r="Z69" s="237">
        <f>Z19*Parametre!AD187</f>
        <v>96463.566525587754</v>
      </c>
      <c r="AA69" s="237">
        <f>AA19*Parametre!AE187</f>
        <v>98041.65554075723</v>
      </c>
      <c r="AB69" s="237">
        <f>AB19*Parametre!AF187</f>
        <v>99638.63441183127</v>
      </c>
      <c r="AC69" s="237">
        <f>AC19*Parametre!AG187</f>
        <v>101466.0783401076</v>
      </c>
      <c r="AD69" s="237">
        <f>AD19*Parametre!AH187</f>
        <v>103316.59273386774</v>
      </c>
      <c r="AE69" s="237">
        <f>AE19*Parametre!AI187</f>
        <v>105190.35178517753</v>
      </c>
      <c r="AF69" s="237">
        <f>AF19*Parametre!AJ187</f>
        <v>107094.10996935735</v>
      </c>
      <c r="AG69" s="237">
        <f>AG19*Parametre!AK187</f>
        <v>109021.57732326226</v>
      </c>
    </row>
    <row r="70" spans="2:34" x14ac:dyDescent="0.2">
      <c r="B70" s="48" t="s">
        <v>400</v>
      </c>
      <c r="C70" s="55">
        <f t="shared" si="46"/>
        <v>631298481.46976078</v>
      </c>
      <c r="D70" s="237">
        <f>D20*Parametre!H188</f>
        <v>15264104.997730892</v>
      </c>
      <c r="E70" s="237">
        <f>E20*Parametre!I188</f>
        <v>15683945.634791944</v>
      </c>
      <c r="F70" s="237">
        <f>F20*Parametre!J188</f>
        <v>16115820.308362385</v>
      </c>
      <c r="G70" s="237">
        <f>G20*Parametre!K188</f>
        <v>16944042.664658293</v>
      </c>
      <c r="H70" s="237">
        <f>H20*Parametre!L188</f>
        <v>17144240.805701517</v>
      </c>
      <c r="I70" s="237">
        <f>I20*Parametre!M188</f>
        <v>17507574.981918257</v>
      </c>
      <c r="J70" s="237">
        <f>J20*Parametre!N188</f>
        <v>17861452.691787221</v>
      </c>
      <c r="K70" s="237">
        <f>K20*Parametre!O188</f>
        <v>18219973.805359818</v>
      </c>
      <c r="L70" s="237">
        <f>L20*Parametre!P188</f>
        <v>18582258.730607286</v>
      </c>
      <c r="M70" s="237">
        <f>M20*Parametre!Q188</f>
        <v>18946234.393389285</v>
      </c>
      <c r="N70" s="237">
        <f>N20*Parametre!R188</f>
        <v>19325315.187091753</v>
      </c>
      <c r="O70" s="237">
        <f>O20*Parametre!S188</f>
        <v>19701217.654323779</v>
      </c>
      <c r="P70" s="237">
        <f>P20*Parametre!T188</f>
        <v>20088432.641017426</v>
      </c>
      <c r="Q70" s="237">
        <f>Q20*Parametre!U188</f>
        <v>20476442.02098133</v>
      </c>
      <c r="R70" s="237">
        <f>R20*Parametre!V188</f>
        <v>20874854.186841987</v>
      </c>
      <c r="S70" s="237">
        <f>S20*Parametre!W188</f>
        <v>21239815.861609209</v>
      </c>
      <c r="T70" s="237">
        <f>T20*Parametre!X188</f>
        <v>21593641.400368739</v>
      </c>
      <c r="U70" s="237">
        <f>U20*Parametre!Y188</f>
        <v>21951463.050701689</v>
      </c>
      <c r="V70" s="237">
        <f>V20*Parametre!Z188</f>
        <v>22307901.970709674</v>
      </c>
      <c r="W70" s="237">
        <f>W20*Parametre!AA188</f>
        <v>22682315.606434561</v>
      </c>
      <c r="X70" s="237">
        <f>X20*Parametre!AB188</f>
        <v>23050916.224923801</v>
      </c>
      <c r="Y70" s="237">
        <f>Y20*Parametre!AC188</f>
        <v>23426459.696970779</v>
      </c>
      <c r="Z70" s="237">
        <f>Z20*Parametre!AD188</f>
        <v>23800884.350980688</v>
      </c>
      <c r="AA70" s="237">
        <f>AA20*Parametre!AE188</f>
        <v>24199399.924032893</v>
      </c>
      <c r="AB70" s="237">
        <f>AB20*Parametre!AF188</f>
        <v>24579996.876628291</v>
      </c>
      <c r="AC70" s="237">
        <f>AC20*Parametre!AG188</f>
        <v>25025487.108139649</v>
      </c>
      <c r="AD70" s="237">
        <f>AD20*Parametre!AH188</f>
        <v>25469454.283982623</v>
      </c>
      <c r="AE70" s="237">
        <f>AE20*Parametre!AI188</f>
        <v>25945895.168213811</v>
      </c>
      <c r="AF70" s="237">
        <f>AF20*Parametre!AJ188</f>
        <v>26406414.835563064</v>
      </c>
      <c r="AG70" s="237">
        <f>AG20*Parametre!AK188</f>
        <v>26882524.405938204</v>
      </c>
    </row>
    <row r="71" spans="2:34" x14ac:dyDescent="0.2">
      <c r="B71" s="48" t="s">
        <v>398</v>
      </c>
      <c r="C71" s="55">
        <f t="shared" si="46"/>
        <v>19941397.511435363</v>
      </c>
      <c r="D71" s="237">
        <f>D21*Parametre!H189</f>
        <v>688675.67744588968</v>
      </c>
      <c r="E71" s="237">
        <f>E21*Parametre!I189</f>
        <v>712561.18691732851</v>
      </c>
      <c r="F71" s="237">
        <f>F21*Parametre!J189</f>
        <v>734919.12479177001</v>
      </c>
      <c r="G71" s="237">
        <f>G21*Parametre!K189</f>
        <v>520563.45080959861</v>
      </c>
      <c r="H71" s="237">
        <f>H21*Parametre!L189</f>
        <v>526691.62379081245</v>
      </c>
      <c r="I71" s="237">
        <f>I21*Parametre!M189</f>
        <v>536474.55213045096</v>
      </c>
      <c r="J71" s="237">
        <f>J21*Parametre!N189</f>
        <v>546346.90828100976</v>
      </c>
      <c r="K71" s="237">
        <f>K21*Parametre!O189</f>
        <v>556308.69224248885</v>
      </c>
      <c r="L71" s="237">
        <f>L21*Parametre!P189</f>
        <v>566359.9040148881</v>
      </c>
      <c r="M71" s="237">
        <f>M21*Parametre!Q189</f>
        <v>576674.45024786005</v>
      </c>
      <c r="N71" s="237">
        <f>N21*Parametre!R189</f>
        <v>587081.73643289786</v>
      </c>
      <c r="O71" s="237">
        <f>O21*Parametre!S189</f>
        <v>597581.76257000072</v>
      </c>
      <c r="P71" s="237">
        <f>P21*Parametre!T189</f>
        <v>608174.52865916921</v>
      </c>
      <c r="Q71" s="237">
        <f>Q21*Parametre!U189</f>
        <v>619040.56563234597</v>
      </c>
      <c r="R71" s="237">
        <f>R21*Parametre!V189</f>
        <v>630002.65469873371</v>
      </c>
      <c r="S71" s="237">
        <f>S21*Parametre!W189</f>
        <v>641491.36483257916</v>
      </c>
      <c r="T71" s="237">
        <f>T21*Parametre!X189</f>
        <v>653078.17337524937</v>
      </c>
      <c r="U71" s="237">
        <f>U21*Parametre!Y189</f>
        <v>664951.39847981057</v>
      </c>
      <c r="V71" s="237">
        <f>V21*Parametre!Z189</f>
        <v>676926.80942689767</v>
      </c>
      <c r="W71" s="237">
        <f>W21*Parametre!AA189</f>
        <v>689004.40621651011</v>
      </c>
      <c r="X71" s="237">
        <f>X21*Parametre!AB189</f>
        <v>701184.18884864799</v>
      </c>
      <c r="Y71" s="237">
        <f>Y21*Parametre!AC189</f>
        <v>713466.15732331132</v>
      </c>
      <c r="Z71" s="237">
        <f>Z21*Parametre!AD189</f>
        <v>725850.31164050009</v>
      </c>
      <c r="AA71" s="237">
        <f>AA21*Parametre!AE189</f>
        <v>738537.23225438432</v>
      </c>
      <c r="AB71" s="237">
        <f>AB21*Parametre!AF189</f>
        <v>751330.42614449491</v>
      </c>
      <c r="AC71" s="237">
        <f>AC21*Parametre!AG189</f>
        <v>765867.23641380155</v>
      </c>
      <c r="AD71" s="237">
        <f>AD21*Parametre!AH189</f>
        <v>780543.01942894235</v>
      </c>
      <c r="AE71" s="237">
        <f>AE21*Parametre!AI189</f>
        <v>795357.77518991812</v>
      </c>
      <c r="AF71" s="237">
        <f>AF21*Parametre!AJ189</f>
        <v>810522.30273515102</v>
      </c>
      <c r="AG71" s="237">
        <f>AG21*Parametre!AK189</f>
        <v>825829.89045991946</v>
      </c>
    </row>
    <row r="72" spans="2:34" x14ac:dyDescent="0.2">
      <c r="B72" s="48" t="s">
        <v>395</v>
      </c>
      <c r="C72" s="55">
        <f t="shared" si="46"/>
        <v>327558.93879394222</v>
      </c>
      <c r="D72" s="237">
        <f>D22*Parametre!H190</f>
        <v>8309.9022828581165</v>
      </c>
      <c r="E72" s="237">
        <f>E22*Parametre!I190</f>
        <v>8496.6481463445925</v>
      </c>
      <c r="F72" s="237">
        <f>F22*Parametre!J190</f>
        <v>8684.152097593269</v>
      </c>
      <c r="G72" s="237">
        <f>G22*Parametre!K190</f>
        <v>8970.1015740069925</v>
      </c>
      <c r="H72" s="237">
        <f>H22*Parametre!L190</f>
        <v>9075.0559605983399</v>
      </c>
      <c r="I72" s="237">
        <f>I22*Parametre!M190</f>
        <v>9248.360980141606</v>
      </c>
      <c r="J72" s="237">
        <f>J22*Parametre!N190</f>
        <v>9414.7058663719708</v>
      </c>
      <c r="K72" s="237">
        <f>K22*Parametre!O190</f>
        <v>9583.458449395037</v>
      </c>
      <c r="L72" s="237">
        <f>L22*Parametre!P190</f>
        <v>9753.6123849618925</v>
      </c>
      <c r="M72" s="237">
        <f>M22*Parametre!Q190</f>
        <v>9924.2387991497744</v>
      </c>
      <c r="N72" s="237">
        <f>N22*Parametre!R190</f>
        <v>10103.556889175241</v>
      </c>
      <c r="O72" s="237">
        <f>O22*Parametre!S190</f>
        <v>10274.895265989482</v>
      </c>
      <c r="P72" s="237">
        <f>P22*Parametre!T190</f>
        <v>10459.267556705367</v>
      </c>
      <c r="Q72" s="237">
        <f>Q22*Parametre!U190</f>
        <v>10643.299816391154</v>
      </c>
      <c r="R72" s="237">
        <f>R22*Parametre!V190</f>
        <v>10832.80004825884</v>
      </c>
      <c r="S72" s="237">
        <f>S22*Parametre!W190</f>
        <v>11008.865330148003</v>
      </c>
      <c r="T72" s="237">
        <f>T22*Parametre!X190</f>
        <v>11177.617435009197</v>
      </c>
      <c r="U72" s="237">
        <f>U22*Parametre!Y190</f>
        <v>11342.702647765327</v>
      </c>
      <c r="V72" s="237">
        <f>V22*Parametre!Z190</f>
        <v>11506.810424088326</v>
      </c>
      <c r="W72" s="237">
        <f>W22*Parametre!AA190</f>
        <v>11680.353916252181</v>
      </c>
      <c r="X72" s="237">
        <f>X22*Parametre!AB190</f>
        <v>11849.876168431316</v>
      </c>
      <c r="Y72" s="237">
        <f>Y22*Parametre!AC190</f>
        <v>12023.514291181993</v>
      </c>
      <c r="Z72" s="237">
        <f>Z22*Parametre!AD190</f>
        <v>12195.444786445163</v>
      </c>
      <c r="AA72" s="237">
        <f>AA22*Parametre!AE190</f>
        <v>12380.130294049706</v>
      </c>
      <c r="AB72" s="237">
        <f>AB22*Parametre!AF190</f>
        <v>12562.964269815335</v>
      </c>
      <c r="AC72" s="237">
        <f>AC22*Parametre!AG190</f>
        <v>12775.870576955242</v>
      </c>
      <c r="AD72" s="237">
        <f>AD22*Parametre!AH190</f>
        <v>12986.927526743437</v>
      </c>
      <c r="AE72" s="237">
        <f>AE22*Parametre!AI190</f>
        <v>13215.173544871212</v>
      </c>
      <c r="AF72" s="237">
        <f>AF22*Parametre!AJ190</f>
        <v>13428.886089486818</v>
      </c>
      <c r="AG72" s="237">
        <f>AG22*Parametre!AK190</f>
        <v>13649.745374757274</v>
      </c>
    </row>
    <row r="73" spans="2:34" x14ac:dyDescent="0.2">
      <c r="B73" s="48" t="s">
        <v>229</v>
      </c>
      <c r="C73" s="55">
        <f t="shared" si="46"/>
        <v>3839954.8678273042</v>
      </c>
      <c r="D73" s="237">
        <f>D23*Parametre!H191</f>
        <v>101565.03592176811</v>
      </c>
      <c r="E73" s="237">
        <f>E23*Parametre!I191</f>
        <v>102882.59114716457</v>
      </c>
      <c r="F73" s="237">
        <f>F23*Parametre!J191</f>
        <v>104198.68787399912</v>
      </c>
      <c r="G73" s="237">
        <f>G23*Parametre!K191</f>
        <v>105982.74471557833</v>
      </c>
      <c r="H73" s="237">
        <f>H23*Parametre!L191</f>
        <v>107187.09408734627</v>
      </c>
      <c r="I73" s="237">
        <f>I23*Parametre!M191</f>
        <v>109159.05379499338</v>
      </c>
      <c r="J73" s="237">
        <f>J23*Parametre!N191</f>
        <v>111011.55046883227</v>
      </c>
      <c r="K73" s="237">
        <f>K23*Parametre!O191</f>
        <v>112895.31762275075</v>
      </c>
      <c r="L73" s="237">
        <f>L23*Parametre!P191</f>
        <v>114787.50777953632</v>
      </c>
      <c r="M73" s="237">
        <f>M23*Parametre!Q191</f>
        <v>116680.00965966622</v>
      </c>
      <c r="N73" s="237">
        <f>N23*Parametre!R191</f>
        <v>118695.98811352794</v>
      </c>
      <c r="O73" s="237">
        <f>O23*Parametre!S191</f>
        <v>120595.48531001116</v>
      </c>
      <c r="P73" s="237">
        <f>P23*Parametre!T191</f>
        <v>122557.74573367414</v>
      </c>
      <c r="Q73" s="237">
        <f>Q23*Parametre!U191</f>
        <v>124501.35646293136</v>
      </c>
      <c r="R73" s="237">
        <f>R23*Parametre!V191</f>
        <v>126512.54673549673</v>
      </c>
      <c r="S73" s="237">
        <f>S23*Parametre!W191</f>
        <v>128609.85084780803</v>
      </c>
      <c r="T73" s="237">
        <f>T23*Parametre!X191</f>
        <v>130590.58347370291</v>
      </c>
      <c r="U73" s="237">
        <f>U23*Parametre!Y191</f>
        <v>132523.28173701992</v>
      </c>
      <c r="V73" s="237">
        <f>V23*Parametre!Z191</f>
        <v>134442.75704848694</v>
      </c>
      <c r="W73" s="237">
        <f>W23*Parametre!AA191</f>
        <v>136483.05132182833</v>
      </c>
      <c r="X73" s="237">
        <f>X23*Parametre!AB191</f>
        <v>138457.89118118168</v>
      </c>
      <c r="Y73" s="237">
        <f>Y23*Parametre!AC191</f>
        <v>140497.69461949379</v>
      </c>
      <c r="Z73" s="237">
        <f>Z23*Parametre!AD191</f>
        <v>142497.26412542461</v>
      </c>
      <c r="AA73" s="237">
        <f>AA23*Parametre!AE191</f>
        <v>144663.06265800493</v>
      </c>
      <c r="AB73" s="237">
        <f>AB23*Parametre!AF191</f>
        <v>146689.88059023599</v>
      </c>
      <c r="AC73" s="237">
        <f>AC23*Parametre!AG191</f>
        <v>148789.33528786569</v>
      </c>
      <c r="AD73" s="237">
        <f>AD23*Parametre!AH191</f>
        <v>150842.08623417583</v>
      </c>
      <c r="AE73" s="237">
        <f>AE23*Parametre!AI191</f>
        <v>153111.86889464399</v>
      </c>
      <c r="AF73" s="237">
        <f>AF23*Parametre!AJ191</f>
        <v>155195.56591401683</v>
      </c>
      <c r="AG73" s="237">
        <f>AG23*Parametre!AK191</f>
        <v>157347.97846613926</v>
      </c>
    </row>
    <row r="74" spans="2:34" x14ac:dyDescent="0.2">
      <c r="B74" s="48" t="s">
        <v>396</v>
      </c>
      <c r="C74" s="55">
        <f>SUM(D74:AG74)</f>
        <v>8556179.1364119407</v>
      </c>
      <c r="D74" s="237">
        <f>D24*Parametre!H192</f>
        <v>251282.55524328438</v>
      </c>
      <c r="E74" s="237">
        <f>E24*Parametre!I192</f>
        <v>252104.26517947493</v>
      </c>
      <c r="F74" s="237">
        <f>F24*Parametre!J192</f>
        <v>252979.35485965756</v>
      </c>
      <c r="G74" s="237">
        <f>G24*Parametre!K192</f>
        <v>253084.22050552978</v>
      </c>
      <c r="H74" s="237">
        <f>H24*Parametre!L192</f>
        <v>256117.62386111921</v>
      </c>
      <c r="I74" s="237">
        <f>I24*Parametre!M192</f>
        <v>259071.03071061391</v>
      </c>
      <c r="J74" s="237">
        <f>J24*Parametre!N192</f>
        <v>261617.0356146883</v>
      </c>
      <c r="K74" s="237">
        <f>K24*Parametre!O192</f>
        <v>264309.96325706254</v>
      </c>
      <c r="L74" s="237">
        <f>L24*Parametre!P192</f>
        <v>266983.16645296523</v>
      </c>
      <c r="M74" s="237">
        <f>M24*Parametre!Q192</f>
        <v>269625.70462609071</v>
      </c>
      <c r="N74" s="237">
        <f>N24*Parametre!R192</f>
        <v>272596.25557320216</v>
      </c>
      <c r="O74" s="237">
        <f>O24*Parametre!S192</f>
        <v>275300.36762258073</v>
      </c>
      <c r="P74" s="237">
        <f>P24*Parametre!T192</f>
        <v>278128.21029509552</v>
      </c>
      <c r="Q74" s="237">
        <f>Q24*Parametre!U192</f>
        <v>280861.17501243582</v>
      </c>
      <c r="R74" s="237">
        <f>R24*Parametre!V192</f>
        <v>283745.88768613612</v>
      </c>
      <c r="S74" s="237">
        <f>S24*Parametre!W192</f>
        <v>286648.96266320383</v>
      </c>
      <c r="T74" s="237">
        <f>T24*Parametre!X192</f>
        <v>289181.78290927375</v>
      </c>
      <c r="U74" s="237">
        <f>U24*Parametre!Y192</f>
        <v>291573.74436167377</v>
      </c>
      <c r="V74" s="237">
        <f>V24*Parametre!Z192</f>
        <v>293913.50790708</v>
      </c>
      <c r="W74" s="237">
        <f>W24*Parametre!AA192</f>
        <v>296529.70959396666</v>
      </c>
      <c r="X74" s="237">
        <f>X24*Parametre!AB192</f>
        <v>299016.9252594987</v>
      </c>
      <c r="Y74" s="237">
        <f>Y24*Parametre!AC192</f>
        <v>301673.83800889977</v>
      </c>
      <c r="Z74" s="237">
        <f>Z24*Parametre!AD192</f>
        <v>304169.50159195228</v>
      </c>
      <c r="AA74" s="237">
        <f>AA24*Parametre!AE192</f>
        <v>307051.00152051309</v>
      </c>
      <c r="AB74" s="237">
        <f>AB24*Parametre!AF192</f>
        <v>309560.44877973321</v>
      </c>
      <c r="AC74" s="237">
        <f>AC24*Parametre!AG192</f>
        <v>312933.41540840192</v>
      </c>
      <c r="AD74" s="237">
        <f>AD24*Parametre!AH192</f>
        <v>316137.9975725222</v>
      </c>
      <c r="AE74" s="237">
        <f>AE24*Parametre!AI192</f>
        <v>319935.0586334329</v>
      </c>
      <c r="AF74" s="237">
        <f>AF24*Parametre!AJ192</f>
        <v>323291.81838597765</v>
      </c>
      <c r="AG74" s="237">
        <f>AG24*Parametre!AK192</f>
        <v>326754.60731587483</v>
      </c>
    </row>
    <row r="75" spans="2:34" x14ac:dyDescent="0.2">
      <c r="B75" s="49" t="s">
        <v>47</v>
      </c>
      <c r="C75" s="284">
        <f>SUM(D75:AG75)</f>
        <v>741863491.75343788</v>
      </c>
      <c r="D75" s="238">
        <f t="shared" ref="D75:AG75" si="47">SUM(D68:D74)</f>
        <v>18244688.661607388</v>
      </c>
      <c r="E75" s="238">
        <f t="shared" si="47"/>
        <v>18741910.219536092</v>
      </c>
      <c r="F75" s="238">
        <f t="shared" si="47"/>
        <v>19250113.822943997</v>
      </c>
      <c r="G75" s="238">
        <f t="shared" si="47"/>
        <v>19932923.513827935</v>
      </c>
      <c r="H75" s="238">
        <f t="shared" si="47"/>
        <v>20168587.266384371</v>
      </c>
      <c r="I75" s="238">
        <f t="shared" si="47"/>
        <v>20590356.823769078</v>
      </c>
      <c r="J75" s="238">
        <f t="shared" si="47"/>
        <v>21000990.694852166</v>
      </c>
      <c r="K75" s="238">
        <f t="shared" si="47"/>
        <v>21417386.372160014</v>
      </c>
      <c r="L75" s="238">
        <f t="shared" si="47"/>
        <v>21838062.189212993</v>
      </c>
      <c r="M75" s="238">
        <f t="shared" si="47"/>
        <v>22261147.210297085</v>
      </c>
      <c r="N75" s="238">
        <f t="shared" si="47"/>
        <v>22701769.633141622</v>
      </c>
      <c r="O75" s="238">
        <f t="shared" si="47"/>
        <v>23137606.828149106</v>
      </c>
      <c r="P75" s="238">
        <f t="shared" si="47"/>
        <v>23586390.375916872</v>
      </c>
      <c r="Q75" s="238">
        <f t="shared" si="47"/>
        <v>24036483.42954351</v>
      </c>
      <c r="R75" s="238">
        <f t="shared" si="47"/>
        <v>24498860.088616647</v>
      </c>
      <c r="S75" s="238">
        <f t="shared" si="47"/>
        <v>24924973.321039863</v>
      </c>
      <c r="T75" s="238">
        <f t="shared" si="47"/>
        <v>25338159.423771624</v>
      </c>
      <c r="U75" s="238">
        <f t="shared" si="47"/>
        <v>25754665.748085182</v>
      </c>
      <c r="V75" s="238">
        <f t="shared" si="47"/>
        <v>26169965.3921366</v>
      </c>
      <c r="W75" s="238">
        <f t="shared" si="47"/>
        <v>26605906.67671939</v>
      </c>
      <c r="X75" s="238">
        <f t="shared" si="47"/>
        <v>27035517.897551928</v>
      </c>
      <c r="Y75" s="238">
        <f t="shared" si="47"/>
        <v>27473289.582449846</v>
      </c>
      <c r="Z75" s="238">
        <f t="shared" si="47"/>
        <v>27909660.318293333</v>
      </c>
      <c r="AA75" s="238">
        <f t="shared" si="47"/>
        <v>28374220.182582576</v>
      </c>
      <c r="AB75" s="238">
        <f t="shared" si="47"/>
        <v>28818289.216826309</v>
      </c>
      <c r="AC75" s="238">
        <f t="shared" si="47"/>
        <v>29337568.373908769</v>
      </c>
      <c r="AD75" s="238">
        <f t="shared" si="47"/>
        <v>29855356.919935789</v>
      </c>
      <c r="AE75" s="238">
        <f t="shared" si="47"/>
        <v>30410844.087384421</v>
      </c>
      <c r="AF75" s="238">
        <f t="shared" si="47"/>
        <v>30946854.596070986</v>
      </c>
      <c r="AG75" s="238">
        <f t="shared" si="47"/>
        <v>31500942.886722304</v>
      </c>
      <c r="AH75" s="16"/>
    </row>
    <row r="77" spans="2:34" x14ac:dyDescent="0.2">
      <c r="B77" s="212" t="s">
        <v>486</v>
      </c>
      <c r="C77" s="289">
        <f>C63-C75</f>
        <v>5720354.012986064</v>
      </c>
      <c r="AH77" s="278"/>
    </row>
    <row r="78" spans="2:34" x14ac:dyDescent="0.2">
      <c r="C78" s="283"/>
    </row>
    <row r="79" spans="2:34" x14ac:dyDescent="0.2">
      <c r="B79" s="21" t="s">
        <v>497</v>
      </c>
      <c r="C79" s="3"/>
    </row>
    <row r="80" spans="2:34" x14ac:dyDescent="0.2">
      <c r="B80" s="3" t="s">
        <v>489</v>
      </c>
      <c r="C80" s="59">
        <f>AG63*(1/(1+Parametre!$C$10))*(((1/(1+Parametre!$C$10))^'01 Investičné výdavky'!$M$20-1)/((1/(1+Parametre!$C$10))-1))</f>
        <v>587422427.92072308</v>
      </c>
    </row>
    <row r="81" spans="2:3" x14ac:dyDescent="0.2">
      <c r="B81" s="3" t="s">
        <v>490</v>
      </c>
      <c r="C81" s="59">
        <f>AG75*(1/(1+Parametre!$C$10))*(((1/(1+Parametre!$C$10))^'01 Investičné výdavky'!$M$20-1)/((1/(1+Parametre!$C$10))-1))</f>
        <v>582559626.58677173</v>
      </c>
    </row>
    <row r="82" spans="2:3" x14ac:dyDescent="0.2">
      <c r="B82" s="21" t="s">
        <v>496</v>
      </c>
      <c r="C82" s="295">
        <f>C80-C81</f>
        <v>4862801.333951354</v>
      </c>
    </row>
  </sheetData>
  <mergeCells count="1">
    <mergeCell ref="B42:B43"/>
  </mergeCells>
  <pageMargins left="0.19687499999999999" right="0.19687499999999999" top="1" bottom="0.79479166666666667" header="0.5" footer="0.5"/>
  <pageSetup paperSize="9" scale="75" orientation="landscape" r:id="rId1"/>
  <headerFooter alignWithMargins="0">
    <oddHeader>&amp;LPríloha 7: Štandardné tabuľky - Cesty
&amp;"Arial,Tučné"&amp;12 10 Náklady na emisie</oddHeader>
    <oddFooter>Strana &amp;P z &amp;N</oddFooter>
  </headerFooter>
  <ignoredErrors>
    <ignoredError sqref="D12 D25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List21">
    <tabColor rgb="FF92D050"/>
  </sheetPr>
  <dimension ref="B2:AH60"/>
  <sheetViews>
    <sheetView topLeftCell="A4" zoomScale="80" zoomScaleNormal="80" workbookViewId="0">
      <selection activeCell="N61" sqref="N61"/>
    </sheetView>
  </sheetViews>
  <sheetFormatPr defaultRowHeight="11.25" x14ac:dyDescent="0.2"/>
  <cols>
    <col min="1" max="1" width="3.7109375" style="47" customWidth="1"/>
    <col min="2" max="2" width="50.7109375" style="47" customWidth="1"/>
    <col min="3" max="3" width="12.42578125" style="47" customWidth="1"/>
    <col min="4" max="22" width="8.7109375" style="47" customWidth="1"/>
    <col min="23" max="23" width="9.42578125" style="47" customWidth="1"/>
    <col min="24" max="33" width="8.7109375" style="47" customWidth="1"/>
    <col min="34" max="34" width="10.28515625" style="47" customWidth="1"/>
    <col min="35" max="16384" width="9.140625" style="47"/>
  </cols>
  <sheetData>
    <row r="2" spans="2:33" x14ac:dyDescent="0.2">
      <c r="B2" s="48"/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x14ac:dyDescent="0.2">
      <c r="B3" s="49" t="s">
        <v>405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3" x14ac:dyDescent="0.2">
      <c r="B4" s="51" t="s">
        <v>44</v>
      </c>
      <c r="C4" s="51" t="s">
        <v>9</v>
      </c>
      <c r="D4" s="52">
        <f>Parametre!C13</f>
        <v>2026</v>
      </c>
      <c r="E4" s="52">
        <f>$D$4+D3</f>
        <v>2027</v>
      </c>
      <c r="F4" s="52">
        <f>$D$4+E3</f>
        <v>2028</v>
      </c>
      <c r="G4" s="52">
        <f t="shared" ref="G4:AG4" si="0">$D$4+F3</f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3" x14ac:dyDescent="0.2">
      <c r="B5" s="48" t="s">
        <v>406</v>
      </c>
      <c r="C5" s="55">
        <f>SUM(D5:AG5)</f>
        <v>3635488178.7036638</v>
      </c>
      <c r="D5" s="237">
        <f>'[1]13 Skleníkové plyny'!D5</f>
        <v>105756236.80468711</v>
      </c>
      <c r="E5" s="237">
        <f>'[1]13 Skleníkové plyny'!E5</f>
        <v>106831713.23477514</v>
      </c>
      <c r="F5" s="237">
        <f>'[1]13 Skleníkové plyny'!F5</f>
        <v>107891080.34499148</v>
      </c>
      <c r="G5" s="237">
        <f>'[1]13 Skleníkové plyny'!G5</f>
        <v>110028651.47471382</v>
      </c>
      <c r="H5" s="237">
        <f>'[1]13 Skleníkové plyny'!H5</f>
        <v>110102480.08317551</v>
      </c>
      <c r="I5" s="237">
        <f>'[1]13 Skleníkové plyny'!I5</f>
        <v>111152864.51226643</v>
      </c>
      <c r="J5" s="237">
        <f>'[1]13 Skleníkové plyny'!J5</f>
        <v>112296153.69641465</v>
      </c>
      <c r="K5" s="237">
        <f>'[1]13 Skleníkové plyny'!K5</f>
        <v>113329219.84714879</v>
      </c>
      <c r="L5" s="237">
        <f>'[1]13 Skleníkové plyny'!L5</f>
        <v>114380041.27824661</v>
      </c>
      <c r="M5" s="237">
        <f>'[1]13 Skleníkové plyny'!M5</f>
        <v>115430862.70934451</v>
      </c>
      <c r="N5" s="237">
        <f>'[1]13 Skleníkové plyny'!N5</f>
        <v>116751912.33735222</v>
      </c>
      <c r="O5" s="237">
        <f>'[1]13 Skleníkové plyny'!O5</f>
        <v>117804772.46788619</v>
      </c>
      <c r="P5" s="237">
        <f>'[1]13 Skleníkové plyny'!P5</f>
        <v>118838336.29258591</v>
      </c>
      <c r="Q5" s="237">
        <f>'[1]13 Skleníkové plyny'!Q5</f>
        <v>119988701.21769702</v>
      </c>
      <c r="R5" s="237">
        <f>'[1]13 Skleníkové plyny'!R5</f>
        <v>121041998.35023805</v>
      </c>
      <c r="S5" s="237">
        <f>'[1]13 Skleníkové plyny'!S5</f>
        <v>121997310.79411204</v>
      </c>
      <c r="T5" s="237">
        <f>'[1]13 Skleníkové plyny'!T5</f>
        <v>122952623.23798612</v>
      </c>
      <c r="U5" s="237">
        <f>'[1]13 Skleníkové plyny'!U5</f>
        <v>123998200.85966723</v>
      </c>
      <c r="V5" s="237">
        <f>'[1]13 Skleníkové plyny'!V5</f>
        <v>124953998.60932496</v>
      </c>
      <c r="W5" s="237">
        <f>'[1]13 Skleníkové plyny'!W5</f>
        <v>125909796.35898279</v>
      </c>
      <c r="X5" s="237">
        <f>'[1]13 Skleníkové plyny'!X5</f>
        <v>126990608.66353704</v>
      </c>
      <c r="Y5" s="237">
        <f>'[1]13 Skleníkové plyny'!Y5</f>
        <v>127947137.64929467</v>
      </c>
      <c r="Z5" s="237">
        <f>'[1]13 Skleníkové plyny'!Z5</f>
        <v>128996358.34177831</v>
      </c>
      <c r="AA5" s="237">
        <f>'[1]13 Skleníkové plyny'!AA5</f>
        <v>129953372.63331981</v>
      </c>
      <c r="AB5" s="237">
        <f>'[1]13 Skleníkové plyny'!AB5</f>
        <v>130910386.92486125</v>
      </c>
      <c r="AC5" s="237">
        <f>'[1]13 Skleníkové plyny'!AC5</f>
        <v>131867401.21640263</v>
      </c>
      <c r="AD5" s="237">
        <f>'[1]13 Skleníkové plyny'!AD5</f>
        <v>132824415.50794405</v>
      </c>
      <c r="AE5" s="237">
        <f>'[1]13 Skleníkové plyny'!AE5</f>
        <v>133896203.4748679</v>
      </c>
      <c r="AF5" s="237">
        <f>'[1]13 Skleníkové plyny'!AF5</f>
        <v>134853847.75164309</v>
      </c>
      <c r="AG5" s="237">
        <f>'[1]13 Skleníkové plyny'!AG5</f>
        <v>135811492.02841833</v>
      </c>
    </row>
    <row r="6" spans="2:33" x14ac:dyDescent="0.2">
      <c r="B6" s="48" t="s">
        <v>407</v>
      </c>
      <c r="C6" s="55">
        <f t="shared" ref="C6:C7" si="1">SUM(D6:AG6)</f>
        <v>478157.60255270032</v>
      </c>
      <c r="D6" s="237">
        <f>'[1]13 Skleníkové plyny'!D6</f>
        <v>14712.286570843042</v>
      </c>
      <c r="E6" s="237">
        <f>'[1]13 Skleníkové plyny'!E6</f>
        <v>14751.990870047255</v>
      </c>
      <c r="F6" s="237">
        <f>'[1]13 Skleníkové plyny'!F6</f>
        <v>14790.817300161221</v>
      </c>
      <c r="G6" s="237">
        <f>'[1]13 Skleníkové plyny'!G6</f>
        <v>14868.659871276934</v>
      </c>
      <c r="H6" s="237">
        <f>'[1]13 Skleníkové plyny'!H6</f>
        <v>14880.964029132587</v>
      </c>
      <c r="I6" s="237">
        <f>'[1]13 Skleníkové plyny'!I6</f>
        <v>14977.044109220777</v>
      </c>
      <c r="J6" s="237">
        <f>'[1]13 Skleníkové plyny'!J6</f>
        <v>15088.484942112851</v>
      </c>
      <c r="K6" s="237">
        <f>'[1]13 Skleníkové plyny'!K6</f>
        <v>15183.458572091235</v>
      </c>
      <c r="L6" s="237">
        <f>'[1]13 Skleníkové plyny'!L6</f>
        <v>15279.588557974901</v>
      </c>
      <c r="M6" s="237">
        <f>'[1]13 Skleníkové plyny'!M6</f>
        <v>15375.71854385858</v>
      </c>
      <c r="N6" s="237">
        <f>'[1]13 Skleníkové plyny'!N6</f>
        <v>15512.330652248384</v>
      </c>
      <c r="O6" s="237">
        <f>'[1]13 Skleníkové plyny'!O6</f>
        <v>15608.657107419982</v>
      </c>
      <c r="P6" s="237">
        <f>'[1]13 Skleníkové plyny'!P6</f>
        <v>15703.695369141145</v>
      </c>
      <c r="Q6" s="237">
        <f>'[1]13 Skleníkové plyny'!Q6</f>
        <v>15815.863755230348</v>
      </c>
      <c r="R6" s="237">
        <f>'[1]13 Skleníkové plyny'!R6</f>
        <v>15912.24011619747</v>
      </c>
      <c r="S6" s="237">
        <f>'[1]13 Skleníkové plyny'!S6</f>
        <v>15999.020547808654</v>
      </c>
      <c r="T6" s="237">
        <f>'[1]13 Skleníkové plyny'!T6</f>
        <v>16085.800979419857</v>
      </c>
      <c r="U6" s="237">
        <f>'[1]13 Skleníkové plyny'!U6</f>
        <v>16188.535529918108</v>
      </c>
      <c r="V6" s="237">
        <f>'[1]13 Skleníkové plyny'!V6</f>
        <v>16275.368585652353</v>
      </c>
      <c r="W6" s="237">
        <f>'[1]13 Skleníkové plyny'!W6</f>
        <v>16362.201641386593</v>
      </c>
      <c r="X6" s="237">
        <f>'[1]13 Skleníkové plyny'!X6</f>
        <v>16468.587749123508</v>
      </c>
      <c r="Y6" s="237">
        <f>'[1]13 Skleníkové plyny'!Y6</f>
        <v>16555.490900526649</v>
      </c>
      <c r="Z6" s="237">
        <f>'[1]13 Skleníkové plyny'!Z6</f>
        <v>16658.611291432066</v>
      </c>
      <c r="AA6" s="237">
        <f>'[1]13 Skleníkové plyny'!AA6</f>
        <v>16745.567066958236</v>
      </c>
      <c r="AB6" s="237">
        <f>'[1]13 Skleníkové plyny'!AB6</f>
        <v>16832.522842484388</v>
      </c>
      <c r="AC6" s="237">
        <f>'[1]13 Skleníkové plyny'!AC6</f>
        <v>16919.478618010577</v>
      </c>
      <c r="AD6" s="237">
        <f>'[1]13 Skleníkové plyny'!AD6</f>
        <v>17006.434393536772</v>
      </c>
      <c r="AE6" s="237">
        <f>'[1]13 Skleníkové plyny'!AE6</f>
        <v>17112.372049187055</v>
      </c>
      <c r="AF6" s="237">
        <f>'[1]13 Skleníkové plyny'!AF6</f>
        <v>17199.394013161946</v>
      </c>
      <c r="AG6" s="237">
        <f>'[1]13 Skleníkové plyny'!AG6</f>
        <v>17286.415977136832</v>
      </c>
    </row>
    <row r="7" spans="2:33" x14ac:dyDescent="0.2">
      <c r="B7" s="48" t="s">
        <v>408</v>
      </c>
      <c r="C7" s="55">
        <f t="shared" si="1"/>
        <v>94330.683979872891</v>
      </c>
      <c r="D7" s="237">
        <f>'[1]13 Skleníkové plyny'!D7</f>
        <v>2915.0960522316868</v>
      </c>
      <c r="E7" s="237">
        <f>'[1]13 Skleníkové plyny'!E7</f>
        <v>2921.3191333479103</v>
      </c>
      <c r="F7" s="237">
        <f>'[1]13 Skleníkové plyny'!F7</f>
        <v>2927.3893044801571</v>
      </c>
      <c r="G7" s="237">
        <f>'[1]13 Skleníkové plyny'!G7</f>
        <v>2939.5290421217992</v>
      </c>
      <c r="H7" s="237">
        <f>'[1]13 Skleníkové plyny'!H7</f>
        <v>2942.0049855741181</v>
      </c>
      <c r="I7" s="237">
        <f>'[1]13 Skleníkové plyny'!I7</f>
        <v>2960.2925893382608</v>
      </c>
      <c r="J7" s="237">
        <f>'[1]13 Skleníkové plyny'!J7</f>
        <v>2981.6695845491431</v>
      </c>
      <c r="K7" s="237">
        <f>'[1]13 Skleníkové plyny'!K7</f>
        <v>2999.7579472017583</v>
      </c>
      <c r="L7" s="237">
        <f>'[1]13 Skleníkové plyny'!L7</f>
        <v>3018.0552921523026</v>
      </c>
      <c r="M7" s="237">
        <f>'[1]13 Skleníkové plyny'!M7</f>
        <v>3036.3526371028506</v>
      </c>
      <c r="N7" s="237">
        <f>'[1]13 Skleníkové plyny'!N7</f>
        <v>3062.7361966774993</v>
      </c>
      <c r="O7" s="237">
        <f>'[1]13 Skleníkové plyny'!O7</f>
        <v>3081.0711918982311</v>
      </c>
      <c r="P7" s="237">
        <f>'[1]13 Skleníkové plyny'!P7</f>
        <v>3099.1723193467028</v>
      </c>
      <c r="Q7" s="237">
        <f>'[1]13 Skleníkové plyny'!Q7</f>
        <v>3120.6897797933348</v>
      </c>
      <c r="R7" s="237">
        <f>'[1]13 Skleníkové plyny'!R7</f>
        <v>3139.0345162004664</v>
      </c>
      <c r="S7" s="237">
        <f>'[1]13 Skleníkové plyny'!S7</f>
        <v>3155.5391869402133</v>
      </c>
      <c r="T7" s="237">
        <f>'[1]13 Skleníkové plyny'!T7</f>
        <v>3172.0438576799538</v>
      </c>
      <c r="U7" s="237">
        <f>'[1]13 Skleníkové plyny'!U7</f>
        <v>3191.7709106061184</v>
      </c>
      <c r="V7" s="237">
        <f>'[1]13 Skleníkové plyny'!V7</f>
        <v>3208.2857991306555</v>
      </c>
      <c r="W7" s="237">
        <f>'[1]13 Skleníkové plyny'!W7</f>
        <v>3224.8006876551949</v>
      </c>
      <c r="X7" s="237">
        <f>'[1]13 Skleníkové plyny'!X7</f>
        <v>3245.2333303281735</v>
      </c>
      <c r="Y7" s="237">
        <f>'[1]13 Skleníkové plyny'!Y7</f>
        <v>3261.7616440284187</v>
      </c>
      <c r="Z7" s="237">
        <f>'[1]13 Skleníkové plyny'!Z7</f>
        <v>3281.5634288390497</v>
      </c>
      <c r="AA7" s="237">
        <f>'[1]13 Skleníkové plyny'!AA7</f>
        <v>3298.1019603240852</v>
      </c>
      <c r="AB7" s="237">
        <f>'[1]13 Skleníkové plyny'!AB7</f>
        <v>3314.6404918091243</v>
      </c>
      <c r="AC7" s="237">
        <f>'[1]13 Skleníkové plyny'!AC7</f>
        <v>3331.179023294163</v>
      </c>
      <c r="AD7" s="237">
        <f>'[1]13 Skleníkové plyny'!AD7</f>
        <v>3347.7175547792035</v>
      </c>
      <c r="AE7" s="237">
        <f>'[1]13 Skleníkové plyny'!AE7</f>
        <v>3368.07383749673</v>
      </c>
      <c r="AF7" s="237">
        <f>'[1]13 Skleníkové plyny'!AF7</f>
        <v>3384.6251774807802</v>
      </c>
      <c r="AG7" s="237">
        <f>'[1]13 Skleníkové plyny'!AG7</f>
        <v>3401.1765174648208</v>
      </c>
    </row>
    <row r="8" spans="2:33" x14ac:dyDescent="0.2">
      <c r="B8" s="49" t="s">
        <v>9</v>
      </c>
      <c r="C8" s="238">
        <f>SUM(D8:AG8)</f>
        <v>3636060666.9901967</v>
      </c>
      <c r="D8" s="238">
        <f t="shared" ref="D8:AG8" si="2">SUM(D5:D7)</f>
        <v>105773864.18731019</v>
      </c>
      <c r="E8" s="238">
        <f t="shared" si="2"/>
        <v>106849386.54477853</v>
      </c>
      <c r="F8" s="238">
        <f t="shared" si="2"/>
        <v>107908798.55159611</v>
      </c>
      <c r="G8" s="238">
        <f t="shared" si="2"/>
        <v>110046459.66362722</v>
      </c>
      <c r="H8" s="238">
        <f t="shared" si="2"/>
        <v>110120303.05219021</v>
      </c>
      <c r="I8" s="238">
        <f t="shared" si="2"/>
        <v>111170801.84896499</v>
      </c>
      <c r="J8" s="238">
        <f t="shared" si="2"/>
        <v>112314223.8509413</v>
      </c>
      <c r="K8" s="238">
        <f t="shared" si="2"/>
        <v>113347403.06366809</v>
      </c>
      <c r="L8" s="238">
        <f t="shared" si="2"/>
        <v>114398338.92209674</v>
      </c>
      <c r="M8" s="238">
        <f t="shared" si="2"/>
        <v>115449274.78052546</v>
      </c>
      <c r="N8" s="238">
        <f t="shared" si="2"/>
        <v>116770487.40420115</v>
      </c>
      <c r="O8" s="238">
        <f t="shared" si="2"/>
        <v>117823462.1961855</v>
      </c>
      <c r="P8" s="238">
        <f t="shared" si="2"/>
        <v>118857139.1602744</v>
      </c>
      <c r="Q8" s="238">
        <f t="shared" si="2"/>
        <v>120007637.77123204</v>
      </c>
      <c r="R8" s="238">
        <f t="shared" si="2"/>
        <v>121061049.62487045</v>
      </c>
      <c r="S8" s="238">
        <f t="shared" si="2"/>
        <v>122016465.35384679</v>
      </c>
      <c r="T8" s="238">
        <f t="shared" si="2"/>
        <v>122971881.08282322</v>
      </c>
      <c r="U8" s="238">
        <f t="shared" si="2"/>
        <v>124017581.16610774</v>
      </c>
      <c r="V8" s="238">
        <f t="shared" si="2"/>
        <v>124973482.26370974</v>
      </c>
      <c r="W8" s="238">
        <f t="shared" si="2"/>
        <v>125929383.36131182</v>
      </c>
      <c r="X8" s="238">
        <f t="shared" si="2"/>
        <v>127010322.48461649</v>
      </c>
      <c r="Y8" s="238">
        <f t="shared" si="2"/>
        <v>127966954.90183924</v>
      </c>
      <c r="Z8" s="238">
        <f t="shared" si="2"/>
        <v>129016298.51649858</v>
      </c>
      <c r="AA8" s="238">
        <f t="shared" si="2"/>
        <v>129973416.30234709</v>
      </c>
      <c r="AB8" s="238">
        <f t="shared" si="2"/>
        <v>130930534.08819555</v>
      </c>
      <c r="AC8" s="238">
        <f t="shared" si="2"/>
        <v>131887651.87404394</v>
      </c>
      <c r="AD8" s="238">
        <f t="shared" si="2"/>
        <v>132844769.65989237</v>
      </c>
      <c r="AE8" s="238">
        <f t="shared" si="2"/>
        <v>133916683.92075458</v>
      </c>
      <c r="AF8" s="238">
        <f t="shared" si="2"/>
        <v>134874431.77083373</v>
      </c>
      <c r="AG8" s="238">
        <f t="shared" si="2"/>
        <v>135832179.62091294</v>
      </c>
    </row>
    <row r="11" spans="2:33" x14ac:dyDescent="0.2">
      <c r="B11" s="48"/>
      <c r="C11" s="48"/>
      <c r="D11" s="48" t="s">
        <v>10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pans="2:33" x14ac:dyDescent="0.2">
      <c r="B12" s="49" t="s">
        <v>409</v>
      </c>
      <c r="C12" s="49"/>
      <c r="D12" s="50">
        <v>1</v>
      </c>
      <c r="E12" s="50">
        <v>2</v>
      </c>
      <c r="F12" s="50">
        <v>3</v>
      </c>
      <c r="G12" s="50">
        <v>4</v>
      </c>
      <c r="H12" s="50">
        <v>5</v>
      </c>
      <c r="I12" s="50">
        <v>6</v>
      </c>
      <c r="J12" s="50">
        <v>7</v>
      </c>
      <c r="K12" s="50">
        <v>8</v>
      </c>
      <c r="L12" s="50">
        <v>9</v>
      </c>
      <c r="M12" s="50">
        <v>10</v>
      </c>
      <c r="N12" s="50">
        <v>11</v>
      </c>
      <c r="O12" s="50">
        <v>12</v>
      </c>
      <c r="P12" s="50">
        <v>13</v>
      </c>
      <c r="Q12" s="50">
        <v>14</v>
      </c>
      <c r="R12" s="50">
        <v>15</v>
      </c>
      <c r="S12" s="50">
        <v>16</v>
      </c>
      <c r="T12" s="50">
        <v>17</v>
      </c>
      <c r="U12" s="50">
        <v>18</v>
      </c>
      <c r="V12" s="50">
        <v>19</v>
      </c>
      <c r="W12" s="50">
        <v>20</v>
      </c>
      <c r="X12" s="50">
        <v>21</v>
      </c>
      <c r="Y12" s="50">
        <v>22</v>
      </c>
      <c r="Z12" s="50">
        <v>23</v>
      </c>
      <c r="AA12" s="50">
        <v>24</v>
      </c>
      <c r="AB12" s="50">
        <v>25</v>
      </c>
      <c r="AC12" s="50">
        <v>26</v>
      </c>
      <c r="AD12" s="50">
        <v>27</v>
      </c>
      <c r="AE12" s="50">
        <v>28</v>
      </c>
      <c r="AF12" s="50">
        <v>29</v>
      </c>
      <c r="AG12" s="50">
        <v>30</v>
      </c>
    </row>
    <row r="13" spans="2:33" x14ac:dyDescent="0.2">
      <c r="B13" s="51" t="s">
        <v>46</v>
      </c>
      <c r="C13" s="51" t="s">
        <v>9</v>
      </c>
      <c r="D13" s="53">
        <f>D4</f>
        <v>2026</v>
      </c>
      <c r="E13" s="53">
        <f t="shared" ref="E13:AG13" si="3">E4</f>
        <v>2027</v>
      </c>
      <c r="F13" s="53">
        <f t="shared" si="3"/>
        <v>2028</v>
      </c>
      <c r="G13" s="53">
        <f t="shared" si="3"/>
        <v>2029</v>
      </c>
      <c r="H13" s="53">
        <f t="shared" si="3"/>
        <v>2030</v>
      </c>
      <c r="I13" s="53">
        <f t="shared" si="3"/>
        <v>2031</v>
      </c>
      <c r="J13" s="53">
        <f t="shared" si="3"/>
        <v>2032</v>
      </c>
      <c r="K13" s="53">
        <f t="shared" si="3"/>
        <v>2033</v>
      </c>
      <c r="L13" s="53">
        <f t="shared" si="3"/>
        <v>2034</v>
      </c>
      <c r="M13" s="53">
        <f t="shared" si="3"/>
        <v>2035</v>
      </c>
      <c r="N13" s="53">
        <f t="shared" si="3"/>
        <v>2036</v>
      </c>
      <c r="O13" s="53">
        <f t="shared" si="3"/>
        <v>2037</v>
      </c>
      <c r="P13" s="53">
        <f t="shared" si="3"/>
        <v>2038</v>
      </c>
      <c r="Q13" s="53">
        <f t="shared" si="3"/>
        <v>2039</v>
      </c>
      <c r="R13" s="53">
        <f t="shared" si="3"/>
        <v>2040</v>
      </c>
      <c r="S13" s="53">
        <f t="shared" si="3"/>
        <v>2041</v>
      </c>
      <c r="T13" s="53">
        <f t="shared" si="3"/>
        <v>2042</v>
      </c>
      <c r="U13" s="53">
        <f t="shared" si="3"/>
        <v>2043</v>
      </c>
      <c r="V13" s="53">
        <f t="shared" si="3"/>
        <v>2044</v>
      </c>
      <c r="W13" s="53">
        <f t="shared" si="3"/>
        <v>2045</v>
      </c>
      <c r="X13" s="53">
        <f t="shared" si="3"/>
        <v>2046</v>
      </c>
      <c r="Y13" s="53">
        <f t="shared" si="3"/>
        <v>2047</v>
      </c>
      <c r="Z13" s="53">
        <f t="shared" si="3"/>
        <v>2048</v>
      </c>
      <c r="AA13" s="53">
        <f t="shared" si="3"/>
        <v>2049</v>
      </c>
      <c r="AB13" s="53">
        <f t="shared" si="3"/>
        <v>2050</v>
      </c>
      <c r="AC13" s="53">
        <f t="shared" si="3"/>
        <v>2051</v>
      </c>
      <c r="AD13" s="53">
        <f t="shared" si="3"/>
        <v>2052</v>
      </c>
      <c r="AE13" s="53">
        <f t="shared" si="3"/>
        <v>2053</v>
      </c>
      <c r="AF13" s="53">
        <f t="shared" si="3"/>
        <v>2054</v>
      </c>
      <c r="AG13" s="53">
        <f t="shared" si="3"/>
        <v>2055</v>
      </c>
    </row>
    <row r="14" spans="2:33" x14ac:dyDescent="0.2">
      <c r="B14" s="48" t="s">
        <v>406</v>
      </c>
      <c r="C14" s="55">
        <f>SUM(D14:AG14)</f>
        <v>3634595308.1744633</v>
      </c>
      <c r="D14" s="237">
        <f>'[1]13 Skleníkové plyny'!D14</f>
        <v>105756236.80468711</v>
      </c>
      <c r="E14" s="237">
        <f>'[1]13 Skleníkové plyny'!E14</f>
        <v>106831713.23477514</v>
      </c>
      <c r="F14" s="237">
        <f>'[1]13 Skleníkové plyny'!F14</f>
        <v>107891080.34499148</v>
      </c>
      <c r="G14" s="237">
        <f>'[1]13 Skleníkové plyny'!G14</f>
        <v>110130195.29043065</v>
      </c>
      <c r="H14" s="237">
        <f>'[1]13 Skleníkové plyny'!H14</f>
        <v>110130195.29043065</v>
      </c>
      <c r="I14" s="237">
        <f>'[1]13 Skleníkové plyny'!I14</f>
        <v>111287315.46405365</v>
      </c>
      <c r="J14" s="237">
        <f>'[1]13 Skleníkové plyny'!J14</f>
        <v>112341842.35343881</v>
      </c>
      <c r="K14" s="237">
        <f>'[1]13 Skleníkové plyny'!K14</f>
        <v>113407415.64147286</v>
      </c>
      <c r="L14" s="237">
        <f>'[1]13 Skleníkové plyny'!L14</f>
        <v>114471889.59892404</v>
      </c>
      <c r="M14" s="237">
        <f>'[1]13 Skleníkové plyny'!M14</f>
        <v>115524494.15431696</v>
      </c>
      <c r="N14" s="237">
        <f>'[1]13 Skleníkové plyny'!N14</f>
        <v>116660568.64260493</v>
      </c>
      <c r="O14" s="237">
        <f>'[1]13 Skleníkové plyny'!O14</f>
        <v>117686907.48745783</v>
      </c>
      <c r="P14" s="237">
        <f>'[1]13 Skleníkové plyny'!P14</f>
        <v>118759272.04500338</v>
      </c>
      <c r="Q14" s="237">
        <f>'[1]13 Skleníkové plyny'!Q14</f>
        <v>119809308.14973214</v>
      </c>
      <c r="R14" s="237">
        <f>'[1]13 Skleníkové plyny'!R14</f>
        <v>120902507.16459577</v>
      </c>
      <c r="S14" s="237">
        <f>'[1]13 Skleníkové plyny'!S14</f>
        <v>122000482.41571268</v>
      </c>
      <c r="T14" s="237">
        <f>'[1]13 Skleníkové plyny'!T14</f>
        <v>123002436.49584259</v>
      </c>
      <c r="U14" s="237">
        <f>'[1]13 Skleníkové plyny'!U14</f>
        <v>123950355.62709136</v>
      </c>
      <c r="V14" s="237">
        <f>'[1]13 Skleníkové plyny'!V14</f>
        <v>124874564.75362915</v>
      </c>
      <c r="W14" s="237">
        <f>'[1]13 Skleníkové plyny'!W14</f>
        <v>125887846.4948304</v>
      </c>
      <c r="X14" s="237">
        <f>'[1]13 Skleníkové plyny'!X14</f>
        <v>126844184.4704718</v>
      </c>
      <c r="Y14" s="237">
        <f>'[1]13 Skleníkové plyny'!Y14</f>
        <v>127831424.44808789</v>
      </c>
      <c r="Z14" s="237">
        <f>'[1]13 Skleníkové plyny'!Z14</f>
        <v>128787261.22201605</v>
      </c>
      <c r="AA14" s="237">
        <f>'[1]13 Skleníkové plyny'!AA14</f>
        <v>129864218.40474124</v>
      </c>
      <c r="AB14" s="237">
        <f>'[1]13 Skleníkové plyny'!AB14</f>
        <v>130820862.22372769</v>
      </c>
      <c r="AC14" s="237">
        <f>'[1]13 Skleníkové plyny'!AC14</f>
        <v>131814801.37545848</v>
      </c>
      <c r="AD14" s="237">
        <f>'[1]13 Skleníkové plyny'!AD14</f>
        <v>132771631.29545608</v>
      </c>
      <c r="AE14" s="237">
        <f>'[1]13 Skleníkové plyny'!AE14</f>
        <v>133885442.41771634</v>
      </c>
      <c r="AF14" s="237">
        <f>'[1]13 Skleníkové plyny'!AF14</f>
        <v>134833341.84248021</v>
      </c>
      <c r="AG14" s="237">
        <f>'[1]13 Skleníkové plyny'!AG14</f>
        <v>135835513.02028552</v>
      </c>
    </row>
    <row r="15" spans="2:33" x14ac:dyDescent="0.2">
      <c r="B15" s="48" t="s">
        <v>407</v>
      </c>
      <c r="C15" s="55">
        <f t="shared" ref="C15:C16" si="4">SUM(D15:AG15)</f>
        <v>478727.80375459825</v>
      </c>
      <c r="D15" s="237">
        <f>'[1]13 Skleníkové plyny'!D15</f>
        <v>14712.286570843042</v>
      </c>
      <c r="E15" s="237">
        <f>'[1]13 Skleníkové plyny'!E15</f>
        <v>14751.990870047255</v>
      </c>
      <c r="F15" s="237">
        <f>'[1]13 Skleníkové plyny'!F15</f>
        <v>14790.817300161221</v>
      </c>
      <c r="G15" s="237">
        <f>'[1]13 Skleníkové plyny'!G15</f>
        <v>14911.293737667229</v>
      </c>
      <c r="H15" s="237">
        <f>'[1]13 Skleníkové plyny'!H15</f>
        <v>14911.293737667229</v>
      </c>
      <c r="I15" s="237">
        <f>'[1]13 Skleníkové plyny'!I15</f>
        <v>15025.793151656721</v>
      </c>
      <c r="J15" s="237">
        <f>'[1]13 Skleníkové plyny'!J15</f>
        <v>15122.424297251026</v>
      </c>
      <c r="K15" s="237">
        <f>'[1]13 Skleníkové plyny'!K15</f>
        <v>15221.2442898477</v>
      </c>
      <c r="L15" s="237">
        <f>'[1]13 Skleníkové plyny'!L15</f>
        <v>15319.369821740085</v>
      </c>
      <c r="M15" s="237">
        <f>'[1]13 Skleníkové plyny'!M15</f>
        <v>15415.68439511113</v>
      </c>
      <c r="N15" s="237">
        <f>'[1]13 Skleníkové plyny'!N15</f>
        <v>15525.829224674892</v>
      </c>
      <c r="O15" s="237">
        <f>'[1]13 Skleníkové plyny'!O15</f>
        <v>15619.15673955905</v>
      </c>
      <c r="P15" s="237">
        <f>'[1]13 Skleníkové plyny'!P15</f>
        <v>15718.783998443481</v>
      </c>
      <c r="Q15" s="237">
        <f>'[1]13 Skleníkové plyny'!Q15</f>
        <v>15814.394498853959</v>
      </c>
      <c r="R15" s="237">
        <f>'[1]13 Skleníkové plyny'!R15</f>
        <v>15916.602672397637</v>
      </c>
      <c r="S15" s="237">
        <f>'[1]13 Skleníkové plyny'!S15</f>
        <v>16026.303671982003</v>
      </c>
      <c r="T15" s="237">
        <f>'[1]13 Skleníkové plyny'!T15</f>
        <v>16120.189858698264</v>
      </c>
      <c r="U15" s="237">
        <f>'[1]13 Skleníkové plyny'!U15</f>
        <v>16206.575846583815</v>
      </c>
      <c r="V15" s="237">
        <f>'[1]13 Skleníkové plyny'!V15</f>
        <v>16289.83300186262</v>
      </c>
      <c r="W15" s="237">
        <f>'[1]13 Skleníkové plyny'!W15</f>
        <v>16385.944293692177</v>
      </c>
      <c r="X15" s="237">
        <f>'[1]13 Skleníkové plyny'!X15</f>
        <v>16472.912070595401</v>
      </c>
      <c r="Y15" s="237">
        <f>'[1]13 Skleníkové plyny'!Y15</f>
        <v>16565.696496990793</v>
      </c>
      <c r="Z15" s="237">
        <f>'[1]13 Skleníkové plyny'!Z15</f>
        <v>16652.555851326571</v>
      </c>
      <c r="AA15" s="237">
        <f>'[1]13 Skleníkové plyny'!AA15</f>
        <v>16756.896781127718</v>
      </c>
      <c r="AB15" s="237">
        <f>'[1]13 Skleníkové plyny'!AB15</f>
        <v>16843.833832191907</v>
      </c>
      <c r="AC15" s="237">
        <f>'[1]13 Skleníkové plyny'!AC15</f>
        <v>16937.269649229056</v>
      </c>
      <c r="AD15" s="237">
        <f>'[1]13 Skleníkové plyny'!AD15</f>
        <v>17024.226190539062</v>
      </c>
      <c r="AE15" s="237">
        <f>'[1]13 Skleníkové plyny'!AE15</f>
        <v>17133.648427027441</v>
      </c>
      <c r="AF15" s="237">
        <f>'[1]13 Skleníkové plyny'!AF15</f>
        <v>17220.75987365023</v>
      </c>
      <c r="AG15" s="237">
        <f>'[1]13 Skleníkové plyny'!AG15</f>
        <v>17314.192603179486</v>
      </c>
    </row>
    <row r="16" spans="2:33" x14ac:dyDescent="0.2">
      <c r="B16" s="48" t="s">
        <v>408</v>
      </c>
      <c r="C16" s="55">
        <f t="shared" si="4"/>
        <v>94453.165328254196</v>
      </c>
      <c r="D16" s="237">
        <f>'[1]13 Skleníkové plyny'!D16</f>
        <v>2915.0960522316868</v>
      </c>
      <c r="E16" s="237">
        <f>'[1]13 Skleníkové plyny'!E16</f>
        <v>2921.3191333479103</v>
      </c>
      <c r="F16" s="237">
        <f>'[1]13 Skleníkové plyny'!F16</f>
        <v>2927.3893044801571</v>
      </c>
      <c r="G16" s="237">
        <f>'[1]13 Skleníkové plyny'!G16</f>
        <v>2948.3844585081824</v>
      </c>
      <c r="H16" s="237">
        <f>'[1]13 Skleníkové plyny'!H16</f>
        <v>2948.3844585081824</v>
      </c>
      <c r="I16" s="237">
        <f>'[1]13 Skleníkové plyny'!I16</f>
        <v>2970.3867396723672</v>
      </c>
      <c r="J16" s="237">
        <f>'[1]13 Skleníkové plyny'!J16</f>
        <v>2988.7833056301129</v>
      </c>
      <c r="K16" s="237">
        <f>'[1]13 Skleníkové plyny'!K16</f>
        <v>3007.6249043283865</v>
      </c>
      <c r="L16" s="237">
        <f>'[1]13 Skleníkové plyny'!L16</f>
        <v>3026.320034364142</v>
      </c>
      <c r="M16" s="237">
        <f>'[1]13 Skleníkové plyny'!M16</f>
        <v>3044.6529470511732</v>
      </c>
      <c r="N16" s="237">
        <f>'[1]13 Skleníkové plyny'!N16</f>
        <v>3065.7678265145214</v>
      </c>
      <c r="O16" s="237">
        <f>'[1]13 Skleníkové plyny'!O16</f>
        <v>3083.5179467044854</v>
      </c>
      <c r="P16" s="237">
        <f>'[1]13 Skleníkové plyny'!P16</f>
        <v>3102.5177218695358</v>
      </c>
      <c r="Q16" s="237">
        <f>'[1]13 Skleníkové plyny'!Q16</f>
        <v>3120.7053256739455</v>
      </c>
      <c r="R16" s="237">
        <f>'[1]13 Skleníkové plyny'!R16</f>
        <v>3140.2127212492751</v>
      </c>
      <c r="S16" s="237">
        <f>'[1]13 Skleníkové plyny'!S16</f>
        <v>3161.3181609720414</v>
      </c>
      <c r="T16" s="237">
        <f>'[1]13 Skleníkové plyny'!T16</f>
        <v>3179.243713774792</v>
      </c>
      <c r="U16" s="237">
        <f>'[1]13 Skleníkové plyny'!U16</f>
        <v>3195.679811426613</v>
      </c>
      <c r="V16" s="237">
        <f>'[1]13 Skleníkové plyny'!V16</f>
        <v>3211.4971216114654</v>
      </c>
      <c r="W16" s="237">
        <f>'[1]13 Skleníkové plyny'!W16</f>
        <v>3229.8748578952218</v>
      </c>
      <c r="X16" s="237">
        <f>'[1]13 Skleníkové plyny'!X16</f>
        <v>3246.4172261651142</v>
      </c>
      <c r="Y16" s="237">
        <f>'[1]13 Skleníkové plyny'!Y16</f>
        <v>3264.1388343827507</v>
      </c>
      <c r="Z16" s="237">
        <f>'[1]13 Skleníkové plyny'!Z16</f>
        <v>3280.6590577978959</v>
      </c>
      <c r="AA16" s="237">
        <f>'[1]13 Skleníkové plyny'!AA16</f>
        <v>3300.6614935640018</v>
      </c>
      <c r="AB16" s="237">
        <f>'[1]13 Skleníkové plyny'!AB16</f>
        <v>3317.1966049126668</v>
      </c>
      <c r="AC16" s="237">
        <f>'[1]13 Skleníkové plyny'!AC16</f>
        <v>3335.0431734689064</v>
      </c>
      <c r="AD16" s="237">
        <f>'[1]13 Skleníkové plyny'!AD16</f>
        <v>3351.5820548159809</v>
      </c>
      <c r="AE16" s="237">
        <f>'[1]13 Skleníkové plyny'!AE16</f>
        <v>3372.5930465632855</v>
      </c>
      <c r="AF16" s="237">
        <f>'[1]13 Skleníkové plyny'!AF16</f>
        <v>3389.1847125083505</v>
      </c>
      <c r="AG16" s="237">
        <f>'[1]13 Skleníkové plyny'!AG16</f>
        <v>3407.012578261053</v>
      </c>
    </row>
    <row r="17" spans="2:33" x14ac:dyDescent="0.2">
      <c r="B17" s="49" t="s">
        <v>47</v>
      </c>
      <c r="C17" s="238">
        <f>SUM(D17:AG17)</f>
        <v>3635168489.1435461</v>
      </c>
      <c r="D17" s="238">
        <f t="shared" ref="D17:AG17" si="5">SUM(D14:D16)</f>
        <v>105773864.18731019</v>
      </c>
      <c r="E17" s="238">
        <f t="shared" si="5"/>
        <v>106849386.54477853</v>
      </c>
      <c r="F17" s="238">
        <f t="shared" si="5"/>
        <v>107908798.55159611</v>
      </c>
      <c r="G17" s="238">
        <f t="shared" si="5"/>
        <v>110148054.96862683</v>
      </c>
      <c r="H17" s="238">
        <f t="shared" si="5"/>
        <v>110148054.96862683</v>
      </c>
      <c r="I17" s="238">
        <f t="shared" si="5"/>
        <v>111305311.64394498</v>
      </c>
      <c r="J17" s="238">
        <f t="shared" si="5"/>
        <v>112359953.5610417</v>
      </c>
      <c r="K17" s="238">
        <f t="shared" si="5"/>
        <v>113425644.51066704</v>
      </c>
      <c r="L17" s="238">
        <f t="shared" si="5"/>
        <v>114490235.28878015</v>
      </c>
      <c r="M17" s="238">
        <f t="shared" si="5"/>
        <v>115542954.49165912</v>
      </c>
      <c r="N17" s="238">
        <f t="shared" si="5"/>
        <v>116679160.23965612</v>
      </c>
      <c r="O17" s="238">
        <f t="shared" si="5"/>
        <v>117705610.16214409</v>
      </c>
      <c r="P17" s="238">
        <f t="shared" si="5"/>
        <v>118778093.34672371</v>
      </c>
      <c r="Q17" s="238">
        <f t="shared" si="5"/>
        <v>119828243.24955668</v>
      </c>
      <c r="R17" s="238">
        <f t="shared" si="5"/>
        <v>120921563.97998941</v>
      </c>
      <c r="S17" s="238">
        <f t="shared" si="5"/>
        <v>122019670.03754564</v>
      </c>
      <c r="T17" s="238">
        <f t="shared" si="5"/>
        <v>123021735.92941508</v>
      </c>
      <c r="U17" s="238">
        <f t="shared" si="5"/>
        <v>123969757.88274938</v>
      </c>
      <c r="V17" s="238">
        <f t="shared" si="5"/>
        <v>124894066.08375263</v>
      </c>
      <c r="W17" s="238">
        <f t="shared" si="5"/>
        <v>125907462.31398199</v>
      </c>
      <c r="X17" s="238">
        <f t="shared" si="5"/>
        <v>126863903.79976857</v>
      </c>
      <c r="Y17" s="238">
        <f t="shared" si="5"/>
        <v>127851254.28341927</v>
      </c>
      <c r="Z17" s="238">
        <f t="shared" si="5"/>
        <v>128807194.43692517</v>
      </c>
      <c r="AA17" s="238">
        <f t="shared" si="5"/>
        <v>129884275.96301594</v>
      </c>
      <c r="AB17" s="238">
        <f t="shared" si="5"/>
        <v>130841023.25416479</v>
      </c>
      <c r="AC17" s="238">
        <f t="shared" si="5"/>
        <v>131835073.68828116</v>
      </c>
      <c r="AD17" s="238">
        <f t="shared" si="5"/>
        <v>132792007.10370143</v>
      </c>
      <c r="AE17" s="238">
        <f t="shared" si="5"/>
        <v>133905948.65918992</v>
      </c>
      <c r="AF17" s="238">
        <f t="shared" si="5"/>
        <v>134853951.78706637</v>
      </c>
      <c r="AG17" s="238">
        <f t="shared" si="5"/>
        <v>135856234.22546694</v>
      </c>
    </row>
    <row r="20" spans="2:33" x14ac:dyDescent="0.2">
      <c r="B20" s="48"/>
      <c r="C20" s="48"/>
      <c r="D20" s="48" t="s">
        <v>10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</row>
    <row r="21" spans="2:33" x14ac:dyDescent="0.2">
      <c r="B21" s="49" t="s">
        <v>410</v>
      </c>
      <c r="C21" s="49"/>
      <c r="D21" s="48">
        <v>1</v>
      </c>
      <c r="E21" s="48">
        <v>2</v>
      </c>
      <c r="F21" s="48">
        <v>3</v>
      </c>
      <c r="G21" s="48">
        <v>4</v>
      </c>
      <c r="H21" s="48">
        <v>5</v>
      </c>
      <c r="I21" s="48">
        <v>6</v>
      </c>
      <c r="J21" s="48">
        <v>7</v>
      </c>
      <c r="K21" s="48">
        <v>8</v>
      </c>
      <c r="L21" s="48">
        <v>9</v>
      </c>
      <c r="M21" s="48">
        <v>10</v>
      </c>
      <c r="N21" s="48">
        <v>11</v>
      </c>
      <c r="O21" s="48">
        <v>12</v>
      </c>
      <c r="P21" s="48">
        <v>13</v>
      </c>
      <c r="Q21" s="48">
        <v>14</v>
      </c>
      <c r="R21" s="48">
        <v>15</v>
      </c>
      <c r="S21" s="48">
        <v>16</v>
      </c>
      <c r="T21" s="48">
        <v>17</v>
      </c>
      <c r="U21" s="48">
        <v>18</v>
      </c>
      <c r="V21" s="48">
        <v>19</v>
      </c>
      <c r="W21" s="48">
        <v>20</v>
      </c>
      <c r="X21" s="48">
        <v>21</v>
      </c>
      <c r="Y21" s="48">
        <v>22</v>
      </c>
      <c r="Z21" s="48">
        <v>23</v>
      </c>
      <c r="AA21" s="48">
        <v>24</v>
      </c>
      <c r="AB21" s="48">
        <v>25</v>
      </c>
      <c r="AC21" s="48">
        <v>26</v>
      </c>
      <c r="AD21" s="48">
        <v>27</v>
      </c>
      <c r="AE21" s="48">
        <v>28</v>
      </c>
      <c r="AF21" s="48">
        <v>29</v>
      </c>
      <c r="AG21" s="48">
        <v>30</v>
      </c>
    </row>
    <row r="22" spans="2:33" x14ac:dyDescent="0.2">
      <c r="B22" s="51" t="s">
        <v>90</v>
      </c>
      <c r="C22" s="51" t="s">
        <v>9</v>
      </c>
      <c r="D22" s="52">
        <f>D4</f>
        <v>2026</v>
      </c>
      <c r="E22" s="52">
        <f t="shared" ref="E22:AG22" si="6">E4</f>
        <v>2027</v>
      </c>
      <c r="F22" s="52">
        <f t="shared" si="6"/>
        <v>2028</v>
      </c>
      <c r="G22" s="52">
        <f t="shared" si="6"/>
        <v>2029</v>
      </c>
      <c r="H22" s="52">
        <f t="shared" si="6"/>
        <v>2030</v>
      </c>
      <c r="I22" s="52">
        <f t="shared" si="6"/>
        <v>2031</v>
      </c>
      <c r="J22" s="52">
        <f t="shared" si="6"/>
        <v>2032</v>
      </c>
      <c r="K22" s="52">
        <f t="shared" si="6"/>
        <v>2033</v>
      </c>
      <c r="L22" s="52">
        <f t="shared" si="6"/>
        <v>2034</v>
      </c>
      <c r="M22" s="52">
        <f t="shared" si="6"/>
        <v>2035</v>
      </c>
      <c r="N22" s="52">
        <f t="shared" si="6"/>
        <v>2036</v>
      </c>
      <c r="O22" s="52">
        <f t="shared" si="6"/>
        <v>2037</v>
      </c>
      <c r="P22" s="52">
        <f t="shared" si="6"/>
        <v>2038</v>
      </c>
      <c r="Q22" s="52">
        <f t="shared" si="6"/>
        <v>2039</v>
      </c>
      <c r="R22" s="52">
        <f t="shared" si="6"/>
        <v>2040</v>
      </c>
      <c r="S22" s="52">
        <f t="shared" si="6"/>
        <v>2041</v>
      </c>
      <c r="T22" s="52">
        <f t="shared" si="6"/>
        <v>2042</v>
      </c>
      <c r="U22" s="52">
        <f t="shared" si="6"/>
        <v>2043</v>
      </c>
      <c r="V22" s="52">
        <f t="shared" si="6"/>
        <v>2044</v>
      </c>
      <c r="W22" s="52">
        <f t="shared" si="6"/>
        <v>2045</v>
      </c>
      <c r="X22" s="52">
        <f t="shared" si="6"/>
        <v>2046</v>
      </c>
      <c r="Y22" s="52">
        <f t="shared" si="6"/>
        <v>2047</v>
      </c>
      <c r="Z22" s="52">
        <f t="shared" si="6"/>
        <v>2048</v>
      </c>
      <c r="AA22" s="52">
        <f t="shared" si="6"/>
        <v>2049</v>
      </c>
      <c r="AB22" s="52">
        <f t="shared" si="6"/>
        <v>2050</v>
      </c>
      <c r="AC22" s="52">
        <f t="shared" si="6"/>
        <v>2051</v>
      </c>
      <c r="AD22" s="52">
        <f t="shared" si="6"/>
        <v>2052</v>
      </c>
      <c r="AE22" s="52">
        <f t="shared" si="6"/>
        <v>2053</v>
      </c>
      <c r="AF22" s="52">
        <f t="shared" si="6"/>
        <v>2054</v>
      </c>
      <c r="AG22" s="52">
        <f t="shared" si="6"/>
        <v>2055</v>
      </c>
    </row>
    <row r="23" spans="2:33" x14ac:dyDescent="0.2">
      <c r="B23" s="48" t="s">
        <v>406</v>
      </c>
      <c r="C23" s="55">
        <f>SUM(D23:AG23)</f>
        <v>892870.52920077741</v>
      </c>
      <c r="D23" s="241">
        <f t="shared" ref="D23:AG23" si="7">D5-D14</f>
        <v>0</v>
      </c>
      <c r="E23" s="241">
        <f t="shared" si="7"/>
        <v>0</v>
      </c>
      <c r="F23" s="241">
        <f t="shared" si="7"/>
        <v>0</v>
      </c>
      <c r="G23" s="241">
        <f t="shared" si="7"/>
        <v>-101543.81571683288</v>
      </c>
      <c r="H23" s="241">
        <f t="shared" si="7"/>
        <v>-27715.207255139947</v>
      </c>
      <c r="I23" s="241">
        <f t="shared" si="7"/>
        <v>-134450.95178721845</v>
      </c>
      <c r="J23" s="241">
        <f t="shared" si="7"/>
        <v>-45688.657024160028</v>
      </c>
      <c r="K23" s="241">
        <f t="shared" si="7"/>
        <v>-78195.794324070215</v>
      </c>
      <c r="L23" s="241">
        <f t="shared" si="7"/>
        <v>-91848.320677429438</v>
      </c>
      <c r="M23" s="241">
        <f t="shared" si="7"/>
        <v>-93631.444972455502</v>
      </c>
      <c r="N23" s="241">
        <f t="shared" si="7"/>
        <v>91343.694747284055</v>
      </c>
      <c r="O23" s="241">
        <f t="shared" si="7"/>
        <v>117864.98042836785</v>
      </c>
      <c r="P23" s="241">
        <f t="shared" si="7"/>
        <v>79064.247582525015</v>
      </c>
      <c r="Q23" s="241">
        <f t="shared" si="7"/>
        <v>179393.06796488166</v>
      </c>
      <c r="R23" s="241">
        <f t="shared" si="7"/>
        <v>139491.18564228714</v>
      </c>
      <c r="S23" s="241">
        <f t="shared" si="7"/>
        <v>-3171.6216006428003</v>
      </c>
      <c r="T23" s="241">
        <f t="shared" si="7"/>
        <v>-49813.257856473327</v>
      </c>
      <c r="U23" s="241">
        <f t="shared" si="7"/>
        <v>47845.2325758636</v>
      </c>
      <c r="V23" s="241">
        <f t="shared" si="7"/>
        <v>79433.855695813894</v>
      </c>
      <c r="W23" s="241">
        <f t="shared" si="7"/>
        <v>21949.864152386785</v>
      </c>
      <c r="X23" s="241">
        <f t="shared" si="7"/>
        <v>146424.19306524098</v>
      </c>
      <c r="Y23" s="241">
        <f t="shared" si="7"/>
        <v>115713.20120678842</v>
      </c>
      <c r="Z23" s="241">
        <f t="shared" si="7"/>
        <v>209097.11976225674</v>
      </c>
      <c r="AA23" s="241">
        <f t="shared" si="7"/>
        <v>89154.228578567505</v>
      </c>
      <c r="AB23" s="241">
        <f t="shared" si="7"/>
        <v>89524.701133564115</v>
      </c>
      <c r="AC23" s="241">
        <f t="shared" si="7"/>
        <v>52599.840944156051</v>
      </c>
      <c r="AD23" s="241">
        <f t="shared" si="7"/>
        <v>52784.212487965822</v>
      </c>
      <c r="AE23" s="241">
        <f t="shared" si="7"/>
        <v>10761.057151556015</v>
      </c>
      <c r="AF23" s="241">
        <f t="shared" si="7"/>
        <v>20505.90916287899</v>
      </c>
      <c r="AG23" s="241">
        <f t="shared" si="7"/>
        <v>-24020.991867184639</v>
      </c>
    </row>
    <row r="24" spans="2:33" x14ac:dyDescent="0.2">
      <c r="B24" s="48" t="s">
        <v>407</v>
      </c>
      <c r="C24" s="55">
        <f t="shared" ref="C24:C27" si="8">SUM(D24:AG24)</f>
        <v>-570.20120189789668</v>
      </c>
      <c r="D24" s="241">
        <f t="shared" ref="D24:AG24" si="9">D6-D15</f>
        <v>0</v>
      </c>
      <c r="E24" s="241">
        <f t="shared" si="9"/>
        <v>0</v>
      </c>
      <c r="F24" s="241">
        <f t="shared" si="9"/>
        <v>0</v>
      </c>
      <c r="G24" s="241">
        <f t="shared" si="9"/>
        <v>-42.633866390295225</v>
      </c>
      <c r="H24" s="241">
        <f t="shared" si="9"/>
        <v>-30.329708534642123</v>
      </c>
      <c r="I24" s="241">
        <f t="shared" si="9"/>
        <v>-48.74904243594392</v>
      </c>
      <c r="J24" s="241">
        <f t="shared" si="9"/>
        <v>-33.939355138174506</v>
      </c>
      <c r="K24" s="241">
        <f t="shared" si="9"/>
        <v>-37.785717756465601</v>
      </c>
      <c r="L24" s="241">
        <f t="shared" si="9"/>
        <v>-39.781263765184121</v>
      </c>
      <c r="M24" s="241">
        <f t="shared" si="9"/>
        <v>-39.965851252549328</v>
      </c>
      <c r="N24" s="241">
        <f t="shared" si="9"/>
        <v>-13.498572426507963</v>
      </c>
      <c r="O24" s="241">
        <f t="shared" si="9"/>
        <v>-10.499632139068126</v>
      </c>
      <c r="P24" s="241">
        <f t="shared" si="9"/>
        <v>-15.088629302335903</v>
      </c>
      <c r="Q24" s="241">
        <f t="shared" si="9"/>
        <v>1.4692563763892394</v>
      </c>
      <c r="R24" s="241">
        <f t="shared" si="9"/>
        <v>-4.3625562001670914</v>
      </c>
      <c r="S24" s="241">
        <f t="shared" si="9"/>
        <v>-27.283124173349279</v>
      </c>
      <c r="T24" s="241">
        <f t="shared" si="9"/>
        <v>-34.38887927840733</v>
      </c>
      <c r="U24" s="241">
        <f t="shared" si="9"/>
        <v>-18.040316665706996</v>
      </c>
      <c r="V24" s="241">
        <f t="shared" si="9"/>
        <v>-14.464416210266791</v>
      </c>
      <c r="W24" s="241">
        <f t="shared" si="9"/>
        <v>-23.742652305583761</v>
      </c>
      <c r="X24" s="241">
        <f t="shared" si="9"/>
        <v>-4.3243214718931995</v>
      </c>
      <c r="Y24" s="241">
        <f t="shared" si="9"/>
        <v>-10.205596464144037</v>
      </c>
      <c r="Z24" s="241">
        <f t="shared" si="9"/>
        <v>6.0554401054941991</v>
      </c>
      <c r="AA24" s="241">
        <f t="shared" si="9"/>
        <v>-11.329714169482031</v>
      </c>
      <c r="AB24" s="241">
        <f t="shared" si="9"/>
        <v>-11.310989707519184</v>
      </c>
      <c r="AC24" s="241">
        <f t="shared" si="9"/>
        <v>-17.791031218479475</v>
      </c>
      <c r="AD24" s="241">
        <f t="shared" si="9"/>
        <v>-17.791797002289968</v>
      </c>
      <c r="AE24" s="241">
        <f t="shared" si="9"/>
        <v>-21.276377840385976</v>
      </c>
      <c r="AF24" s="241">
        <f t="shared" si="9"/>
        <v>-21.365860488283943</v>
      </c>
      <c r="AG24" s="241">
        <f t="shared" si="9"/>
        <v>-27.776626042654243</v>
      </c>
    </row>
    <row r="25" spans="2:33" x14ac:dyDescent="0.2">
      <c r="B25" s="48" t="s">
        <v>408</v>
      </c>
      <c r="C25" s="55">
        <f t="shared" si="8"/>
        <v>-122.48134838129727</v>
      </c>
      <c r="D25" s="241">
        <f t="shared" ref="D25:AG25" si="10">D7-D16</f>
        <v>0</v>
      </c>
      <c r="E25" s="241">
        <f t="shared" si="10"/>
        <v>0</v>
      </c>
      <c r="F25" s="241">
        <f t="shared" si="10"/>
        <v>0</v>
      </c>
      <c r="G25" s="241">
        <f t="shared" si="10"/>
        <v>-8.85541638638324</v>
      </c>
      <c r="H25" s="241">
        <f t="shared" si="10"/>
        <v>-6.3794729340643244</v>
      </c>
      <c r="I25" s="241">
        <f t="shared" si="10"/>
        <v>-10.094150334106416</v>
      </c>
      <c r="J25" s="241">
        <f t="shared" si="10"/>
        <v>-7.1137210809697535</v>
      </c>
      <c r="K25" s="241">
        <f t="shared" si="10"/>
        <v>-7.8669571266282219</v>
      </c>
      <c r="L25" s="241">
        <f t="shared" si="10"/>
        <v>-8.2647422118393479</v>
      </c>
      <c r="M25" s="241">
        <f t="shared" si="10"/>
        <v>-8.3003099483225924</v>
      </c>
      <c r="N25" s="241">
        <f t="shared" si="10"/>
        <v>-3.0316298370221375</v>
      </c>
      <c r="O25" s="241">
        <f t="shared" si="10"/>
        <v>-2.4467548062543756</v>
      </c>
      <c r="P25" s="241">
        <f t="shared" si="10"/>
        <v>-3.3454025228329556</v>
      </c>
      <c r="Q25" s="241">
        <f t="shared" si="10"/>
        <v>-1.5545880610716267E-2</v>
      </c>
      <c r="R25" s="241">
        <f t="shared" si="10"/>
        <v>-1.1782050488086497</v>
      </c>
      <c r="S25" s="241">
        <f t="shared" si="10"/>
        <v>-5.7789740318280565</v>
      </c>
      <c r="T25" s="241">
        <f t="shared" si="10"/>
        <v>-7.1998560948381964</v>
      </c>
      <c r="U25" s="241">
        <f t="shared" si="10"/>
        <v>-3.9089008204946367</v>
      </c>
      <c r="V25" s="241">
        <f t="shared" si="10"/>
        <v>-3.2113224808099403</v>
      </c>
      <c r="W25" s="241">
        <f t="shared" si="10"/>
        <v>-5.0741702400268878</v>
      </c>
      <c r="X25" s="241">
        <f t="shared" si="10"/>
        <v>-1.1838958369407919</v>
      </c>
      <c r="Y25" s="241">
        <f t="shared" si="10"/>
        <v>-2.377190354332015</v>
      </c>
      <c r="Z25" s="241">
        <f t="shared" si="10"/>
        <v>0.90437104115380862</v>
      </c>
      <c r="AA25" s="241">
        <f t="shared" si="10"/>
        <v>-2.5595332399166182</v>
      </c>
      <c r="AB25" s="241">
        <f t="shared" si="10"/>
        <v>-2.5561131035424296</v>
      </c>
      <c r="AC25" s="241">
        <f t="shared" si="10"/>
        <v>-3.8641501747433722</v>
      </c>
      <c r="AD25" s="241">
        <f t="shared" si="10"/>
        <v>-3.8645000367773719</v>
      </c>
      <c r="AE25" s="241">
        <f t="shared" si="10"/>
        <v>-4.5192090665555043</v>
      </c>
      <c r="AF25" s="241">
        <f t="shared" si="10"/>
        <v>-4.5595350275702913</v>
      </c>
      <c r="AG25" s="241">
        <f t="shared" si="10"/>
        <v>-5.836060796232232</v>
      </c>
    </row>
    <row r="26" spans="2:33" x14ac:dyDescent="0.2">
      <c r="B26" s="240" t="s">
        <v>86</v>
      </c>
      <c r="C26" s="88">
        <f>SUM(D26:AG26)</f>
        <v>892177.84665049834</v>
      </c>
      <c r="D26" s="244">
        <f t="shared" ref="D26:AG26" si="11">SUM(D23:D25)</f>
        <v>0</v>
      </c>
      <c r="E26" s="88">
        <f t="shared" si="11"/>
        <v>0</v>
      </c>
      <c r="F26" s="88">
        <f t="shared" si="11"/>
        <v>0</v>
      </c>
      <c r="G26" s="88">
        <f t="shared" si="11"/>
        <v>-101595.30499960957</v>
      </c>
      <c r="H26" s="88">
        <f t="shared" si="11"/>
        <v>-27751.916436608655</v>
      </c>
      <c r="I26" s="88">
        <f t="shared" si="11"/>
        <v>-134509.79497998851</v>
      </c>
      <c r="J26" s="88">
        <f t="shared" si="11"/>
        <v>-45729.710100379169</v>
      </c>
      <c r="K26" s="88">
        <f t="shared" si="11"/>
        <v>-78241.446998953295</v>
      </c>
      <c r="L26" s="88">
        <f t="shared" si="11"/>
        <v>-91896.366683406464</v>
      </c>
      <c r="M26" s="88">
        <f t="shared" si="11"/>
        <v>-93679.711133656368</v>
      </c>
      <c r="N26" s="88">
        <f t="shared" si="11"/>
        <v>91327.164545020525</v>
      </c>
      <c r="O26" s="88">
        <f t="shared" si="11"/>
        <v>117852.03404142254</v>
      </c>
      <c r="P26" s="88">
        <f t="shared" si="11"/>
        <v>79045.813550699851</v>
      </c>
      <c r="Q26" s="88">
        <f t="shared" si="11"/>
        <v>179394.52167537744</v>
      </c>
      <c r="R26" s="88">
        <f t="shared" si="11"/>
        <v>139485.64488103817</v>
      </c>
      <c r="S26" s="88">
        <f t="shared" si="11"/>
        <v>-3204.6836988479777</v>
      </c>
      <c r="T26" s="88">
        <f t="shared" si="11"/>
        <v>-49854.846591846574</v>
      </c>
      <c r="U26" s="88">
        <f t="shared" si="11"/>
        <v>47823.283358377397</v>
      </c>
      <c r="V26" s="88">
        <f t="shared" si="11"/>
        <v>79416.179957122818</v>
      </c>
      <c r="W26" s="88">
        <f t="shared" si="11"/>
        <v>21921.047329841174</v>
      </c>
      <c r="X26" s="88">
        <f t="shared" si="11"/>
        <v>146418.68484793216</v>
      </c>
      <c r="Y26" s="88">
        <f t="shared" si="11"/>
        <v>115700.61841996993</v>
      </c>
      <c r="Z26" s="88">
        <f t="shared" si="11"/>
        <v>209104.0795734034</v>
      </c>
      <c r="AA26" s="88">
        <f t="shared" si="11"/>
        <v>89140.339331158117</v>
      </c>
      <c r="AB26" s="88">
        <f t="shared" si="11"/>
        <v>89510.83403075306</v>
      </c>
      <c r="AC26" s="88">
        <f t="shared" si="11"/>
        <v>52578.185762762827</v>
      </c>
      <c r="AD26" s="88">
        <f t="shared" si="11"/>
        <v>52762.556190926756</v>
      </c>
      <c r="AE26" s="88">
        <f t="shared" si="11"/>
        <v>10735.261564649074</v>
      </c>
      <c r="AF26" s="88">
        <f t="shared" si="11"/>
        <v>20479.983767363137</v>
      </c>
      <c r="AG26" s="88">
        <f t="shared" si="11"/>
        <v>-24054.604554023525</v>
      </c>
    </row>
    <row r="27" spans="2:33" x14ac:dyDescent="0.2">
      <c r="B27" s="48" t="s">
        <v>412</v>
      </c>
      <c r="C27" s="55">
        <f t="shared" si="8"/>
        <v>842116.05733570328</v>
      </c>
      <c r="D27" s="241">
        <f>(D23*Parametre!$C$212)+(D24*Parametre!$D$212)+(D25*Parametre!$E$212)</f>
        <v>0</v>
      </c>
      <c r="E27" s="241">
        <f>(E23*Parametre!$C$212)+(E24*Parametre!$D$212)+(E25*Parametre!$E$212)</f>
        <v>0</v>
      </c>
      <c r="F27" s="241">
        <f>(F23*Parametre!$C$212)+(F24*Parametre!$D$212)+(F25*Parametre!$E$212)</f>
        <v>0</v>
      </c>
      <c r="G27" s="241">
        <f>(G23*Parametre!$C$212)+(G24*Parametre!$D$212)+(G25*Parametre!$E$212)</f>
        <v>-105248.57645973247</v>
      </c>
      <c r="H27" s="241">
        <f>(H23*Parametre!$C$212)+(H24*Parametre!$D$212)+(H25*Parametre!$E$212)</f>
        <v>-30374.532902857169</v>
      </c>
      <c r="I27" s="241">
        <f>(I23*Parametre!$C$212)+(I24*Parametre!$D$212)+(I25*Parametre!$E$212)</f>
        <v>-138677.73464768077</v>
      </c>
      <c r="J27" s="241">
        <f>(J23*Parametre!$C$212)+(J24*Parametre!$D$212)+(J25*Parametre!$E$212)</f>
        <v>-48657.029784743376</v>
      </c>
      <c r="K27" s="241">
        <f>(K23*Parametre!$C$212)+(K24*Parametre!$D$212)+(K25*Parametre!$E$212)</f>
        <v>-81484.790491717053</v>
      </c>
      <c r="L27" s="241">
        <f>(L23*Parametre!$C$212)+(L24*Parametre!$D$212)+(L25*Parametre!$E$212)</f>
        <v>-95305.745450687158</v>
      </c>
      <c r="M27" s="241">
        <f>(M23*Parametre!$C$212)+(M24*Parametre!$D$212)+(M25*Parametre!$E$212)</f>
        <v>-97104.083618369361</v>
      </c>
      <c r="N27" s="241">
        <f>(N23*Parametre!$C$212)+(N24*Parametre!$D$212)+(N25*Parametre!$E$212)</f>
        <v>90102.804745188754</v>
      </c>
      <c r="O27" s="241">
        <f>(O23*Parametre!$C$212)+(O24*Parametre!$D$212)+(O25*Parametre!$E$212)</f>
        <v>116873.35669262735</v>
      </c>
      <c r="P27" s="241">
        <f>(P23*Parametre!$C$212)+(P24*Parametre!$D$212)+(P25*Parametre!$E$212)</f>
        <v>77690.101898162393</v>
      </c>
      <c r="Q27" s="241">
        <f>(Q23*Parametre!$C$212)+(Q24*Parametre!$D$212)+(Q25*Parametre!$E$212)</f>
        <v>179425.1667018694</v>
      </c>
      <c r="R27" s="241">
        <f>(R23*Parametre!$C$212)+(R24*Parametre!$D$212)+(R25*Parametre!$E$212)</f>
        <v>139031.01663273797</v>
      </c>
      <c r="S27" s="241">
        <f>(S23*Parametre!$C$212)+(S24*Parametre!$D$212)+(S25*Parametre!$E$212)</f>
        <v>-5575.8339664612931</v>
      </c>
      <c r="T27" s="241">
        <f>(T23*Parametre!$C$212)+(T24*Parametre!$D$212)+(T25*Parametre!$E$212)</f>
        <v>-52818.536954695293</v>
      </c>
      <c r="U27" s="241">
        <f>(U23*Parametre!$C$212)+(U24*Parametre!$D$212)+(U25*Parametre!$E$212)</f>
        <v>46229.372214713527</v>
      </c>
      <c r="V27" s="241">
        <f>(V23*Parametre!$C$212)+(V24*Parametre!$D$212)+(V25*Parametre!$E$212)</f>
        <v>78115.271191275868</v>
      </c>
      <c r="W27" s="241">
        <f>(W23*Parametre!$C$212)+(W24*Parametre!$D$212)+(W25*Parametre!$E$212)</f>
        <v>19844.195113219179</v>
      </c>
      <c r="X27" s="241">
        <f>(X23*Parametre!$C$212)+(X24*Parametre!$D$212)+(X25*Parametre!$E$212)</f>
        <v>145963.28406903532</v>
      </c>
      <c r="Y27" s="241">
        <f>(Y23*Parametre!$C$212)+(Y24*Parametre!$D$212)+(Y25*Parametre!$E$212)</f>
        <v>114749.65856959387</v>
      </c>
      <c r="Z27" s="241">
        <f>(Z23*Parametre!$C$212)+(Z24*Parametre!$D$212)+(Z25*Parametre!$E$212)</f>
        <v>209518.00833515794</v>
      </c>
      <c r="AA27" s="241">
        <f>(AA23*Parametre!$C$212)+(AA24*Parametre!$D$212)+(AA25*Parametre!$E$212)</f>
        <v>88108.244818835301</v>
      </c>
      <c r="AB27" s="241">
        <f>(AB23*Parametre!$C$212)+(AB24*Parametre!$D$212)+(AB25*Parametre!$E$212)</f>
        <v>88480.204686020486</v>
      </c>
      <c r="AC27" s="241">
        <f>(AC23*Parametre!$C$212)+(AC24*Parametre!$D$212)+(AC25*Parametre!$E$212)</f>
        <v>51003.548411620533</v>
      </c>
      <c r="AD27" s="241">
        <f>(AD23*Parametre!$C$212)+(AD24*Parametre!$D$212)+(AD25*Parametre!$E$212)</f>
        <v>51187.796551948915</v>
      </c>
      <c r="AE27" s="241">
        <f>(AE23*Parametre!$C$212)+(AE24*Parametre!$D$212)+(AE25*Parametre!$E$212)</f>
        <v>8882.4234037128263</v>
      </c>
      <c r="AF27" s="241">
        <f>(AF23*Parametre!$C$212)+(AF24*Parametre!$D$212)+(AF25*Parametre!$E$212)</f>
        <v>18613.021212455944</v>
      </c>
      <c r="AG27" s="241">
        <f>(AG23*Parametre!$C$212)+(AG24*Parametre!$D$212)+(AG25*Parametre!$E$212)</f>
        <v>-26454.553635528202</v>
      </c>
    </row>
    <row r="29" spans="2:33" x14ac:dyDescent="0.2">
      <c r="B29" s="247"/>
      <c r="C29" s="48"/>
      <c r="D29" s="48" t="s">
        <v>10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</row>
    <row r="30" spans="2:33" x14ac:dyDescent="0.2">
      <c r="B30" s="325" t="s">
        <v>411</v>
      </c>
      <c r="C30" s="49"/>
      <c r="D30" s="48">
        <v>1</v>
      </c>
      <c r="E30" s="48">
        <v>2</v>
      </c>
      <c r="F30" s="48">
        <v>3</v>
      </c>
      <c r="G30" s="48">
        <v>4</v>
      </c>
      <c r="H30" s="48">
        <v>5</v>
      </c>
      <c r="I30" s="48">
        <v>6</v>
      </c>
      <c r="J30" s="48">
        <v>7</v>
      </c>
      <c r="K30" s="48">
        <v>8</v>
      </c>
      <c r="L30" s="48">
        <v>9</v>
      </c>
      <c r="M30" s="48">
        <v>10</v>
      </c>
      <c r="N30" s="48">
        <v>11</v>
      </c>
      <c r="O30" s="48">
        <v>12</v>
      </c>
      <c r="P30" s="48">
        <v>13</v>
      </c>
      <c r="Q30" s="48">
        <v>14</v>
      </c>
      <c r="R30" s="48">
        <v>15</v>
      </c>
      <c r="S30" s="48">
        <v>16</v>
      </c>
      <c r="T30" s="48">
        <v>17</v>
      </c>
      <c r="U30" s="48">
        <v>18</v>
      </c>
      <c r="V30" s="48">
        <v>19</v>
      </c>
      <c r="W30" s="48">
        <v>20</v>
      </c>
      <c r="X30" s="48">
        <v>21</v>
      </c>
      <c r="Y30" s="48">
        <v>22</v>
      </c>
      <c r="Z30" s="48">
        <v>23</v>
      </c>
      <c r="AA30" s="48">
        <v>24</v>
      </c>
      <c r="AB30" s="48">
        <v>25</v>
      </c>
      <c r="AC30" s="48">
        <v>26</v>
      </c>
      <c r="AD30" s="48">
        <v>27</v>
      </c>
      <c r="AE30" s="48">
        <v>28</v>
      </c>
      <c r="AF30" s="48">
        <v>29</v>
      </c>
      <c r="AG30" s="48">
        <v>30</v>
      </c>
    </row>
    <row r="31" spans="2:33" x14ac:dyDescent="0.2">
      <c r="B31" s="326"/>
      <c r="C31" s="51" t="s">
        <v>9</v>
      </c>
      <c r="D31" s="52">
        <f>D4</f>
        <v>2026</v>
      </c>
      <c r="E31" s="52">
        <f t="shared" ref="E31:AG31" si="12">E4</f>
        <v>2027</v>
      </c>
      <c r="F31" s="52">
        <f t="shared" si="12"/>
        <v>2028</v>
      </c>
      <c r="G31" s="52">
        <f t="shared" si="12"/>
        <v>2029</v>
      </c>
      <c r="H31" s="52">
        <f t="shared" si="12"/>
        <v>2030</v>
      </c>
      <c r="I31" s="52">
        <f t="shared" si="12"/>
        <v>2031</v>
      </c>
      <c r="J31" s="52">
        <f t="shared" si="12"/>
        <v>2032</v>
      </c>
      <c r="K31" s="52">
        <f t="shared" si="12"/>
        <v>2033</v>
      </c>
      <c r="L31" s="52">
        <f t="shared" si="12"/>
        <v>2034</v>
      </c>
      <c r="M31" s="52">
        <f t="shared" si="12"/>
        <v>2035</v>
      </c>
      <c r="N31" s="52">
        <f t="shared" si="12"/>
        <v>2036</v>
      </c>
      <c r="O31" s="52">
        <f t="shared" si="12"/>
        <v>2037</v>
      </c>
      <c r="P31" s="52">
        <f t="shared" si="12"/>
        <v>2038</v>
      </c>
      <c r="Q31" s="52">
        <f t="shared" si="12"/>
        <v>2039</v>
      </c>
      <c r="R31" s="52">
        <f t="shared" si="12"/>
        <v>2040</v>
      </c>
      <c r="S31" s="52">
        <f t="shared" si="12"/>
        <v>2041</v>
      </c>
      <c r="T31" s="52">
        <f t="shared" si="12"/>
        <v>2042</v>
      </c>
      <c r="U31" s="52">
        <f t="shared" si="12"/>
        <v>2043</v>
      </c>
      <c r="V31" s="52">
        <f t="shared" si="12"/>
        <v>2044</v>
      </c>
      <c r="W31" s="52">
        <f t="shared" si="12"/>
        <v>2045</v>
      </c>
      <c r="X31" s="52">
        <f t="shared" si="12"/>
        <v>2046</v>
      </c>
      <c r="Y31" s="52">
        <f t="shared" si="12"/>
        <v>2047</v>
      </c>
      <c r="Z31" s="52">
        <f t="shared" si="12"/>
        <v>2048</v>
      </c>
      <c r="AA31" s="52">
        <f t="shared" si="12"/>
        <v>2049</v>
      </c>
      <c r="AB31" s="52">
        <f t="shared" si="12"/>
        <v>2050</v>
      </c>
      <c r="AC31" s="52">
        <f t="shared" si="12"/>
        <v>2051</v>
      </c>
      <c r="AD31" s="52">
        <f t="shared" si="12"/>
        <v>2052</v>
      </c>
      <c r="AE31" s="52">
        <f t="shared" si="12"/>
        <v>2053</v>
      </c>
      <c r="AF31" s="52">
        <f t="shared" si="12"/>
        <v>2054</v>
      </c>
      <c r="AG31" s="52">
        <f t="shared" si="12"/>
        <v>2055</v>
      </c>
    </row>
    <row r="32" spans="2:33" s="274" customFormat="1" x14ac:dyDescent="0.2">
      <c r="B32" s="275" t="s">
        <v>86</v>
      </c>
      <c r="C32" s="276">
        <f>SUM(D32:AG32)</f>
        <v>772296.80216117436</v>
      </c>
      <c r="D32" s="277">
        <f>D27*Parametre!H216/1000</f>
        <v>0</v>
      </c>
      <c r="E32" s="277">
        <f>E27*Parametre!I216/1000</f>
        <v>0</v>
      </c>
      <c r="F32" s="277">
        <f>F27*Parametre!J216/1000</f>
        <v>0</v>
      </c>
      <c r="G32" s="277">
        <f>G27*Parametre!K216/1000</f>
        <v>-26291.094399641166</v>
      </c>
      <c r="H32" s="277">
        <f>H27*Parametre!L216/1000</f>
        <v>-8140.3748179657205</v>
      </c>
      <c r="I32" s="277">
        <f>I27*Parametre!M216/1000</f>
        <v>-41325.96492500887</v>
      </c>
      <c r="J32" s="277">
        <f>J27*Parametre!N216/1000</f>
        <v>-15959.505769395826</v>
      </c>
      <c r="K32" s="277">
        <f>K27*Parametre!O216/1000</f>
        <v>-29171.554996034705</v>
      </c>
      <c r="L32" s="277">
        <f>L27*Parametre!P216/1000</f>
        <v>-36978.629234866617</v>
      </c>
      <c r="M32" s="277">
        <f>M27*Parametre!Q216/1000</f>
        <v>-40589.50695247839</v>
      </c>
      <c r="N32" s="277">
        <f>N27*Parametre!R216/1000</f>
        <v>40275.953721099373</v>
      </c>
      <c r="O32" s="277">
        <f>O27*Parametre!S216/1000</f>
        <v>55631.71778569062</v>
      </c>
      <c r="P32" s="277">
        <f>P27*Parametre!T216/1000</f>
        <v>39233.501458572006</v>
      </c>
      <c r="Q32" s="277">
        <f>Q27*Parametre!U216/1000</f>
        <v>95813.039018798256</v>
      </c>
      <c r="R32" s="277">
        <f>R27*Parametre!V216/1000</f>
        <v>78274.462364231484</v>
      </c>
      <c r="S32" s="277">
        <f>S27*Parametre!W216/1000</f>
        <v>-3300.8937081450858</v>
      </c>
      <c r="T32" s="277">
        <f>T27*Parametre!X216/1000</f>
        <v>-32800.311448865781</v>
      </c>
      <c r="U32" s="277">
        <f>U27*Parametre!Y216/1000</f>
        <v>30049.091939563794</v>
      </c>
      <c r="V32" s="277">
        <f>V27*Parametre!Z216/1000</f>
        <v>53040.269138876312</v>
      </c>
      <c r="W32" s="277">
        <f>W27*Parametre!AA216/1000</f>
        <v>14049.690140159179</v>
      </c>
      <c r="X32" s="277">
        <f>X27*Parametre!AB216/1000</f>
        <v>107720.90364294806</v>
      </c>
      <c r="Y32" s="277">
        <f>Y27*Parametre!AC216/1000</f>
        <v>88127.737781448101</v>
      </c>
      <c r="Z32" s="277">
        <f>Z27*Parametre!AD216/1000</f>
        <v>167195.37065145603</v>
      </c>
      <c r="AA32" s="277">
        <f>AA27*Parametre!AE216/1000</f>
        <v>72953.626709995631</v>
      </c>
      <c r="AB32" s="277">
        <f>AB27*Parametre!AF216/1000</f>
        <v>75916.015620605569</v>
      </c>
      <c r="AC32" s="277">
        <f>AC27*Parametre!AG216/1000</f>
        <v>43761.044537170419</v>
      </c>
      <c r="AD32" s="277">
        <f>AD27*Parametre!AH216/1000</f>
        <v>43919.129441572164</v>
      </c>
      <c r="AE32" s="277">
        <f>AE27*Parametre!AI216/1000</f>
        <v>7621.1192803856047</v>
      </c>
      <c r="AF32" s="277">
        <f>AF27*Parametre!AJ216/1000</f>
        <v>15969.9722002872</v>
      </c>
      <c r="AG32" s="277">
        <f>AG27*Parametre!AK216/1000</f>
        <v>-22698.007019283199</v>
      </c>
    </row>
    <row r="34" spans="2:34" x14ac:dyDescent="0.2">
      <c r="AH34" s="293"/>
    </row>
    <row r="35" spans="2:34" x14ac:dyDescent="0.2">
      <c r="B35" s="48"/>
      <c r="C35" s="48"/>
      <c r="D35" s="48" t="s">
        <v>10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</row>
    <row r="36" spans="2:34" x14ac:dyDescent="0.2">
      <c r="B36" s="49" t="s">
        <v>483</v>
      </c>
      <c r="C36" s="49"/>
      <c r="D36" s="48">
        <v>1</v>
      </c>
      <c r="E36" s="48">
        <v>2</v>
      </c>
      <c r="F36" s="48">
        <v>3</v>
      </c>
      <c r="G36" s="48">
        <v>4</v>
      </c>
      <c r="H36" s="48">
        <v>5</v>
      </c>
      <c r="I36" s="48">
        <v>6</v>
      </c>
      <c r="J36" s="48">
        <v>7</v>
      </c>
      <c r="K36" s="48">
        <v>8</v>
      </c>
      <c r="L36" s="48">
        <v>9</v>
      </c>
      <c r="M36" s="48">
        <v>10</v>
      </c>
      <c r="N36" s="48">
        <v>11</v>
      </c>
      <c r="O36" s="48">
        <v>12</v>
      </c>
      <c r="P36" s="48">
        <v>13</v>
      </c>
      <c r="Q36" s="48">
        <v>14</v>
      </c>
      <c r="R36" s="48">
        <v>15</v>
      </c>
      <c r="S36" s="48">
        <v>16</v>
      </c>
      <c r="T36" s="48">
        <v>17</v>
      </c>
      <c r="U36" s="48">
        <v>18</v>
      </c>
      <c r="V36" s="48">
        <v>19</v>
      </c>
      <c r="W36" s="48">
        <v>20</v>
      </c>
      <c r="X36" s="48">
        <v>21</v>
      </c>
      <c r="Y36" s="48">
        <v>22</v>
      </c>
      <c r="Z36" s="48">
        <v>23</v>
      </c>
      <c r="AA36" s="48">
        <v>24</v>
      </c>
      <c r="AB36" s="48">
        <v>25</v>
      </c>
      <c r="AC36" s="48">
        <v>26</v>
      </c>
      <c r="AD36" s="48">
        <v>27</v>
      </c>
      <c r="AE36" s="48">
        <v>28</v>
      </c>
      <c r="AF36" s="48">
        <v>29</v>
      </c>
      <c r="AG36" s="48">
        <v>30</v>
      </c>
    </row>
    <row r="37" spans="2:34" x14ac:dyDescent="0.2">
      <c r="B37" s="51" t="s">
        <v>44</v>
      </c>
      <c r="C37" s="51" t="s">
        <v>9</v>
      </c>
      <c r="D37" s="52">
        <f>D4</f>
        <v>2026</v>
      </c>
      <c r="E37" s="52">
        <f t="shared" ref="E37:AG37" si="13">E4</f>
        <v>2027</v>
      </c>
      <c r="F37" s="52">
        <f t="shared" si="13"/>
        <v>2028</v>
      </c>
      <c r="G37" s="52">
        <f t="shared" si="13"/>
        <v>2029</v>
      </c>
      <c r="H37" s="52">
        <f t="shared" si="13"/>
        <v>2030</v>
      </c>
      <c r="I37" s="52">
        <f t="shared" si="13"/>
        <v>2031</v>
      </c>
      <c r="J37" s="52">
        <f t="shared" si="13"/>
        <v>2032</v>
      </c>
      <c r="K37" s="52">
        <f t="shared" si="13"/>
        <v>2033</v>
      </c>
      <c r="L37" s="52">
        <f t="shared" si="13"/>
        <v>2034</v>
      </c>
      <c r="M37" s="52">
        <f t="shared" si="13"/>
        <v>2035</v>
      </c>
      <c r="N37" s="52">
        <f t="shared" si="13"/>
        <v>2036</v>
      </c>
      <c r="O37" s="52">
        <f t="shared" si="13"/>
        <v>2037</v>
      </c>
      <c r="P37" s="52">
        <f t="shared" si="13"/>
        <v>2038</v>
      </c>
      <c r="Q37" s="52">
        <f t="shared" si="13"/>
        <v>2039</v>
      </c>
      <c r="R37" s="52">
        <f t="shared" si="13"/>
        <v>2040</v>
      </c>
      <c r="S37" s="52">
        <f t="shared" si="13"/>
        <v>2041</v>
      </c>
      <c r="T37" s="52">
        <f t="shared" si="13"/>
        <v>2042</v>
      </c>
      <c r="U37" s="52">
        <f t="shared" si="13"/>
        <v>2043</v>
      </c>
      <c r="V37" s="52">
        <f t="shared" si="13"/>
        <v>2044</v>
      </c>
      <c r="W37" s="52">
        <f t="shared" si="13"/>
        <v>2045</v>
      </c>
      <c r="X37" s="52">
        <f t="shared" si="13"/>
        <v>2046</v>
      </c>
      <c r="Y37" s="52">
        <f t="shared" si="13"/>
        <v>2047</v>
      </c>
      <c r="Z37" s="52">
        <f t="shared" si="13"/>
        <v>2048</v>
      </c>
      <c r="AA37" s="52">
        <f t="shared" si="13"/>
        <v>2049</v>
      </c>
      <c r="AB37" s="52">
        <f t="shared" si="13"/>
        <v>2050</v>
      </c>
      <c r="AC37" s="52">
        <f t="shared" si="13"/>
        <v>2051</v>
      </c>
      <c r="AD37" s="52">
        <f t="shared" si="13"/>
        <v>2052</v>
      </c>
      <c r="AE37" s="52">
        <f t="shared" si="13"/>
        <v>2053</v>
      </c>
      <c r="AF37" s="52">
        <f t="shared" si="13"/>
        <v>2054</v>
      </c>
      <c r="AG37" s="52">
        <f t="shared" si="13"/>
        <v>2055</v>
      </c>
    </row>
    <row r="38" spans="2:34" x14ac:dyDescent="0.2">
      <c r="B38" s="48" t="s">
        <v>406</v>
      </c>
      <c r="C38" s="55">
        <f>SUM(D38:AG38)</f>
        <v>3635488178.7036638</v>
      </c>
      <c r="D38" s="241">
        <f>D5</f>
        <v>105756236.80468711</v>
      </c>
      <c r="E38" s="241">
        <f t="shared" ref="E38:AG40" si="14">E5</f>
        <v>106831713.23477514</v>
      </c>
      <c r="F38" s="241">
        <f t="shared" si="14"/>
        <v>107891080.34499148</v>
      </c>
      <c r="G38" s="241">
        <f t="shared" si="14"/>
        <v>110028651.47471382</v>
      </c>
      <c r="H38" s="241">
        <f t="shared" si="14"/>
        <v>110102480.08317551</v>
      </c>
      <c r="I38" s="241">
        <f t="shared" si="14"/>
        <v>111152864.51226643</v>
      </c>
      <c r="J38" s="241">
        <f t="shared" si="14"/>
        <v>112296153.69641465</v>
      </c>
      <c r="K38" s="241">
        <f t="shared" si="14"/>
        <v>113329219.84714879</v>
      </c>
      <c r="L38" s="241">
        <f t="shared" si="14"/>
        <v>114380041.27824661</v>
      </c>
      <c r="M38" s="241">
        <f t="shared" si="14"/>
        <v>115430862.70934451</v>
      </c>
      <c r="N38" s="241">
        <f t="shared" si="14"/>
        <v>116751912.33735222</v>
      </c>
      <c r="O38" s="241">
        <f t="shared" si="14"/>
        <v>117804772.46788619</v>
      </c>
      <c r="P38" s="241">
        <f t="shared" si="14"/>
        <v>118838336.29258591</v>
      </c>
      <c r="Q38" s="241">
        <f t="shared" si="14"/>
        <v>119988701.21769702</v>
      </c>
      <c r="R38" s="241">
        <f t="shared" si="14"/>
        <v>121041998.35023805</v>
      </c>
      <c r="S38" s="241">
        <f t="shared" si="14"/>
        <v>121997310.79411204</v>
      </c>
      <c r="T38" s="241">
        <f t="shared" si="14"/>
        <v>122952623.23798612</v>
      </c>
      <c r="U38" s="241">
        <f t="shared" si="14"/>
        <v>123998200.85966723</v>
      </c>
      <c r="V38" s="241">
        <f t="shared" si="14"/>
        <v>124953998.60932496</v>
      </c>
      <c r="W38" s="241">
        <f t="shared" si="14"/>
        <v>125909796.35898279</v>
      </c>
      <c r="X38" s="241">
        <f t="shared" si="14"/>
        <v>126990608.66353704</v>
      </c>
      <c r="Y38" s="241">
        <f t="shared" si="14"/>
        <v>127947137.64929467</v>
      </c>
      <c r="Z38" s="241">
        <f t="shared" si="14"/>
        <v>128996358.34177831</v>
      </c>
      <c r="AA38" s="241">
        <f t="shared" si="14"/>
        <v>129953372.63331981</v>
      </c>
      <c r="AB38" s="241">
        <f t="shared" si="14"/>
        <v>130910386.92486125</v>
      </c>
      <c r="AC38" s="241">
        <f t="shared" si="14"/>
        <v>131867401.21640263</v>
      </c>
      <c r="AD38" s="241">
        <f t="shared" si="14"/>
        <v>132824415.50794405</v>
      </c>
      <c r="AE38" s="241">
        <f t="shared" si="14"/>
        <v>133896203.4748679</v>
      </c>
      <c r="AF38" s="241">
        <f t="shared" si="14"/>
        <v>134853847.75164309</v>
      </c>
      <c r="AG38" s="241">
        <f t="shared" si="14"/>
        <v>135811492.02841833</v>
      </c>
    </row>
    <row r="39" spans="2:34" x14ac:dyDescent="0.2">
      <c r="B39" s="48" t="s">
        <v>407</v>
      </c>
      <c r="C39" s="55">
        <f t="shared" ref="C39:C40" si="15">SUM(D39:AG39)</f>
        <v>478157.60255270032</v>
      </c>
      <c r="D39" s="241">
        <f t="shared" ref="D39:S40" si="16">D6</f>
        <v>14712.286570843042</v>
      </c>
      <c r="E39" s="241">
        <f t="shared" si="16"/>
        <v>14751.990870047255</v>
      </c>
      <c r="F39" s="241">
        <f t="shared" si="16"/>
        <v>14790.817300161221</v>
      </c>
      <c r="G39" s="241">
        <f t="shared" si="16"/>
        <v>14868.659871276934</v>
      </c>
      <c r="H39" s="241">
        <f t="shared" si="16"/>
        <v>14880.964029132587</v>
      </c>
      <c r="I39" s="241">
        <f t="shared" si="16"/>
        <v>14977.044109220777</v>
      </c>
      <c r="J39" s="241">
        <f t="shared" si="16"/>
        <v>15088.484942112851</v>
      </c>
      <c r="K39" s="241">
        <f t="shared" si="16"/>
        <v>15183.458572091235</v>
      </c>
      <c r="L39" s="241">
        <f t="shared" si="16"/>
        <v>15279.588557974901</v>
      </c>
      <c r="M39" s="241">
        <f t="shared" si="16"/>
        <v>15375.71854385858</v>
      </c>
      <c r="N39" s="241">
        <f t="shared" si="16"/>
        <v>15512.330652248384</v>
      </c>
      <c r="O39" s="241">
        <f t="shared" si="16"/>
        <v>15608.657107419982</v>
      </c>
      <c r="P39" s="241">
        <f t="shared" si="16"/>
        <v>15703.695369141145</v>
      </c>
      <c r="Q39" s="241">
        <f t="shared" si="16"/>
        <v>15815.863755230348</v>
      </c>
      <c r="R39" s="241">
        <f t="shared" si="16"/>
        <v>15912.24011619747</v>
      </c>
      <c r="S39" s="241">
        <f t="shared" si="16"/>
        <v>15999.020547808654</v>
      </c>
      <c r="T39" s="241">
        <f t="shared" si="14"/>
        <v>16085.800979419857</v>
      </c>
      <c r="U39" s="241">
        <f t="shared" si="14"/>
        <v>16188.535529918108</v>
      </c>
      <c r="V39" s="241">
        <f t="shared" si="14"/>
        <v>16275.368585652353</v>
      </c>
      <c r="W39" s="241">
        <f t="shared" si="14"/>
        <v>16362.201641386593</v>
      </c>
      <c r="X39" s="241">
        <f t="shared" si="14"/>
        <v>16468.587749123508</v>
      </c>
      <c r="Y39" s="241">
        <f t="shared" si="14"/>
        <v>16555.490900526649</v>
      </c>
      <c r="Z39" s="241">
        <f t="shared" si="14"/>
        <v>16658.611291432066</v>
      </c>
      <c r="AA39" s="241">
        <f t="shared" si="14"/>
        <v>16745.567066958236</v>
      </c>
      <c r="AB39" s="241">
        <f t="shared" si="14"/>
        <v>16832.522842484388</v>
      </c>
      <c r="AC39" s="241">
        <f t="shared" si="14"/>
        <v>16919.478618010577</v>
      </c>
      <c r="AD39" s="241">
        <f t="shared" si="14"/>
        <v>17006.434393536772</v>
      </c>
      <c r="AE39" s="241">
        <f t="shared" si="14"/>
        <v>17112.372049187055</v>
      </c>
      <c r="AF39" s="241">
        <f t="shared" si="14"/>
        <v>17199.394013161946</v>
      </c>
      <c r="AG39" s="241">
        <f t="shared" si="14"/>
        <v>17286.415977136832</v>
      </c>
    </row>
    <row r="40" spans="2:34" x14ac:dyDescent="0.2">
      <c r="B40" s="48" t="s">
        <v>408</v>
      </c>
      <c r="C40" s="55">
        <f t="shared" si="15"/>
        <v>94330.683979872891</v>
      </c>
      <c r="D40" s="241">
        <f t="shared" si="16"/>
        <v>2915.0960522316868</v>
      </c>
      <c r="E40" s="241">
        <f t="shared" si="14"/>
        <v>2921.3191333479103</v>
      </c>
      <c r="F40" s="241">
        <f t="shared" si="14"/>
        <v>2927.3893044801571</v>
      </c>
      <c r="G40" s="241">
        <f t="shared" si="14"/>
        <v>2939.5290421217992</v>
      </c>
      <c r="H40" s="241">
        <f t="shared" si="14"/>
        <v>2942.0049855741181</v>
      </c>
      <c r="I40" s="241">
        <f t="shared" si="14"/>
        <v>2960.2925893382608</v>
      </c>
      <c r="J40" s="241">
        <f t="shared" si="14"/>
        <v>2981.6695845491431</v>
      </c>
      <c r="K40" s="241">
        <f t="shared" si="14"/>
        <v>2999.7579472017583</v>
      </c>
      <c r="L40" s="241">
        <f t="shared" si="14"/>
        <v>3018.0552921523026</v>
      </c>
      <c r="M40" s="241">
        <f t="shared" si="14"/>
        <v>3036.3526371028506</v>
      </c>
      <c r="N40" s="241">
        <f t="shared" si="14"/>
        <v>3062.7361966774993</v>
      </c>
      <c r="O40" s="241">
        <f t="shared" si="14"/>
        <v>3081.0711918982311</v>
      </c>
      <c r="P40" s="241">
        <f t="shared" si="14"/>
        <v>3099.1723193467028</v>
      </c>
      <c r="Q40" s="241">
        <f t="shared" si="14"/>
        <v>3120.6897797933348</v>
      </c>
      <c r="R40" s="241">
        <f t="shared" si="14"/>
        <v>3139.0345162004664</v>
      </c>
      <c r="S40" s="241">
        <f t="shared" si="14"/>
        <v>3155.5391869402133</v>
      </c>
      <c r="T40" s="241">
        <f t="shared" si="14"/>
        <v>3172.0438576799538</v>
      </c>
      <c r="U40" s="241">
        <f t="shared" si="14"/>
        <v>3191.7709106061184</v>
      </c>
      <c r="V40" s="241">
        <f t="shared" si="14"/>
        <v>3208.2857991306555</v>
      </c>
      <c r="W40" s="241">
        <f t="shared" si="14"/>
        <v>3224.8006876551949</v>
      </c>
      <c r="X40" s="241">
        <f t="shared" si="14"/>
        <v>3245.2333303281735</v>
      </c>
      <c r="Y40" s="241">
        <f t="shared" si="14"/>
        <v>3261.7616440284187</v>
      </c>
      <c r="Z40" s="241">
        <f t="shared" si="14"/>
        <v>3281.5634288390497</v>
      </c>
      <c r="AA40" s="241">
        <f t="shared" si="14"/>
        <v>3298.1019603240852</v>
      </c>
      <c r="AB40" s="241">
        <f t="shared" si="14"/>
        <v>3314.6404918091243</v>
      </c>
      <c r="AC40" s="241">
        <f t="shared" si="14"/>
        <v>3331.179023294163</v>
      </c>
      <c r="AD40" s="241">
        <f t="shared" si="14"/>
        <v>3347.7175547792035</v>
      </c>
      <c r="AE40" s="241">
        <f t="shared" si="14"/>
        <v>3368.07383749673</v>
      </c>
      <c r="AF40" s="241">
        <f t="shared" si="14"/>
        <v>3384.6251774807802</v>
      </c>
      <c r="AG40" s="241">
        <f t="shared" si="14"/>
        <v>3401.1765174648208</v>
      </c>
    </row>
    <row r="41" spans="2:34" x14ac:dyDescent="0.2">
      <c r="B41" s="49" t="s">
        <v>9</v>
      </c>
      <c r="C41" s="88">
        <f>SUM(D41:AG41)</f>
        <v>3636060666.9901967</v>
      </c>
      <c r="D41" s="244">
        <f t="shared" ref="D41:AG41" si="17">SUM(D38:D40)</f>
        <v>105773864.18731019</v>
      </c>
      <c r="E41" s="88">
        <f t="shared" si="17"/>
        <v>106849386.54477853</v>
      </c>
      <c r="F41" s="88">
        <f t="shared" si="17"/>
        <v>107908798.55159611</v>
      </c>
      <c r="G41" s="88">
        <f t="shared" si="17"/>
        <v>110046459.66362722</v>
      </c>
      <c r="H41" s="88">
        <f t="shared" si="17"/>
        <v>110120303.05219021</v>
      </c>
      <c r="I41" s="88">
        <f t="shared" si="17"/>
        <v>111170801.84896499</v>
      </c>
      <c r="J41" s="88">
        <f t="shared" si="17"/>
        <v>112314223.8509413</v>
      </c>
      <c r="K41" s="88">
        <f t="shared" si="17"/>
        <v>113347403.06366809</v>
      </c>
      <c r="L41" s="88">
        <f t="shared" si="17"/>
        <v>114398338.92209674</v>
      </c>
      <c r="M41" s="88">
        <f t="shared" si="17"/>
        <v>115449274.78052546</v>
      </c>
      <c r="N41" s="88">
        <f t="shared" si="17"/>
        <v>116770487.40420115</v>
      </c>
      <c r="O41" s="88">
        <f t="shared" si="17"/>
        <v>117823462.1961855</v>
      </c>
      <c r="P41" s="88">
        <f t="shared" si="17"/>
        <v>118857139.1602744</v>
      </c>
      <c r="Q41" s="88">
        <f t="shared" si="17"/>
        <v>120007637.77123204</v>
      </c>
      <c r="R41" s="88">
        <f t="shared" si="17"/>
        <v>121061049.62487045</v>
      </c>
      <c r="S41" s="88">
        <f t="shared" si="17"/>
        <v>122016465.35384679</v>
      </c>
      <c r="T41" s="88">
        <f t="shared" si="17"/>
        <v>122971881.08282322</v>
      </c>
      <c r="U41" s="88">
        <f t="shared" si="17"/>
        <v>124017581.16610774</v>
      </c>
      <c r="V41" s="88">
        <f t="shared" si="17"/>
        <v>124973482.26370974</v>
      </c>
      <c r="W41" s="88">
        <f t="shared" si="17"/>
        <v>125929383.36131182</v>
      </c>
      <c r="X41" s="88">
        <f t="shared" si="17"/>
        <v>127010322.48461649</v>
      </c>
      <c r="Y41" s="88">
        <f t="shared" si="17"/>
        <v>127966954.90183924</v>
      </c>
      <c r="Z41" s="88">
        <f t="shared" si="17"/>
        <v>129016298.51649858</v>
      </c>
      <c r="AA41" s="88">
        <f t="shared" si="17"/>
        <v>129973416.30234709</v>
      </c>
      <c r="AB41" s="88">
        <f t="shared" si="17"/>
        <v>130930534.08819555</v>
      </c>
      <c r="AC41" s="88">
        <f t="shared" si="17"/>
        <v>131887651.87404394</v>
      </c>
      <c r="AD41" s="88">
        <f t="shared" si="17"/>
        <v>132844769.65989237</v>
      </c>
      <c r="AE41" s="88">
        <f t="shared" si="17"/>
        <v>133916683.92075458</v>
      </c>
      <c r="AF41" s="88">
        <f t="shared" si="17"/>
        <v>134874431.77083373</v>
      </c>
      <c r="AG41" s="88">
        <f t="shared" si="17"/>
        <v>135832179.62091294</v>
      </c>
    </row>
    <row r="42" spans="2:34" x14ac:dyDescent="0.2">
      <c r="B42" s="48" t="s">
        <v>412</v>
      </c>
      <c r="C42" s="55">
        <f t="shared" ref="C42" si="18">SUM(D42:AG42)</f>
        <v>3675552662.5934834</v>
      </c>
      <c r="D42" s="241">
        <f>(D38*Parametre!$C$212)+(D39*Parametre!$D$212)+(D40*Parametre!$E$212)</f>
        <v>106992742.59252323</v>
      </c>
      <c r="E42" s="241">
        <f>(E38*Parametre!$C$212)+(E39*Parametre!$D$212)+(E40*Parametre!$E$212)</f>
        <v>108071066.108264</v>
      </c>
      <c r="F42" s="241">
        <f>(F38*Parametre!$C$212)+(F39*Parametre!$D$212)+(F40*Parametre!$E$212)</f>
        <v>109133212.79023059</v>
      </c>
      <c r="G42" s="241">
        <f>(G38*Parametre!$C$212)+(G39*Parametre!$D$212)+(G40*Parametre!$E$212)</f>
        <v>111276347.62604804</v>
      </c>
      <c r="H42" s="241">
        <f>(H38*Parametre!$C$212)+(H39*Parametre!$D$212)+(H40*Parametre!$E$212)</f>
        <v>111351221.66960491</v>
      </c>
      <c r="I42" s="241">
        <f>(I38*Parametre!$C$212)+(I39*Parametre!$D$212)+(I40*Parametre!$E$212)</f>
        <v>112409457.80661975</v>
      </c>
      <c r="J42" s="241">
        <f>(J38*Parametre!$C$212)+(J39*Parametre!$D$212)+(J40*Parametre!$E$212)</f>
        <v>113561903.35616311</v>
      </c>
      <c r="K42" s="241">
        <f>(K38*Parametre!$C$212)+(K39*Parametre!$D$212)+(K40*Parametre!$E$212)</f>
        <v>114602734.1797172</v>
      </c>
      <c r="L42" s="241">
        <f>(L38*Parametre!$C$212)+(L39*Parametre!$D$212)+(L40*Parametre!$E$212)</f>
        <v>115661411.46925737</v>
      </c>
      <c r="M42" s="241">
        <f>(M38*Parametre!$C$212)+(M39*Parametre!$D$212)+(M40*Parametre!$E$212)</f>
        <v>116720088.75879762</v>
      </c>
      <c r="N42" s="241">
        <f>(N38*Parametre!$C$212)+(N39*Parametre!$D$212)+(N40*Parametre!$E$212)</f>
        <v>118052415.99026832</v>
      </c>
      <c r="O42" s="241">
        <f>(O38*Parametre!$C$212)+(O39*Parametre!$D$212)+(O40*Parametre!$E$212)</f>
        <v>119113148.11075737</v>
      </c>
      <c r="P42" s="241">
        <f>(P38*Parametre!$C$212)+(P39*Parametre!$D$212)+(P40*Parametre!$E$212)</f>
        <v>120154482.02797976</v>
      </c>
      <c r="Q42" s="241">
        <f>(Q38*Parametre!$C$212)+(Q39*Parametre!$D$212)+(Q40*Parametre!$E$212)</f>
        <v>121314063.3659562</v>
      </c>
      <c r="R42" s="241">
        <f>(R38*Parametre!$C$212)+(R39*Parametre!$D$212)+(R40*Parametre!$E$212)</f>
        <v>122375236.63897073</v>
      </c>
      <c r="S42" s="241">
        <f>(S38*Parametre!$C$212)+(S39*Parametre!$D$212)+(S40*Parametre!$E$212)</f>
        <v>123337636.98551543</v>
      </c>
      <c r="T42" s="241">
        <f>(T38*Parametre!$C$212)+(T39*Parametre!$D$212)+(T40*Parametre!$E$212)</f>
        <v>124300037.33206025</v>
      </c>
      <c r="U42" s="241">
        <f>(U38*Parametre!$C$212)+(U39*Parametre!$D$212)+(U40*Parametre!$E$212)</f>
        <v>125354061.97927581</v>
      </c>
      <c r="V42" s="241">
        <f>(V38*Parametre!$C$212)+(V39*Parametre!$D$212)+(V40*Parametre!$E$212)</f>
        <v>126316951.9921072</v>
      </c>
      <c r="W42" s="241">
        <f>(W38*Parametre!$C$212)+(W39*Parametre!$D$212)+(W40*Parametre!$E$212)</f>
        <v>127279842.00493871</v>
      </c>
      <c r="X42" s="241">
        <f>(X38*Parametre!$C$212)+(X39*Parametre!$D$212)+(X40*Parametre!$E$212)</f>
        <v>128369402.88970293</v>
      </c>
      <c r="Y42" s="241">
        <f>(Y38*Parametre!$C$212)+(Y39*Parametre!$D$212)+(Y40*Parametre!$E$212)</f>
        <v>129333029.89172831</v>
      </c>
      <c r="Z42" s="241">
        <f>(Z38*Parametre!$C$212)+(Z39*Parametre!$D$212)+(Z40*Parametre!$E$212)</f>
        <v>130390729.52585813</v>
      </c>
      <c r="AA42" s="241">
        <f>(AA38*Parametre!$C$212)+(AA39*Parametre!$D$212)+(AA40*Parametre!$E$212)</f>
        <v>131354846.19417034</v>
      </c>
      <c r="AB42" s="241">
        <f>(AB38*Parametre!$C$212)+(AB39*Parametre!$D$212)+(AB40*Parametre!$E$212)</f>
        <v>132318962.86248247</v>
      </c>
      <c r="AC42" s="241">
        <f>(AC38*Parametre!$C$212)+(AC39*Parametre!$D$212)+(AC40*Parametre!$E$212)</f>
        <v>133283079.53079455</v>
      </c>
      <c r="AD42" s="241">
        <f>(AD38*Parametre!$C$212)+(AD39*Parametre!$D$212)+(AD40*Parametre!$E$212)</f>
        <v>134247196.19910666</v>
      </c>
      <c r="AE42" s="241">
        <f>(AE38*Parametre!$C$212)+(AE39*Parametre!$D$212)+(AE40*Parametre!$E$212)</f>
        <v>135327698.77967158</v>
      </c>
      <c r="AF42" s="241">
        <f>(AF38*Parametre!$C$212)+(AF39*Parametre!$D$212)+(AF40*Parametre!$E$212)</f>
        <v>136292450.90486139</v>
      </c>
      <c r="AG42" s="241">
        <f>(AG38*Parametre!$C$212)+(AG39*Parametre!$D$212)+(AG40*Parametre!$E$212)</f>
        <v>137257203.03005129</v>
      </c>
    </row>
    <row r="43" spans="2:34" x14ac:dyDescent="0.2">
      <c r="B43" s="275" t="s">
        <v>476</v>
      </c>
      <c r="C43" s="286">
        <f>SUM(D43:AG43)</f>
        <v>2144460655.789202</v>
      </c>
      <c r="D43" s="277">
        <f>D42*Parametre!H$216/1000</f>
        <v>20884983.354060534</v>
      </c>
      <c r="E43" s="277">
        <f>E42*Parametre!I$216/1000</f>
        <v>23062365.507503536</v>
      </c>
      <c r="F43" s="277">
        <f>F42*Parametre!J$216/1000</f>
        <v>25275252.082217399</v>
      </c>
      <c r="G43" s="277">
        <f>G42*Parametre!K$216/1000</f>
        <v>27796831.636986796</v>
      </c>
      <c r="H43" s="277">
        <f>H42*Parametre!L$216/1000</f>
        <v>29842127.407454118</v>
      </c>
      <c r="I43" s="277">
        <f>I42*Parametre!M$216/1000</f>
        <v>33498018.426372685</v>
      </c>
      <c r="J43" s="277">
        <f>J42*Parametre!N$216/1000</f>
        <v>37248304.300821505</v>
      </c>
      <c r="K43" s="277">
        <f>K42*Parametre!O$216/1000</f>
        <v>41027778.836338758</v>
      </c>
      <c r="L43" s="277">
        <f>L42*Parametre!P$216/1000</f>
        <v>44876627.650071859</v>
      </c>
      <c r="M43" s="277">
        <f>M42*Parametre!Q$216/1000</f>
        <v>48788997.101177409</v>
      </c>
      <c r="N43" s="277">
        <f>N42*Parametre!R$216/1000</f>
        <v>52769429.947649941</v>
      </c>
      <c r="O43" s="277">
        <f>O42*Parametre!S$216/1000</f>
        <v>56697858.500720508</v>
      </c>
      <c r="P43" s="277">
        <f>P42*Parametre!T$216/1000</f>
        <v>60678013.424129777</v>
      </c>
      <c r="Q43" s="277">
        <f>Q42*Parametre!U$216/1000</f>
        <v>64781709.837420605</v>
      </c>
      <c r="R43" s="277">
        <f>R42*Parametre!V$216/1000</f>
        <v>68897258.227740526</v>
      </c>
      <c r="S43" s="277">
        <f>S42*Parametre!W$216/1000</f>
        <v>73015881.095425144</v>
      </c>
      <c r="T43" s="277">
        <f>T42*Parametre!X$216/1000</f>
        <v>77190323.183209404</v>
      </c>
      <c r="U43" s="277">
        <f>U42*Parametre!Y$216/1000</f>
        <v>81480140.286529288</v>
      </c>
      <c r="V43" s="277">
        <f>V42*Parametre!Z$216/1000</f>
        <v>85769210.40264079</v>
      </c>
      <c r="W43" s="277">
        <f>W42*Parametre!AA$216/1000</f>
        <v>90114128.139496595</v>
      </c>
      <c r="X43" s="277">
        <f>X42*Parametre!AB$216/1000</f>
        <v>94736619.332600772</v>
      </c>
      <c r="Y43" s="277">
        <f>Y42*Parametre!AC$216/1000</f>
        <v>99327766.956847355</v>
      </c>
      <c r="Z43" s="277">
        <f>Z42*Parametre!AD$216/1000</f>
        <v>104051802.1616348</v>
      </c>
      <c r="AA43" s="277">
        <f>AA42*Parametre!AE$216/1000</f>
        <v>108761812.64877304</v>
      </c>
      <c r="AB43" s="277">
        <f>AB42*Parametre!AF$216/1000</f>
        <v>113529670.13600996</v>
      </c>
      <c r="AC43" s="277">
        <f>AC42*Parametre!AG$216/1000</f>
        <v>114356882.23742172</v>
      </c>
      <c r="AD43" s="277">
        <f>AD42*Parametre!AH$216/1000</f>
        <v>115184094.33883351</v>
      </c>
      <c r="AE43" s="277">
        <f>AE42*Parametre!AI$216/1000</f>
        <v>116111165.55295822</v>
      </c>
      <c r="AF43" s="277">
        <f>AF42*Parametre!AJ$216/1000</f>
        <v>116938922.87637109</v>
      </c>
      <c r="AG43" s="277">
        <f>AG42*Parametre!AK$216/1000</f>
        <v>117766680.19978401</v>
      </c>
      <c r="AH43" s="16"/>
    </row>
    <row r="45" spans="2:34" x14ac:dyDescent="0.2">
      <c r="B45" s="48"/>
      <c r="C45" s="48"/>
      <c r="D45" s="48" t="s">
        <v>10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</row>
    <row r="46" spans="2:34" x14ac:dyDescent="0.2">
      <c r="B46" s="49" t="s">
        <v>483</v>
      </c>
      <c r="C46" s="49"/>
      <c r="D46" s="48">
        <v>1</v>
      </c>
      <c r="E46" s="48">
        <v>2</v>
      </c>
      <c r="F46" s="48">
        <v>3</v>
      </c>
      <c r="G46" s="48">
        <v>4</v>
      </c>
      <c r="H46" s="48">
        <v>5</v>
      </c>
      <c r="I46" s="48">
        <v>6</v>
      </c>
      <c r="J46" s="48">
        <v>7</v>
      </c>
      <c r="K46" s="48">
        <v>8</v>
      </c>
      <c r="L46" s="48">
        <v>9</v>
      </c>
      <c r="M46" s="48">
        <v>10</v>
      </c>
      <c r="N46" s="48">
        <v>11</v>
      </c>
      <c r="O46" s="48">
        <v>12</v>
      </c>
      <c r="P46" s="48">
        <v>13</v>
      </c>
      <c r="Q46" s="48">
        <v>14</v>
      </c>
      <c r="R46" s="48">
        <v>15</v>
      </c>
      <c r="S46" s="48">
        <v>16</v>
      </c>
      <c r="T46" s="48">
        <v>17</v>
      </c>
      <c r="U46" s="48">
        <v>18</v>
      </c>
      <c r="V46" s="48">
        <v>19</v>
      </c>
      <c r="W46" s="48">
        <v>20</v>
      </c>
      <c r="X46" s="48">
        <v>21</v>
      </c>
      <c r="Y46" s="48">
        <v>22</v>
      </c>
      <c r="Z46" s="48">
        <v>23</v>
      </c>
      <c r="AA46" s="48">
        <v>24</v>
      </c>
      <c r="AB46" s="48">
        <v>25</v>
      </c>
      <c r="AC46" s="48">
        <v>26</v>
      </c>
      <c r="AD46" s="48">
        <v>27</v>
      </c>
      <c r="AE46" s="48">
        <v>28</v>
      </c>
      <c r="AF46" s="48">
        <v>29</v>
      </c>
      <c r="AG46" s="48">
        <v>30</v>
      </c>
    </row>
    <row r="47" spans="2:34" x14ac:dyDescent="0.2">
      <c r="B47" s="51" t="s">
        <v>46</v>
      </c>
      <c r="C47" s="51" t="s">
        <v>9</v>
      </c>
      <c r="D47" s="52">
        <f t="shared" ref="D47:AG47" si="19">D37</f>
        <v>2026</v>
      </c>
      <c r="E47" s="52">
        <f t="shared" si="19"/>
        <v>2027</v>
      </c>
      <c r="F47" s="52">
        <f t="shared" si="19"/>
        <v>2028</v>
      </c>
      <c r="G47" s="52">
        <f t="shared" si="19"/>
        <v>2029</v>
      </c>
      <c r="H47" s="52">
        <f t="shared" si="19"/>
        <v>2030</v>
      </c>
      <c r="I47" s="52">
        <f t="shared" si="19"/>
        <v>2031</v>
      </c>
      <c r="J47" s="52">
        <f t="shared" si="19"/>
        <v>2032</v>
      </c>
      <c r="K47" s="52">
        <f t="shared" si="19"/>
        <v>2033</v>
      </c>
      <c r="L47" s="52">
        <f t="shared" si="19"/>
        <v>2034</v>
      </c>
      <c r="M47" s="52">
        <f t="shared" si="19"/>
        <v>2035</v>
      </c>
      <c r="N47" s="52">
        <f t="shared" si="19"/>
        <v>2036</v>
      </c>
      <c r="O47" s="52">
        <f t="shared" si="19"/>
        <v>2037</v>
      </c>
      <c r="P47" s="52">
        <f t="shared" si="19"/>
        <v>2038</v>
      </c>
      <c r="Q47" s="52">
        <f t="shared" si="19"/>
        <v>2039</v>
      </c>
      <c r="R47" s="52">
        <f t="shared" si="19"/>
        <v>2040</v>
      </c>
      <c r="S47" s="52">
        <f t="shared" si="19"/>
        <v>2041</v>
      </c>
      <c r="T47" s="52">
        <f t="shared" si="19"/>
        <v>2042</v>
      </c>
      <c r="U47" s="52">
        <f t="shared" si="19"/>
        <v>2043</v>
      </c>
      <c r="V47" s="52">
        <f t="shared" si="19"/>
        <v>2044</v>
      </c>
      <c r="W47" s="52">
        <f t="shared" si="19"/>
        <v>2045</v>
      </c>
      <c r="X47" s="52">
        <f t="shared" si="19"/>
        <v>2046</v>
      </c>
      <c r="Y47" s="52">
        <f t="shared" si="19"/>
        <v>2047</v>
      </c>
      <c r="Z47" s="52">
        <f t="shared" si="19"/>
        <v>2048</v>
      </c>
      <c r="AA47" s="52">
        <f t="shared" si="19"/>
        <v>2049</v>
      </c>
      <c r="AB47" s="52">
        <f t="shared" si="19"/>
        <v>2050</v>
      </c>
      <c r="AC47" s="52">
        <f t="shared" si="19"/>
        <v>2051</v>
      </c>
      <c r="AD47" s="52">
        <f t="shared" si="19"/>
        <v>2052</v>
      </c>
      <c r="AE47" s="52">
        <f t="shared" si="19"/>
        <v>2053</v>
      </c>
      <c r="AF47" s="52">
        <f t="shared" si="19"/>
        <v>2054</v>
      </c>
      <c r="AG47" s="52">
        <f t="shared" si="19"/>
        <v>2055</v>
      </c>
    </row>
    <row r="48" spans="2:34" x14ac:dyDescent="0.2">
      <c r="B48" s="48" t="s">
        <v>406</v>
      </c>
      <c r="C48" s="55">
        <f>SUM(D48:AG48)</f>
        <v>3634595308.1744633</v>
      </c>
      <c r="D48" s="241">
        <f>D14</f>
        <v>105756236.80468711</v>
      </c>
      <c r="E48" s="241">
        <f t="shared" ref="E48:AG50" si="20">E14</f>
        <v>106831713.23477514</v>
      </c>
      <c r="F48" s="241">
        <f t="shared" si="20"/>
        <v>107891080.34499148</v>
      </c>
      <c r="G48" s="241">
        <f t="shared" si="20"/>
        <v>110130195.29043065</v>
      </c>
      <c r="H48" s="241">
        <f t="shared" si="20"/>
        <v>110130195.29043065</v>
      </c>
      <c r="I48" s="241">
        <f t="shared" si="20"/>
        <v>111287315.46405365</v>
      </c>
      <c r="J48" s="241">
        <f t="shared" si="20"/>
        <v>112341842.35343881</v>
      </c>
      <c r="K48" s="241">
        <f t="shared" si="20"/>
        <v>113407415.64147286</v>
      </c>
      <c r="L48" s="241">
        <f t="shared" si="20"/>
        <v>114471889.59892404</v>
      </c>
      <c r="M48" s="241">
        <f t="shared" si="20"/>
        <v>115524494.15431696</v>
      </c>
      <c r="N48" s="241">
        <f t="shared" si="20"/>
        <v>116660568.64260493</v>
      </c>
      <c r="O48" s="241">
        <f t="shared" si="20"/>
        <v>117686907.48745783</v>
      </c>
      <c r="P48" s="241">
        <f t="shared" si="20"/>
        <v>118759272.04500338</v>
      </c>
      <c r="Q48" s="241">
        <f t="shared" si="20"/>
        <v>119809308.14973214</v>
      </c>
      <c r="R48" s="241">
        <f t="shared" si="20"/>
        <v>120902507.16459577</v>
      </c>
      <c r="S48" s="241">
        <f t="shared" si="20"/>
        <v>122000482.41571268</v>
      </c>
      <c r="T48" s="241">
        <f t="shared" si="20"/>
        <v>123002436.49584259</v>
      </c>
      <c r="U48" s="241">
        <f t="shared" si="20"/>
        <v>123950355.62709136</v>
      </c>
      <c r="V48" s="241">
        <f t="shared" si="20"/>
        <v>124874564.75362915</v>
      </c>
      <c r="W48" s="241">
        <f t="shared" si="20"/>
        <v>125887846.4948304</v>
      </c>
      <c r="X48" s="241">
        <f t="shared" si="20"/>
        <v>126844184.4704718</v>
      </c>
      <c r="Y48" s="241">
        <f t="shared" si="20"/>
        <v>127831424.44808789</v>
      </c>
      <c r="Z48" s="241">
        <f t="shared" si="20"/>
        <v>128787261.22201605</v>
      </c>
      <c r="AA48" s="241">
        <f t="shared" si="20"/>
        <v>129864218.40474124</v>
      </c>
      <c r="AB48" s="241">
        <f t="shared" si="20"/>
        <v>130820862.22372769</v>
      </c>
      <c r="AC48" s="241">
        <f t="shared" si="20"/>
        <v>131814801.37545848</v>
      </c>
      <c r="AD48" s="241">
        <f t="shared" si="20"/>
        <v>132771631.29545608</v>
      </c>
      <c r="AE48" s="241">
        <f t="shared" si="20"/>
        <v>133885442.41771634</v>
      </c>
      <c r="AF48" s="241">
        <f t="shared" si="20"/>
        <v>134833341.84248021</v>
      </c>
      <c r="AG48" s="241">
        <f t="shared" si="20"/>
        <v>135835513.02028552</v>
      </c>
    </row>
    <row r="49" spans="2:34" x14ac:dyDescent="0.2">
      <c r="B49" s="48" t="s">
        <v>407</v>
      </c>
      <c r="C49" s="55">
        <f t="shared" ref="C49:C50" si="21">SUM(D49:AG49)</f>
        <v>478727.80375459825</v>
      </c>
      <c r="D49" s="241">
        <f t="shared" ref="D49:S50" si="22">D15</f>
        <v>14712.286570843042</v>
      </c>
      <c r="E49" s="241">
        <f t="shared" si="22"/>
        <v>14751.990870047255</v>
      </c>
      <c r="F49" s="241">
        <f t="shared" si="22"/>
        <v>14790.817300161221</v>
      </c>
      <c r="G49" s="241">
        <f t="shared" si="22"/>
        <v>14911.293737667229</v>
      </c>
      <c r="H49" s="241">
        <f t="shared" si="22"/>
        <v>14911.293737667229</v>
      </c>
      <c r="I49" s="241">
        <f t="shared" si="22"/>
        <v>15025.793151656721</v>
      </c>
      <c r="J49" s="241">
        <f t="shared" si="22"/>
        <v>15122.424297251026</v>
      </c>
      <c r="K49" s="241">
        <f t="shared" si="22"/>
        <v>15221.2442898477</v>
      </c>
      <c r="L49" s="241">
        <f t="shared" si="22"/>
        <v>15319.369821740085</v>
      </c>
      <c r="M49" s="241">
        <f t="shared" si="22"/>
        <v>15415.68439511113</v>
      </c>
      <c r="N49" s="241">
        <f t="shared" si="22"/>
        <v>15525.829224674892</v>
      </c>
      <c r="O49" s="241">
        <f t="shared" si="22"/>
        <v>15619.15673955905</v>
      </c>
      <c r="P49" s="241">
        <f t="shared" si="22"/>
        <v>15718.783998443481</v>
      </c>
      <c r="Q49" s="241">
        <f t="shared" si="22"/>
        <v>15814.394498853959</v>
      </c>
      <c r="R49" s="241">
        <f t="shared" si="22"/>
        <v>15916.602672397637</v>
      </c>
      <c r="S49" s="241">
        <f t="shared" si="22"/>
        <v>16026.303671982003</v>
      </c>
      <c r="T49" s="241">
        <f t="shared" si="20"/>
        <v>16120.189858698264</v>
      </c>
      <c r="U49" s="241">
        <f t="shared" si="20"/>
        <v>16206.575846583815</v>
      </c>
      <c r="V49" s="241">
        <f t="shared" si="20"/>
        <v>16289.83300186262</v>
      </c>
      <c r="W49" s="241">
        <f t="shared" si="20"/>
        <v>16385.944293692177</v>
      </c>
      <c r="X49" s="241">
        <f t="shared" si="20"/>
        <v>16472.912070595401</v>
      </c>
      <c r="Y49" s="241">
        <f t="shared" si="20"/>
        <v>16565.696496990793</v>
      </c>
      <c r="Z49" s="241">
        <f t="shared" si="20"/>
        <v>16652.555851326571</v>
      </c>
      <c r="AA49" s="241">
        <f t="shared" si="20"/>
        <v>16756.896781127718</v>
      </c>
      <c r="AB49" s="241">
        <f t="shared" si="20"/>
        <v>16843.833832191907</v>
      </c>
      <c r="AC49" s="241">
        <f t="shared" si="20"/>
        <v>16937.269649229056</v>
      </c>
      <c r="AD49" s="241">
        <f t="shared" si="20"/>
        <v>17024.226190539062</v>
      </c>
      <c r="AE49" s="241">
        <f t="shared" si="20"/>
        <v>17133.648427027441</v>
      </c>
      <c r="AF49" s="241">
        <f t="shared" si="20"/>
        <v>17220.75987365023</v>
      </c>
      <c r="AG49" s="241">
        <f t="shared" si="20"/>
        <v>17314.192603179486</v>
      </c>
    </row>
    <row r="50" spans="2:34" x14ac:dyDescent="0.2">
      <c r="B50" s="48" t="s">
        <v>408</v>
      </c>
      <c r="C50" s="55">
        <f t="shared" si="21"/>
        <v>94453.165328254196</v>
      </c>
      <c r="D50" s="241">
        <f t="shared" si="22"/>
        <v>2915.0960522316868</v>
      </c>
      <c r="E50" s="241">
        <f t="shared" si="20"/>
        <v>2921.3191333479103</v>
      </c>
      <c r="F50" s="241">
        <f t="shared" si="20"/>
        <v>2927.3893044801571</v>
      </c>
      <c r="G50" s="241">
        <f t="shared" si="20"/>
        <v>2948.3844585081824</v>
      </c>
      <c r="H50" s="241">
        <f t="shared" si="20"/>
        <v>2948.3844585081824</v>
      </c>
      <c r="I50" s="241">
        <f t="shared" si="20"/>
        <v>2970.3867396723672</v>
      </c>
      <c r="J50" s="241">
        <f t="shared" si="20"/>
        <v>2988.7833056301129</v>
      </c>
      <c r="K50" s="241">
        <f t="shared" si="20"/>
        <v>3007.6249043283865</v>
      </c>
      <c r="L50" s="241">
        <f t="shared" si="20"/>
        <v>3026.320034364142</v>
      </c>
      <c r="M50" s="241">
        <f t="shared" si="20"/>
        <v>3044.6529470511732</v>
      </c>
      <c r="N50" s="241">
        <f t="shared" si="20"/>
        <v>3065.7678265145214</v>
      </c>
      <c r="O50" s="241">
        <f t="shared" si="20"/>
        <v>3083.5179467044854</v>
      </c>
      <c r="P50" s="241">
        <f t="shared" si="20"/>
        <v>3102.5177218695358</v>
      </c>
      <c r="Q50" s="241">
        <f t="shared" si="20"/>
        <v>3120.7053256739455</v>
      </c>
      <c r="R50" s="241">
        <f t="shared" si="20"/>
        <v>3140.2127212492751</v>
      </c>
      <c r="S50" s="241">
        <f t="shared" si="20"/>
        <v>3161.3181609720414</v>
      </c>
      <c r="T50" s="241">
        <f t="shared" si="20"/>
        <v>3179.243713774792</v>
      </c>
      <c r="U50" s="241">
        <f t="shared" si="20"/>
        <v>3195.679811426613</v>
      </c>
      <c r="V50" s="241">
        <f t="shared" si="20"/>
        <v>3211.4971216114654</v>
      </c>
      <c r="W50" s="241">
        <f t="shared" si="20"/>
        <v>3229.8748578952218</v>
      </c>
      <c r="X50" s="241">
        <f t="shared" si="20"/>
        <v>3246.4172261651142</v>
      </c>
      <c r="Y50" s="241">
        <f t="shared" si="20"/>
        <v>3264.1388343827507</v>
      </c>
      <c r="Z50" s="241">
        <f t="shared" si="20"/>
        <v>3280.6590577978959</v>
      </c>
      <c r="AA50" s="241">
        <f t="shared" si="20"/>
        <v>3300.6614935640018</v>
      </c>
      <c r="AB50" s="241">
        <f t="shared" si="20"/>
        <v>3317.1966049126668</v>
      </c>
      <c r="AC50" s="241">
        <f t="shared" si="20"/>
        <v>3335.0431734689064</v>
      </c>
      <c r="AD50" s="241">
        <f t="shared" si="20"/>
        <v>3351.5820548159809</v>
      </c>
      <c r="AE50" s="241">
        <f t="shared" si="20"/>
        <v>3372.5930465632855</v>
      </c>
      <c r="AF50" s="241">
        <f t="shared" si="20"/>
        <v>3389.1847125083505</v>
      </c>
      <c r="AG50" s="241">
        <f t="shared" si="20"/>
        <v>3407.012578261053</v>
      </c>
    </row>
    <row r="51" spans="2:34" x14ac:dyDescent="0.2">
      <c r="B51" s="49" t="s">
        <v>9</v>
      </c>
      <c r="C51" s="88">
        <f>SUM(D51:AG51)</f>
        <v>3635168489.1435461</v>
      </c>
      <c r="D51" s="244">
        <f t="shared" ref="D51:AG51" si="23">SUM(D48:D50)</f>
        <v>105773864.18731019</v>
      </c>
      <c r="E51" s="88">
        <f t="shared" si="23"/>
        <v>106849386.54477853</v>
      </c>
      <c r="F51" s="88">
        <f t="shared" si="23"/>
        <v>107908798.55159611</v>
      </c>
      <c r="G51" s="88">
        <f t="shared" si="23"/>
        <v>110148054.96862683</v>
      </c>
      <c r="H51" s="88">
        <f t="shared" si="23"/>
        <v>110148054.96862683</v>
      </c>
      <c r="I51" s="88">
        <f t="shared" si="23"/>
        <v>111305311.64394498</v>
      </c>
      <c r="J51" s="88">
        <f t="shared" si="23"/>
        <v>112359953.5610417</v>
      </c>
      <c r="K51" s="88">
        <f t="shared" si="23"/>
        <v>113425644.51066704</v>
      </c>
      <c r="L51" s="88">
        <f t="shared" si="23"/>
        <v>114490235.28878015</v>
      </c>
      <c r="M51" s="88">
        <f t="shared" si="23"/>
        <v>115542954.49165912</v>
      </c>
      <c r="N51" s="88">
        <f t="shared" si="23"/>
        <v>116679160.23965612</v>
      </c>
      <c r="O51" s="88">
        <f t="shared" si="23"/>
        <v>117705610.16214409</v>
      </c>
      <c r="P51" s="88">
        <f t="shared" si="23"/>
        <v>118778093.34672371</v>
      </c>
      <c r="Q51" s="88">
        <f t="shared" si="23"/>
        <v>119828243.24955668</v>
      </c>
      <c r="R51" s="88">
        <f t="shared" si="23"/>
        <v>120921563.97998941</v>
      </c>
      <c r="S51" s="88">
        <f t="shared" si="23"/>
        <v>122019670.03754564</v>
      </c>
      <c r="T51" s="88">
        <f t="shared" si="23"/>
        <v>123021735.92941508</v>
      </c>
      <c r="U51" s="88">
        <f t="shared" si="23"/>
        <v>123969757.88274938</v>
      </c>
      <c r="V51" s="88">
        <f t="shared" si="23"/>
        <v>124894066.08375263</v>
      </c>
      <c r="W51" s="88">
        <f t="shared" si="23"/>
        <v>125907462.31398199</v>
      </c>
      <c r="X51" s="88">
        <f t="shared" si="23"/>
        <v>126863903.79976857</v>
      </c>
      <c r="Y51" s="88">
        <f t="shared" si="23"/>
        <v>127851254.28341927</v>
      </c>
      <c r="Z51" s="88">
        <f t="shared" si="23"/>
        <v>128807194.43692517</v>
      </c>
      <c r="AA51" s="88">
        <f t="shared" si="23"/>
        <v>129884275.96301594</v>
      </c>
      <c r="AB51" s="88">
        <f t="shared" si="23"/>
        <v>130841023.25416479</v>
      </c>
      <c r="AC51" s="88">
        <f t="shared" si="23"/>
        <v>131835073.68828116</v>
      </c>
      <c r="AD51" s="88">
        <f t="shared" si="23"/>
        <v>132792007.10370143</v>
      </c>
      <c r="AE51" s="88">
        <f t="shared" si="23"/>
        <v>133905948.65918992</v>
      </c>
      <c r="AF51" s="88">
        <f t="shared" si="23"/>
        <v>134853951.78706637</v>
      </c>
      <c r="AG51" s="88">
        <f t="shared" si="23"/>
        <v>135856234.22546694</v>
      </c>
    </row>
    <row r="52" spans="2:34" x14ac:dyDescent="0.2">
      <c r="B52" s="48" t="s">
        <v>412</v>
      </c>
      <c r="C52" s="55">
        <f t="shared" ref="C52" si="24">SUM(D52:AG52)</f>
        <v>3674710546.5361462</v>
      </c>
      <c r="D52" s="241">
        <f>(D48*Parametre!$C$212)+(D49*Parametre!$D$212)+(D50*Parametre!$E$212)</f>
        <v>106992742.59252323</v>
      </c>
      <c r="E52" s="241">
        <f>(E48*Parametre!$C$212)+(E49*Parametre!$D$212)+(E50*Parametre!$E$212)</f>
        <v>108071066.108264</v>
      </c>
      <c r="F52" s="241">
        <f>(F48*Parametre!$C$212)+(F49*Parametre!$D$212)+(F50*Parametre!$E$212)</f>
        <v>109133212.79023059</v>
      </c>
      <c r="G52" s="241">
        <f>(G48*Parametre!$C$212)+(G49*Parametre!$D$212)+(G50*Parametre!$E$212)</f>
        <v>111381596.20250776</v>
      </c>
      <c r="H52" s="241">
        <f>(H48*Parametre!$C$212)+(H49*Parametre!$D$212)+(H50*Parametre!$E$212)</f>
        <v>111381596.20250776</v>
      </c>
      <c r="I52" s="241">
        <f>(I48*Parametre!$C$212)+(I49*Parametre!$D$212)+(I50*Parametre!$E$212)</f>
        <v>112548135.54126744</v>
      </c>
      <c r="J52" s="241">
        <f>(J48*Parametre!$C$212)+(J49*Parametre!$D$212)+(J50*Parametre!$E$212)</f>
        <v>113610560.38594785</v>
      </c>
      <c r="K52" s="241">
        <f>(K48*Parametre!$C$212)+(K49*Parametre!$D$212)+(K50*Parametre!$E$212)</f>
        <v>114684218.97020891</v>
      </c>
      <c r="L52" s="241">
        <f>(L48*Parametre!$C$212)+(L49*Parametre!$D$212)+(L50*Parametre!$E$212)</f>
        <v>115756717.21470805</v>
      </c>
      <c r="M52" s="241">
        <f>(M48*Parametre!$C$212)+(M49*Parametre!$D$212)+(M50*Parametre!$E$212)</f>
        <v>116817192.84241599</v>
      </c>
      <c r="N52" s="241">
        <f>(N48*Parametre!$C$212)+(N49*Parametre!$D$212)+(N50*Parametre!$E$212)</f>
        <v>117962313.18552312</v>
      </c>
      <c r="O52" s="241">
        <f>(O48*Parametre!$C$212)+(O49*Parametre!$D$212)+(O50*Parametre!$E$212)</f>
        <v>118996274.75406474</v>
      </c>
      <c r="P52" s="241">
        <f>(P48*Parametre!$C$212)+(P49*Parametre!$D$212)+(P50*Parametre!$E$212)</f>
        <v>120076791.9260816</v>
      </c>
      <c r="Q52" s="241">
        <f>(Q48*Parametre!$C$212)+(Q49*Parametre!$D$212)+(Q50*Parametre!$E$212)</f>
        <v>121134638.19925432</v>
      </c>
      <c r="R52" s="241">
        <f>(R48*Parametre!$C$212)+(R49*Parametre!$D$212)+(R50*Parametre!$E$212)</f>
        <v>122236205.62233798</v>
      </c>
      <c r="S52" s="241">
        <f>(S48*Parametre!$C$212)+(S49*Parametre!$D$212)+(S50*Parametre!$E$212)</f>
        <v>123343212.81948191</v>
      </c>
      <c r="T52" s="241">
        <f>(T48*Parametre!$C$212)+(T49*Parametre!$D$212)+(T50*Parametre!$E$212)</f>
        <v>124352855.86901493</v>
      </c>
      <c r="U52" s="241">
        <f>(U48*Parametre!$C$212)+(U49*Parametre!$D$212)+(U50*Parametre!$E$212)</f>
        <v>125307832.60706109</v>
      </c>
      <c r="V52" s="241">
        <f>(V48*Parametre!$C$212)+(V49*Parametre!$D$212)+(V50*Parametre!$E$212)</f>
        <v>126238836.72091593</v>
      </c>
      <c r="W52" s="241">
        <f>(W48*Parametre!$C$212)+(W49*Parametre!$D$212)+(W50*Parametre!$E$212)</f>
        <v>127259997.80982548</v>
      </c>
      <c r="X52" s="241">
        <f>(X48*Parametre!$C$212)+(X49*Parametre!$D$212)+(X50*Parametre!$E$212)</f>
        <v>128223439.6056339</v>
      </c>
      <c r="Y52" s="241">
        <f>(Y48*Parametre!$C$212)+(Y49*Parametre!$D$212)+(Y50*Parametre!$E$212)</f>
        <v>129218280.23315872</v>
      </c>
      <c r="Z52" s="241">
        <f>(Z48*Parametre!$C$212)+(Z49*Parametre!$D$212)+(Z50*Parametre!$E$212)</f>
        <v>130181211.51752299</v>
      </c>
      <c r="AA52" s="241">
        <f>(AA48*Parametre!$C$212)+(AA49*Parametre!$D$212)+(AA50*Parametre!$E$212)</f>
        <v>131266737.9493515</v>
      </c>
      <c r="AB52" s="241">
        <f>(AB48*Parametre!$C$212)+(AB49*Parametre!$D$212)+(AB50*Parametre!$E$212)</f>
        <v>132230482.65779646</v>
      </c>
      <c r="AC52" s="241">
        <f>(AC48*Parametre!$C$212)+(AC49*Parametre!$D$212)+(AC50*Parametre!$E$212)</f>
        <v>133232075.98238294</v>
      </c>
      <c r="AD52" s="241">
        <f>(AD48*Parametre!$C$212)+(AD49*Parametre!$D$212)+(AD50*Parametre!$E$212)</f>
        <v>134196008.40255472</v>
      </c>
      <c r="AE52" s="241">
        <f>(AE48*Parametre!$C$212)+(AE49*Parametre!$D$212)+(AE50*Parametre!$E$212)</f>
        <v>135318816.35626787</v>
      </c>
      <c r="AF52" s="241">
        <f>(AF48*Parametre!$C$212)+(AF49*Parametre!$D$212)+(AF50*Parametre!$E$212)</f>
        <v>136273837.88364896</v>
      </c>
      <c r="AG52" s="241">
        <f>(AG48*Parametre!$C$212)+(AG49*Parametre!$D$212)+(AG50*Parametre!$E$212)</f>
        <v>137283657.5836868</v>
      </c>
    </row>
    <row r="53" spans="2:34" x14ac:dyDescent="0.2">
      <c r="B53" s="275" t="s">
        <v>476</v>
      </c>
      <c r="C53" s="286">
        <f>SUM(D53:AG53)</f>
        <v>2143688358.987041</v>
      </c>
      <c r="D53" s="277">
        <f>D52*Parametre!H$216/1000</f>
        <v>20884983.354060534</v>
      </c>
      <c r="E53" s="277">
        <f>E52*Parametre!I$216/1000</f>
        <v>23062365.507503536</v>
      </c>
      <c r="F53" s="277">
        <f>F52*Parametre!J$216/1000</f>
        <v>25275252.082217399</v>
      </c>
      <c r="G53" s="277">
        <f>G52*Parametre!K$216/1000</f>
        <v>27823122.731386434</v>
      </c>
      <c r="H53" s="277">
        <f>H52*Parametre!L$216/1000</f>
        <v>29850267.782272078</v>
      </c>
      <c r="I53" s="277">
        <f>I52*Parametre!M$216/1000</f>
        <v>33539344.391297694</v>
      </c>
      <c r="J53" s="277">
        <f>J52*Parametre!N$216/1000</f>
        <v>37264263.8065909</v>
      </c>
      <c r="K53" s="277">
        <f>K52*Parametre!O$216/1000</f>
        <v>41056950.391334794</v>
      </c>
      <c r="L53" s="277">
        <f>L52*Parametre!P$216/1000</f>
        <v>44913606.279306725</v>
      </c>
      <c r="M53" s="277">
        <f>M52*Parametre!Q$216/1000</f>
        <v>48829586.608129881</v>
      </c>
      <c r="N53" s="277">
        <f>N52*Parametre!R$216/1000</f>
        <v>52729153.993928835</v>
      </c>
      <c r="O53" s="277">
        <f>O52*Parametre!S$216/1000</f>
        <v>56642226.782934815</v>
      </c>
      <c r="P53" s="277">
        <f>P52*Parametre!T$216/1000</f>
        <v>60638779.922671206</v>
      </c>
      <c r="Q53" s="277">
        <f>Q52*Parametre!U$216/1000</f>
        <v>64685896.79840181</v>
      </c>
      <c r="R53" s="277">
        <f>R52*Parametre!V$216/1000</f>
        <v>68818983.765376285</v>
      </c>
      <c r="S53" s="277">
        <f>S52*Parametre!W$216/1000</f>
        <v>73019181.989133283</v>
      </c>
      <c r="T53" s="277">
        <f>T52*Parametre!X$216/1000</f>
        <v>77223123.494658276</v>
      </c>
      <c r="U53" s="277">
        <f>U52*Parametre!Y$216/1000</f>
        <v>81450091.194589704</v>
      </c>
      <c r="V53" s="277">
        <f>V52*Parametre!Z$216/1000</f>
        <v>85716170.133501917</v>
      </c>
      <c r="W53" s="277">
        <f>W52*Parametre!AA$216/1000</f>
        <v>90100078.449356452</v>
      </c>
      <c r="X53" s="277">
        <f>X52*Parametre!AB$216/1000</f>
        <v>94628898.42895782</v>
      </c>
      <c r="Y53" s="277">
        <f>Y52*Parametre!AC$216/1000</f>
        <v>99239639.219065905</v>
      </c>
      <c r="Z53" s="277">
        <f>Z52*Parametre!AD$216/1000</f>
        <v>103884606.79098335</v>
      </c>
      <c r="AA53" s="277">
        <f>AA52*Parametre!AE$216/1000</f>
        <v>108688859.02206305</v>
      </c>
      <c r="AB53" s="277">
        <f>AB52*Parametre!AF$216/1000</f>
        <v>113453754.12038936</v>
      </c>
      <c r="AC53" s="277">
        <f>AC52*Parametre!AG$216/1000</f>
        <v>114313121.19288456</v>
      </c>
      <c r="AD53" s="277">
        <f>AD52*Parametre!AH$216/1000</f>
        <v>115140175.20939195</v>
      </c>
      <c r="AE53" s="277">
        <f>AE52*Parametre!AI$216/1000</f>
        <v>116103544.43367782</v>
      </c>
      <c r="AF53" s="277">
        <f>AF52*Parametre!AJ$216/1000</f>
        <v>116922952.90417081</v>
      </c>
      <c r="AG53" s="277">
        <f>AG52*Parametre!AK$216/1000</f>
        <v>117789378.20680326</v>
      </c>
      <c r="AH53" s="16"/>
    </row>
    <row r="55" spans="2:34" x14ac:dyDescent="0.2">
      <c r="B55" s="212" t="s">
        <v>486</v>
      </c>
      <c r="C55" s="289">
        <f>C43-C53</f>
        <v>772296.80216097832</v>
      </c>
      <c r="D55" s="285"/>
      <c r="E55" s="285"/>
      <c r="F55" s="285"/>
      <c r="G55" s="285"/>
      <c r="H55" s="285"/>
      <c r="I55" s="285"/>
      <c r="J55" s="285"/>
      <c r="K55" s="285"/>
      <c r="L55" s="285"/>
      <c r="M55" s="285"/>
      <c r="N55" s="285"/>
      <c r="O55" s="285"/>
      <c r="P55" s="285"/>
      <c r="Q55" s="285"/>
      <c r="R55" s="285"/>
      <c r="S55" s="285"/>
      <c r="T55" s="285"/>
      <c r="U55" s="285"/>
      <c r="V55" s="285"/>
      <c r="W55" s="285"/>
      <c r="X55" s="285"/>
      <c r="Y55" s="285"/>
      <c r="Z55" s="285"/>
      <c r="AA55" s="285"/>
      <c r="AB55" s="285"/>
      <c r="AC55" s="285"/>
      <c r="AD55" s="285"/>
      <c r="AE55" s="285"/>
      <c r="AF55" s="285"/>
      <c r="AG55" s="285"/>
      <c r="AH55" s="278"/>
    </row>
    <row r="57" spans="2:34" x14ac:dyDescent="0.2">
      <c r="B57" s="21" t="s">
        <v>497</v>
      </c>
      <c r="C57" s="3"/>
    </row>
    <row r="58" spans="2:34" x14ac:dyDescent="0.2">
      <c r="B58" s="3" t="s">
        <v>489</v>
      </c>
      <c r="C58" s="59">
        <f>AG43*(1/(1+Parametre!$C$10))*(((1/(1+Parametre!$C$10))^'01 Investičné výdavky'!$M$20-1)/((1/(1+Parametre!$C$10))-1))</f>
        <v>2177906657.8501534</v>
      </c>
    </row>
    <row r="59" spans="2:34" x14ac:dyDescent="0.2">
      <c r="B59" s="3" t="s">
        <v>490</v>
      </c>
      <c r="C59" s="59">
        <f>AG53*(1/(1+Parametre!$C$10))*(((1/(1+Parametre!$C$10))^'01 Investičné výdavky'!$M$20-1)/((1/(1+Parametre!$C$10))-1))</f>
        <v>2178326421.2375846</v>
      </c>
    </row>
    <row r="60" spans="2:34" x14ac:dyDescent="0.2">
      <c r="B60" s="21" t="s">
        <v>496</v>
      </c>
      <c r="C60" s="295">
        <f>C58-C59</f>
        <v>-419763.38743114471</v>
      </c>
    </row>
  </sheetData>
  <mergeCells count="1">
    <mergeCell ref="B30:B31"/>
  </mergeCells>
  <pageMargins left="0.19687499999999999" right="0.19687499999999999" top="1" bottom="0.79479166666666667" header="0.5" footer="0.5"/>
  <pageSetup paperSize="9" scale="75" orientation="landscape" r:id="rId1"/>
  <headerFooter alignWithMargins="0">
    <oddHeader>&amp;LPríloha 7: Štandardné tabuľky - Cesty
&amp;"Arial,Tučné"&amp;12 10 Náklady na emisie</oddHeader>
    <oddFooter>Strana &amp;P z &amp;N</oddFooter>
  </headerFooter>
  <ignoredErrors>
    <ignoredError sqref="D8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List22">
    <tabColor rgb="FF92D050"/>
  </sheetPr>
  <dimension ref="B2:AH131"/>
  <sheetViews>
    <sheetView topLeftCell="A73" zoomScale="80" zoomScaleNormal="80" workbookViewId="0">
      <selection activeCell="O128" sqref="O128"/>
    </sheetView>
  </sheetViews>
  <sheetFormatPr defaultRowHeight="11.25" x14ac:dyDescent="0.2"/>
  <cols>
    <col min="1" max="1" width="3.7109375" style="47" customWidth="1"/>
    <col min="2" max="2" width="50.7109375" style="47" customWidth="1"/>
    <col min="3" max="3" width="11.7109375" style="47" customWidth="1"/>
    <col min="4" max="33" width="8.7109375" style="47" customWidth="1"/>
    <col min="34" max="34" width="10.7109375" style="47" customWidth="1"/>
    <col min="35" max="16384" width="9.140625" style="47"/>
  </cols>
  <sheetData>
    <row r="2" spans="2:33" x14ac:dyDescent="0.2">
      <c r="B2" s="48"/>
      <c r="C2" s="48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x14ac:dyDescent="0.2">
      <c r="B3" s="49" t="s">
        <v>413</v>
      </c>
      <c r="C3" s="49"/>
      <c r="D3" s="48">
        <v>1</v>
      </c>
      <c r="E3" s="48">
        <v>2</v>
      </c>
      <c r="F3" s="48">
        <v>3</v>
      </c>
      <c r="G3" s="48">
        <v>4</v>
      </c>
      <c r="H3" s="48">
        <v>5</v>
      </c>
      <c r="I3" s="48">
        <v>6</v>
      </c>
      <c r="J3" s="48">
        <v>7</v>
      </c>
      <c r="K3" s="48">
        <v>8</v>
      </c>
      <c r="L3" s="48">
        <v>9</v>
      </c>
      <c r="M3" s="48">
        <v>10</v>
      </c>
      <c r="N3" s="48">
        <v>11</v>
      </c>
      <c r="O3" s="48">
        <v>12</v>
      </c>
      <c r="P3" s="48">
        <v>13</v>
      </c>
      <c r="Q3" s="48">
        <v>14</v>
      </c>
      <c r="R3" s="48">
        <v>15</v>
      </c>
      <c r="S3" s="48">
        <v>16</v>
      </c>
      <c r="T3" s="48">
        <v>17</v>
      </c>
      <c r="U3" s="48">
        <v>18</v>
      </c>
      <c r="V3" s="48">
        <v>19</v>
      </c>
      <c r="W3" s="48">
        <v>20</v>
      </c>
      <c r="X3" s="48">
        <v>21</v>
      </c>
      <c r="Y3" s="48">
        <v>22</v>
      </c>
      <c r="Z3" s="48">
        <v>23</v>
      </c>
      <c r="AA3" s="48">
        <v>24</v>
      </c>
      <c r="AB3" s="48">
        <v>25</v>
      </c>
      <c r="AC3" s="48">
        <v>26</v>
      </c>
      <c r="AD3" s="48">
        <v>27</v>
      </c>
      <c r="AE3" s="48">
        <v>28</v>
      </c>
      <c r="AF3" s="48">
        <v>29</v>
      </c>
      <c r="AG3" s="48">
        <v>30</v>
      </c>
    </row>
    <row r="4" spans="2:33" x14ac:dyDescent="0.2">
      <c r="B4" s="51" t="s">
        <v>44</v>
      </c>
      <c r="C4" s="51" t="s">
        <v>9</v>
      </c>
      <c r="D4" s="52">
        <f>Parametre!C13</f>
        <v>2026</v>
      </c>
      <c r="E4" s="52">
        <f>D4+$D$3</f>
        <v>2027</v>
      </c>
      <c r="F4" s="52">
        <f t="shared" ref="F4:AG4" si="0">E4+$D$3</f>
        <v>2028</v>
      </c>
      <c r="G4" s="52">
        <f t="shared" si="0"/>
        <v>2029</v>
      </c>
      <c r="H4" s="52">
        <f t="shared" si="0"/>
        <v>2030</v>
      </c>
      <c r="I4" s="52">
        <f t="shared" si="0"/>
        <v>2031</v>
      </c>
      <c r="J4" s="52">
        <f t="shared" si="0"/>
        <v>2032</v>
      </c>
      <c r="K4" s="52">
        <f t="shared" si="0"/>
        <v>2033</v>
      </c>
      <c r="L4" s="52">
        <f t="shared" si="0"/>
        <v>2034</v>
      </c>
      <c r="M4" s="52">
        <f t="shared" si="0"/>
        <v>2035</v>
      </c>
      <c r="N4" s="52">
        <f t="shared" si="0"/>
        <v>2036</v>
      </c>
      <c r="O4" s="52">
        <f t="shared" si="0"/>
        <v>2037</v>
      </c>
      <c r="P4" s="52">
        <f t="shared" si="0"/>
        <v>2038</v>
      </c>
      <c r="Q4" s="52">
        <f t="shared" si="0"/>
        <v>2039</v>
      </c>
      <c r="R4" s="52">
        <f t="shared" si="0"/>
        <v>2040</v>
      </c>
      <c r="S4" s="52">
        <f t="shared" si="0"/>
        <v>2041</v>
      </c>
      <c r="T4" s="52">
        <f t="shared" si="0"/>
        <v>2042</v>
      </c>
      <c r="U4" s="52">
        <f t="shared" si="0"/>
        <v>2043</v>
      </c>
      <c r="V4" s="52">
        <f t="shared" si="0"/>
        <v>2044</v>
      </c>
      <c r="W4" s="52">
        <f t="shared" si="0"/>
        <v>2045</v>
      </c>
      <c r="X4" s="52">
        <f t="shared" si="0"/>
        <v>2046</v>
      </c>
      <c r="Y4" s="52">
        <f t="shared" si="0"/>
        <v>2047</v>
      </c>
      <c r="Z4" s="52">
        <f t="shared" si="0"/>
        <v>2048</v>
      </c>
      <c r="AA4" s="52">
        <f t="shared" si="0"/>
        <v>2049</v>
      </c>
      <c r="AB4" s="52">
        <f t="shared" si="0"/>
        <v>2050</v>
      </c>
      <c r="AC4" s="52">
        <f t="shared" si="0"/>
        <v>2051</v>
      </c>
      <c r="AD4" s="52">
        <f t="shared" si="0"/>
        <v>2052</v>
      </c>
      <c r="AE4" s="52">
        <f t="shared" si="0"/>
        <v>2053</v>
      </c>
      <c r="AF4" s="52">
        <f t="shared" si="0"/>
        <v>2054</v>
      </c>
      <c r="AG4" s="52">
        <f t="shared" si="0"/>
        <v>2055</v>
      </c>
    </row>
    <row r="5" spans="2:33" x14ac:dyDescent="0.2">
      <c r="B5" s="48" t="s">
        <v>414</v>
      </c>
      <c r="C5" s="55">
        <f>SUM(D5:AG5)</f>
        <v>220160729.60149997</v>
      </c>
      <c r="D5" s="237">
        <f>'[1]14 Hluk'!D5</f>
        <v>6952520.5839999998</v>
      </c>
      <c r="E5" s="237">
        <f>'[1]14 Hluk'!E5</f>
        <v>7027436.6879999992</v>
      </c>
      <c r="F5" s="237">
        <f>'[1]14 Hluk'!F5</f>
        <v>7102352.7919999994</v>
      </c>
      <c r="G5" s="237">
        <f>'[1]14 Hluk'!G5</f>
        <v>7252185</v>
      </c>
      <c r="H5" s="237">
        <f>'[1]14 Hluk'!H5</f>
        <v>7252185</v>
      </c>
      <c r="I5" s="237">
        <f>'[1]14 Hluk'!I5</f>
        <v>7262984.5835000006</v>
      </c>
      <c r="J5" s="237">
        <f>'[1]14 Hluk'!J5</f>
        <v>7273784.1670000013</v>
      </c>
      <c r="K5" s="237">
        <f>'[1]14 Hluk'!K5</f>
        <v>7284583.7505000001</v>
      </c>
      <c r="L5" s="237">
        <f>'[1]14 Hluk'!L5</f>
        <v>7295383.3340000007</v>
      </c>
      <c r="M5" s="237">
        <f>'[1]14 Hluk'!M5</f>
        <v>7306182.9174999995</v>
      </c>
      <c r="N5" s="237">
        <f>'[1]14 Hluk'!N5</f>
        <v>7316982.5010000002</v>
      </c>
      <c r="O5" s="237">
        <f>'[1]14 Hluk'!O5</f>
        <v>7327782.0844999999</v>
      </c>
      <c r="P5" s="237">
        <f>'[1]14 Hluk'!P5</f>
        <v>7338581.6679999996</v>
      </c>
      <c r="Q5" s="237">
        <f>'[1]14 Hluk'!Q5</f>
        <v>7349381.2515000012</v>
      </c>
      <c r="R5" s="237">
        <f>'[1]14 Hluk'!R5</f>
        <v>7360180.835</v>
      </c>
      <c r="S5" s="237">
        <f>'[1]14 Hluk'!S5</f>
        <v>7368976.7510000002</v>
      </c>
      <c r="T5" s="237">
        <f>'[1]14 Hluk'!T5</f>
        <v>7377772.6669999994</v>
      </c>
      <c r="U5" s="237">
        <f>'[1]14 Hluk'!U5</f>
        <v>7386568.5830000006</v>
      </c>
      <c r="V5" s="237">
        <f>'[1]14 Hluk'!V5</f>
        <v>7395364.4989999998</v>
      </c>
      <c r="W5" s="237">
        <f>'[1]14 Hluk'!W5</f>
        <v>7404160.415</v>
      </c>
      <c r="X5" s="237">
        <f>'[1]14 Hluk'!X5</f>
        <v>7412956.3310000002</v>
      </c>
      <c r="Y5" s="237">
        <f>'[1]14 Hluk'!Y5</f>
        <v>7421752.2469999995</v>
      </c>
      <c r="Z5" s="237">
        <f>'[1]14 Hluk'!Z5</f>
        <v>7430548.1629999997</v>
      </c>
      <c r="AA5" s="237">
        <f>'[1]14 Hluk'!AA5</f>
        <v>7439344.0789999999</v>
      </c>
      <c r="AB5" s="237">
        <f>'[1]14 Hluk'!AB5</f>
        <v>7448139.9949999992</v>
      </c>
      <c r="AC5" s="237">
        <f>'[1]14 Hluk'!AC5</f>
        <v>7456935.9110000003</v>
      </c>
      <c r="AD5" s="237">
        <f>'[1]14 Hluk'!AD5</f>
        <v>7465731.8269999996</v>
      </c>
      <c r="AE5" s="237">
        <f>'[1]14 Hluk'!AE5</f>
        <v>7474527.7429999989</v>
      </c>
      <c r="AF5" s="237">
        <f>'[1]14 Hluk'!AF5</f>
        <v>7483323.659</v>
      </c>
      <c r="AG5" s="237">
        <f>'[1]14 Hluk'!AG5</f>
        <v>7492119.5749999993</v>
      </c>
    </row>
    <row r="6" spans="2:33" x14ac:dyDescent="0.2">
      <c r="B6" s="48" t="s">
        <v>415</v>
      </c>
      <c r="C6" s="55">
        <f t="shared" ref="C6:C20" si="1">SUM(D6:AG6)</f>
        <v>72614112.69249998</v>
      </c>
      <c r="D6" s="237">
        <f>'[1]14 Hluk'!D6</f>
        <v>3010491.895</v>
      </c>
      <c r="E6" s="237">
        <f>'[1]14 Hluk'!E6</f>
        <v>2845678.335</v>
      </c>
      <c r="F6" s="237">
        <f>'[1]14 Hluk'!F6</f>
        <v>2680864.7749999999</v>
      </c>
      <c r="G6" s="237">
        <f>'[1]14 Hluk'!G6</f>
        <v>2351237.6549999998</v>
      </c>
      <c r="H6" s="237">
        <f>'[1]14 Hluk'!H6</f>
        <v>2351237.6549999998</v>
      </c>
      <c r="I6" s="237">
        <f>'[1]14 Hluk'!I6</f>
        <v>2353236.4315000004</v>
      </c>
      <c r="J6" s="237">
        <f>'[1]14 Hluk'!J6</f>
        <v>2355235.2080000001</v>
      </c>
      <c r="K6" s="237">
        <f>'[1]14 Hluk'!K6</f>
        <v>2357233.9844999998</v>
      </c>
      <c r="L6" s="237">
        <f>'[1]14 Hluk'!L6</f>
        <v>2359232.7609999999</v>
      </c>
      <c r="M6" s="237">
        <f>'[1]14 Hluk'!M6</f>
        <v>2361231.5374999996</v>
      </c>
      <c r="N6" s="237">
        <f>'[1]14 Hluk'!N6</f>
        <v>2363230.3139999998</v>
      </c>
      <c r="O6" s="237">
        <f>'[1]14 Hluk'!O6</f>
        <v>2365229.0904999995</v>
      </c>
      <c r="P6" s="237">
        <f>'[1]14 Hluk'!P6</f>
        <v>2367227.8669999996</v>
      </c>
      <c r="Q6" s="237">
        <f>'[1]14 Hluk'!Q6</f>
        <v>2369226.6434999998</v>
      </c>
      <c r="R6" s="237">
        <f>'[1]14 Hluk'!R6</f>
        <v>2371225.42</v>
      </c>
      <c r="S6" s="237">
        <f>'[1]14 Hluk'!S6</f>
        <v>2372758.0185000002</v>
      </c>
      <c r="T6" s="237">
        <f>'[1]14 Hluk'!T6</f>
        <v>2374290.6170000006</v>
      </c>
      <c r="U6" s="237">
        <f>'[1]14 Hluk'!U6</f>
        <v>2375823.2155000004</v>
      </c>
      <c r="V6" s="237">
        <f>'[1]14 Hluk'!V6</f>
        <v>2377355.8140000002</v>
      </c>
      <c r="W6" s="237">
        <f>'[1]14 Hluk'!W6</f>
        <v>2378888.4125000006</v>
      </c>
      <c r="X6" s="237">
        <f>'[1]14 Hluk'!X6</f>
        <v>2380421.0110000004</v>
      </c>
      <c r="Y6" s="237">
        <f>'[1]14 Hluk'!Y6</f>
        <v>2381953.6095000007</v>
      </c>
      <c r="Z6" s="237">
        <f>'[1]14 Hluk'!Z6</f>
        <v>2383486.2080000006</v>
      </c>
      <c r="AA6" s="237">
        <f>'[1]14 Hluk'!AA6</f>
        <v>2385018.8065000009</v>
      </c>
      <c r="AB6" s="237">
        <f>'[1]14 Hluk'!AB6</f>
        <v>2386551.4050000003</v>
      </c>
      <c r="AC6" s="237">
        <f>'[1]14 Hluk'!AC6</f>
        <v>2388084.0035000001</v>
      </c>
      <c r="AD6" s="237">
        <f>'[1]14 Hluk'!AD6</f>
        <v>2389616.6020000004</v>
      </c>
      <c r="AE6" s="237">
        <f>'[1]14 Hluk'!AE6</f>
        <v>2391149.2005000003</v>
      </c>
      <c r="AF6" s="237">
        <f>'[1]14 Hluk'!AF6</f>
        <v>2392681.7990000001</v>
      </c>
      <c r="AG6" s="237">
        <f>'[1]14 Hluk'!AG6</f>
        <v>2394214.3975000004</v>
      </c>
    </row>
    <row r="7" spans="2:33" x14ac:dyDescent="0.2">
      <c r="B7" s="48" t="s">
        <v>420</v>
      </c>
      <c r="C7" s="55">
        <f t="shared" si="1"/>
        <v>865431413.79450035</v>
      </c>
      <c r="D7" s="237">
        <f>'[1]14 Hluk'!D7</f>
        <v>30930301.407000016</v>
      </c>
      <c r="E7" s="237">
        <f>'[1]14 Hluk'!E7</f>
        <v>30291008.944000006</v>
      </c>
      <c r="F7" s="237">
        <f>'[1]14 Hluk'!F7</f>
        <v>29651716.480999991</v>
      </c>
      <c r="G7" s="237">
        <f>'[1]14 Hluk'!G7</f>
        <v>28373131.555000007</v>
      </c>
      <c r="H7" s="237">
        <f>'[1]14 Hluk'!H7</f>
        <v>28373131.555000007</v>
      </c>
      <c r="I7" s="237">
        <f>'[1]14 Hluk'!I7</f>
        <v>28401763.286499996</v>
      </c>
      <c r="J7" s="237">
        <f>'[1]14 Hluk'!J7</f>
        <v>28430395.017999995</v>
      </c>
      <c r="K7" s="237">
        <f>'[1]14 Hluk'!K7</f>
        <v>28459026.749499992</v>
      </c>
      <c r="L7" s="237">
        <f>'[1]14 Hluk'!L7</f>
        <v>28487658.481000002</v>
      </c>
      <c r="M7" s="237">
        <f>'[1]14 Hluk'!M7</f>
        <v>28516290.212500006</v>
      </c>
      <c r="N7" s="237">
        <f>'[1]14 Hluk'!N7</f>
        <v>28544921.944000006</v>
      </c>
      <c r="O7" s="237">
        <f>'[1]14 Hluk'!O7</f>
        <v>28573553.675500009</v>
      </c>
      <c r="P7" s="237">
        <f>'[1]14 Hluk'!P7</f>
        <v>28602185.407000002</v>
      </c>
      <c r="Q7" s="237">
        <f>'[1]14 Hluk'!Q7</f>
        <v>28630817.138500009</v>
      </c>
      <c r="R7" s="237">
        <f>'[1]14 Hluk'!R7</f>
        <v>28659448.869999997</v>
      </c>
      <c r="S7" s="237">
        <f>'[1]14 Hluk'!S7</f>
        <v>28681234.95349998</v>
      </c>
      <c r="T7" s="237">
        <f>'[1]14 Hluk'!T7</f>
        <v>28703021.036999997</v>
      </c>
      <c r="U7" s="237">
        <f>'[1]14 Hluk'!U7</f>
        <v>28724807.12050001</v>
      </c>
      <c r="V7" s="237">
        <f>'[1]14 Hluk'!V7</f>
        <v>28746593.204000004</v>
      </c>
      <c r="W7" s="237">
        <f>'[1]14 Hluk'!W7</f>
        <v>28768379.287500005</v>
      </c>
      <c r="X7" s="237">
        <f>'[1]14 Hluk'!X7</f>
        <v>28790165.370999999</v>
      </c>
      <c r="Y7" s="237">
        <f>'[1]14 Hluk'!Y7</f>
        <v>28811951.454500005</v>
      </c>
      <c r="Z7" s="237">
        <f>'[1]14 Hluk'!Z7</f>
        <v>28833737.538000003</v>
      </c>
      <c r="AA7" s="237">
        <f>'[1]14 Hluk'!AA7</f>
        <v>28855523.621500008</v>
      </c>
      <c r="AB7" s="237">
        <f>'[1]14 Hluk'!AB7</f>
        <v>28877309.705000009</v>
      </c>
      <c r="AC7" s="237">
        <f>'[1]14 Hluk'!AC7</f>
        <v>28899095.7885</v>
      </c>
      <c r="AD7" s="237">
        <f>'[1]14 Hluk'!AD7</f>
        <v>28920881.872000009</v>
      </c>
      <c r="AE7" s="237">
        <f>'[1]14 Hluk'!AE7</f>
        <v>28942667.955499999</v>
      </c>
      <c r="AF7" s="237">
        <f>'[1]14 Hluk'!AF7</f>
        <v>28964454.038999993</v>
      </c>
      <c r="AG7" s="237">
        <f>'[1]14 Hluk'!AG7</f>
        <v>28986240.122500002</v>
      </c>
    </row>
    <row r="8" spans="2:33" x14ac:dyDescent="0.2">
      <c r="B8" s="48" t="s">
        <v>416</v>
      </c>
      <c r="C8" s="55">
        <f t="shared" si="1"/>
        <v>19188088.762999997</v>
      </c>
      <c r="D8" s="237">
        <f>'[1]14 Hluk'!D8</f>
        <v>605815.75800000003</v>
      </c>
      <c r="E8" s="237">
        <f>'[1]14 Hluk'!E8</f>
        <v>612371.59600000002</v>
      </c>
      <c r="F8" s="237">
        <f>'[1]14 Hluk'!F8</f>
        <v>618927.43399999989</v>
      </c>
      <c r="G8" s="237">
        <f>'[1]14 Hluk'!G8</f>
        <v>632039.11</v>
      </c>
      <c r="H8" s="237">
        <f>'[1]14 Hluk'!H8</f>
        <v>632039.11</v>
      </c>
      <c r="I8" s="237">
        <f>'[1]14 Hluk'!I8</f>
        <v>632980.29900000012</v>
      </c>
      <c r="J8" s="237">
        <f>'[1]14 Hluk'!J8</f>
        <v>633921.48800000001</v>
      </c>
      <c r="K8" s="237">
        <f>'[1]14 Hluk'!K8</f>
        <v>634862.67700000003</v>
      </c>
      <c r="L8" s="237">
        <f>'[1]14 Hluk'!L8</f>
        <v>635803.86600000004</v>
      </c>
      <c r="M8" s="237">
        <f>'[1]14 Hluk'!M8</f>
        <v>636745.05500000005</v>
      </c>
      <c r="N8" s="237">
        <f>'[1]14 Hluk'!N8</f>
        <v>637686.24399999995</v>
      </c>
      <c r="O8" s="237">
        <f>'[1]14 Hluk'!O8</f>
        <v>638627.43300000008</v>
      </c>
      <c r="P8" s="237">
        <f>'[1]14 Hluk'!P8</f>
        <v>639568.62199999997</v>
      </c>
      <c r="Q8" s="237">
        <f>'[1]14 Hluk'!Q8</f>
        <v>640509.8110000001</v>
      </c>
      <c r="R8" s="237">
        <f>'[1]14 Hluk'!R8</f>
        <v>641451</v>
      </c>
      <c r="S8" s="237">
        <f>'[1]14 Hluk'!S8</f>
        <v>642225.7855</v>
      </c>
      <c r="T8" s="237">
        <f>'[1]14 Hluk'!T8</f>
        <v>643000.571</v>
      </c>
      <c r="U8" s="237">
        <f>'[1]14 Hluk'!U8</f>
        <v>643775.35649999988</v>
      </c>
      <c r="V8" s="237">
        <f>'[1]14 Hluk'!V8</f>
        <v>644550.14199999988</v>
      </c>
      <c r="W8" s="237">
        <f>'[1]14 Hluk'!W8</f>
        <v>645324.92749999987</v>
      </c>
      <c r="X8" s="237">
        <f>'[1]14 Hluk'!X8</f>
        <v>646099.71299999987</v>
      </c>
      <c r="Y8" s="237">
        <f>'[1]14 Hluk'!Y8</f>
        <v>646874.49849999975</v>
      </c>
      <c r="Z8" s="237">
        <f>'[1]14 Hluk'!Z8</f>
        <v>647649.28399999975</v>
      </c>
      <c r="AA8" s="237">
        <f>'[1]14 Hluk'!AA8</f>
        <v>648424.06949999975</v>
      </c>
      <c r="AB8" s="237">
        <f>'[1]14 Hluk'!AB8</f>
        <v>649198.85499999998</v>
      </c>
      <c r="AC8" s="237">
        <f>'[1]14 Hluk'!AC8</f>
        <v>649973.64049999998</v>
      </c>
      <c r="AD8" s="237">
        <f>'[1]14 Hluk'!AD8</f>
        <v>650748.42599999998</v>
      </c>
      <c r="AE8" s="237">
        <f>'[1]14 Hluk'!AE8</f>
        <v>651523.21149999986</v>
      </c>
      <c r="AF8" s="237">
        <f>'[1]14 Hluk'!AF8</f>
        <v>652297.99699999986</v>
      </c>
      <c r="AG8" s="237">
        <f>'[1]14 Hluk'!AG8</f>
        <v>653072.78249999986</v>
      </c>
    </row>
    <row r="9" spans="2:33" x14ac:dyDescent="0.2">
      <c r="B9" s="48" t="s">
        <v>417</v>
      </c>
      <c r="C9" s="55">
        <f t="shared" si="1"/>
        <v>6325457.993499998</v>
      </c>
      <c r="D9" s="237">
        <f>'[1]14 Hluk'!D9</f>
        <v>262212.86100000003</v>
      </c>
      <c r="E9" s="237">
        <f>'[1]14 Hluk'!E9</f>
        <v>247835.65700000001</v>
      </c>
      <c r="F9" s="237">
        <f>'[1]14 Hluk'!F9</f>
        <v>233458.45299999998</v>
      </c>
      <c r="G9" s="237">
        <f>'[1]14 Hluk'!G9</f>
        <v>204704.04500000001</v>
      </c>
      <c r="H9" s="237">
        <f>'[1]14 Hluk'!H9</f>
        <v>204704.04500000001</v>
      </c>
      <c r="I9" s="237">
        <f>'[1]14 Hluk'!I9</f>
        <v>204888.40650000001</v>
      </c>
      <c r="J9" s="237">
        <f>'[1]14 Hluk'!J9</f>
        <v>205072.76799999998</v>
      </c>
      <c r="K9" s="237">
        <f>'[1]14 Hluk'!K9</f>
        <v>205257.12949999998</v>
      </c>
      <c r="L9" s="237">
        <f>'[1]14 Hluk'!L9</f>
        <v>205441.49099999998</v>
      </c>
      <c r="M9" s="237">
        <f>'[1]14 Hluk'!M9</f>
        <v>205625.85249999998</v>
      </c>
      <c r="N9" s="237">
        <f>'[1]14 Hluk'!N9</f>
        <v>205810.21399999995</v>
      </c>
      <c r="O9" s="237">
        <f>'[1]14 Hluk'!O9</f>
        <v>205994.57549999995</v>
      </c>
      <c r="P9" s="237">
        <f>'[1]14 Hluk'!P9</f>
        <v>206178.93699999995</v>
      </c>
      <c r="Q9" s="237">
        <f>'[1]14 Hluk'!Q9</f>
        <v>206363.29849999998</v>
      </c>
      <c r="R9" s="237">
        <f>'[1]14 Hluk'!R9</f>
        <v>206547.66</v>
      </c>
      <c r="S9" s="237">
        <f>'[1]14 Hluk'!S9</f>
        <v>206690.55750000002</v>
      </c>
      <c r="T9" s="237">
        <f>'[1]14 Hluk'!T9</f>
        <v>206833.45500000002</v>
      </c>
      <c r="U9" s="237">
        <f>'[1]14 Hluk'!U9</f>
        <v>206976.35250000004</v>
      </c>
      <c r="V9" s="237">
        <f>'[1]14 Hluk'!V9</f>
        <v>207119.25000000006</v>
      </c>
      <c r="W9" s="237">
        <f>'[1]14 Hluk'!W9</f>
        <v>207262.14750000005</v>
      </c>
      <c r="X9" s="237">
        <f>'[1]14 Hluk'!X9</f>
        <v>207405.04500000007</v>
      </c>
      <c r="Y9" s="237">
        <f>'[1]14 Hluk'!Y9</f>
        <v>207547.94250000006</v>
      </c>
      <c r="Z9" s="237">
        <f>'[1]14 Hluk'!Z9</f>
        <v>207690.84000000008</v>
      </c>
      <c r="AA9" s="237">
        <f>'[1]14 Hluk'!AA9</f>
        <v>207833.7375000001</v>
      </c>
      <c r="AB9" s="237">
        <f>'[1]14 Hluk'!AB9</f>
        <v>207976.63500000004</v>
      </c>
      <c r="AC9" s="237">
        <f>'[1]14 Hluk'!AC9</f>
        <v>208119.53250000003</v>
      </c>
      <c r="AD9" s="237">
        <f>'[1]14 Hluk'!AD9</f>
        <v>208262.43000000002</v>
      </c>
      <c r="AE9" s="237">
        <f>'[1]14 Hluk'!AE9</f>
        <v>208405.32750000004</v>
      </c>
      <c r="AF9" s="237">
        <f>'[1]14 Hluk'!AF9</f>
        <v>208548.22500000006</v>
      </c>
      <c r="AG9" s="237">
        <f>'[1]14 Hluk'!AG9</f>
        <v>208691.12250000006</v>
      </c>
    </row>
    <row r="10" spans="2:33" x14ac:dyDescent="0.2">
      <c r="B10" s="48" t="s">
        <v>421</v>
      </c>
      <c r="C10" s="55">
        <f t="shared" si="1"/>
        <v>75414128.943500012</v>
      </c>
      <c r="D10" s="237">
        <f>'[1]14 Hluk'!D10</f>
        <v>2695803.2759999996</v>
      </c>
      <c r="E10" s="237">
        <f>'[1]14 Hluk'!E10</f>
        <v>2640142.3820000002</v>
      </c>
      <c r="F10" s="237">
        <f>'[1]14 Hluk'!F10</f>
        <v>2584481.4880000008</v>
      </c>
      <c r="G10" s="237">
        <f>'[1]14 Hluk'!G10</f>
        <v>2473159.6999999997</v>
      </c>
      <c r="H10" s="237">
        <f>'[1]14 Hluk'!H10</f>
        <v>2473159.6999999997</v>
      </c>
      <c r="I10" s="237">
        <f>'[1]14 Hluk'!I10</f>
        <v>2475565.4515000004</v>
      </c>
      <c r="J10" s="237">
        <f>'[1]14 Hluk'!J10</f>
        <v>2477971.2029999993</v>
      </c>
      <c r="K10" s="237">
        <f>'[1]14 Hluk'!K10</f>
        <v>2480376.9545000005</v>
      </c>
      <c r="L10" s="237">
        <f>'[1]14 Hluk'!L10</f>
        <v>2482782.7060000007</v>
      </c>
      <c r="M10" s="237">
        <f>'[1]14 Hluk'!M10</f>
        <v>2485188.4575</v>
      </c>
      <c r="N10" s="237">
        <f>'[1]14 Hluk'!N10</f>
        <v>2487594.2090000003</v>
      </c>
      <c r="O10" s="237">
        <f>'[1]14 Hluk'!O10</f>
        <v>2489999.9605000005</v>
      </c>
      <c r="P10" s="237">
        <f>'[1]14 Hluk'!P10</f>
        <v>2492405.7120000003</v>
      </c>
      <c r="Q10" s="237">
        <f>'[1]14 Hluk'!Q10</f>
        <v>2494811.4635000005</v>
      </c>
      <c r="R10" s="237">
        <f>'[1]14 Hluk'!R10</f>
        <v>2497217.2150000003</v>
      </c>
      <c r="S10" s="237">
        <f>'[1]14 Hluk'!S10</f>
        <v>2499093.9720000005</v>
      </c>
      <c r="T10" s="237">
        <f>'[1]14 Hluk'!T10</f>
        <v>2500970.7290000003</v>
      </c>
      <c r="U10" s="237">
        <f>'[1]14 Hluk'!U10</f>
        <v>2502847.4860000005</v>
      </c>
      <c r="V10" s="237">
        <f>'[1]14 Hluk'!V10</f>
        <v>2504724.2430000002</v>
      </c>
      <c r="W10" s="237">
        <f>'[1]14 Hluk'!W10</f>
        <v>2506601</v>
      </c>
      <c r="X10" s="237">
        <f>'[1]14 Hluk'!X10</f>
        <v>2508477.7570000002</v>
      </c>
      <c r="Y10" s="237">
        <f>'[1]14 Hluk'!Y10</f>
        <v>2510354.5140000004</v>
      </c>
      <c r="Z10" s="237">
        <f>'[1]14 Hluk'!Z10</f>
        <v>2512231.2710000002</v>
      </c>
      <c r="AA10" s="237">
        <f>'[1]14 Hluk'!AA10</f>
        <v>2514108.0279999999</v>
      </c>
      <c r="AB10" s="237">
        <f>'[1]14 Hluk'!AB10</f>
        <v>2515984.7850000001</v>
      </c>
      <c r="AC10" s="237">
        <f>'[1]14 Hluk'!AC10</f>
        <v>2517861.5419999999</v>
      </c>
      <c r="AD10" s="237">
        <f>'[1]14 Hluk'!AD10</f>
        <v>2519738.2990000001</v>
      </c>
      <c r="AE10" s="237">
        <f>'[1]14 Hluk'!AE10</f>
        <v>2521615.0560000003</v>
      </c>
      <c r="AF10" s="237">
        <f>'[1]14 Hluk'!AF10</f>
        <v>2523491.8130000001</v>
      </c>
      <c r="AG10" s="237">
        <f>'[1]14 Hluk'!AG10</f>
        <v>2525368.5700000003</v>
      </c>
    </row>
    <row r="11" spans="2:33" x14ac:dyDescent="0.2">
      <c r="B11" s="48" t="s">
        <v>418</v>
      </c>
      <c r="C11" s="55">
        <f t="shared" si="1"/>
        <v>5000397.909500001</v>
      </c>
      <c r="D11" s="237">
        <f>'[1]14 Hluk'!D11</f>
        <v>126411.10699999999</v>
      </c>
      <c r="E11" s="237">
        <f>'[1]14 Hluk'!E11</f>
        <v>128419.264</v>
      </c>
      <c r="F11" s="237">
        <f>'[1]14 Hluk'!F11</f>
        <v>130427.421</v>
      </c>
      <c r="G11" s="237">
        <f>'[1]14 Hluk'!G11</f>
        <v>134443.73500000002</v>
      </c>
      <c r="H11" s="237">
        <f>'[1]14 Hluk'!H11</f>
        <v>134443.73500000002</v>
      </c>
      <c r="I11" s="237">
        <f>'[1]14 Hluk'!I11</f>
        <v>137649.49349999998</v>
      </c>
      <c r="J11" s="237">
        <f>'[1]14 Hluk'!J11</f>
        <v>140855.25199999998</v>
      </c>
      <c r="K11" s="237">
        <f>'[1]14 Hluk'!K11</f>
        <v>144061.0105</v>
      </c>
      <c r="L11" s="237">
        <f>'[1]14 Hluk'!L11</f>
        <v>147266.76899999997</v>
      </c>
      <c r="M11" s="237">
        <f>'[1]14 Hluk'!M11</f>
        <v>150472.5275</v>
      </c>
      <c r="N11" s="237">
        <f>'[1]14 Hluk'!N11</f>
        <v>153678.28599999999</v>
      </c>
      <c r="O11" s="237">
        <f>'[1]14 Hluk'!O11</f>
        <v>156884.04449999999</v>
      </c>
      <c r="P11" s="237">
        <f>'[1]14 Hluk'!P11</f>
        <v>160089.80299999999</v>
      </c>
      <c r="Q11" s="237">
        <f>'[1]14 Hluk'!Q11</f>
        <v>163295.56149999998</v>
      </c>
      <c r="R11" s="237">
        <f>'[1]14 Hluk'!R11</f>
        <v>166501.32</v>
      </c>
      <c r="S11" s="237">
        <f>'[1]14 Hluk'!S11</f>
        <v>169234.47650000002</v>
      </c>
      <c r="T11" s="237">
        <f>'[1]14 Hluk'!T11</f>
        <v>171967.63299999997</v>
      </c>
      <c r="U11" s="237">
        <f>'[1]14 Hluk'!U11</f>
        <v>174700.78950000001</v>
      </c>
      <c r="V11" s="237">
        <f>'[1]14 Hluk'!V11</f>
        <v>177433.946</v>
      </c>
      <c r="W11" s="237">
        <f>'[1]14 Hluk'!W11</f>
        <v>180167.10250000001</v>
      </c>
      <c r="X11" s="237">
        <f>'[1]14 Hluk'!X11</f>
        <v>182900.25899999999</v>
      </c>
      <c r="Y11" s="237">
        <f>'[1]14 Hluk'!Y11</f>
        <v>185633.4155</v>
      </c>
      <c r="Z11" s="237">
        <f>'[1]14 Hluk'!Z11</f>
        <v>188366.57199999999</v>
      </c>
      <c r="AA11" s="237">
        <f>'[1]14 Hluk'!AA11</f>
        <v>191099.72849999997</v>
      </c>
      <c r="AB11" s="237">
        <f>'[1]14 Hluk'!AB11</f>
        <v>193832.88500000001</v>
      </c>
      <c r="AC11" s="237">
        <f>'[1]14 Hluk'!AC11</f>
        <v>196566.04149999999</v>
      </c>
      <c r="AD11" s="237">
        <f>'[1]14 Hluk'!AD11</f>
        <v>199299.19799999997</v>
      </c>
      <c r="AE11" s="237">
        <f>'[1]14 Hluk'!AE11</f>
        <v>202032.35449999996</v>
      </c>
      <c r="AF11" s="237">
        <f>'[1]14 Hluk'!AF11</f>
        <v>204765.511</v>
      </c>
      <c r="AG11" s="237">
        <f>'[1]14 Hluk'!AG11</f>
        <v>207498.66750000001</v>
      </c>
    </row>
    <row r="12" spans="2:33" x14ac:dyDescent="0.2">
      <c r="B12" s="48" t="s">
        <v>419</v>
      </c>
      <c r="C12" s="55">
        <f t="shared" si="1"/>
        <v>1776903.4389999998</v>
      </c>
      <c r="D12" s="237">
        <f>'[1]14 Hluk'!D12</f>
        <v>58991.519000000015</v>
      </c>
      <c r="E12" s="237">
        <f>'[1]14 Hluk'!E12</f>
        <v>57253.243000000002</v>
      </c>
      <c r="F12" s="237">
        <f>'[1]14 Hluk'!F12</f>
        <v>55514.966999999997</v>
      </c>
      <c r="G12" s="237">
        <f>'[1]14 Hluk'!G12</f>
        <v>52038.414999999994</v>
      </c>
      <c r="H12" s="237">
        <f>'[1]14 Hluk'!H12</f>
        <v>52038.414999999994</v>
      </c>
      <c r="I12" s="237">
        <f>'[1]14 Hluk'!I12</f>
        <v>52732.28</v>
      </c>
      <c r="J12" s="237">
        <f>'[1]14 Hluk'!J12</f>
        <v>53426.145000000004</v>
      </c>
      <c r="K12" s="237">
        <f>'[1]14 Hluk'!K12</f>
        <v>54120.01</v>
      </c>
      <c r="L12" s="237">
        <f>'[1]14 Hluk'!L12</f>
        <v>54813.875</v>
      </c>
      <c r="M12" s="237">
        <f>'[1]14 Hluk'!M12</f>
        <v>55507.74</v>
      </c>
      <c r="N12" s="237">
        <f>'[1]14 Hluk'!N12</f>
        <v>56201.60500000001</v>
      </c>
      <c r="O12" s="237">
        <f>'[1]14 Hluk'!O12</f>
        <v>56895.47</v>
      </c>
      <c r="P12" s="237">
        <f>'[1]14 Hluk'!P12</f>
        <v>57589.335000000006</v>
      </c>
      <c r="Q12" s="237">
        <f>'[1]14 Hluk'!Q12</f>
        <v>58283.199999999997</v>
      </c>
      <c r="R12" s="237">
        <f>'[1]14 Hluk'!R12</f>
        <v>58977.065000000002</v>
      </c>
      <c r="S12" s="237">
        <f>'[1]14 Hluk'!S12</f>
        <v>59459.266499999998</v>
      </c>
      <c r="T12" s="237">
        <f>'[1]14 Hluk'!T12</f>
        <v>59941.468000000001</v>
      </c>
      <c r="U12" s="237">
        <f>'[1]14 Hluk'!U12</f>
        <v>60423.669500000004</v>
      </c>
      <c r="V12" s="237">
        <f>'[1]14 Hluk'!V12</f>
        <v>60905.871000000014</v>
      </c>
      <c r="W12" s="237">
        <f>'[1]14 Hluk'!W12</f>
        <v>61388.072499999995</v>
      </c>
      <c r="X12" s="237">
        <f>'[1]14 Hluk'!X12</f>
        <v>61870.274000000005</v>
      </c>
      <c r="Y12" s="237">
        <f>'[1]14 Hluk'!Y12</f>
        <v>62352.4755</v>
      </c>
      <c r="Z12" s="237">
        <f>'[1]14 Hluk'!Z12</f>
        <v>62834.676999999996</v>
      </c>
      <c r="AA12" s="237">
        <f>'[1]14 Hluk'!AA12</f>
        <v>63316.878499999992</v>
      </c>
      <c r="AB12" s="237">
        <f>'[1]14 Hluk'!AB12</f>
        <v>63799.08</v>
      </c>
      <c r="AC12" s="237">
        <f>'[1]14 Hluk'!AC12</f>
        <v>64281.281499999997</v>
      </c>
      <c r="AD12" s="237">
        <f>'[1]14 Hluk'!AD12</f>
        <v>64763.483000000007</v>
      </c>
      <c r="AE12" s="237">
        <f>'[1]14 Hluk'!AE12</f>
        <v>65245.684500000003</v>
      </c>
      <c r="AF12" s="237">
        <f>'[1]14 Hluk'!AF12</f>
        <v>65727.885999999999</v>
      </c>
      <c r="AG12" s="237">
        <f>'[1]14 Hluk'!AG12</f>
        <v>66210.087499999994</v>
      </c>
    </row>
    <row r="13" spans="2:33" x14ac:dyDescent="0.2">
      <c r="B13" s="48" t="s">
        <v>422</v>
      </c>
      <c r="C13" s="55">
        <f t="shared" si="1"/>
        <v>31188146.020999994</v>
      </c>
      <c r="D13" s="237">
        <f>'[1]14 Hluk'!D13</f>
        <v>841950.39099999995</v>
      </c>
      <c r="E13" s="237">
        <f>'[1]14 Hluk'!E13</f>
        <v>859117.21699999983</v>
      </c>
      <c r="F13" s="237">
        <f>'[1]14 Hluk'!F13</f>
        <v>876284.04299999971</v>
      </c>
      <c r="G13" s="237">
        <f>'[1]14 Hluk'!G13</f>
        <v>910617.69499999983</v>
      </c>
      <c r="H13" s="237">
        <f>'[1]14 Hluk'!H13</f>
        <v>910617.69499999983</v>
      </c>
      <c r="I13" s="237">
        <f>'[1]14 Hluk'!I13</f>
        <v>922349.4520000004</v>
      </c>
      <c r="J13" s="237">
        <f>'[1]14 Hluk'!J13</f>
        <v>934081.20900000003</v>
      </c>
      <c r="K13" s="237">
        <f>'[1]14 Hluk'!K13</f>
        <v>945812.96599999978</v>
      </c>
      <c r="L13" s="237">
        <f>'[1]14 Hluk'!L13</f>
        <v>957544.723</v>
      </c>
      <c r="M13" s="237">
        <f>'[1]14 Hluk'!M13</f>
        <v>969276.47999999975</v>
      </c>
      <c r="N13" s="237">
        <f>'[1]14 Hluk'!N13</f>
        <v>981008.23700000008</v>
      </c>
      <c r="O13" s="237">
        <f>'[1]14 Hluk'!O13</f>
        <v>992739.99400000006</v>
      </c>
      <c r="P13" s="237">
        <f>'[1]14 Hluk'!P13</f>
        <v>1004471.7509999999</v>
      </c>
      <c r="Q13" s="237">
        <f>'[1]14 Hluk'!Q13</f>
        <v>1016203.5079999999</v>
      </c>
      <c r="R13" s="237">
        <f>'[1]14 Hluk'!R13</f>
        <v>1027935.2649999999</v>
      </c>
      <c r="S13" s="237">
        <f>'[1]14 Hluk'!S13</f>
        <v>1041427.8185000004</v>
      </c>
      <c r="T13" s="237">
        <f>'[1]14 Hluk'!T13</f>
        <v>1054920.3719999997</v>
      </c>
      <c r="U13" s="237">
        <f>'[1]14 Hluk'!U13</f>
        <v>1068412.9254999999</v>
      </c>
      <c r="V13" s="237">
        <f>'[1]14 Hluk'!V13</f>
        <v>1081905.4789999998</v>
      </c>
      <c r="W13" s="237">
        <f>'[1]14 Hluk'!W13</f>
        <v>1095398.0324999997</v>
      </c>
      <c r="X13" s="237">
        <f>'[1]14 Hluk'!X13</f>
        <v>1108890.5859999999</v>
      </c>
      <c r="Y13" s="237">
        <f>'[1]14 Hluk'!Y13</f>
        <v>1122383.1395</v>
      </c>
      <c r="Z13" s="237">
        <f>'[1]14 Hluk'!Z13</f>
        <v>1135875.693</v>
      </c>
      <c r="AA13" s="237">
        <f>'[1]14 Hluk'!AA13</f>
        <v>1149368.2464999997</v>
      </c>
      <c r="AB13" s="237">
        <f>'[1]14 Hluk'!AB13</f>
        <v>1162860.8</v>
      </c>
      <c r="AC13" s="237">
        <f>'[1]14 Hluk'!AC13</f>
        <v>1176353.3535000004</v>
      </c>
      <c r="AD13" s="237">
        <f>'[1]14 Hluk'!AD13</f>
        <v>1189845.9069999997</v>
      </c>
      <c r="AE13" s="237">
        <f>'[1]14 Hluk'!AE13</f>
        <v>1203338.4605</v>
      </c>
      <c r="AF13" s="237">
        <f>'[1]14 Hluk'!AF13</f>
        <v>1216831.014</v>
      </c>
      <c r="AG13" s="237">
        <f>'[1]14 Hluk'!AG13</f>
        <v>1230323.5674999999</v>
      </c>
    </row>
    <row r="14" spans="2:33" x14ac:dyDescent="0.2">
      <c r="B14" s="48" t="s">
        <v>423</v>
      </c>
      <c r="C14" s="55">
        <f t="shared" si="1"/>
        <v>33272315.329499997</v>
      </c>
      <c r="D14" s="237">
        <f>'[1]14 Hluk'!D14</f>
        <v>840073.34199999995</v>
      </c>
      <c r="E14" s="237">
        <f>'[1]14 Hluk'!E14</f>
        <v>853609.65899999999</v>
      </c>
      <c r="F14" s="237">
        <f>'[1]14 Hluk'!F14</f>
        <v>867145.97600000002</v>
      </c>
      <c r="G14" s="237">
        <f>'[1]14 Hluk'!G14</f>
        <v>894218.61</v>
      </c>
      <c r="H14" s="237">
        <f>'[1]14 Hluk'!H14</f>
        <v>894218.61</v>
      </c>
      <c r="I14" s="237">
        <f>'[1]14 Hluk'!I14</f>
        <v>915709.84649999999</v>
      </c>
      <c r="J14" s="237">
        <f>'[1]14 Hluk'!J14</f>
        <v>937201.0830000001</v>
      </c>
      <c r="K14" s="237">
        <f>'[1]14 Hluk'!K14</f>
        <v>958692.31949999998</v>
      </c>
      <c r="L14" s="237">
        <f>'[1]14 Hluk'!L14</f>
        <v>980183.55599999998</v>
      </c>
      <c r="M14" s="237">
        <f>'[1]14 Hluk'!M14</f>
        <v>1001674.7925</v>
      </c>
      <c r="N14" s="237">
        <f>'[1]14 Hluk'!N14</f>
        <v>1023166.0290000001</v>
      </c>
      <c r="O14" s="237">
        <f>'[1]14 Hluk'!O14</f>
        <v>1044657.2655</v>
      </c>
      <c r="P14" s="237">
        <f>'[1]14 Hluk'!P14</f>
        <v>1066148.5020000001</v>
      </c>
      <c r="Q14" s="237">
        <f>'[1]14 Hluk'!Q14</f>
        <v>1087639.7385</v>
      </c>
      <c r="R14" s="237">
        <f>'[1]14 Hluk'!R14</f>
        <v>1109130.9750000001</v>
      </c>
      <c r="S14" s="237">
        <f>'[1]14 Hluk'!S14</f>
        <v>1127146.645</v>
      </c>
      <c r="T14" s="237">
        <f>'[1]14 Hluk'!T14</f>
        <v>1145162.3149999999</v>
      </c>
      <c r="U14" s="237">
        <f>'[1]14 Hluk'!U14</f>
        <v>1163177.9849999999</v>
      </c>
      <c r="V14" s="237">
        <f>'[1]14 Hluk'!V14</f>
        <v>1181193.6550000003</v>
      </c>
      <c r="W14" s="237">
        <f>'[1]14 Hluk'!W14</f>
        <v>1199209.325</v>
      </c>
      <c r="X14" s="237">
        <f>'[1]14 Hluk'!X14</f>
        <v>1217224.9950000001</v>
      </c>
      <c r="Y14" s="237">
        <f>'[1]14 Hluk'!Y14</f>
        <v>1235240.665</v>
      </c>
      <c r="Z14" s="237">
        <f>'[1]14 Hluk'!Z14</f>
        <v>1253256.335</v>
      </c>
      <c r="AA14" s="237">
        <f>'[1]14 Hluk'!AA14</f>
        <v>1271272.0050000001</v>
      </c>
      <c r="AB14" s="237">
        <f>'[1]14 Hluk'!AB14</f>
        <v>1289287.675</v>
      </c>
      <c r="AC14" s="237">
        <f>'[1]14 Hluk'!AC14</f>
        <v>1307303.345</v>
      </c>
      <c r="AD14" s="237">
        <f>'[1]14 Hluk'!AD14</f>
        <v>1325319.0150000001</v>
      </c>
      <c r="AE14" s="237">
        <f>'[1]14 Hluk'!AE14</f>
        <v>1343334.6850000001</v>
      </c>
      <c r="AF14" s="237">
        <f>'[1]14 Hluk'!AF14</f>
        <v>1361350.355</v>
      </c>
      <c r="AG14" s="237">
        <f>'[1]14 Hluk'!AG14</f>
        <v>1379366.0250000001</v>
      </c>
    </row>
    <row r="15" spans="2:33" x14ac:dyDescent="0.2">
      <c r="B15" s="48" t="s">
        <v>424</v>
      </c>
      <c r="C15" s="55">
        <f t="shared" si="1"/>
        <v>11835699.035500003</v>
      </c>
      <c r="D15" s="237">
        <f>'[1]14 Hluk'!D15</f>
        <v>393079.15800000005</v>
      </c>
      <c r="E15" s="237">
        <f>'[1]14 Hluk'!E15</f>
        <v>381661.30100000004</v>
      </c>
      <c r="F15" s="237">
        <f>'[1]14 Hluk'!F15</f>
        <v>370243.44400000002</v>
      </c>
      <c r="G15" s="237">
        <f>'[1]14 Hluk'!G15</f>
        <v>347407.73000000004</v>
      </c>
      <c r="H15" s="237">
        <f>'[1]14 Hluk'!H15</f>
        <v>347407.73000000004</v>
      </c>
      <c r="I15" s="237">
        <f>'[1]14 Hluk'!I15</f>
        <v>351890.84250000003</v>
      </c>
      <c r="J15" s="237">
        <f>'[1]14 Hluk'!J15</f>
        <v>356373.95500000002</v>
      </c>
      <c r="K15" s="237">
        <f>'[1]14 Hluk'!K15</f>
        <v>360857.0675</v>
      </c>
      <c r="L15" s="237">
        <f>'[1]14 Hluk'!L15</f>
        <v>365340.18000000005</v>
      </c>
      <c r="M15" s="237">
        <f>'[1]14 Hluk'!M15</f>
        <v>369823.29250000004</v>
      </c>
      <c r="N15" s="237">
        <f>'[1]14 Hluk'!N15</f>
        <v>374306.40500000009</v>
      </c>
      <c r="O15" s="237">
        <f>'[1]14 Hluk'!O15</f>
        <v>378789.51750000007</v>
      </c>
      <c r="P15" s="237">
        <f>'[1]14 Hluk'!P15</f>
        <v>383272.63000000012</v>
      </c>
      <c r="Q15" s="237">
        <f>'[1]14 Hluk'!Q15</f>
        <v>387755.74250000005</v>
      </c>
      <c r="R15" s="237">
        <f>'[1]14 Hluk'!R15</f>
        <v>392238.85500000004</v>
      </c>
      <c r="S15" s="237">
        <f>'[1]14 Hluk'!S15</f>
        <v>395502.75800000003</v>
      </c>
      <c r="T15" s="237">
        <f>'[1]14 Hluk'!T15</f>
        <v>398766.66099999996</v>
      </c>
      <c r="U15" s="237">
        <f>'[1]14 Hluk'!U15</f>
        <v>402030.56400000001</v>
      </c>
      <c r="V15" s="237">
        <f>'[1]14 Hluk'!V15</f>
        <v>405294.46700000006</v>
      </c>
      <c r="W15" s="237">
        <f>'[1]14 Hluk'!W15</f>
        <v>408558.37</v>
      </c>
      <c r="X15" s="237">
        <f>'[1]14 Hluk'!X15</f>
        <v>411822.27299999999</v>
      </c>
      <c r="Y15" s="237">
        <f>'[1]14 Hluk'!Y15</f>
        <v>415086.17600000004</v>
      </c>
      <c r="Z15" s="237">
        <f>'[1]14 Hluk'!Z15</f>
        <v>418350.07900000003</v>
      </c>
      <c r="AA15" s="237">
        <f>'[1]14 Hluk'!AA15</f>
        <v>421613.98200000002</v>
      </c>
      <c r="AB15" s="237">
        <f>'[1]14 Hluk'!AB15</f>
        <v>424877.88500000001</v>
      </c>
      <c r="AC15" s="237">
        <f>'[1]14 Hluk'!AC15</f>
        <v>428141.788</v>
      </c>
      <c r="AD15" s="237">
        <f>'[1]14 Hluk'!AD15</f>
        <v>431405.69099999999</v>
      </c>
      <c r="AE15" s="237">
        <f>'[1]14 Hluk'!AE15</f>
        <v>434669.59399999992</v>
      </c>
      <c r="AF15" s="237">
        <f>'[1]14 Hluk'!AF15</f>
        <v>437933.49699999997</v>
      </c>
      <c r="AG15" s="237">
        <f>'[1]14 Hluk'!AG15</f>
        <v>441197.39999999997</v>
      </c>
    </row>
    <row r="16" spans="2:33" x14ac:dyDescent="0.2">
      <c r="B16" s="48" t="s">
        <v>429</v>
      </c>
      <c r="C16" s="55">
        <f t="shared" si="1"/>
        <v>207555282.10249996</v>
      </c>
      <c r="D16" s="237">
        <f>'[1]14 Hluk'!D16</f>
        <v>5600648.6949999984</v>
      </c>
      <c r="E16" s="237">
        <f>'[1]14 Hluk'!E16</f>
        <v>5714864.8599999994</v>
      </c>
      <c r="F16" s="237">
        <f>'[1]14 Hluk'!F16</f>
        <v>5829081.0249999994</v>
      </c>
      <c r="G16" s="237">
        <f>'[1]14 Hluk'!G16</f>
        <v>6057513.3550000014</v>
      </c>
      <c r="H16" s="237">
        <f>'[1]14 Hluk'!H16</f>
        <v>6057513.3550000014</v>
      </c>
      <c r="I16" s="237">
        <f>'[1]14 Hluk'!I16</f>
        <v>6135582.7305000033</v>
      </c>
      <c r="J16" s="237">
        <f>'[1]14 Hluk'!J16</f>
        <v>6213652.1060000015</v>
      </c>
      <c r="K16" s="237">
        <f>'[1]14 Hluk'!K16</f>
        <v>6291721.481499997</v>
      </c>
      <c r="L16" s="237">
        <f>'[1]14 Hluk'!L16</f>
        <v>6369790.8569999989</v>
      </c>
      <c r="M16" s="237">
        <f>'[1]14 Hluk'!M16</f>
        <v>6447860.2325000018</v>
      </c>
      <c r="N16" s="237">
        <f>'[1]14 Hluk'!N16</f>
        <v>6525929.6079999991</v>
      </c>
      <c r="O16" s="237">
        <f>'[1]14 Hluk'!O16</f>
        <v>6603998.9835000001</v>
      </c>
      <c r="P16" s="237">
        <f>'[1]14 Hluk'!P16</f>
        <v>6682068.3590000011</v>
      </c>
      <c r="Q16" s="237">
        <f>'[1]14 Hluk'!Q16</f>
        <v>6760137.7344999993</v>
      </c>
      <c r="R16" s="237">
        <f>'[1]14 Hluk'!R16</f>
        <v>6838207.1100000003</v>
      </c>
      <c r="S16" s="237">
        <f>'[1]14 Hluk'!S16</f>
        <v>6928653.8180000009</v>
      </c>
      <c r="T16" s="237">
        <f>'[1]14 Hluk'!T16</f>
        <v>7019100.5259999977</v>
      </c>
      <c r="U16" s="237">
        <f>'[1]14 Hluk'!U16</f>
        <v>7109547.2339999992</v>
      </c>
      <c r="V16" s="237">
        <f>'[1]14 Hluk'!V16</f>
        <v>7199993.9419999998</v>
      </c>
      <c r="W16" s="237">
        <f>'[1]14 Hluk'!W16</f>
        <v>7290440.6499999976</v>
      </c>
      <c r="X16" s="237">
        <f>'[1]14 Hluk'!X16</f>
        <v>7380887.3579999981</v>
      </c>
      <c r="Y16" s="237">
        <f>'[1]14 Hluk'!Y16</f>
        <v>7471334.0659999968</v>
      </c>
      <c r="Z16" s="237">
        <f>'[1]14 Hluk'!Z16</f>
        <v>7561780.7740000021</v>
      </c>
      <c r="AA16" s="237">
        <f>'[1]14 Hluk'!AA16</f>
        <v>7652227.4819999998</v>
      </c>
      <c r="AB16" s="237">
        <f>'[1]14 Hluk'!AB16</f>
        <v>7742674.1899999995</v>
      </c>
      <c r="AC16" s="237">
        <f>'[1]14 Hluk'!AC16</f>
        <v>7833120.898000001</v>
      </c>
      <c r="AD16" s="237">
        <f>'[1]14 Hluk'!AD16</f>
        <v>7923567.6059999997</v>
      </c>
      <c r="AE16" s="237">
        <f>'[1]14 Hluk'!AE16</f>
        <v>8014014.3140000021</v>
      </c>
      <c r="AF16" s="237">
        <f>'[1]14 Hluk'!AF16</f>
        <v>8104461.0219999989</v>
      </c>
      <c r="AG16" s="237">
        <f>'[1]14 Hluk'!AG16</f>
        <v>8194907.7299999986</v>
      </c>
    </row>
    <row r="17" spans="2:33" x14ac:dyDescent="0.2">
      <c r="B17" s="48" t="s">
        <v>425</v>
      </c>
      <c r="C17" s="55">
        <f t="shared" si="1"/>
        <v>293678.34299999994</v>
      </c>
      <c r="D17" s="237">
        <f>'[1]14 Hluk'!D17</f>
        <v>7354.8230000000012</v>
      </c>
      <c r="E17" s="237">
        <f>'[1]14 Hluk'!E17</f>
        <v>7489.5810000000001</v>
      </c>
      <c r="F17" s="237">
        <f>'[1]14 Hluk'!F17</f>
        <v>7624.3390000000009</v>
      </c>
      <c r="G17" s="237">
        <f>'[1]14 Hluk'!G17</f>
        <v>7893.8549999999996</v>
      </c>
      <c r="H17" s="237">
        <f>'[1]14 Hluk'!H17</f>
        <v>7893.8549999999996</v>
      </c>
      <c r="I17" s="237">
        <f>'[1]14 Hluk'!I17</f>
        <v>8092.9259999999995</v>
      </c>
      <c r="J17" s="237">
        <f>'[1]14 Hluk'!J17</f>
        <v>8291.9969999999994</v>
      </c>
      <c r="K17" s="237">
        <f>'[1]14 Hluk'!K17</f>
        <v>8491.0679999999993</v>
      </c>
      <c r="L17" s="237">
        <f>'[1]14 Hluk'!L17</f>
        <v>8690.1389999999992</v>
      </c>
      <c r="M17" s="237">
        <f>'[1]14 Hluk'!M17</f>
        <v>8889.2099999999991</v>
      </c>
      <c r="N17" s="237">
        <f>'[1]14 Hluk'!N17</f>
        <v>9088.280999999999</v>
      </c>
      <c r="O17" s="237">
        <f>'[1]14 Hluk'!O17</f>
        <v>9287.351999999999</v>
      </c>
      <c r="P17" s="237">
        <f>'[1]14 Hluk'!P17</f>
        <v>9486.4229999999989</v>
      </c>
      <c r="Q17" s="237">
        <f>'[1]14 Hluk'!Q17</f>
        <v>9685.4939999999988</v>
      </c>
      <c r="R17" s="237">
        <f>'[1]14 Hluk'!R17</f>
        <v>9884.5649999999987</v>
      </c>
      <c r="S17" s="237">
        <f>'[1]14 Hluk'!S17</f>
        <v>10028.448</v>
      </c>
      <c r="T17" s="237">
        <f>'[1]14 Hluk'!T17</f>
        <v>10172.330999999998</v>
      </c>
      <c r="U17" s="237">
        <f>'[1]14 Hluk'!U17</f>
        <v>10316.213999999998</v>
      </c>
      <c r="V17" s="237">
        <f>'[1]14 Hluk'!V17</f>
        <v>10460.096999999998</v>
      </c>
      <c r="W17" s="237">
        <f>'[1]14 Hluk'!W17</f>
        <v>10603.979999999998</v>
      </c>
      <c r="X17" s="237">
        <f>'[1]14 Hluk'!X17</f>
        <v>10747.862999999998</v>
      </c>
      <c r="Y17" s="237">
        <f>'[1]14 Hluk'!Y17</f>
        <v>10891.745999999997</v>
      </c>
      <c r="Z17" s="237">
        <f>'[1]14 Hluk'!Z17</f>
        <v>11035.628999999995</v>
      </c>
      <c r="AA17" s="237">
        <f>'[1]14 Hluk'!AA17</f>
        <v>11179.511999999997</v>
      </c>
      <c r="AB17" s="237">
        <f>'[1]14 Hluk'!AB17</f>
        <v>11323.395</v>
      </c>
      <c r="AC17" s="237">
        <f>'[1]14 Hluk'!AC17</f>
        <v>11467.277999999998</v>
      </c>
      <c r="AD17" s="237">
        <f>'[1]14 Hluk'!AD17</f>
        <v>11611.161</v>
      </c>
      <c r="AE17" s="237">
        <f>'[1]14 Hluk'!AE17</f>
        <v>11755.043999999998</v>
      </c>
      <c r="AF17" s="237">
        <f>'[1]14 Hluk'!AF17</f>
        <v>11898.926999999996</v>
      </c>
      <c r="AG17" s="237">
        <f>'[1]14 Hluk'!AG17</f>
        <v>12042.809999999998</v>
      </c>
    </row>
    <row r="18" spans="2:33" x14ac:dyDescent="0.2">
      <c r="B18" s="48" t="s">
        <v>426</v>
      </c>
      <c r="C18" s="55">
        <f t="shared" si="1"/>
        <v>104343.35299999997</v>
      </c>
      <c r="D18" s="237">
        <f>'[1]14 Hluk'!D18</f>
        <v>3407.7129999999997</v>
      </c>
      <c r="E18" s="237">
        <f>'[1]14 Hluk'!E18</f>
        <v>3374.2059999999997</v>
      </c>
      <c r="F18" s="237">
        <f>'[1]14 Hluk'!F18</f>
        <v>3340.6989999999996</v>
      </c>
      <c r="G18" s="237">
        <f>'[1]14 Hluk'!G18</f>
        <v>3273.6849999999999</v>
      </c>
      <c r="H18" s="237">
        <f>'[1]14 Hluk'!H18</f>
        <v>3273.6849999999999</v>
      </c>
      <c r="I18" s="237">
        <f>'[1]14 Hluk'!I18</f>
        <v>3295.2930000000001</v>
      </c>
      <c r="J18" s="237">
        <f>'[1]14 Hluk'!J18</f>
        <v>3316.9009999999998</v>
      </c>
      <c r="K18" s="237">
        <f>'[1]14 Hluk'!K18</f>
        <v>3338.509</v>
      </c>
      <c r="L18" s="237">
        <f>'[1]14 Hluk'!L18</f>
        <v>3360.1169999999997</v>
      </c>
      <c r="M18" s="237">
        <f>'[1]14 Hluk'!M18</f>
        <v>3381.7249999999999</v>
      </c>
      <c r="N18" s="237">
        <f>'[1]14 Hluk'!N18</f>
        <v>3403.3329999999996</v>
      </c>
      <c r="O18" s="237">
        <f>'[1]14 Hluk'!O18</f>
        <v>3424.9409999999993</v>
      </c>
      <c r="P18" s="237">
        <f>'[1]14 Hluk'!P18</f>
        <v>3446.5489999999991</v>
      </c>
      <c r="Q18" s="237">
        <f>'[1]14 Hluk'!Q18</f>
        <v>3468.1569999999992</v>
      </c>
      <c r="R18" s="237">
        <f>'[1]14 Hluk'!R18</f>
        <v>3489.7649999999999</v>
      </c>
      <c r="S18" s="237">
        <f>'[1]14 Hluk'!S18</f>
        <v>3501.4450000000002</v>
      </c>
      <c r="T18" s="237">
        <f>'[1]14 Hluk'!T18</f>
        <v>3513.125</v>
      </c>
      <c r="U18" s="237">
        <f>'[1]14 Hluk'!U18</f>
        <v>3524.8049999999998</v>
      </c>
      <c r="V18" s="237">
        <f>'[1]14 Hluk'!V18</f>
        <v>3536.4850000000001</v>
      </c>
      <c r="W18" s="237">
        <f>'[1]14 Hluk'!W18</f>
        <v>3548.1649999999995</v>
      </c>
      <c r="X18" s="237">
        <f>'[1]14 Hluk'!X18</f>
        <v>3559.8449999999998</v>
      </c>
      <c r="Y18" s="237">
        <f>'[1]14 Hluk'!Y18</f>
        <v>3571.5249999999996</v>
      </c>
      <c r="Z18" s="237">
        <f>'[1]14 Hluk'!Z18</f>
        <v>3583.2049999999995</v>
      </c>
      <c r="AA18" s="237">
        <f>'[1]14 Hluk'!AA18</f>
        <v>3594.8849999999998</v>
      </c>
      <c r="AB18" s="237">
        <f>'[1]14 Hluk'!AB18</f>
        <v>3606.5650000000001</v>
      </c>
      <c r="AC18" s="237">
        <f>'[1]14 Hluk'!AC18</f>
        <v>3618.2449999999999</v>
      </c>
      <c r="AD18" s="237">
        <f>'[1]14 Hluk'!AD18</f>
        <v>3629.9249999999997</v>
      </c>
      <c r="AE18" s="237">
        <f>'[1]14 Hluk'!AE18</f>
        <v>3641.605</v>
      </c>
      <c r="AF18" s="237">
        <f>'[1]14 Hluk'!AF18</f>
        <v>3653.2849999999999</v>
      </c>
      <c r="AG18" s="237">
        <f>'[1]14 Hluk'!AG18</f>
        <v>3664.9649999999997</v>
      </c>
    </row>
    <row r="19" spans="2:33" x14ac:dyDescent="0.2">
      <c r="B19" s="48" t="s">
        <v>428</v>
      </c>
      <c r="C19" s="55">
        <f t="shared" si="1"/>
        <v>1777766.9924999999</v>
      </c>
      <c r="D19" s="237">
        <f>'[1]14 Hluk'!D19</f>
        <v>48142.770000000004</v>
      </c>
      <c r="E19" s="237">
        <f>'[1]14 Hluk'!E19</f>
        <v>48872.404999999992</v>
      </c>
      <c r="F19" s="237">
        <f>'[1]14 Hluk'!F19</f>
        <v>49602.039999999994</v>
      </c>
      <c r="G19" s="237">
        <f>'[1]14 Hluk'!G19</f>
        <v>51061.31</v>
      </c>
      <c r="H19" s="237">
        <f>'[1]14 Hluk'!H19</f>
        <v>51061.31</v>
      </c>
      <c r="I19" s="237">
        <f>'[1]14 Hluk'!I19</f>
        <v>51836.679500000006</v>
      </c>
      <c r="J19" s="237">
        <f>'[1]14 Hluk'!J19</f>
        <v>52612.048999999992</v>
      </c>
      <c r="K19" s="237">
        <f>'[1]14 Hluk'!K19</f>
        <v>53387.4185</v>
      </c>
      <c r="L19" s="237">
        <f>'[1]14 Hluk'!L19</f>
        <v>54162.788</v>
      </c>
      <c r="M19" s="237">
        <f>'[1]14 Hluk'!M19</f>
        <v>54938.157500000001</v>
      </c>
      <c r="N19" s="237">
        <f>'[1]14 Hluk'!N19</f>
        <v>55713.527000000009</v>
      </c>
      <c r="O19" s="237">
        <f>'[1]14 Hluk'!O19</f>
        <v>56488.896499999988</v>
      </c>
      <c r="P19" s="237">
        <f>'[1]14 Hluk'!P19</f>
        <v>57264.265999999996</v>
      </c>
      <c r="Q19" s="237">
        <f>'[1]14 Hluk'!Q19</f>
        <v>58039.635499999997</v>
      </c>
      <c r="R19" s="237">
        <f>'[1]14 Hluk'!R19</f>
        <v>58815.005000000012</v>
      </c>
      <c r="S19" s="237">
        <f>'[1]14 Hluk'!S19</f>
        <v>59594.535500000005</v>
      </c>
      <c r="T19" s="237">
        <f>'[1]14 Hluk'!T19</f>
        <v>60374.065999999999</v>
      </c>
      <c r="U19" s="237">
        <f>'[1]14 Hluk'!U19</f>
        <v>61153.596499999992</v>
      </c>
      <c r="V19" s="237">
        <f>'[1]14 Hluk'!V19</f>
        <v>61933.126999999993</v>
      </c>
      <c r="W19" s="237">
        <f>'[1]14 Hluk'!W19</f>
        <v>62712.657500000001</v>
      </c>
      <c r="X19" s="237">
        <f>'[1]14 Hluk'!X19</f>
        <v>63492.187999999987</v>
      </c>
      <c r="Y19" s="237">
        <f>'[1]14 Hluk'!Y19</f>
        <v>64271.718499999981</v>
      </c>
      <c r="Z19" s="237">
        <f>'[1]14 Hluk'!Z19</f>
        <v>65051.248999999982</v>
      </c>
      <c r="AA19" s="237">
        <f>'[1]14 Hluk'!AA19</f>
        <v>65830.779500000004</v>
      </c>
      <c r="AB19" s="237">
        <f>'[1]14 Hluk'!AB19</f>
        <v>66610.310000000012</v>
      </c>
      <c r="AC19" s="237">
        <f>'[1]14 Hluk'!AC19</f>
        <v>67389.840500000006</v>
      </c>
      <c r="AD19" s="237">
        <f>'[1]14 Hluk'!AD19</f>
        <v>68169.370999999999</v>
      </c>
      <c r="AE19" s="237">
        <f>'[1]14 Hluk'!AE19</f>
        <v>68948.901499999993</v>
      </c>
      <c r="AF19" s="237">
        <f>'[1]14 Hluk'!AF19</f>
        <v>69728.432000000001</v>
      </c>
      <c r="AG19" s="237">
        <f>'[1]14 Hluk'!AG19</f>
        <v>70507.962499999994</v>
      </c>
    </row>
    <row r="20" spans="2:33" x14ac:dyDescent="0.2">
      <c r="B20" s="49" t="s">
        <v>9</v>
      </c>
      <c r="C20" s="238">
        <f t="shared" si="1"/>
        <v>1551938464.3139999</v>
      </c>
      <c r="D20" s="238">
        <f t="shared" ref="D20:AG20" si="2">SUM(D5:D19)</f>
        <v>52377205.299000025</v>
      </c>
      <c r="E20" s="238">
        <f t="shared" si="2"/>
        <v>51719135.338000007</v>
      </c>
      <c r="F20" s="238">
        <f t="shared" si="2"/>
        <v>51061065.376999989</v>
      </c>
      <c r="G20" s="238">
        <f t="shared" si="2"/>
        <v>49744925.455000013</v>
      </c>
      <c r="H20" s="238">
        <f t="shared" si="2"/>
        <v>49744925.455000013</v>
      </c>
      <c r="I20" s="238">
        <f t="shared" si="2"/>
        <v>49910558.001999997</v>
      </c>
      <c r="J20" s="238">
        <f t="shared" si="2"/>
        <v>50076190.548999995</v>
      </c>
      <c r="K20" s="238">
        <f t="shared" si="2"/>
        <v>50241823.095999993</v>
      </c>
      <c r="L20" s="238">
        <f t="shared" si="2"/>
        <v>50407455.642999999</v>
      </c>
      <c r="M20" s="238">
        <f t="shared" si="2"/>
        <v>50573088.190000005</v>
      </c>
      <c r="N20" s="238">
        <f t="shared" si="2"/>
        <v>50738720.737000003</v>
      </c>
      <c r="O20" s="238">
        <f t="shared" si="2"/>
        <v>50904353.284000002</v>
      </c>
      <c r="P20" s="238">
        <f t="shared" si="2"/>
        <v>51069985.831000015</v>
      </c>
      <c r="Q20" s="238">
        <f t="shared" si="2"/>
        <v>51235618.378000006</v>
      </c>
      <c r="R20" s="238">
        <f t="shared" si="2"/>
        <v>51401250.924999997</v>
      </c>
      <c r="S20" s="238">
        <f t="shared" si="2"/>
        <v>51565529.248999983</v>
      </c>
      <c r="T20" s="238">
        <f t="shared" si="2"/>
        <v>51729807.572999999</v>
      </c>
      <c r="U20" s="238">
        <f t="shared" si="2"/>
        <v>51894085.897000015</v>
      </c>
      <c r="V20" s="238">
        <f t="shared" si="2"/>
        <v>52058364.221000008</v>
      </c>
      <c r="W20" s="238">
        <f t="shared" si="2"/>
        <v>52222642.545000002</v>
      </c>
      <c r="X20" s="238">
        <f t="shared" si="2"/>
        <v>52386920.868999995</v>
      </c>
      <c r="Y20" s="238">
        <f t="shared" si="2"/>
        <v>52551199.193000004</v>
      </c>
      <c r="Z20" s="238">
        <f t="shared" si="2"/>
        <v>52715477.517000012</v>
      </c>
      <c r="AA20" s="238">
        <f t="shared" si="2"/>
        <v>52879755.841000006</v>
      </c>
      <c r="AB20" s="238">
        <f t="shared" si="2"/>
        <v>53044034.164999984</v>
      </c>
      <c r="AC20" s="238">
        <f t="shared" si="2"/>
        <v>53208312.489</v>
      </c>
      <c r="AD20" s="238">
        <f t="shared" si="2"/>
        <v>53372590.813000001</v>
      </c>
      <c r="AE20" s="238">
        <f t="shared" si="2"/>
        <v>53536869.137000002</v>
      </c>
      <c r="AF20" s="238">
        <f t="shared" si="2"/>
        <v>53701147.460999988</v>
      </c>
      <c r="AG20" s="238">
        <f t="shared" si="2"/>
        <v>53865425.784999996</v>
      </c>
    </row>
    <row r="23" spans="2:33" x14ac:dyDescent="0.2">
      <c r="B23" s="48"/>
      <c r="C23" s="48"/>
      <c r="D23" s="48" t="s">
        <v>10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</row>
    <row r="24" spans="2:33" x14ac:dyDescent="0.2">
      <c r="B24" s="49" t="s">
        <v>427</v>
      </c>
      <c r="C24" s="49"/>
      <c r="D24" s="50">
        <v>1</v>
      </c>
      <c r="E24" s="50">
        <v>2</v>
      </c>
      <c r="F24" s="50">
        <v>3</v>
      </c>
      <c r="G24" s="50">
        <v>4</v>
      </c>
      <c r="H24" s="50">
        <v>5</v>
      </c>
      <c r="I24" s="50">
        <v>6</v>
      </c>
      <c r="J24" s="50">
        <v>7</v>
      </c>
      <c r="K24" s="50">
        <v>8</v>
      </c>
      <c r="L24" s="50">
        <v>9</v>
      </c>
      <c r="M24" s="50">
        <v>10</v>
      </c>
      <c r="N24" s="50">
        <v>11</v>
      </c>
      <c r="O24" s="50">
        <v>12</v>
      </c>
      <c r="P24" s="50">
        <v>13</v>
      </c>
      <c r="Q24" s="50">
        <v>14</v>
      </c>
      <c r="R24" s="50">
        <v>15</v>
      </c>
      <c r="S24" s="50">
        <v>16</v>
      </c>
      <c r="T24" s="50">
        <v>17</v>
      </c>
      <c r="U24" s="50">
        <v>18</v>
      </c>
      <c r="V24" s="50">
        <v>19</v>
      </c>
      <c r="W24" s="50">
        <v>20</v>
      </c>
      <c r="X24" s="50">
        <v>21</v>
      </c>
      <c r="Y24" s="50">
        <v>22</v>
      </c>
      <c r="Z24" s="50">
        <v>23</v>
      </c>
      <c r="AA24" s="50">
        <v>24</v>
      </c>
      <c r="AB24" s="50">
        <v>25</v>
      </c>
      <c r="AC24" s="50">
        <v>26</v>
      </c>
      <c r="AD24" s="50">
        <v>27</v>
      </c>
      <c r="AE24" s="50">
        <v>28</v>
      </c>
      <c r="AF24" s="50">
        <v>29</v>
      </c>
      <c r="AG24" s="50">
        <v>30</v>
      </c>
    </row>
    <row r="25" spans="2:33" x14ac:dyDescent="0.2">
      <c r="B25" s="51" t="s">
        <v>46</v>
      </c>
      <c r="C25" s="51" t="s">
        <v>9</v>
      </c>
      <c r="D25" s="53">
        <f>D4</f>
        <v>2026</v>
      </c>
      <c r="E25" s="53">
        <f t="shared" ref="E25:AG25" si="3">E4</f>
        <v>2027</v>
      </c>
      <c r="F25" s="53">
        <f t="shared" si="3"/>
        <v>2028</v>
      </c>
      <c r="G25" s="53">
        <f t="shared" si="3"/>
        <v>2029</v>
      </c>
      <c r="H25" s="53">
        <f t="shared" si="3"/>
        <v>2030</v>
      </c>
      <c r="I25" s="53">
        <f t="shared" si="3"/>
        <v>2031</v>
      </c>
      <c r="J25" s="53">
        <f t="shared" si="3"/>
        <v>2032</v>
      </c>
      <c r="K25" s="53">
        <f t="shared" si="3"/>
        <v>2033</v>
      </c>
      <c r="L25" s="53">
        <f t="shared" si="3"/>
        <v>2034</v>
      </c>
      <c r="M25" s="53">
        <f t="shared" si="3"/>
        <v>2035</v>
      </c>
      <c r="N25" s="53">
        <f t="shared" si="3"/>
        <v>2036</v>
      </c>
      <c r="O25" s="53">
        <f t="shared" si="3"/>
        <v>2037</v>
      </c>
      <c r="P25" s="53">
        <f t="shared" si="3"/>
        <v>2038</v>
      </c>
      <c r="Q25" s="53">
        <f t="shared" si="3"/>
        <v>2039</v>
      </c>
      <c r="R25" s="53">
        <f t="shared" si="3"/>
        <v>2040</v>
      </c>
      <c r="S25" s="53">
        <f t="shared" si="3"/>
        <v>2041</v>
      </c>
      <c r="T25" s="53">
        <f t="shared" si="3"/>
        <v>2042</v>
      </c>
      <c r="U25" s="53">
        <f t="shared" si="3"/>
        <v>2043</v>
      </c>
      <c r="V25" s="53">
        <f t="shared" si="3"/>
        <v>2044</v>
      </c>
      <c r="W25" s="53">
        <f t="shared" si="3"/>
        <v>2045</v>
      </c>
      <c r="X25" s="53">
        <f t="shared" si="3"/>
        <v>2046</v>
      </c>
      <c r="Y25" s="53">
        <f t="shared" si="3"/>
        <v>2047</v>
      </c>
      <c r="Z25" s="53">
        <f t="shared" si="3"/>
        <v>2048</v>
      </c>
      <c r="AA25" s="53">
        <f t="shared" si="3"/>
        <v>2049</v>
      </c>
      <c r="AB25" s="53">
        <f t="shared" si="3"/>
        <v>2050</v>
      </c>
      <c r="AC25" s="53">
        <f t="shared" si="3"/>
        <v>2051</v>
      </c>
      <c r="AD25" s="53">
        <f t="shared" si="3"/>
        <v>2052</v>
      </c>
      <c r="AE25" s="53">
        <f t="shared" si="3"/>
        <v>2053</v>
      </c>
      <c r="AF25" s="53">
        <f t="shared" si="3"/>
        <v>2054</v>
      </c>
      <c r="AG25" s="53">
        <f t="shared" si="3"/>
        <v>2055</v>
      </c>
    </row>
    <row r="26" spans="2:33" x14ac:dyDescent="0.2">
      <c r="B26" s="48" t="s">
        <v>414</v>
      </c>
      <c r="C26" s="55">
        <f>SUM(D26:AG26)</f>
        <v>176778479.7665</v>
      </c>
      <c r="D26" s="237">
        <f>'[1]14 Hluk'!D26</f>
        <v>6952520.5839999998</v>
      </c>
      <c r="E26" s="237">
        <f>'[1]14 Hluk'!E26</f>
        <v>7027436.6879999992</v>
      </c>
      <c r="F26" s="237">
        <f>'[1]14 Hluk'!F26</f>
        <v>7102352.7919999994</v>
      </c>
      <c r="G26" s="237">
        <f>'[1]14 Hluk'!G26</f>
        <v>5702708.1699999999</v>
      </c>
      <c r="H26" s="237">
        <f>'[1]14 Hluk'!H26</f>
        <v>5702708.1699999999</v>
      </c>
      <c r="I26" s="237">
        <f>'[1]14 Hluk'!I26</f>
        <v>5708588.3564999998</v>
      </c>
      <c r="J26" s="237">
        <f>'[1]14 Hluk'!J26</f>
        <v>5714468.5429999996</v>
      </c>
      <c r="K26" s="237">
        <f>'[1]14 Hluk'!K26</f>
        <v>5720348.7294999994</v>
      </c>
      <c r="L26" s="237">
        <f>'[1]14 Hluk'!L26</f>
        <v>5726228.9160000002</v>
      </c>
      <c r="M26" s="237">
        <f>'[1]14 Hluk'!M26</f>
        <v>5732109.1024999991</v>
      </c>
      <c r="N26" s="237">
        <f>'[1]14 Hluk'!N26</f>
        <v>5737989.2890000008</v>
      </c>
      <c r="O26" s="237">
        <f>'[1]14 Hluk'!O26</f>
        <v>5743869.4755000006</v>
      </c>
      <c r="P26" s="237">
        <f>'[1]14 Hluk'!P26</f>
        <v>5749749.6620000005</v>
      </c>
      <c r="Q26" s="237">
        <f>'[1]14 Hluk'!Q26</f>
        <v>5755629.8485000003</v>
      </c>
      <c r="R26" s="237">
        <f>'[1]14 Hluk'!R26</f>
        <v>5761510.0350000001</v>
      </c>
      <c r="S26" s="237">
        <f>'[1]14 Hluk'!S26</f>
        <v>5765823.4589999998</v>
      </c>
      <c r="T26" s="237">
        <f>'[1]14 Hluk'!T26</f>
        <v>5770136.8829999994</v>
      </c>
      <c r="U26" s="237">
        <f>'[1]14 Hluk'!U26</f>
        <v>5774450.307</v>
      </c>
      <c r="V26" s="237">
        <f>'[1]14 Hluk'!V26</f>
        <v>5778763.7310000006</v>
      </c>
      <c r="W26" s="237">
        <f>'[1]14 Hluk'!W26</f>
        <v>5783077.1549999993</v>
      </c>
      <c r="X26" s="237">
        <f>'[1]14 Hluk'!X26</f>
        <v>5787390.5789999999</v>
      </c>
      <c r="Y26" s="237">
        <f>'[1]14 Hluk'!Y26</f>
        <v>5791704.0029999996</v>
      </c>
      <c r="Z26" s="237">
        <f>'[1]14 Hluk'!Z26</f>
        <v>5796017.4270000001</v>
      </c>
      <c r="AA26" s="237">
        <f>'[1]14 Hluk'!AA26</f>
        <v>5800330.8509999998</v>
      </c>
      <c r="AB26" s="237">
        <f>'[1]14 Hluk'!AB26</f>
        <v>5804644.2749999994</v>
      </c>
      <c r="AC26" s="237">
        <f>'[1]14 Hluk'!AC26</f>
        <v>5808957.699</v>
      </c>
      <c r="AD26" s="237">
        <f>'[1]14 Hluk'!AD26</f>
        <v>5813271.1229999997</v>
      </c>
      <c r="AE26" s="237">
        <f>'[1]14 Hluk'!AE26</f>
        <v>5817584.5470000003</v>
      </c>
      <c r="AF26" s="237">
        <f>'[1]14 Hluk'!AF26</f>
        <v>5821897.9709999999</v>
      </c>
      <c r="AG26" s="237">
        <f>'[1]14 Hluk'!AG26</f>
        <v>5826211.3949999996</v>
      </c>
    </row>
    <row r="27" spans="2:33" x14ac:dyDescent="0.2">
      <c r="B27" s="48" t="s">
        <v>415</v>
      </c>
      <c r="C27" s="55">
        <f t="shared" ref="C27:C38" si="4">SUM(D27:AG27)</f>
        <v>84807379.342499971</v>
      </c>
      <c r="D27" s="237">
        <f>'[1]14 Hluk'!D27</f>
        <v>3010491.895</v>
      </c>
      <c r="E27" s="237">
        <f>'[1]14 Hluk'!E27</f>
        <v>2845678.335</v>
      </c>
      <c r="F27" s="237">
        <f>'[1]14 Hluk'!F27</f>
        <v>2680864.7749999999</v>
      </c>
      <c r="G27" s="237">
        <f>'[1]14 Hluk'!G27</f>
        <v>2776550.2549999999</v>
      </c>
      <c r="H27" s="237">
        <f>'[1]14 Hluk'!H27</f>
        <v>2776550.2549999999</v>
      </c>
      <c r="I27" s="237">
        <f>'[1]14 Hluk'!I27</f>
        <v>2780812.7615</v>
      </c>
      <c r="J27" s="237">
        <f>'[1]14 Hluk'!J27</f>
        <v>2785075.2679999997</v>
      </c>
      <c r="K27" s="237">
        <f>'[1]14 Hluk'!K27</f>
        <v>2789337.7744999994</v>
      </c>
      <c r="L27" s="237">
        <f>'[1]14 Hluk'!L27</f>
        <v>2793600.2809999995</v>
      </c>
      <c r="M27" s="237">
        <f>'[1]14 Hluk'!M27</f>
        <v>2797862.7874999996</v>
      </c>
      <c r="N27" s="237">
        <f>'[1]14 Hluk'!N27</f>
        <v>2802125.2939999993</v>
      </c>
      <c r="O27" s="237">
        <f>'[1]14 Hluk'!O27</f>
        <v>2806387.800499999</v>
      </c>
      <c r="P27" s="237">
        <f>'[1]14 Hluk'!P27</f>
        <v>2810650.3069999991</v>
      </c>
      <c r="Q27" s="237">
        <f>'[1]14 Hluk'!Q27</f>
        <v>2814912.8134999992</v>
      </c>
      <c r="R27" s="237">
        <f>'[1]14 Hluk'!R27</f>
        <v>2819175.3200000003</v>
      </c>
      <c r="S27" s="237">
        <f>'[1]14 Hluk'!S27</f>
        <v>2822755.9335000003</v>
      </c>
      <c r="T27" s="237">
        <f>'[1]14 Hluk'!T27</f>
        <v>2826336.5470000003</v>
      </c>
      <c r="U27" s="237">
        <f>'[1]14 Hluk'!U27</f>
        <v>2829917.1605000002</v>
      </c>
      <c r="V27" s="237">
        <f>'[1]14 Hluk'!V27</f>
        <v>2833497.7740000002</v>
      </c>
      <c r="W27" s="237">
        <f>'[1]14 Hluk'!W27</f>
        <v>2837078.3875000002</v>
      </c>
      <c r="X27" s="237">
        <f>'[1]14 Hluk'!X27</f>
        <v>2840659.0010000002</v>
      </c>
      <c r="Y27" s="237">
        <f>'[1]14 Hluk'!Y27</f>
        <v>2844239.6145000001</v>
      </c>
      <c r="Z27" s="237">
        <f>'[1]14 Hluk'!Z27</f>
        <v>2847820.2280000001</v>
      </c>
      <c r="AA27" s="237">
        <f>'[1]14 Hluk'!AA27</f>
        <v>2851400.8415000001</v>
      </c>
      <c r="AB27" s="237">
        <f>'[1]14 Hluk'!AB27</f>
        <v>2854981.4550000001</v>
      </c>
      <c r="AC27" s="237">
        <f>'[1]14 Hluk'!AC27</f>
        <v>2858562.0685000001</v>
      </c>
      <c r="AD27" s="237">
        <f>'[1]14 Hluk'!AD27</f>
        <v>2862142.682</v>
      </c>
      <c r="AE27" s="237">
        <f>'[1]14 Hluk'!AE27</f>
        <v>2865723.2955</v>
      </c>
      <c r="AF27" s="237">
        <f>'[1]14 Hluk'!AF27</f>
        <v>2869303.909</v>
      </c>
      <c r="AG27" s="237">
        <f>'[1]14 Hluk'!AG27</f>
        <v>2872884.5225000004</v>
      </c>
    </row>
    <row r="28" spans="2:33" x14ac:dyDescent="0.2">
      <c r="B28" s="48" t="s">
        <v>420</v>
      </c>
      <c r="C28" s="55">
        <f t="shared" si="4"/>
        <v>842016414.68199992</v>
      </c>
      <c r="D28" s="237">
        <f>'[1]14 Hluk'!D28</f>
        <v>30930301.407000016</v>
      </c>
      <c r="E28" s="237">
        <f>'[1]14 Hluk'!E28</f>
        <v>30291008.944000006</v>
      </c>
      <c r="F28" s="237">
        <f>'[1]14 Hluk'!F28</f>
        <v>29651716.480999991</v>
      </c>
      <c r="G28" s="237">
        <f>'[1]14 Hluk'!G28</f>
        <v>27544643.605</v>
      </c>
      <c r="H28" s="237">
        <f>'[1]14 Hluk'!H28</f>
        <v>27544643.605</v>
      </c>
      <c r="I28" s="237">
        <f>'[1]14 Hluk'!I28</f>
        <v>27569982.415999997</v>
      </c>
      <c r="J28" s="237">
        <f>'[1]14 Hluk'!J28</f>
        <v>27595321.226999991</v>
      </c>
      <c r="K28" s="237">
        <f>'[1]14 Hluk'!K28</f>
        <v>27620660.037999995</v>
      </c>
      <c r="L28" s="237">
        <f>'[1]14 Hluk'!L28</f>
        <v>27645998.848999996</v>
      </c>
      <c r="M28" s="237">
        <f>'[1]14 Hluk'!M28</f>
        <v>27671337.660000004</v>
      </c>
      <c r="N28" s="237">
        <f>'[1]14 Hluk'!N28</f>
        <v>27696676.471000005</v>
      </c>
      <c r="O28" s="237">
        <f>'[1]14 Hluk'!O28</f>
        <v>27722015.282000002</v>
      </c>
      <c r="P28" s="237">
        <f>'[1]14 Hluk'!P28</f>
        <v>27747354.092999995</v>
      </c>
      <c r="Q28" s="237">
        <f>'[1]14 Hluk'!Q28</f>
        <v>27772692.90400001</v>
      </c>
      <c r="R28" s="237">
        <f>'[1]14 Hluk'!R28</f>
        <v>27798031.714999996</v>
      </c>
      <c r="S28" s="237">
        <f>'[1]14 Hluk'!S28</f>
        <v>27816728.000499982</v>
      </c>
      <c r="T28" s="237">
        <f>'[1]14 Hluk'!T28</f>
        <v>27835424.285999995</v>
      </c>
      <c r="U28" s="237">
        <f>'[1]14 Hluk'!U28</f>
        <v>27854120.571500003</v>
      </c>
      <c r="V28" s="237">
        <f>'[1]14 Hluk'!V28</f>
        <v>27872816.857000008</v>
      </c>
      <c r="W28" s="237">
        <f>'[1]14 Hluk'!W28</f>
        <v>27891513.142500002</v>
      </c>
      <c r="X28" s="237">
        <f>'[1]14 Hluk'!X28</f>
        <v>27910209.428000003</v>
      </c>
      <c r="Y28" s="237">
        <f>'[1]14 Hluk'!Y28</f>
        <v>27928905.713500008</v>
      </c>
      <c r="Z28" s="237">
        <f>'[1]14 Hluk'!Z28</f>
        <v>27947601.999000002</v>
      </c>
      <c r="AA28" s="237">
        <f>'[1]14 Hluk'!AA28</f>
        <v>27966298.28450001</v>
      </c>
      <c r="AB28" s="237">
        <f>'[1]14 Hluk'!AB28</f>
        <v>27984994.570000008</v>
      </c>
      <c r="AC28" s="237">
        <f>'[1]14 Hluk'!AC28</f>
        <v>28003690.855500005</v>
      </c>
      <c r="AD28" s="237">
        <f>'[1]14 Hluk'!AD28</f>
        <v>28022387.141000006</v>
      </c>
      <c r="AE28" s="237">
        <f>'[1]14 Hluk'!AE28</f>
        <v>28041083.426499996</v>
      </c>
      <c r="AF28" s="237">
        <f>'[1]14 Hluk'!AF28</f>
        <v>28059779.711999994</v>
      </c>
      <c r="AG28" s="237">
        <f>'[1]14 Hluk'!AG28</f>
        <v>28078475.997499999</v>
      </c>
    </row>
    <row r="29" spans="2:33" x14ac:dyDescent="0.2">
      <c r="B29" s="48" t="s">
        <v>416</v>
      </c>
      <c r="C29" s="55">
        <f t="shared" si="4"/>
        <v>15407265.280500002</v>
      </c>
      <c r="D29" s="237">
        <f>'[1]14 Hluk'!D29</f>
        <v>605815.75800000003</v>
      </c>
      <c r="E29" s="237">
        <f>'[1]14 Hluk'!E29</f>
        <v>612371.59600000002</v>
      </c>
      <c r="F29" s="237">
        <f>'[1]14 Hluk'!F29</f>
        <v>618927.43399999989</v>
      </c>
      <c r="G29" s="237">
        <f>'[1]14 Hluk'!G29</f>
        <v>496965.75</v>
      </c>
      <c r="H29" s="237">
        <f>'[1]14 Hluk'!H29</f>
        <v>496965.75</v>
      </c>
      <c r="I29" s="237">
        <f>'[1]14 Hluk'!I29</f>
        <v>497475.9105</v>
      </c>
      <c r="J29" s="237">
        <f>'[1]14 Hluk'!J29</f>
        <v>497986.071</v>
      </c>
      <c r="K29" s="237">
        <f>'[1]14 Hluk'!K29</f>
        <v>498496.23149999999</v>
      </c>
      <c r="L29" s="237">
        <f>'[1]14 Hluk'!L29</f>
        <v>499006.39199999999</v>
      </c>
      <c r="M29" s="237">
        <f>'[1]14 Hluk'!M29</f>
        <v>499516.55249999999</v>
      </c>
      <c r="N29" s="237">
        <f>'[1]14 Hluk'!N29</f>
        <v>500026.71299999999</v>
      </c>
      <c r="O29" s="237">
        <f>'[1]14 Hluk'!O29</f>
        <v>500536.87350000005</v>
      </c>
      <c r="P29" s="237">
        <f>'[1]14 Hluk'!P29</f>
        <v>501047.03399999999</v>
      </c>
      <c r="Q29" s="237">
        <f>'[1]14 Hluk'!Q29</f>
        <v>501557.19449999998</v>
      </c>
      <c r="R29" s="237">
        <f>'[1]14 Hluk'!R29</f>
        <v>502067.35499999998</v>
      </c>
      <c r="S29" s="237">
        <f>'[1]14 Hluk'!S29</f>
        <v>502463.12450000003</v>
      </c>
      <c r="T29" s="237">
        <f>'[1]14 Hluk'!T29</f>
        <v>502858.89399999997</v>
      </c>
      <c r="U29" s="237">
        <f>'[1]14 Hluk'!U29</f>
        <v>503254.66349999997</v>
      </c>
      <c r="V29" s="237">
        <f>'[1]14 Hluk'!V29</f>
        <v>503650.43299999984</v>
      </c>
      <c r="W29" s="237">
        <f>'[1]14 Hluk'!W29</f>
        <v>504046.2024999999</v>
      </c>
      <c r="X29" s="237">
        <f>'[1]14 Hluk'!X29</f>
        <v>504441.97199999995</v>
      </c>
      <c r="Y29" s="237">
        <f>'[1]14 Hluk'!Y29</f>
        <v>504837.74149999989</v>
      </c>
      <c r="Z29" s="237">
        <f>'[1]14 Hluk'!Z29</f>
        <v>505233.51099999988</v>
      </c>
      <c r="AA29" s="237">
        <f>'[1]14 Hluk'!AA29</f>
        <v>505629.28049999988</v>
      </c>
      <c r="AB29" s="237">
        <f>'[1]14 Hluk'!AB29</f>
        <v>506025.04999999993</v>
      </c>
      <c r="AC29" s="237">
        <f>'[1]14 Hluk'!AC29</f>
        <v>506420.81949999998</v>
      </c>
      <c r="AD29" s="237">
        <f>'[1]14 Hluk'!AD29</f>
        <v>506816.58899999992</v>
      </c>
      <c r="AE29" s="237">
        <f>'[1]14 Hluk'!AE29</f>
        <v>507212.35849999997</v>
      </c>
      <c r="AF29" s="237">
        <f>'[1]14 Hluk'!AF29</f>
        <v>507608.12799999997</v>
      </c>
      <c r="AG29" s="237">
        <f>'[1]14 Hluk'!AG29</f>
        <v>508003.89749999996</v>
      </c>
    </row>
    <row r="30" spans="2:33" x14ac:dyDescent="0.2">
      <c r="B30" s="48" t="s">
        <v>417</v>
      </c>
      <c r="C30" s="55">
        <f t="shared" si="4"/>
        <v>7387017.6059999987</v>
      </c>
      <c r="D30" s="237">
        <f>'[1]14 Hluk'!D30</f>
        <v>262212.86100000003</v>
      </c>
      <c r="E30" s="237">
        <f>'[1]14 Hluk'!E30</f>
        <v>247835.65700000001</v>
      </c>
      <c r="F30" s="237">
        <f>'[1]14 Hluk'!F30</f>
        <v>233458.45299999998</v>
      </c>
      <c r="G30" s="237">
        <f>'[1]14 Hluk'!G30</f>
        <v>242007.04499999998</v>
      </c>
      <c r="H30" s="237">
        <f>'[1]14 Hluk'!H30</f>
        <v>242007.04499999998</v>
      </c>
      <c r="I30" s="237">
        <f>'[1]14 Hluk'!I30</f>
        <v>242356.56900000002</v>
      </c>
      <c r="J30" s="237">
        <f>'[1]14 Hluk'!J30</f>
        <v>242706.09299999999</v>
      </c>
      <c r="K30" s="237">
        <f>'[1]14 Hluk'!K30</f>
        <v>243055.61699999997</v>
      </c>
      <c r="L30" s="237">
        <f>'[1]14 Hluk'!L30</f>
        <v>243405.141</v>
      </c>
      <c r="M30" s="237">
        <f>'[1]14 Hluk'!M30</f>
        <v>243754.66499999998</v>
      </c>
      <c r="N30" s="237">
        <f>'[1]14 Hluk'!N30</f>
        <v>244104.18899999995</v>
      </c>
      <c r="O30" s="237">
        <f>'[1]14 Hluk'!O30</f>
        <v>244453.71299999999</v>
      </c>
      <c r="P30" s="237">
        <f>'[1]14 Hluk'!P30</f>
        <v>244803.23699999996</v>
      </c>
      <c r="Q30" s="237">
        <f>'[1]14 Hluk'!Q30</f>
        <v>245152.76099999994</v>
      </c>
      <c r="R30" s="237">
        <f>'[1]14 Hluk'!R30</f>
        <v>245502.28500000003</v>
      </c>
      <c r="S30" s="237">
        <f>'[1]14 Hluk'!S30</f>
        <v>245816.185</v>
      </c>
      <c r="T30" s="237">
        <f>'[1]14 Hluk'!T30</f>
        <v>246130.08500000002</v>
      </c>
      <c r="U30" s="237">
        <f>'[1]14 Hluk'!U30</f>
        <v>246443.98500000004</v>
      </c>
      <c r="V30" s="237">
        <f>'[1]14 Hluk'!V30</f>
        <v>246757.88500000001</v>
      </c>
      <c r="W30" s="237">
        <f>'[1]14 Hluk'!W30</f>
        <v>247071.78500000003</v>
      </c>
      <c r="X30" s="237">
        <f>'[1]14 Hluk'!X30</f>
        <v>247385.68500000003</v>
      </c>
      <c r="Y30" s="237">
        <f>'[1]14 Hluk'!Y30</f>
        <v>247699.58500000002</v>
      </c>
      <c r="Z30" s="237">
        <f>'[1]14 Hluk'!Z30</f>
        <v>248013.48500000007</v>
      </c>
      <c r="AA30" s="237">
        <f>'[1]14 Hluk'!AA30</f>
        <v>248327.38500000007</v>
      </c>
      <c r="AB30" s="237">
        <f>'[1]14 Hluk'!AB30</f>
        <v>248641.285</v>
      </c>
      <c r="AC30" s="237">
        <f>'[1]14 Hluk'!AC30</f>
        <v>248955.185</v>
      </c>
      <c r="AD30" s="237">
        <f>'[1]14 Hluk'!AD30</f>
        <v>249269.08500000002</v>
      </c>
      <c r="AE30" s="237">
        <f>'[1]14 Hluk'!AE30</f>
        <v>249582.98500000004</v>
      </c>
      <c r="AF30" s="237">
        <f>'[1]14 Hluk'!AF30</f>
        <v>249896.88500000001</v>
      </c>
      <c r="AG30" s="237">
        <f>'[1]14 Hluk'!AG30</f>
        <v>250210.78500000003</v>
      </c>
    </row>
    <row r="31" spans="2:33" x14ac:dyDescent="0.2">
      <c r="B31" s="48" t="s">
        <v>421</v>
      </c>
      <c r="C31" s="55">
        <f t="shared" si="4"/>
        <v>73374381.193499997</v>
      </c>
      <c r="D31" s="237">
        <f>'[1]14 Hluk'!D31</f>
        <v>2695803.2759999996</v>
      </c>
      <c r="E31" s="237">
        <f>'[1]14 Hluk'!E31</f>
        <v>2640142.3820000002</v>
      </c>
      <c r="F31" s="237">
        <f>'[1]14 Hluk'!F31</f>
        <v>2584481.4880000008</v>
      </c>
      <c r="G31" s="237">
        <f>'[1]14 Hluk'!G31</f>
        <v>2401125.4899999998</v>
      </c>
      <c r="H31" s="237">
        <f>'[1]14 Hluk'!H31</f>
        <v>2401125.4899999998</v>
      </c>
      <c r="I31" s="237">
        <f>'[1]14 Hluk'!I31</f>
        <v>2403212.6695000003</v>
      </c>
      <c r="J31" s="237">
        <f>'[1]14 Hluk'!J31</f>
        <v>2405299.8490000004</v>
      </c>
      <c r="K31" s="237">
        <f>'[1]14 Hluk'!K31</f>
        <v>2407387.0285000005</v>
      </c>
      <c r="L31" s="237">
        <f>'[1]14 Hluk'!L31</f>
        <v>2409474.2080000001</v>
      </c>
      <c r="M31" s="237">
        <f>'[1]14 Hluk'!M31</f>
        <v>2411561.3875000002</v>
      </c>
      <c r="N31" s="237">
        <f>'[1]14 Hluk'!N31</f>
        <v>2413648.5670000007</v>
      </c>
      <c r="O31" s="237">
        <f>'[1]14 Hluk'!O31</f>
        <v>2415735.7465000008</v>
      </c>
      <c r="P31" s="237">
        <f>'[1]14 Hluk'!P31</f>
        <v>2417822.9260000004</v>
      </c>
      <c r="Q31" s="237">
        <f>'[1]14 Hluk'!Q31</f>
        <v>2419910.1054999996</v>
      </c>
      <c r="R31" s="237">
        <f>'[1]14 Hluk'!R31</f>
        <v>2421997.2850000001</v>
      </c>
      <c r="S31" s="237">
        <f>'[1]14 Hluk'!S31</f>
        <v>2423628.0685000001</v>
      </c>
      <c r="T31" s="237">
        <f>'[1]14 Hluk'!T31</f>
        <v>2425258.8520000004</v>
      </c>
      <c r="U31" s="237">
        <f>'[1]14 Hluk'!U31</f>
        <v>2426889.6355000003</v>
      </c>
      <c r="V31" s="237">
        <f>'[1]14 Hluk'!V31</f>
        <v>2428520.4190000002</v>
      </c>
      <c r="W31" s="237">
        <f>'[1]14 Hluk'!W31</f>
        <v>2430151.2025000006</v>
      </c>
      <c r="X31" s="237">
        <f>'[1]14 Hluk'!X31</f>
        <v>2431781.9859999996</v>
      </c>
      <c r="Y31" s="237">
        <f>'[1]14 Hluk'!Y31</f>
        <v>2433412.7694999999</v>
      </c>
      <c r="Z31" s="237">
        <f>'[1]14 Hluk'!Z31</f>
        <v>2435043.5529999998</v>
      </c>
      <c r="AA31" s="237">
        <f>'[1]14 Hluk'!AA31</f>
        <v>2436674.3364999997</v>
      </c>
      <c r="AB31" s="237">
        <f>'[1]14 Hluk'!AB31</f>
        <v>2438305.1199999996</v>
      </c>
      <c r="AC31" s="237">
        <f>'[1]14 Hluk'!AC31</f>
        <v>2439935.9035</v>
      </c>
      <c r="AD31" s="237">
        <f>'[1]14 Hluk'!AD31</f>
        <v>2441566.6869999999</v>
      </c>
      <c r="AE31" s="237">
        <f>'[1]14 Hluk'!AE31</f>
        <v>2443197.4704999998</v>
      </c>
      <c r="AF31" s="237">
        <f>'[1]14 Hluk'!AF31</f>
        <v>2444828.2539999997</v>
      </c>
      <c r="AG31" s="237">
        <f>'[1]14 Hluk'!AG31</f>
        <v>2446459.0375000001</v>
      </c>
    </row>
    <row r="32" spans="2:33" x14ac:dyDescent="0.2">
      <c r="B32" s="48" t="s">
        <v>418</v>
      </c>
      <c r="C32" s="55">
        <f t="shared" si="4"/>
        <v>3389315.831999999</v>
      </c>
      <c r="D32" s="237">
        <f>'[1]14 Hluk'!D32</f>
        <v>126411.10699999999</v>
      </c>
      <c r="E32" s="237">
        <f>'[1]14 Hluk'!E32</f>
        <v>128419.264</v>
      </c>
      <c r="F32" s="237">
        <f>'[1]14 Hluk'!F32</f>
        <v>130427.421</v>
      </c>
      <c r="G32" s="237">
        <f>'[1]14 Hluk'!G32</f>
        <v>95032.494999999995</v>
      </c>
      <c r="H32" s="237">
        <f>'[1]14 Hluk'!H32</f>
        <v>95032.494999999995</v>
      </c>
      <c r="I32" s="237">
        <f>'[1]14 Hluk'!I32</f>
        <v>96277.510000000009</v>
      </c>
      <c r="J32" s="237">
        <f>'[1]14 Hluk'!J32</f>
        <v>97522.524999999994</v>
      </c>
      <c r="K32" s="237">
        <f>'[1]14 Hluk'!K32</f>
        <v>98767.540000000008</v>
      </c>
      <c r="L32" s="237">
        <f>'[1]14 Hluk'!L32</f>
        <v>100012.55499999999</v>
      </c>
      <c r="M32" s="237">
        <f>'[1]14 Hluk'!M32</f>
        <v>101257.57</v>
      </c>
      <c r="N32" s="237">
        <f>'[1]14 Hluk'!N32</f>
        <v>102502.58499999999</v>
      </c>
      <c r="O32" s="237">
        <f>'[1]14 Hluk'!O32</f>
        <v>103747.6</v>
      </c>
      <c r="P32" s="237">
        <f>'[1]14 Hluk'!P32</f>
        <v>104992.61499999999</v>
      </c>
      <c r="Q32" s="237">
        <f>'[1]14 Hluk'!Q32</f>
        <v>106237.62999999999</v>
      </c>
      <c r="R32" s="237">
        <f>'[1]14 Hluk'!R32</f>
        <v>107482.645</v>
      </c>
      <c r="S32" s="237">
        <f>'[1]14 Hluk'!S32</f>
        <v>109007.25</v>
      </c>
      <c r="T32" s="237">
        <f>'[1]14 Hluk'!T32</f>
        <v>110531.85500000001</v>
      </c>
      <c r="U32" s="237">
        <f>'[1]14 Hluk'!U32</f>
        <v>112056.45999999999</v>
      </c>
      <c r="V32" s="237">
        <f>'[1]14 Hluk'!V32</f>
        <v>113581.06499999999</v>
      </c>
      <c r="W32" s="237">
        <f>'[1]14 Hluk'!W32</f>
        <v>115105.67</v>
      </c>
      <c r="X32" s="237">
        <f>'[1]14 Hluk'!X32</f>
        <v>116630.27499999999</v>
      </c>
      <c r="Y32" s="237">
        <f>'[1]14 Hluk'!Y32</f>
        <v>118154.88</v>
      </c>
      <c r="Z32" s="237">
        <f>'[1]14 Hluk'!Z32</f>
        <v>119679.48499999999</v>
      </c>
      <c r="AA32" s="237">
        <f>'[1]14 Hluk'!AA32</f>
        <v>121204.09</v>
      </c>
      <c r="AB32" s="237">
        <f>'[1]14 Hluk'!AB32</f>
        <v>122728.69499999999</v>
      </c>
      <c r="AC32" s="237">
        <f>'[1]14 Hluk'!AC32</f>
        <v>124253.29999999999</v>
      </c>
      <c r="AD32" s="237">
        <f>'[1]14 Hluk'!AD32</f>
        <v>125777.905</v>
      </c>
      <c r="AE32" s="237">
        <f>'[1]14 Hluk'!AE32</f>
        <v>127302.51000000001</v>
      </c>
      <c r="AF32" s="237">
        <f>'[1]14 Hluk'!AF32</f>
        <v>128827.11499999999</v>
      </c>
      <c r="AG32" s="237">
        <f>'[1]14 Hluk'!AG32</f>
        <v>130351.72</v>
      </c>
    </row>
    <row r="33" spans="2:33" x14ac:dyDescent="0.2">
      <c r="B33" s="48" t="s">
        <v>419</v>
      </c>
      <c r="C33" s="55">
        <f t="shared" si="4"/>
        <v>2143920.7939999998</v>
      </c>
      <c r="D33" s="237">
        <f>'[1]14 Hluk'!D33</f>
        <v>58991.519000000015</v>
      </c>
      <c r="E33" s="237">
        <f>'[1]14 Hluk'!E33</f>
        <v>57253.243000000002</v>
      </c>
      <c r="F33" s="237">
        <f>'[1]14 Hluk'!F33</f>
        <v>55514.966999999997</v>
      </c>
      <c r="G33" s="237">
        <f>'[1]14 Hluk'!G33</f>
        <v>63551.975000000006</v>
      </c>
      <c r="H33" s="237">
        <f>'[1]14 Hluk'!H33</f>
        <v>63551.975000000006</v>
      </c>
      <c r="I33" s="237">
        <f>'[1]14 Hluk'!I33</f>
        <v>64420.675000000003</v>
      </c>
      <c r="J33" s="237">
        <f>'[1]14 Hluk'!J33</f>
        <v>65289.375</v>
      </c>
      <c r="K33" s="237">
        <f>'[1]14 Hluk'!K33</f>
        <v>66158.074999999997</v>
      </c>
      <c r="L33" s="237">
        <f>'[1]14 Hluk'!L33</f>
        <v>67026.774999999994</v>
      </c>
      <c r="M33" s="237">
        <f>'[1]14 Hluk'!M33</f>
        <v>67895.475000000006</v>
      </c>
      <c r="N33" s="237">
        <f>'[1]14 Hluk'!N33</f>
        <v>68764.175000000003</v>
      </c>
      <c r="O33" s="237">
        <f>'[1]14 Hluk'!O33</f>
        <v>69632.875</v>
      </c>
      <c r="P33" s="237">
        <f>'[1]14 Hluk'!P33</f>
        <v>70501.574999999997</v>
      </c>
      <c r="Q33" s="237">
        <f>'[1]14 Hluk'!Q33</f>
        <v>71370.274999999994</v>
      </c>
      <c r="R33" s="237">
        <f>'[1]14 Hluk'!R33</f>
        <v>72238.975000000006</v>
      </c>
      <c r="S33" s="237">
        <f>'[1]14 Hluk'!S33</f>
        <v>72890.426999999996</v>
      </c>
      <c r="T33" s="237">
        <f>'[1]14 Hluk'!T33</f>
        <v>73541.879000000001</v>
      </c>
      <c r="U33" s="237">
        <f>'[1]14 Hluk'!U33</f>
        <v>74193.331000000006</v>
      </c>
      <c r="V33" s="237">
        <f>'[1]14 Hluk'!V33</f>
        <v>74844.782999999996</v>
      </c>
      <c r="W33" s="237">
        <f>'[1]14 Hluk'!W33</f>
        <v>75496.234999999986</v>
      </c>
      <c r="X33" s="237">
        <f>'[1]14 Hluk'!X33</f>
        <v>76147.687000000005</v>
      </c>
      <c r="Y33" s="237">
        <f>'[1]14 Hluk'!Y33</f>
        <v>76799.138999999996</v>
      </c>
      <c r="Z33" s="237">
        <f>'[1]14 Hluk'!Z33</f>
        <v>77450.590999999986</v>
      </c>
      <c r="AA33" s="237">
        <f>'[1]14 Hluk'!AA33</f>
        <v>78102.042999999976</v>
      </c>
      <c r="AB33" s="237">
        <f>'[1]14 Hluk'!AB33</f>
        <v>78753.494999999995</v>
      </c>
      <c r="AC33" s="237">
        <f>'[1]14 Hluk'!AC33</f>
        <v>79404.947</v>
      </c>
      <c r="AD33" s="237">
        <f>'[1]14 Hluk'!AD33</f>
        <v>80056.399000000005</v>
      </c>
      <c r="AE33" s="237">
        <f>'[1]14 Hluk'!AE33</f>
        <v>80707.850999999995</v>
      </c>
      <c r="AF33" s="237">
        <f>'[1]14 Hluk'!AF33</f>
        <v>81359.303</v>
      </c>
      <c r="AG33" s="237">
        <f>'[1]14 Hluk'!AG33</f>
        <v>82010.754999999976</v>
      </c>
    </row>
    <row r="34" spans="2:33" x14ac:dyDescent="0.2">
      <c r="B34" s="48" t="s">
        <v>422</v>
      </c>
      <c r="C34" s="55">
        <f t="shared" si="4"/>
        <v>29561056.138500001</v>
      </c>
      <c r="D34" s="237">
        <f>'[1]14 Hluk'!D34</f>
        <v>841950.39099999995</v>
      </c>
      <c r="E34" s="237">
        <f>'[1]14 Hluk'!E34</f>
        <v>859117.21699999983</v>
      </c>
      <c r="F34" s="237">
        <f>'[1]14 Hluk'!F34</f>
        <v>876284.04299999971</v>
      </c>
      <c r="G34" s="237">
        <f>'[1]14 Hluk'!G34</f>
        <v>853046.60999999987</v>
      </c>
      <c r="H34" s="237">
        <f>'[1]14 Hluk'!H34</f>
        <v>853046.60999999987</v>
      </c>
      <c r="I34" s="237">
        <f>'[1]14 Hluk'!I34</f>
        <v>864647.14950000017</v>
      </c>
      <c r="J34" s="237">
        <f>'[1]14 Hluk'!J34</f>
        <v>876247.68899999978</v>
      </c>
      <c r="K34" s="237">
        <f>'[1]14 Hluk'!K34</f>
        <v>887848.22849999997</v>
      </c>
      <c r="L34" s="237">
        <f>'[1]14 Hluk'!L34</f>
        <v>899448.76800000016</v>
      </c>
      <c r="M34" s="237">
        <f>'[1]14 Hluk'!M34</f>
        <v>911049.30749999988</v>
      </c>
      <c r="N34" s="237">
        <f>'[1]14 Hluk'!N34</f>
        <v>922649.8470000003</v>
      </c>
      <c r="O34" s="237">
        <f>'[1]14 Hluk'!O34</f>
        <v>934250.38650000002</v>
      </c>
      <c r="P34" s="237">
        <f>'[1]14 Hluk'!P34</f>
        <v>945850.92599999998</v>
      </c>
      <c r="Q34" s="237">
        <f>'[1]14 Hluk'!Q34</f>
        <v>957451.46550000017</v>
      </c>
      <c r="R34" s="237">
        <f>'[1]14 Hluk'!R34</f>
        <v>969052.00499999989</v>
      </c>
      <c r="S34" s="237">
        <f>'[1]14 Hluk'!S34</f>
        <v>982163.13350000011</v>
      </c>
      <c r="T34" s="237">
        <f>'[1]14 Hluk'!T34</f>
        <v>995274.26199999999</v>
      </c>
      <c r="U34" s="237">
        <f>'[1]14 Hluk'!U34</f>
        <v>1008385.3905000002</v>
      </c>
      <c r="V34" s="237">
        <f>'[1]14 Hluk'!V34</f>
        <v>1021496.519</v>
      </c>
      <c r="W34" s="237">
        <f>'[1]14 Hluk'!W34</f>
        <v>1034607.6475</v>
      </c>
      <c r="X34" s="237">
        <f>'[1]14 Hluk'!X34</f>
        <v>1047718.7760000001</v>
      </c>
      <c r="Y34" s="237">
        <f>'[1]14 Hluk'!Y34</f>
        <v>1060829.9044999999</v>
      </c>
      <c r="Z34" s="237">
        <f>'[1]14 Hluk'!Z34</f>
        <v>1073941.0330000003</v>
      </c>
      <c r="AA34" s="237">
        <f>'[1]14 Hluk'!AA34</f>
        <v>1087052.1615000002</v>
      </c>
      <c r="AB34" s="237">
        <f>'[1]14 Hluk'!AB34</f>
        <v>1100163.29</v>
      </c>
      <c r="AC34" s="237">
        <f>'[1]14 Hluk'!AC34</f>
        <v>1113274.4185000001</v>
      </c>
      <c r="AD34" s="237">
        <f>'[1]14 Hluk'!AD34</f>
        <v>1126385.547</v>
      </c>
      <c r="AE34" s="237">
        <f>'[1]14 Hluk'!AE34</f>
        <v>1139496.6755000001</v>
      </c>
      <c r="AF34" s="237">
        <f>'[1]14 Hluk'!AF34</f>
        <v>1152607.804</v>
      </c>
      <c r="AG34" s="237">
        <f>'[1]14 Hluk'!AG34</f>
        <v>1165718.9324999996</v>
      </c>
    </row>
    <row r="35" spans="2:33" x14ac:dyDescent="0.2">
      <c r="B35" s="48" t="s">
        <v>423</v>
      </c>
      <c r="C35" s="55">
        <f t="shared" si="4"/>
        <v>22549539.144499995</v>
      </c>
      <c r="D35" s="237">
        <f>'[1]14 Hluk'!D35</f>
        <v>840073.34199999995</v>
      </c>
      <c r="E35" s="237">
        <f>'[1]14 Hluk'!E35</f>
        <v>853609.65899999999</v>
      </c>
      <c r="F35" s="237">
        <f>'[1]14 Hluk'!F35</f>
        <v>867145.97600000002</v>
      </c>
      <c r="G35" s="237">
        <f>'[1]14 Hluk'!G35</f>
        <v>630895.56499999994</v>
      </c>
      <c r="H35" s="237">
        <f>'[1]14 Hluk'!H35</f>
        <v>630895.56499999994</v>
      </c>
      <c r="I35" s="237">
        <f>'[1]14 Hluk'!I35</f>
        <v>639240.81550000003</v>
      </c>
      <c r="J35" s="237">
        <f>'[1]14 Hluk'!J35</f>
        <v>647586.06599999988</v>
      </c>
      <c r="K35" s="237">
        <f>'[1]14 Hluk'!K35</f>
        <v>655931.31649999996</v>
      </c>
      <c r="L35" s="237">
        <f>'[1]14 Hluk'!L35</f>
        <v>664276.56699999992</v>
      </c>
      <c r="M35" s="237">
        <f>'[1]14 Hluk'!M35</f>
        <v>672621.81749999989</v>
      </c>
      <c r="N35" s="237">
        <f>'[1]14 Hluk'!N35</f>
        <v>680967.06799999985</v>
      </c>
      <c r="O35" s="237">
        <f>'[1]14 Hluk'!O35</f>
        <v>689312.31849999982</v>
      </c>
      <c r="P35" s="237">
        <f>'[1]14 Hluk'!P35</f>
        <v>697657.56899999978</v>
      </c>
      <c r="Q35" s="237">
        <f>'[1]14 Hluk'!Q35</f>
        <v>706002.81949999987</v>
      </c>
      <c r="R35" s="237">
        <f>'[1]14 Hluk'!R35</f>
        <v>714348.07000000007</v>
      </c>
      <c r="S35" s="237">
        <f>'[1]14 Hluk'!S35</f>
        <v>724712.68299999996</v>
      </c>
      <c r="T35" s="237">
        <f>'[1]14 Hluk'!T35</f>
        <v>735077.29600000009</v>
      </c>
      <c r="U35" s="237">
        <f>'[1]14 Hluk'!U35</f>
        <v>745441.90899999999</v>
      </c>
      <c r="V35" s="237">
        <f>'[1]14 Hluk'!V35</f>
        <v>755806.52200000011</v>
      </c>
      <c r="W35" s="237">
        <f>'[1]14 Hluk'!W35</f>
        <v>766171.13500000001</v>
      </c>
      <c r="X35" s="237">
        <f>'[1]14 Hluk'!X35</f>
        <v>776535.74800000014</v>
      </c>
      <c r="Y35" s="237">
        <f>'[1]14 Hluk'!Y35</f>
        <v>786900.36100000015</v>
      </c>
      <c r="Z35" s="237">
        <f>'[1]14 Hluk'!Z35</f>
        <v>797264.97400000016</v>
      </c>
      <c r="AA35" s="237">
        <f>'[1]14 Hluk'!AA35</f>
        <v>807629.58700000017</v>
      </c>
      <c r="AB35" s="237">
        <f>'[1]14 Hluk'!AB35</f>
        <v>817994.2</v>
      </c>
      <c r="AC35" s="237">
        <f>'[1]14 Hluk'!AC35</f>
        <v>828358.81299999985</v>
      </c>
      <c r="AD35" s="237">
        <f>'[1]14 Hluk'!AD35</f>
        <v>838723.42600000009</v>
      </c>
      <c r="AE35" s="237">
        <f>'[1]14 Hluk'!AE35</f>
        <v>849088.03899999987</v>
      </c>
      <c r="AF35" s="237">
        <f>'[1]14 Hluk'!AF35</f>
        <v>859452.65200000012</v>
      </c>
      <c r="AG35" s="237">
        <f>'[1]14 Hluk'!AG35</f>
        <v>869817.26500000013</v>
      </c>
    </row>
    <row r="36" spans="2:33" x14ac:dyDescent="0.2">
      <c r="B36" s="48" t="s">
        <v>424</v>
      </c>
      <c r="C36" s="55">
        <f t="shared" si="4"/>
        <v>14289443.6555</v>
      </c>
      <c r="D36" s="237">
        <f>'[1]14 Hluk'!D36</f>
        <v>393079.15800000005</v>
      </c>
      <c r="E36" s="237">
        <f>'[1]14 Hluk'!E36</f>
        <v>381661.30100000004</v>
      </c>
      <c r="F36" s="237">
        <f>'[1]14 Hluk'!F36</f>
        <v>370243.44400000002</v>
      </c>
      <c r="G36" s="237">
        <f>'[1]14 Hluk'!G36</f>
        <v>425166.6</v>
      </c>
      <c r="H36" s="237">
        <f>'[1]14 Hluk'!H36</f>
        <v>425166.6</v>
      </c>
      <c r="I36" s="237">
        <f>'[1]14 Hluk'!I36</f>
        <v>430754.20250000001</v>
      </c>
      <c r="J36" s="237">
        <f>'[1]14 Hluk'!J36</f>
        <v>436341.80500000005</v>
      </c>
      <c r="K36" s="237">
        <f>'[1]14 Hluk'!K36</f>
        <v>441929.40750000009</v>
      </c>
      <c r="L36" s="237">
        <f>'[1]14 Hluk'!L36</f>
        <v>447517.01</v>
      </c>
      <c r="M36" s="237">
        <f>'[1]14 Hluk'!M36</f>
        <v>453104.6125000001</v>
      </c>
      <c r="N36" s="237">
        <f>'[1]14 Hluk'!N36</f>
        <v>458692.2150000002</v>
      </c>
      <c r="O36" s="237">
        <f>'[1]14 Hluk'!O36</f>
        <v>464279.81750000018</v>
      </c>
      <c r="P36" s="237">
        <f>'[1]14 Hluk'!P36</f>
        <v>469867.42000000016</v>
      </c>
      <c r="Q36" s="237">
        <f>'[1]14 Hluk'!Q36</f>
        <v>475455.0225000002</v>
      </c>
      <c r="R36" s="237">
        <f>'[1]14 Hluk'!R36</f>
        <v>481042.625</v>
      </c>
      <c r="S36" s="237">
        <f>'[1]14 Hluk'!S36</f>
        <v>485371.81700000004</v>
      </c>
      <c r="T36" s="237">
        <f>'[1]14 Hluk'!T36</f>
        <v>489701.00900000002</v>
      </c>
      <c r="U36" s="237">
        <f>'[1]14 Hluk'!U36</f>
        <v>494030.201</v>
      </c>
      <c r="V36" s="237">
        <f>'[1]14 Hluk'!V36</f>
        <v>498359.39300000004</v>
      </c>
      <c r="W36" s="237">
        <f>'[1]14 Hluk'!W36</f>
        <v>502688.58500000008</v>
      </c>
      <c r="X36" s="237">
        <f>'[1]14 Hluk'!X36</f>
        <v>507017.77700000006</v>
      </c>
      <c r="Y36" s="237">
        <f>'[1]14 Hluk'!Y36</f>
        <v>511346.9690000001</v>
      </c>
      <c r="Z36" s="237">
        <f>'[1]14 Hluk'!Z36</f>
        <v>515676.16100000008</v>
      </c>
      <c r="AA36" s="237">
        <f>'[1]14 Hluk'!AA36</f>
        <v>520005.35300000012</v>
      </c>
      <c r="AB36" s="237">
        <f>'[1]14 Hluk'!AB36</f>
        <v>524334.54500000004</v>
      </c>
      <c r="AC36" s="237">
        <f>'[1]14 Hluk'!AC36</f>
        <v>528663.73700000008</v>
      </c>
      <c r="AD36" s="237">
        <f>'[1]14 Hluk'!AD36</f>
        <v>532992.929</v>
      </c>
      <c r="AE36" s="237">
        <f>'[1]14 Hluk'!AE36</f>
        <v>537322.12100000004</v>
      </c>
      <c r="AF36" s="237">
        <f>'[1]14 Hluk'!AF36</f>
        <v>541651.31300000008</v>
      </c>
      <c r="AG36" s="237">
        <f>'[1]14 Hluk'!AG36</f>
        <v>545980.505</v>
      </c>
    </row>
    <row r="37" spans="2:33" x14ac:dyDescent="0.2">
      <c r="B37" s="48" t="s">
        <v>429</v>
      </c>
      <c r="C37" s="55">
        <f t="shared" si="4"/>
        <v>196714983.21750003</v>
      </c>
      <c r="D37" s="237">
        <f>'[1]14 Hluk'!D37</f>
        <v>5600648.6949999984</v>
      </c>
      <c r="E37" s="237">
        <f>'[1]14 Hluk'!E37</f>
        <v>5714864.8599999994</v>
      </c>
      <c r="F37" s="237">
        <f>'[1]14 Hluk'!F37</f>
        <v>5829081.0249999994</v>
      </c>
      <c r="G37" s="237">
        <f>'[1]14 Hluk'!G37</f>
        <v>5679324.8100000015</v>
      </c>
      <c r="H37" s="237">
        <f>'[1]14 Hluk'!H37</f>
        <v>5679324.8100000015</v>
      </c>
      <c r="I37" s="237">
        <f>'[1]14 Hluk'!I37</f>
        <v>5755915.3515000008</v>
      </c>
      <c r="J37" s="237">
        <f>'[1]14 Hluk'!J37</f>
        <v>5832505.8930000002</v>
      </c>
      <c r="K37" s="237">
        <f>'[1]14 Hluk'!K37</f>
        <v>5909096.4344999986</v>
      </c>
      <c r="L37" s="237">
        <f>'[1]14 Hluk'!L37</f>
        <v>5985686.9759999989</v>
      </c>
      <c r="M37" s="237">
        <f>'[1]14 Hluk'!M37</f>
        <v>6062277.5175000019</v>
      </c>
      <c r="N37" s="237">
        <f>'[1]14 Hluk'!N37</f>
        <v>6138868.0590000013</v>
      </c>
      <c r="O37" s="237">
        <f>'[1]14 Hluk'!O37</f>
        <v>6215458.6004999997</v>
      </c>
      <c r="P37" s="237">
        <f>'[1]14 Hluk'!P37</f>
        <v>6292049.1419999981</v>
      </c>
      <c r="Q37" s="237">
        <f>'[1]14 Hluk'!Q37</f>
        <v>6368639.6835000012</v>
      </c>
      <c r="R37" s="237">
        <f>'[1]14 Hluk'!R37</f>
        <v>6445230.2250000015</v>
      </c>
      <c r="S37" s="237">
        <f>'[1]14 Hluk'!S37</f>
        <v>6532959.8730000006</v>
      </c>
      <c r="T37" s="237">
        <f>'[1]14 Hluk'!T37</f>
        <v>6620689.5209999988</v>
      </c>
      <c r="U37" s="237">
        <f>'[1]14 Hluk'!U37</f>
        <v>6708419.1689999979</v>
      </c>
      <c r="V37" s="237">
        <f>'[1]14 Hluk'!V37</f>
        <v>6796148.8169999979</v>
      </c>
      <c r="W37" s="237">
        <f>'[1]14 Hluk'!W37</f>
        <v>6883878.464999998</v>
      </c>
      <c r="X37" s="237">
        <f>'[1]14 Hluk'!X37</f>
        <v>6971608.1130000018</v>
      </c>
      <c r="Y37" s="237">
        <f>'[1]14 Hluk'!Y37</f>
        <v>7059337.7609999999</v>
      </c>
      <c r="Z37" s="237">
        <f>'[1]14 Hluk'!Z37</f>
        <v>7147067.409</v>
      </c>
      <c r="AA37" s="237">
        <f>'[1]14 Hluk'!AA37</f>
        <v>7234797.0569999991</v>
      </c>
      <c r="AB37" s="237">
        <f>'[1]14 Hluk'!AB37</f>
        <v>7322526.7049999991</v>
      </c>
      <c r="AC37" s="237">
        <f>'[1]14 Hluk'!AC37</f>
        <v>7410256.353000002</v>
      </c>
      <c r="AD37" s="237">
        <f>'[1]14 Hluk'!AD37</f>
        <v>7497986.0010000002</v>
      </c>
      <c r="AE37" s="237">
        <f>'[1]14 Hluk'!AE37</f>
        <v>7585715.6490000021</v>
      </c>
      <c r="AF37" s="237">
        <f>'[1]14 Hluk'!AF37</f>
        <v>7673445.2969999984</v>
      </c>
      <c r="AG37" s="237">
        <f>'[1]14 Hluk'!AG37</f>
        <v>7761174.9449999994</v>
      </c>
    </row>
    <row r="38" spans="2:33" x14ac:dyDescent="0.2">
      <c r="B38" s="48" t="s">
        <v>425</v>
      </c>
      <c r="C38" s="55">
        <f t="shared" si="4"/>
        <v>191843.34299999994</v>
      </c>
      <c r="D38" s="237">
        <f>'[1]14 Hluk'!D38</f>
        <v>7354.8230000000012</v>
      </c>
      <c r="E38" s="237">
        <f>'[1]14 Hluk'!E38</f>
        <v>7489.5810000000001</v>
      </c>
      <c r="F38" s="237">
        <f>'[1]14 Hluk'!F38</f>
        <v>7624.3390000000009</v>
      </c>
      <c r="G38" s="237">
        <f>'[1]14 Hluk'!G38</f>
        <v>5110.7299999999996</v>
      </c>
      <c r="H38" s="237">
        <f>'[1]14 Hluk'!H38</f>
        <v>5110.7299999999996</v>
      </c>
      <c r="I38" s="237">
        <f>'[1]14 Hluk'!I38</f>
        <v>5221.5439999999999</v>
      </c>
      <c r="J38" s="237">
        <f>'[1]14 Hluk'!J38</f>
        <v>5332.3580000000002</v>
      </c>
      <c r="K38" s="237">
        <f>'[1]14 Hluk'!K38</f>
        <v>5443.1719999999996</v>
      </c>
      <c r="L38" s="237">
        <f>'[1]14 Hluk'!L38</f>
        <v>5553.985999999999</v>
      </c>
      <c r="M38" s="237">
        <f>'[1]14 Hluk'!M38</f>
        <v>5664.7999999999993</v>
      </c>
      <c r="N38" s="237">
        <f>'[1]14 Hluk'!N38</f>
        <v>5775.6139999999996</v>
      </c>
      <c r="O38" s="237">
        <f>'[1]14 Hluk'!O38</f>
        <v>5886.427999999999</v>
      </c>
      <c r="P38" s="237">
        <f>'[1]14 Hluk'!P38</f>
        <v>5997.2419999999984</v>
      </c>
      <c r="Q38" s="237">
        <f>'[1]14 Hluk'!Q38</f>
        <v>6108.0559999999987</v>
      </c>
      <c r="R38" s="237">
        <f>'[1]14 Hluk'!R38</f>
        <v>6218.87</v>
      </c>
      <c r="S38" s="237">
        <f>'[1]14 Hluk'!S38</f>
        <v>6291.1034999999993</v>
      </c>
      <c r="T38" s="237">
        <f>'[1]14 Hluk'!T38</f>
        <v>6363.3369999999995</v>
      </c>
      <c r="U38" s="237">
        <f>'[1]14 Hluk'!U38</f>
        <v>6435.5704999999998</v>
      </c>
      <c r="V38" s="237">
        <f>'[1]14 Hluk'!V38</f>
        <v>6507.8039999999992</v>
      </c>
      <c r="W38" s="237">
        <f>'[1]14 Hluk'!W38</f>
        <v>6580.0374999999995</v>
      </c>
      <c r="X38" s="237">
        <f>'[1]14 Hluk'!X38</f>
        <v>6652.2709999999988</v>
      </c>
      <c r="Y38" s="237">
        <f>'[1]14 Hluk'!Y38</f>
        <v>6724.5044999999982</v>
      </c>
      <c r="Z38" s="237">
        <f>'[1]14 Hluk'!Z38</f>
        <v>6796.7379999999985</v>
      </c>
      <c r="AA38" s="237">
        <f>'[1]14 Hluk'!AA38</f>
        <v>6868.9714999999978</v>
      </c>
      <c r="AB38" s="237">
        <f>'[1]14 Hluk'!AB38</f>
        <v>6941.2049999999999</v>
      </c>
      <c r="AC38" s="237">
        <f>'[1]14 Hluk'!AC38</f>
        <v>7013.4384999999993</v>
      </c>
      <c r="AD38" s="237">
        <f>'[1]14 Hluk'!AD38</f>
        <v>7085.6719999999996</v>
      </c>
      <c r="AE38" s="237">
        <f>'[1]14 Hluk'!AE38</f>
        <v>7157.9054999999998</v>
      </c>
      <c r="AF38" s="237">
        <f>'[1]14 Hluk'!AF38</f>
        <v>7230.1389999999992</v>
      </c>
      <c r="AG38" s="237">
        <f>'[1]14 Hluk'!AG38</f>
        <v>7302.3724999999995</v>
      </c>
    </row>
    <row r="39" spans="2:33" x14ac:dyDescent="0.2">
      <c r="B39" s="48" t="s">
        <v>426</v>
      </c>
      <c r="C39" s="55">
        <f t="shared" ref="C39:C40" si="5">SUM(D39:AG39)</f>
        <v>126674.96549999999</v>
      </c>
      <c r="D39" s="237">
        <f>'[1]14 Hluk'!D39</f>
        <v>3407.7129999999997</v>
      </c>
      <c r="E39" s="237">
        <f>'[1]14 Hluk'!E39</f>
        <v>3374.2059999999997</v>
      </c>
      <c r="F39" s="237">
        <f>'[1]14 Hluk'!F39</f>
        <v>3340.6989999999996</v>
      </c>
      <c r="G39" s="237">
        <f>'[1]14 Hluk'!G39</f>
        <v>3875.9350000000004</v>
      </c>
      <c r="H39" s="237">
        <f>'[1]14 Hluk'!H39</f>
        <v>3875.9350000000004</v>
      </c>
      <c r="I39" s="237">
        <f>'[1]14 Hluk'!I39</f>
        <v>3930.5754999999999</v>
      </c>
      <c r="J39" s="237">
        <f>'[1]14 Hluk'!J39</f>
        <v>3985.2159999999994</v>
      </c>
      <c r="K39" s="237">
        <f>'[1]14 Hluk'!K39</f>
        <v>4039.8564999999999</v>
      </c>
      <c r="L39" s="237">
        <f>'[1]14 Hluk'!L39</f>
        <v>4094.4969999999994</v>
      </c>
      <c r="M39" s="237">
        <f>'[1]14 Hluk'!M39</f>
        <v>4149.1374999999989</v>
      </c>
      <c r="N39" s="237">
        <f>'[1]14 Hluk'!N39</f>
        <v>4203.7779999999984</v>
      </c>
      <c r="O39" s="237">
        <f>'[1]14 Hluk'!O39</f>
        <v>4258.4184999999989</v>
      </c>
      <c r="P39" s="237">
        <f>'[1]14 Hluk'!P39</f>
        <v>4313.0589999999984</v>
      </c>
      <c r="Q39" s="237">
        <f>'[1]14 Hluk'!Q39</f>
        <v>4367.6994999999988</v>
      </c>
      <c r="R39" s="237">
        <f>'[1]14 Hluk'!R39</f>
        <v>4422.34</v>
      </c>
      <c r="S39" s="237">
        <f>'[1]14 Hluk'!S39</f>
        <v>4428.18</v>
      </c>
      <c r="T39" s="237">
        <f>'[1]14 Hluk'!T39</f>
        <v>4434.0200000000004</v>
      </c>
      <c r="U39" s="237">
        <f>'[1]14 Hluk'!U39</f>
        <v>4439.8599999999997</v>
      </c>
      <c r="V39" s="237">
        <f>'[1]14 Hluk'!V39</f>
        <v>4445.7</v>
      </c>
      <c r="W39" s="237">
        <f>'[1]14 Hluk'!W39</f>
        <v>4451.54</v>
      </c>
      <c r="X39" s="237">
        <f>'[1]14 Hluk'!X39</f>
        <v>4457.3799999999992</v>
      </c>
      <c r="Y39" s="237">
        <f>'[1]14 Hluk'!Y39</f>
        <v>4463.2199999999993</v>
      </c>
      <c r="Z39" s="237">
        <f>'[1]14 Hluk'!Z39</f>
        <v>4469.0599999999995</v>
      </c>
      <c r="AA39" s="237">
        <f>'[1]14 Hluk'!AA39</f>
        <v>4474.8999999999996</v>
      </c>
      <c r="AB39" s="237">
        <f>'[1]14 Hluk'!AB39</f>
        <v>4480.74</v>
      </c>
      <c r="AC39" s="237">
        <f>'[1]14 Hluk'!AC39</f>
        <v>4486.58</v>
      </c>
      <c r="AD39" s="237">
        <f>'[1]14 Hluk'!AD39</f>
        <v>4492.42</v>
      </c>
      <c r="AE39" s="237">
        <f>'[1]14 Hluk'!AE39</f>
        <v>4498.26</v>
      </c>
      <c r="AF39" s="237">
        <f>'[1]14 Hluk'!AF39</f>
        <v>4504.1000000000004</v>
      </c>
      <c r="AG39" s="237">
        <f>'[1]14 Hluk'!AG39</f>
        <v>4509.9400000000005</v>
      </c>
    </row>
    <row r="40" spans="2:33" x14ac:dyDescent="0.2">
      <c r="B40" s="48" t="s">
        <v>428</v>
      </c>
      <c r="C40" s="55">
        <f t="shared" si="5"/>
        <v>1697441.8074999999</v>
      </c>
      <c r="D40" s="237">
        <f>'[1]14 Hluk'!D40</f>
        <v>48142.770000000004</v>
      </c>
      <c r="E40" s="237">
        <f>'[1]14 Hluk'!E40</f>
        <v>48872.404999999992</v>
      </c>
      <c r="F40" s="237">
        <f>'[1]14 Hluk'!F40</f>
        <v>49602.039999999994</v>
      </c>
      <c r="G40" s="237">
        <f>'[1]14 Hluk'!G40</f>
        <v>48951.610000000008</v>
      </c>
      <c r="H40" s="237">
        <f>'[1]14 Hluk'!H40</f>
        <v>48951.610000000008</v>
      </c>
      <c r="I40" s="237">
        <f>'[1]14 Hluk'!I40</f>
        <v>49610.982499999998</v>
      </c>
      <c r="J40" s="237">
        <f>'[1]14 Hluk'!J40</f>
        <v>50270.354999999996</v>
      </c>
      <c r="K40" s="237">
        <f>'[1]14 Hluk'!K40</f>
        <v>50929.727500000008</v>
      </c>
      <c r="L40" s="237">
        <f>'[1]14 Hluk'!L40</f>
        <v>51589.100000000006</v>
      </c>
      <c r="M40" s="237">
        <f>'[1]14 Hluk'!M40</f>
        <v>52248.472499999996</v>
      </c>
      <c r="N40" s="237">
        <f>'[1]14 Hluk'!N40</f>
        <v>52907.845000000001</v>
      </c>
      <c r="O40" s="237">
        <f>'[1]14 Hluk'!O40</f>
        <v>53567.217499999999</v>
      </c>
      <c r="P40" s="237">
        <f>'[1]14 Hluk'!P40</f>
        <v>54226.59</v>
      </c>
      <c r="Q40" s="237">
        <f>'[1]14 Hluk'!Q40</f>
        <v>54885.962500000009</v>
      </c>
      <c r="R40" s="237">
        <f>'[1]14 Hluk'!R40</f>
        <v>55545.335000000021</v>
      </c>
      <c r="S40" s="237">
        <f>'[1]14 Hluk'!S40</f>
        <v>56328.333000000013</v>
      </c>
      <c r="T40" s="237">
        <f>'[1]14 Hluk'!T40</f>
        <v>57111.331000000006</v>
      </c>
      <c r="U40" s="237">
        <f>'[1]14 Hluk'!U40</f>
        <v>57894.328999999998</v>
      </c>
      <c r="V40" s="237">
        <f>'[1]14 Hluk'!V40</f>
        <v>58677.327000000005</v>
      </c>
      <c r="W40" s="237">
        <f>'[1]14 Hluk'!W40</f>
        <v>59460.324999999997</v>
      </c>
      <c r="X40" s="237">
        <f>'[1]14 Hluk'!X40</f>
        <v>60243.322999999997</v>
      </c>
      <c r="Y40" s="237">
        <f>'[1]14 Hluk'!Y40</f>
        <v>61026.321000000004</v>
      </c>
      <c r="Z40" s="237">
        <f>'[1]14 Hluk'!Z40</f>
        <v>61809.318999999996</v>
      </c>
      <c r="AA40" s="237">
        <f>'[1]14 Hluk'!AA40</f>
        <v>62592.317000000003</v>
      </c>
      <c r="AB40" s="237">
        <f>'[1]14 Hluk'!AB40</f>
        <v>63375.31500000001</v>
      </c>
      <c r="AC40" s="237">
        <f>'[1]14 Hluk'!AC40</f>
        <v>64158.313000000009</v>
      </c>
      <c r="AD40" s="237">
        <f>'[1]14 Hluk'!AD40</f>
        <v>64941.311000000002</v>
      </c>
      <c r="AE40" s="237">
        <f>'[1]14 Hluk'!AE40</f>
        <v>65724.309000000008</v>
      </c>
      <c r="AF40" s="237">
        <f>'[1]14 Hluk'!AF40</f>
        <v>66507.307000000001</v>
      </c>
      <c r="AG40" s="237">
        <f>'[1]14 Hluk'!AG40</f>
        <v>67290.304999999993</v>
      </c>
    </row>
    <row r="41" spans="2:33" x14ac:dyDescent="0.2">
      <c r="B41" s="49" t="s">
        <v>47</v>
      </c>
      <c r="C41" s="238">
        <f>SUM(D41:AG41)</f>
        <v>1470435156.7690001</v>
      </c>
      <c r="D41" s="238">
        <f t="shared" ref="D41:AG41" si="6">SUM(D26:D40)</f>
        <v>52377205.299000025</v>
      </c>
      <c r="E41" s="238">
        <f t="shared" si="6"/>
        <v>51719135.338000007</v>
      </c>
      <c r="F41" s="238">
        <f t="shared" si="6"/>
        <v>51061065.376999989</v>
      </c>
      <c r="G41" s="238">
        <f t="shared" si="6"/>
        <v>46968956.645000003</v>
      </c>
      <c r="H41" s="238">
        <f t="shared" si="6"/>
        <v>46968956.645000003</v>
      </c>
      <c r="I41" s="238">
        <f t="shared" si="6"/>
        <v>47112447.488999978</v>
      </c>
      <c r="J41" s="238">
        <f t="shared" si="6"/>
        <v>47255938.332999989</v>
      </c>
      <c r="K41" s="238">
        <f t="shared" si="6"/>
        <v>47399429.176999994</v>
      </c>
      <c r="L41" s="238">
        <f t="shared" si="6"/>
        <v>47542920.02099999</v>
      </c>
      <c r="M41" s="238">
        <f t="shared" si="6"/>
        <v>47686410.86500001</v>
      </c>
      <c r="N41" s="238">
        <f t="shared" si="6"/>
        <v>47829901.709000006</v>
      </c>
      <c r="O41" s="238">
        <f t="shared" si="6"/>
        <v>47973392.553000003</v>
      </c>
      <c r="P41" s="238">
        <f t="shared" si="6"/>
        <v>48116883.397</v>
      </c>
      <c r="Q41" s="238">
        <f t="shared" si="6"/>
        <v>48260374.241000012</v>
      </c>
      <c r="R41" s="238">
        <f t="shared" si="6"/>
        <v>48403865.085000001</v>
      </c>
      <c r="S41" s="238">
        <f t="shared" si="6"/>
        <v>48551367.570999987</v>
      </c>
      <c r="T41" s="238">
        <f t="shared" si="6"/>
        <v>48698870.056999989</v>
      </c>
      <c r="U41" s="238">
        <f t="shared" si="6"/>
        <v>48846372.543000013</v>
      </c>
      <c r="V41" s="238">
        <f t="shared" si="6"/>
        <v>48993875.028999999</v>
      </c>
      <c r="W41" s="238">
        <f t="shared" si="6"/>
        <v>49141377.515000001</v>
      </c>
      <c r="X41" s="238">
        <f t="shared" si="6"/>
        <v>49288880.001000009</v>
      </c>
      <c r="Y41" s="238">
        <f t="shared" si="6"/>
        <v>49436382.487000011</v>
      </c>
      <c r="Z41" s="238">
        <f t="shared" si="6"/>
        <v>49583884.972999997</v>
      </c>
      <c r="AA41" s="238">
        <f t="shared" si="6"/>
        <v>49731387.459000006</v>
      </c>
      <c r="AB41" s="238">
        <f t="shared" si="6"/>
        <v>49878889.945</v>
      </c>
      <c r="AC41" s="238">
        <f t="shared" si="6"/>
        <v>50026392.431000002</v>
      </c>
      <c r="AD41" s="238">
        <f t="shared" si="6"/>
        <v>50173894.917000003</v>
      </c>
      <c r="AE41" s="238">
        <f t="shared" si="6"/>
        <v>50321397.40299999</v>
      </c>
      <c r="AF41" s="238">
        <f t="shared" si="6"/>
        <v>50468899.888999991</v>
      </c>
      <c r="AG41" s="238">
        <f t="shared" si="6"/>
        <v>50616402.375</v>
      </c>
    </row>
    <row r="44" spans="2:33" x14ac:dyDescent="0.2">
      <c r="B44" s="48"/>
      <c r="C44" s="48"/>
      <c r="D44" s="48" t="s">
        <v>10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</row>
    <row r="45" spans="2:33" x14ac:dyDescent="0.2">
      <c r="B45" s="49" t="s">
        <v>430</v>
      </c>
      <c r="C45" s="49"/>
      <c r="D45" s="48">
        <v>1</v>
      </c>
      <c r="E45" s="48">
        <v>2</v>
      </c>
      <c r="F45" s="48">
        <v>3</v>
      </c>
      <c r="G45" s="48">
        <v>4</v>
      </c>
      <c r="H45" s="48">
        <v>5</v>
      </c>
      <c r="I45" s="48">
        <v>6</v>
      </c>
      <c r="J45" s="48">
        <v>7</v>
      </c>
      <c r="K45" s="48">
        <v>8</v>
      </c>
      <c r="L45" s="48">
        <v>9</v>
      </c>
      <c r="M45" s="48">
        <v>10</v>
      </c>
      <c r="N45" s="48">
        <v>11</v>
      </c>
      <c r="O45" s="48">
        <v>12</v>
      </c>
      <c r="P45" s="48">
        <v>13</v>
      </c>
      <c r="Q45" s="48">
        <v>14</v>
      </c>
      <c r="R45" s="48">
        <v>15</v>
      </c>
      <c r="S45" s="48">
        <v>16</v>
      </c>
      <c r="T45" s="48">
        <v>17</v>
      </c>
      <c r="U45" s="48">
        <v>18</v>
      </c>
      <c r="V45" s="48">
        <v>19</v>
      </c>
      <c r="W45" s="48">
        <v>20</v>
      </c>
      <c r="X45" s="48">
        <v>21</v>
      </c>
      <c r="Y45" s="48">
        <v>22</v>
      </c>
      <c r="Z45" s="48">
        <v>23</v>
      </c>
      <c r="AA45" s="48">
        <v>24</v>
      </c>
      <c r="AB45" s="48">
        <v>25</v>
      </c>
      <c r="AC45" s="48">
        <v>26</v>
      </c>
      <c r="AD45" s="48">
        <v>27</v>
      </c>
      <c r="AE45" s="48">
        <v>28</v>
      </c>
      <c r="AF45" s="48">
        <v>29</v>
      </c>
      <c r="AG45" s="48">
        <v>30</v>
      </c>
    </row>
    <row r="46" spans="2:33" x14ac:dyDescent="0.2">
      <c r="B46" s="51" t="s">
        <v>90</v>
      </c>
      <c r="C46" s="51" t="s">
        <v>9</v>
      </c>
      <c r="D46" s="52">
        <f>D4</f>
        <v>2026</v>
      </c>
      <c r="E46" s="52">
        <f t="shared" ref="E46:AG46" si="7">E4</f>
        <v>2027</v>
      </c>
      <c r="F46" s="52">
        <f t="shared" si="7"/>
        <v>2028</v>
      </c>
      <c r="G46" s="52">
        <f t="shared" si="7"/>
        <v>2029</v>
      </c>
      <c r="H46" s="52">
        <f t="shared" si="7"/>
        <v>2030</v>
      </c>
      <c r="I46" s="52">
        <f t="shared" si="7"/>
        <v>2031</v>
      </c>
      <c r="J46" s="52">
        <f t="shared" si="7"/>
        <v>2032</v>
      </c>
      <c r="K46" s="52">
        <f t="shared" si="7"/>
        <v>2033</v>
      </c>
      <c r="L46" s="52">
        <f t="shared" si="7"/>
        <v>2034</v>
      </c>
      <c r="M46" s="52">
        <f t="shared" si="7"/>
        <v>2035</v>
      </c>
      <c r="N46" s="52">
        <f t="shared" si="7"/>
        <v>2036</v>
      </c>
      <c r="O46" s="52">
        <f t="shared" si="7"/>
        <v>2037</v>
      </c>
      <c r="P46" s="52">
        <f t="shared" si="7"/>
        <v>2038</v>
      </c>
      <c r="Q46" s="52">
        <f t="shared" si="7"/>
        <v>2039</v>
      </c>
      <c r="R46" s="52">
        <f t="shared" si="7"/>
        <v>2040</v>
      </c>
      <c r="S46" s="52">
        <f t="shared" si="7"/>
        <v>2041</v>
      </c>
      <c r="T46" s="52">
        <f t="shared" si="7"/>
        <v>2042</v>
      </c>
      <c r="U46" s="52">
        <f t="shared" si="7"/>
        <v>2043</v>
      </c>
      <c r="V46" s="52">
        <f t="shared" si="7"/>
        <v>2044</v>
      </c>
      <c r="W46" s="52">
        <f t="shared" si="7"/>
        <v>2045</v>
      </c>
      <c r="X46" s="52">
        <f t="shared" si="7"/>
        <v>2046</v>
      </c>
      <c r="Y46" s="52">
        <f t="shared" si="7"/>
        <v>2047</v>
      </c>
      <c r="Z46" s="52">
        <f t="shared" si="7"/>
        <v>2048</v>
      </c>
      <c r="AA46" s="52">
        <f t="shared" si="7"/>
        <v>2049</v>
      </c>
      <c r="AB46" s="52">
        <f t="shared" si="7"/>
        <v>2050</v>
      </c>
      <c r="AC46" s="52">
        <f t="shared" si="7"/>
        <v>2051</v>
      </c>
      <c r="AD46" s="52">
        <f t="shared" si="7"/>
        <v>2052</v>
      </c>
      <c r="AE46" s="52">
        <f t="shared" si="7"/>
        <v>2053</v>
      </c>
      <c r="AF46" s="52">
        <f t="shared" si="7"/>
        <v>2054</v>
      </c>
      <c r="AG46" s="52">
        <f t="shared" si="7"/>
        <v>2055</v>
      </c>
    </row>
    <row r="47" spans="2:33" x14ac:dyDescent="0.2">
      <c r="B47" s="48" t="s">
        <v>414</v>
      </c>
      <c r="C47" s="55">
        <f>SUM(D47:AG47)</f>
        <v>43382249.834999993</v>
      </c>
      <c r="D47" s="241">
        <f>D5-D26</f>
        <v>0</v>
      </c>
      <c r="E47" s="241">
        <f t="shared" ref="E47:AG56" si="8">E5-E26</f>
        <v>0</v>
      </c>
      <c r="F47" s="241">
        <f t="shared" si="8"/>
        <v>0</v>
      </c>
      <c r="G47" s="241">
        <f t="shared" si="8"/>
        <v>1549476.83</v>
      </c>
      <c r="H47" s="241">
        <f t="shared" si="8"/>
        <v>1549476.83</v>
      </c>
      <c r="I47" s="241">
        <f t="shared" si="8"/>
        <v>1554396.2270000009</v>
      </c>
      <c r="J47" s="241">
        <f t="shared" si="8"/>
        <v>1559315.6240000017</v>
      </c>
      <c r="K47" s="241">
        <f t="shared" si="8"/>
        <v>1564235.0210000006</v>
      </c>
      <c r="L47" s="241">
        <f t="shared" si="8"/>
        <v>1569154.4180000005</v>
      </c>
      <c r="M47" s="241">
        <f t="shared" si="8"/>
        <v>1574073.8150000004</v>
      </c>
      <c r="N47" s="241">
        <f t="shared" si="8"/>
        <v>1578993.2119999994</v>
      </c>
      <c r="O47" s="241">
        <f t="shared" si="8"/>
        <v>1583912.6089999992</v>
      </c>
      <c r="P47" s="241">
        <f t="shared" si="8"/>
        <v>1588832.0059999991</v>
      </c>
      <c r="Q47" s="241">
        <f t="shared" si="8"/>
        <v>1593751.4030000009</v>
      </c>
      <c r="R47" s="241">
        <f t="shared" si="8"/>
        <v>1598670.7999999998</v>
      </c>
      <c r="S47" s="241">
        <f t="shared" si="8"/>
        <v>1603153.2920000004</v>
      </c>
      <c r="T47" s="241">
        <f t="shared" si="8"/>
        <v>1607635.784</v>
      </c>
      <c r="U47" s="241">
        <f t="shared" si="8"/>
        <v>1612118.2760000005</v>
      </c>
      <c r="V47" s="241">
        <f t="shared" si="8"/>
        <v>1616600.7679999992</v>
      </c>
      <c r="W47" s="241">
        <f t="shared" si="8"/>
        <v>1621083.2600000007</v>
      </c>
      <c r="X47" s="241">
        <f t="shared" si="8"/>
        <v>1625565.7520000003</v>
      </c>
      <c r="Y47" s="241">
        <f t="shared" si="8"/>
        <v>1630048.2439999999</v>
      </c>
      <c r="Z47" s="241">
        <f t="shared" si="8"/>
        <v>1634530.7359999996</v>
      </c>
      <c r="AA47" s="241">
        <f t="shared" si="8"/>
        <v>1639013.2280000001</v>
      </c>
      <c r="AB47" s="241">
        <f t="shared" si="8"/>
        <v>1643495.7199999997</v>
      </c>
      <c r="AC47" s="241">
        <f t="shared" si="8"/>
        <v>1647978.2120000003</v>
      </c>
      <c r="AD47" s="241">
        <f t="shared" si="8"/>
        <v>1652460.7039999999</v>
      </c>
      <c r="AE47" s="241">
        <f t="shared" si="8"/>
        <v>1656943.1959999986</v>
      </c>
      <c r="AF47" s="241">
        <f t="shared" si="8"/>
        <v>1661425.6880000001</v>
      </c>
      <c r="AG47" s="241">
        <f t="shared" si="8"/>
        <v>1665908.1799999997</v>
      </c>
    </row>
    <row r="48" spans="2:33" x14ac:dyDescent="0.2">
      <c r="B48" s="48" t="s">
        <v>415</v>
      </c>
      <c r="C48" s="55">
        <f t="shared" ref="C48:C61" si="9">SUM(D48:AG48)</f>
        <v>-12193266.649999991</v>
      </c>
      <c r="D48" s="241">
        <f t="shared" ref="D48:S61" si="10">D6-D27</f>
        <v>0</v>
      </c>
      <c r="E48" s="241">
        <f t="shared" si="10"/>
        <v>0</v>
      </c>
      <c r="F48" s="241">
        <f t="shared" si="10"/>
        <v>0</v>
      </c>
      <c r="G48" s="241">
        <f t="shared" si="10"/>
        <v>-425312.60000000009</v>
      </c>
      <c r="H48" s="241">
        <f t="shared" si="10"/>
        <v>-425312.60000000009</v>
      </c>
      <c r="I48" s="241">
        <f t="shared" si="10"/>
        <v>-427576.32999999961</v>
      </c>
      <c r="J48" s="241">
        <f t="shared" si="10"/>
        <v>-429840.05999999959</v>
      </c>
      <c r="K48" s="241">
        <f t="shared" si="10"/>
        <v>-432103.78999999957</v>
      </c>
      <c r="L48" s="241">
        <f t="shared" si="10"/>
        <v>-434367.51999999955</v>
      </c>
      <c r="M48" s="241">
        <f t="shared" si="10"/>
        <v>-436631.25</v>
      </c>
      <c r="N48" s="241">
        <f t="shared" si="10"/>
        <v>-438894.97999999952</v>
      </c>
      <c r="O48" s="241">
        <f t="shared" si="10"/>
        <v>-441158.7099999995</v>
      </c>
      <c r="P48" s="241">
        <f t="shared" si="10"/>
        <v>-443422.43999999948</v>
      </c>
      <c r="Q48" s="241">
        <f t="shared" si="10"/>
        <v>-445686.16999999946</v>
      </c>
      <c r="R48" s="241">
        <f t="shared" si="10"/>
        <v>-447949.90000000037</v>
      </c>
      <c r="S48" s="241">
        <f t="shared" si="10"/>
        <v>-449997.91500000004</v>
      </c>
      <c r="T48" s="241">
        <f t="shared" si="8"/>
        <v>-452045.9299999997</v>
      </c>
      <c r="U48" s="241">
        <f t="shared" si="8"/>
        <v>-454093.94499999983</v>
      </c>
      <c r="V48" s="241">
        <f t="shared" si="8"/>
        <v>-456141.95999999996</v>
      </c>
      <c r="W48" s="241">
        <f t="shared" si="8"/>
        <v>-458189.97499999963</v>
      </c>
      <c r="X48" s="241">
        <f t="shared" si="8"/>
        <v>-460237.98999999976</v>
      </c>
      <c r="Y48" s="241">
        <f t="shared" si="8"/>
        <v>-462286.00499999942</v>
      </c>
      <c r="Z48" s="241">
        <f t="shared" si="8"/>
        <v>-464334.01999999955</v>
      </c>
      <c r="AA48" s="241">
        <f t="shared" si="8"/>
        <v>-466382.03499999922</v>
      </c>
      <c r="AB48" s="241">
        <f t="shared" si="8"/>
        <v>-468430.04999999981</v>
      </c>
      <c r="AC48" s="241">
        <f t="shared" si="8"/>
        <v>-470478.06499999994</v>
      </c>
      <c r="AD48" s="241">
        <f t="shared" si="8"/>
        <v>-472526.07999999961</v>
      </c>
      <c r="AE48" s="241">
        <f t="shared" si="8"/>
        <v>-474574.09499999974</v>
      </c>
      <c r="AF48" s="241">
        <f t="shared" si="8"/>
        <v>-476622.10999999987</v>
      </c>
      <c r="AG48" s="241">
        <f t="shared" si="8"/>
        <v>-478670.125</v>
      </c>
    </row>
    <row r="49" spans="2:33" x14ac:dyDescent="0.2">
      <c r="B49" s="48" t="s">
        <v>420</v>
      </c>
      <c r="C49" s="55">
        <f t="shared" si="9"/>
        <v>23414999.112500038</v>
      </c>
      <c r="D49" s="241">
        <f t="shared" si="10"/>
        <v>0</v>
      </c>
      <c r="E49" s="241">
        <f t="shared" si="8"/>
        <v>0</v>
      </c>
      <c r="F49" s="241">
        <f t="shared" si="8"/>
        <v>0</v>
      </c>
      <c r="G49" s="241">
        <f t="shared" si="8"/>
        <v>828487.95000000671</v>
      </c>
      <c r="H49" s="241">
        <f t="shared" si="8"/>
        <v>828487.95000000671</v>
      </c>
      <c r="I49" s="241">
        <f t="shared" si="8"/>
        <v>831780.87049999833</v>
      </c>
      <c r="J49" s="241">
        <f t="shared" si="8"/>
        <v>835073.79100000486</v>
      </c>
      <c r="K49" s="241">
        <f t="shared" si="8"/>
        <v>838366.71149999648</v>
      </c>
      <c r="L49" s="241">
        <f t="shared" si="8"/>
        <v>841659.63200000674</v>
      </c>
      <c r="M49" s="241">
        <f t="shared" si="8"/>
        <v>844952.55250000209</v>
      </c>
      <c r="N49" s="241">
        <f t="shared" si="8"/>
        <v>848245.47300000116</v>
      </c>
      <c r="O49" s="241">
        <f t="shared" si="8"/>
        <v>851538.39350000769</v>
      </c>
      <c r="P49" s="241">
        <f t="shared" si="8"/>
        <v>854831.31400000677</v>
      </c>
      <c r="Q49" s="241">
        <f t="shared" si="8"/>
        <v>858124.23449999839</v>
      </c>
      <c r="R49" s="241">
        <f t="shared" si="8"/>
        <v>861417.15500000119</v>
      </c>
      <c r="S49" s="241">
        <f t="shared" si="8"/>
        <v>864506.95299999788</v>
      </c>
      <c r="T49" s="241">
        <f t="shared" si="8"/>
        <v>867596.75100000203</v>
      </c>
      <c r="U49" s="241">
        <f t="shared" si="8"/>
        <v>870686.54900000617</v>
      </c>
      <c r="V49" s="241">
        <f t="shared" si="8"/>
        <v>873776.34699999541</v>
      </c>
      <c r="W49" s="241">
        <f t="shared" si="8"/>
        <v>876866.14500000328</v>
      </c>
      <c r="X49" s="241">
        <f t="shared" si="8"/>
        <v>879955.94299999624</v>
      </c>
      <c r="Y49" s="241">
        <f t="shared" si="8"/>
        <v>883045.74099999666</v>
      </c>
      <c r="Z49" s="241">
        <f t="shared" si="8"/>
        <v>886135.5390000008</v>
      </c>
      <c r="AA49" s="241">
        <f t="shared" si="8"/>
        <v>889225.3369999975</v>
      </c>
      <c r="AB49" s="241">
        <f t="shared" si="8"/>
        <v>892315.13500000164</v>
      </c>
      <c r="AC49" s="241">
        <f t="shared" si="8"/>
        <v>895404.93299999461</v>
      </c>
      <c r="AD49" s="241">
        <f t="shared" si="8"/>
        <v>898494.73100000247</v>
      </c>
      <c r="AE49" s="241">
        <f t="shared" si="8"/>
        <v>901584.52900000289</v>
      </c>
      <c r="AF49" s="241">
        <f t="shared" si="8"/>
        <v>904674.32699999958</v>
      </c>
      <c r="AG49" s="241">
        <f t="shared" si="8"/>
        <v>907764.12500000373</v>
      </c>
    </row>
    <row r="50" spans="2:33" x14ac:dyDescent="0.2">
      <c r="B50" s="48" t="s">
        <v>416</v>
      </c>
      <c r="C50" s="55">
        <f t="shared" si="9"/>
        <v>3780823.4824999999</v>
      </c>
      <c r="D50" s="241">
        <f t="shared" si="10"/>
        <v>0</v>
      </c>
      <c r="E50" s="241">
        <f t="shared" si="8"/>
        <v>0</v>
      </c>
      <c r="F50" s="241">
        <f t="shared" si="8"/>
        <v>0</v>
      </c>
      <c r="G50" s="241">
        <f t="shared" si="8"/>
        <v>135073.35999999999</v>
      </c>
      <c r="H50" s="241">
        <f t="shared" si="8"/>
        <v>135073.35999999999</v>
      </c>
      <c r="I50" s="241">
        <f t="shared" si="8"/>
        <v>135504.38850000012</v>
      </c>
      <c r="J50" s="241">
        <f t="shared" si="8"/>
        <v>135935.41700000002</v>
      </c>
      <c r="K50" s="241">
        <f t="shared" si="8"/>
        <v>136366.44550000003</v>
      </c>
      <c r="L50" s="241">
        <f t="shared" si="8"/>
        <v>136797.47400000005</v>
      </c>
      <c r="M50" s="241">
        <f t="shared" si="8"/>
        <v>137228.50250000006</v>
      </c>
      <c r="N50" s="241">
        <f t="shared" si="8"/>
        <v>137659.53099999996</v>
      </c>
      <c r="O50" s="241">
        <f t="shared" si="8"/>
        <v>138090.55950000003</v>
      </c>
      <c r="P50" s="241">
        <f t="shared" si="8"/>
        <v>138521.58799999999</v>
      </c>
      <c r="Q50" s="241">
        <f t="shared" si="8"/>
        <v>138952.61650000012</v>
      </c>
      <c r="R50" s="241">
        <f t="shared" si="8"/>
        <v>139383.64500000002</v>
      </c>
      <c r="S50" s="241">
        <f t="shared" si="8"/>
        <v>139762.66099999996</v>
      </c>
      <c r="T50" s="241">
        <f t="shared" si="8"/>
        <v>140141.67700000003</v>
      </c>
      <c r="U50" s="241">
        <f t="shared" si="8"/>
        <v>140520.69299999991</v>
      </c>
      <c r="V50" s="241">
        <f t="shared" si="8"/>
        <v>140899.70900000003</v>
      </c>
      <c r="W50" s="241">
        <f t="shared" si="8"/>
        <v>141278.72499999998</v>
      </c>
      <c r="X50" s="241">
        <f t="shared" si="8"/>
        <v>141657.74099999992</v>
      </c>
      <c r="Y50" s="241">
        <f t="shared" si="8"/>
        <v>142036.75699999987</v>
      </c>
      <c r="Z50" s="241">
        <f t="shared" si="8"/>
        <v>142415.77299999987</v>
      </c>
      <c r="AA50" s="241">
        <f t="shared" si="8"/>
        <v>142794.78899999987</v>
      </c>
      <c r="AB50" s="241">
        <f t="shared" si="8"/>
        <v>143173.80500000005</v>
      </c>
      <c r="AC50" s="241">
        <f t="shared" si="8"/>
        <v>143552.821</v>
      </c>
      <c r="AD50" s="241">
        <f t="shared" si="8"/>
        <v>143931.83700000006</v>
      </c>
      <c r="AE50" s="241">
        <f t="shared" si="8"/>
        <v>144310.85299999989</v>
      </c>
      <c r="AF50" s="241">
        <f t="shared" si="8"/>
        <v>144689.86899999989</v>
      </c>
      <c r="AG50" s="241">
        <f t="shared" si="8"/>
        <v>145068.88499999989</v>
      </c>
    </row>
    <row r="51" spans="2:33" x14ac:dyDescent="0.2">
      <c r="B51" s="48" t="s">
        <v>417</v>
      </c>
      <c r="C51" s="55">
        <f t="shared" si="9"/>
        <v>-1061559.6124999998</v>
      </c>
      <c r="D51" s="241">
        <f t="shared" si="10"/>
        <v>0</v>
      </c>
      <c r="E51" s="241">
        <f t="shared" si="8"/>
        <v>0</v>
      </c>
      <c r="F51" s="241">
        <f t="shared" si="8"/>
        <v>0</v>
      </c>
      <c r="G51" s="241">
        <f t="shared" si="8"/>
        <v>-37302.999999999971</v>
      </c>
      <c r="H51" s="241">
        <f t="shared" si="8"/>
        <v>-37302.999999999971</v>
      </c>
      <c r="I51" s="241">
        <f t="shared" si="8"/>
        <v>-37468.162500000006</v>
      </c>
      <c r="J51" s="241">
        <f t="shared" si="8"/>
        <v>-37633.325000000012</v>
      </c>
      <c r="K51" s="241">
        <f t="shared" si="8"/>
        <v>-37798.487499999988</v>
      </c>
      <c r="L51" s="241">
        <f t="shared" si="8"/>
        <v>-37963.650000000023</v>
      </c>
      <c r="M51" s="241">
        <f t="shared" si="8"/>
        <v>-38128.8125</v>
      </c>
      <c r="N51" s="241">
        <f t="shared" si="8"/>
        <v>-38293.975000000006</v>
      </c>
      <c r="O51" s="241">
        <f t="shared" si="8"/>
        <v>-38459.137500000041</v>
      </c>
      <c r="P51" s="241">
        <f t="shared" si="8"/>
        <v>-38624.300000000017</v>
      </c>
      <c r="Q51" s="241">
        <f t="shared" si="8"/>
        <v>-38789.462499999965</v>
      </c>
      <c r="R51" s="241">
        <f t="shared" si="8"/>
        <v>-38954.625000000029</v>
      </c>
      <c r="S51" s="241">
        <f t="shared" si="8"/>
        <v>-39125.627499999973</v>
      </c>
      <c r="T51" s="241">
        <f t="shared" si="8"/>
        <v>-39296.630000000005</v>
      </c>
      <c r="U51" s="241">
        <f t="shared" si="8"/>
        <v>-39467.632500000007</v>
      </c>
      <c r="V51" s="241">
        <f t="shared" si="8"/>
        <v>-39638.634999999951</v>
      </c>
      <c r="W51" s="241">
        <f t="shared" si="8"/>
        <v>-39809.637499999983</v>
      </c>
      <c r="X51" s="241">
        <f t="shared" si="8"/>
        <v>-39980.639999999956</v>
      </c>
      <c r="Y51" s="241">
        <f t="shared" si="8"/>
        <v>-40151.642499999958</v>
      </c>
      <c r="Z51" s="241">
        <f t="shared" si="8"/>
        <v>-40322.64499999999</v>
      </c>
      <c r="AA51" s="241">
        <f t="shared" si="8"/>
        <v>-40493.647499999963</v>
      </c>
      <c r="AB51" s="241">
        <f t="shared" si="8"/>
        <v>-40664.649999999965</v>
      </c>
      <c r="AC51" s="241">
        <f t="shared" si="8"/>
        <v>-40835.652499999967</v>
      </c>
      <c r="AD51" s="241">
        <f t="shared" si="8"/>
        <v>-41006.654999999999</v>
      </c>
      <c r="AE51" s="241">
        <f t="shared" si="8"/>
        <v>-41177.657500000001</v>
      </c>
      <c r="AF51" s="241">
        <f t="shared" si="8"/>
        <v>-41348.659999999945</v>
      </c>
      <c r="AG51" s="241">
        <f t="shared" si="8"/>
        <v>-41519.662499999977</v>
      </c>
    </row>
    <row r="52" spans="2:33" x14ac:dyDescent="0.2">
      <c r="B52" s="48" t="s">
        <v>421</v>
      </c>
      <c r="C52" s="55">
        <f t="shared" si="9"/>
        <v>2039747.7500000028</v>
      </c>
      <c r="D52" s="241">
        <f t="shared" si="10"/>
        <v>0</v>
      </c>
      <c r="E52" s="241">
        <f t="shared" si="8"/>
        <v>0</v>
      </c>
      <c r="F52" s="241">
        <f t="shared" si="8"/>
        <v>0</v>
      </c>
      <c r="G52" s="241">
        <f t="shared" si="8"/>
        <v>72034.209999999963</v>
      </c>
      <c r="H52" s="241">
        <f t="shared" si="8"/>
        <v>72034.209999999963</v>
      </c>
      <c r="I52" s="241">
        <f t="shared" si="8"/>
        <v>72352.782000000123</v>
      </c>
      <c r="J52" s="241">
        <f t="shared" si="8"/>
        <v>72671.353999998886</v>
      </c>
      <c r="K52" s="241">
        <f t="shared" si="8"/>
        <v>72989.925999999978</v>
      </c>
      <c r="L52" s="241">
        <f t="shared" si="8"/>
        <v>73308.498000000603</v>
      </c>
      <c r="M52" s="241">
        <f t="shared" si="8"/>
        <v>73627.069999999832</v>
      </c>
      <c r="N52" s="241">
        <f t="shared" si="8"/>
        <v>73945.641999999527</v>
      </c>
      <c r="O52" s="241">
        <f t="shared" si="8"/>
        <v>74264.213999999687</v>
      </c>
      <c r="P52" s="241">
        <f t="shared" si="8"/>
        <v>74582.785999999847</v>
      </c>
      <c r="Q52" s="241">
        <f t="shared" si="8"/>
        <v>74901.358000000939</v>
      </c>
      <c r="R52" s="241">
        <f t="shared" si="8"/>
        <v>75219.930000000168</v>
      </c>
      <c r="S52" s="241">
        <f t="shared" si="8"/>
        <v>75465.903500000481</v>
      </c>
      <c r="T52" s="241">
        <f t="shared" si="8"/>
        <v>75711.876999999862</v>
      </c>
      <c r="U52" s="241">
        <f t="shared" si="8"/>
        <v>75957.850500000175</v>
      </c>
      <c r="V52" s="241">
        <f t="shared" si="8"/>
        <v>76203.824000000022</v>
      </c>
      <c r="W52" s="241">
        <f t="shared" si="8"/>
        <v>76449.797499999404</v>
      </c>
      <c r="X52" s="241">
        <f t="shared" si="8"/>
        <v>76695.771000000648</v>
      </c>
      <c r="Y52" s="241">
        <f t="shared" si="8"/>
        <v>76941.744500000495</v>
      </c>
      <c r="Z52" s="241">
        <f t="shared" si="8"/>
        <v>77187.718000000343</v>
      </c>
      <c r="AA52" s="241">
        <f t="shared" si="8"/>
        <v>77433.69150000019</v>
      </c>
      <c r="AB52" s="241">
        <f t="shared" si="8"/>
        <v>77679.665000000503</v>
      </c>
      <c r="AC52" s="241">
        <f t="shared" si="8"/>
        <v>77925.638499999885</v>
      </c>
      <c r="AD52" s="241">
        <f t="shared" si="8"/>
        <v>78171.612000000197</v>
      </c>
      <c r="AE52" s="241">
        <f t="shared" si="8"/>
        <v>78417.58550000051</v>
      </c>
      <c r="AF52" s="241">
        <f t="shared" si="8"/>
        <v>78663.559000000358</v>
      </c>
      <c r="AG52" s="241">
        <f t="shared" si="8"/>
        <v>78909.532500000205</v>
      </c>
    </row>
    <row r="53" spans="2:33" x14ac:dyDescent="0.2">
      <c r="B53" s="48" t="s">
        <v>418</v>
      </c>
      <c r="C53" s="55">
        <f t="shared" si="9"/>
        <v>1611082.0774999997</v>
      </c>
      <c r="D53" s="241">
        <f t="shared" si="10"/>
        <v>0</v>
      </c>
      <c r="E53" s="241">
        <f t="shared" si="8"/>
        <v>0</v>
      </c>
      <c r="F53" s="241">
        <f t="shared" si="8"/>
        <v>0</v>
      </c>
      <c r="G53" s="241">
        <f t="shared" si="8"/>
        <v>39411.24000000002</v>
      </c>
      <c r="H53" s="241">
        <f t="shared" si="8"/>
        <v>39411.24000000002</v>
      </c>
      <c r="I53" s="241">
        <f t="shared" si="8"/>
        <v>41371.983499999973</v>
      </c>
      <c r="J53" s="241">
        <f t="shared" si="8"/>
        <v>43332.726999999984</v>
      </c>
      <c r="K53" s="241">
        <f t="shared" si="8"/>
        <v>45293.470499999996</v>
      </c>
      <c r="L53" s="241">
        <f t="shared" si="8"/>
        <v>47254.213999999978</v>
      </c>
      <c r="M53" s="241">
        <f t="shared" si="8"/>
        <v>49214.95749999999</v>
      </c>
      <c r="N53" s="241">
        <f t="shared" si="8"/>
        <v>51175.701000000001</v>
      </c>
      <c r="O53" s="241">
        <f t="shared" si="8"/>
        <v>53136.444499999983</v>
      </c>
      <c r="P53" s="241">
        <f t="shared" si="8"/>
        <v>55097.187999999995</v>
      </c>
      <c r="Q53" s="241">
        <f t="shared" si="8"/>
        <v>57057.931499999992</v>
      </c>
      <c r="R53" s="241">
        <f t="shared" si="8"/>
        <v>59018.675000000003</v>
      </c>
      <c r="S53" s="241">
        <f t="shared" si="8"/>
        <v>60227.226500000019</v>
      </c>
      <c r="T53" s="241">
        <f t="shared" si="8"/>
        <v>61435.777999999962</v>
      </c>
      <c r="U53" s="241">
        <f t="shared" si="8"/>
        <v>62644.329500000022</v>
      </c>
      <c r="V53" s="241">
        <f t="shared" si="8"/>
        <v>63852.881000000008</v>
      </c>
      <c r="W53" s="241">
        <f t="shared" si="8"/>
        <v>65061.43250000001</v>
      </c>
      <c r="X53" s="241">
        <f t="shared" si="8"/>
        <v>66269.983999999997</v>
      </c>
      <c r="Y53" s="241">
        <f t="shared" si="8"/>
        <v>67478.535499999998</v>
      </c>
      <c r="Z53" s="241">
        <f t="shared" si="8"/>
        <v>68687.087</v>
      </c>
      <c r="AA53" s="241">
        <f t="shared" si="8"/>
        <v>69895.638499999972</v>
      </c>
      <c r="AB53" s="241">
        <f t="shared" si="8"/>
        <v>71104.190000000017</v>
      </c>
      <c r="AC53" s="241">
        <f t="shared" si="8"/>
        <v>72312.741500000004</v>
      </c>
      <c r="AD53" s="241">
        <f t="shared" si="8"/>
        <v>73521.292999999976</v>
      </c>
      <c r="AE53" s="241">
        <f t="shared" si="8"/>
        <v>74729.844499999948</v>
      </c>
      <c r="AF53" s="241">
        <f t="shared" si="8"/>
        <v>75938.396000000008</v>
      </c>
      <c r="AG53" s="241">
        <f t="shared" si="8"/>
        <v>77146.947500000009</v>
      </c>
    </row>
    <row r="54" spans="2:33" x14ac:dyDescent="0.2">
      <c r="B54" s="48" t="s">
        <v>419</v>
      </c>
      <c r="C54" s="55">
        <f t="shared" si="9"/>
        <v>-367017.35499999992</v>
      </c>
      <c r="D54" s="241">
        <f t="shared" si="10"/>
        <v>0</v>
      </c>
      <c r="E54" s="241">
        <f t="shared" si="8"/>
        <v>0</v>
      </c>
      <c r="F54" s="241">
        <f t="shared" si="8"/>
        <v>0</v>
      </c>
      <c r="G54" s="241">
        <f t="shared" si="8"/>
        <v>-11513.560000000012</v>
      </c>
      <c r="H54" s="241">
        <f t="shared" si="8"/>
        <v>-11513.560000000012</v>
      </c>
      <c r="I54" s="241">
        <f t="shared" si="8"/>
        <v>-11688.395000000004</v>
      </c>
      <c r="J54" s="241">
        <f t="shared" si="8"/>
        <v>-11863.229999999996</v>
      </c>
      <c r="K54" s="241">
        <f t="shared" si="8"/>
        <v>-12038.064999999995</v>
      </c>
      <c r="L54" s="241">
        <f t="shared" si="8"/>
        <v>-12212.899999999994</v>
      </c>
      <c r="M54" s="241">
        <f t="shared" si="8"/>
        <v>-12387.735000000008</v>
      </c>
      <c r="N54" s="241">
        <f t="shared" si="8"/>
        <v>-12562.569999999992</v>
      </c>
      <c r="O54" s="241">
        <f t="shared" si="8"/>
        <v>-12737.404999999999</v>
      </c>
      <c r="P54" s="241">
        <f t="shared" si="8"/>
        <v>-12912.239999999991</v>
      </c>
      <c r="Q54" s="241">
        <f t="shared" si="8"/>
        <v>-13087.074999999997</v>
      </c>
      <c r="R54" s="241">
        <f t="shared" si="8"/>
        <v>-13261.910000000003</v>
      </c>
      <c r="S54" s="241">
        <f t="shared" si="8"/>
        <v>-13431.160499999998</v>
      </c>
      <c r="T54" s="241">
        <f t="shared" si="8"/>
        <v>-13600.411</v>
      </c>
      <c r="U54" s="241">
        <f t="shared" si="8"/>
        <v>-13769.661500000002</v>
      </c>
      <c r="V54" s="241">
        <f t="shared" si="8"/>
        <v>-13938.911999999982</v>
      </c>
      <c r="W54" s="241">
        <f t="shared" si="8"/>
        <v>-14108.162499999991</v>
      </c>
      <c r="X54" s="241">
        <f t="shared" si="8"/>
        <v>-14277.413</v>
      </c>
      <c r="Y54" s="241">
        <f t="shared" si="8"/>
        <v>-14446.663499999995</v>
      </c>
      <c r="Z54" s="241">
        <f t="shared" si="8"/>
        <v>-14615.91399999999</v>
      </c>
      <c r="AA54" s="241">
        <f t="shared" si="8"/>
        <v>-14785.164499999984</v>
      </c>
      <c r="AB54" s="241">
        <f t="shared" si="8"/>
        <v>-14954.414999999994</v>
      </c>
      <c r="AC54" s="241">
        <f t="shared" si="8"/>
        <v>-15123.665500000003</v>
      </c>
      <c r="AD54" s="241">
        <f t="shared" si="8"/>
        <v>-15292.915999999997</v>
      </c>
      <c r="AE54" s="241">
        <f t="shared" si="8"/>
        <v>-15462.166499999992</v>
      </c>
      <c r="AF54" s="241">
        <f t="shared" si="8"/>
        <v>-15631.417000000001</v>
      </c>
      <c r="AG54" s="241">
        <f t="shared" si="8"/>
        <v>-15800.667499999981</v>
      </c>
    </row>
    <row r="55" spans="2:33" x14ac:dyDescent="0.2">
      <c r="B55" s="48" t="s">
        <v>422</v>
      </c>
      <c r="C55" s="55">
        <f t="shared" si="9"/>
        <v>1627089.882499998</v>
      </c>
      <c r="D55" s="241">
        <f t="shared" si="10"/>
        <v>0</v>
      </c>
      <c r="E55" s="241">
        <f t="shared" si="8"/>
        <v>0</v>
      </c>
      <c r="F55" s="241">
        <f t="shared" si="8"/>
        <v>0</v>
      </c>
      <c r="G55" s="241">
        <f t="shared" si="8"/>
        <v>57571.084999999963</v>
      </c>
      <c r="H55" s="241">
        <f t="shared" si="8"/>
        <v>57571.084999999963</v>
      </c>
      <c r="I55" s="241">
        <f t="shared" si="8"/>
        <v>57702.302500000224</v>
      </c>
      <c r="J55" s="241">
        <f t="shared" si="8"/>
        <v>57833.520000000251</v>
      </c>
      <c r="K55" s="241">
        <f t="shared" si="8"/>
        <v>57964.737499999814</v>
      </c>
      <c r="L55" s="241">
        <f t="shared" si="8"/>
        <v>58095.954999999842</v>
      </c>
      <c r="M55" s="241">
        <f t="shared" si="8"/>
        <v>58227.17249999987</v>
      </c>
      <c r="N55" s="241">
        <f t="shared" si="8"/>
        <v>58358.389999999781</v>
      </c>
      <c r="O55" s="241">
        <f t="shared" si="8"/>
        <v>58489.607500000042</v>
      </c>
      <c r="P55" s="241">
        <f t="shared" si="8"/>
        <v>58620.824999999953</v>
      </c>
      <c r="Q55" s="241">
        <f t="shared" si="8"/>
        <v>58752.042499999749</v>
      </c>
      <c r="R55" s="241">
        <f t="shared" si="8"/>
        <v>58883.260000000009</v>
      </c>
      <c r="S55" s="241">
        <f t="shared" si="8"/>
        <v>59264.685000000289</v>
      </c>
      <c r="T55" s="241">
        <f t="shared" si="8"/>
        <v>59646.109999999753</v>
      </c>
      <c r="U55" s="241">
        <f t="shared" si="8"/>
        <v>60027.534999999683</v>
      </c>
      <c r="V55" s="241">
        <f t="shared" si="8"/>
        <v>60408.959999999846</v>
      </c>
      <c r="W55" s="241">
        <f t="shared" si="8"/>
        <v>60790.384999999776</v>
      </c>
      <c r="X55" s="241">
        <f t="shared" si="8"/>
        <v>61171.809999999823</v>
      </c>
      <c r="Y55" s="241">
        <f t="shared" si="8"/>
        <v>61553.235000000102</v>
      </c>
      <c r="Z55" s="241">
        <f t="shared" si="8"/>
        <v>61934.659999999683</v>
      </c>
      <c r="AA55" s="241">
        <f t="shared" si="8"/>
        <v>62316.084999999497</v>
      </c>
      <c r="AB55" s="241">
        <f t="shared" si="8"/>
        <v>62697.510000000009</v>
      </c>
      <c r="AC55" s="241">
        <f t="shared" si="8"/>
        <v>63078.935000000289</v>
      </c>
      <c r="AD55" s="241">
        <f t="shared" si="8"/>
        <v>63460.359999999637</v>
      </c>
      <c r="AE55" s="241">
        <f t="shared" si="8"/>
        <v>63841.784999999916</v>
      </c>
      <c r="AF55" s="241">
        <f t="shared" si="8"/>
        <v>64223.209999999963</v>
      </c>
      <c r="AG55" s="241">
        <f t="shared" si="8"/>
        <v>64604.635000000242</v>
      </c>
    </row>
    <row r="56" spans="2:33" x14ac:dyDescent="0.2">
      <c r="B56" s="48" t="s">
        <v>423</v>
      </c>
      <c r="C56" s="55">
        <f t="shared" si="9"/>
        <v>10722776.184999999</v>
      </c>
      <c r="D56" s="241">
        <f t="shared" si="10"/>
        <v>0</v>
      </c>
      <c r="E56" s="241">
        <f t="shared" si="8"/>
        <v>0</v>
      </c>
      <c r="F56" s="241">
        <f t="shared" si="8"/>
        <v>0</v>
      </c>
      <c r="G56" s="241">
        <f t="shared" si="8"/>
        <v>263323.04500000004</v>
      </c>
      <c r="H56" s="241">
        <f t="shared" si="8"/>
        <v>263323.04500000004</v>
      </c>
      <c r="I56" s="241">
        <f t="shared" si="8"/>
        <v>276469.03099999996</v>
      </c>
      <c r="J56" s="241">
        <f t="shared" si="8"/>
        <v>289615.01700000023</v>
      </c>
      <c r="K56" s="241">
        <f t="shared" si="8"/>
        <v>302761.00300000003</v>
      </c>
      <c r="L56" s="241">
        <f t="shared" si="8"/>
        <v>315906.98900000006</v>
      </c>
      <c r="M56" s="241">
        <f t="shared" si="8"/>
        <v>329052.97500000009</v>
      </c>
      <c r="N56" s="241">
        <f t="shared" ref="E56:AG61" si="11">N14-N35</f>
        <v>342198.96100000024</v>
      </c>
      <c r="O56" s="241">
        <f t="shared" si="11"/>
        <v>355344.94700000016</v>
      </c>
      <c r="P56" s="241">
        <f t="shared" si="11"/>
        <v>368490.93300000031</v>
      </c>
      <c r="Q56" s="241">
        <f t="shared" si="11"/>
        <v>381636.91900000011</v>
      </c>
      <c r="R56" s="241">
        <f t="shared" si="11"/>
        <v>394782.90500000003</v>
      </c>
      <c r="S56" s="241">
        <f t="shared" si="11"/>
        <v>402433.96200000006</v>
      </c>
      <c r="T56" s="241">
        <f t="shared" si="11"/>
        <v>410085.01899999985</v>
      </c>
      <c r="U56" s="241">
        <f t="shared" si="11"/>
        <v>417736.07599999988</v>
      </c>
      <c r="V56" s="241">
        <f t="shared" si="11"/>
        <v>425387.13300000015</v>
      </c>
      <c r="W56" s="241">
        <f t="shared" si="11"/>
        <v>433038.18999999994</v>
      </c>
      <c r="X56" s="241">
        <f t="shared" si="11"/>
        <v>440689.24699999997</v>
      </c>
      <c r="Y56" s="241">
        <f t="shared" si="11"/>
        <v>448340.30399999989</v>
      </c>
      <c r="Z56" s="241">
        <f t="shared" si="11"/>
        <v>455991.3609999998</v>
      </c>
      <c r="AA56" s="241">
        <f t="shared" si="11"/>
        <v>463642.41799999995</v>
      </c>
      <c r="AB56" s="241">
        <f t="shared" si="11"/>
        <v>471293.47500000009</v>
      </c>
      <c r="AC56" s="241">
        <f t="shared" si="11"/>
        <v>478944.53200000012</v>
      </c>
      <c r="AD56" s="241">
        <f t="shared" si="11"/>
        <v>486595.58900000004</v>
      </c>
      <c r="AE56" s="241">
        <f t="shared" si="11"/>
        <v>494246.64600000018</v>
      </c>
      <c r="AF56" s="241">
        <f t="shared" si="11"/>
        <v>501897.70299999986</v>
      </c>
      <c r="AG56" s="241">
        <f t="shared" si="11"/>
        <v>509548.76</v>
      </c>
    </row>
    <row r="57" spans="2:33" x14ac:dyDescent="0.2">
      <c r="B57" s="48" t="s">
        <v>424</v>
      </c>
      <c r="C57" s="55">
        <f t="shared" si="9"/>
        <v>-2453744.62</v>
      </c>
      <c r="D57" s="241">
        <f t="shared" si="10"/>
        <v>0</v>
      </c>
      <c r="E57" s="241">
        <f t="shared" si="11"/>
        <v>0</v>
      </c>
      <c r="F57" s="241">
        <f t="shared" si="11"/>
        <v>0</v>
      </c>
      <c r="G57" s="241">
        <f t="shared" si="11"/>
        <v>-77758.869999999937</v>
      </c>
      <c r="H57" s="241">
        <f t="shared" si="11"/>
        <v>-77758.869999999937</v>
      </c>
      <c r="I57" s="241">
        <f t="shared" si="11"/>
        <v>-78863.359999999986</v>
      </c>
      <c r="J57" s="241">
        <f t="shared" si="11"/>
        <v>-79967.850000000035</v>
      </c>
      <c r="K57" s="241">
        <f t="shared" si="11"/>
        <v>-81072.340000000084</v>
      </c>
      <c r="L57" s="241">
        <f t="shared" si="11"/>
        <v>-82176.829999999958</v>
      </c>
      <c r="M57" s="241">
        <f t="shared" si="11"/>
        <v>-83281.320000000065</v>
      </c>
      <c r="N57" s="241">
        <f t="shared" si="11"/>
        <v>-84385.810000000114</v>
      </c>
      <c r="O57" s="241">
        <f t="shared" si="11"/>
        <v>-85490.300000000105</v>
      </c>
      <c r="P57" s="241">
        <f t="shared" si="11"/>
        <v>-86594.790000000037</v>
      </c>
      <c r="Q57" s="241">
        <f t="shared" si="11"/>
        <v>-87699.280000000144</v>
      </c>
      <c r="R57" s="241">
        <f t="shared" si="11"/>
        <v>-88803.76999999996</v>
      </c>
      <c r="S57" s="241">
        <f t="shared" si="11"/>
        <v>-89869.059000000008</v>
      </c>
      <c r="T57" s="241">
        <f t="shared" si="11"/>
        <v>-90934.348000000056</v>
      </c>
      <c r="U57" s="241">
        <f t="shared" si="11"/>
        <v>-91999.636999999988</v>
      </c>
      <c r="V57" s="241">
        <f t="shared" si="11"/>
        <v>-93064.925999999978</v>
      </c>
      <c r="W57" s="241">
        <f t="shared" si="11"/>
        <v>-94130.215000000084</v>
      </c>
      <c r="X57" s="241">
        <f t="shared" si="11"/>
        <v>-95195.504000000074</v>
      </c>
      <c r="Y57" s="241">
        <f t="shared" si="11"/>
        <v>-96260.793000000063</v>
      </c>
      <c r="Z57" s="241">
        <f t="shared" si="11"/>
        <v>-97326.082000000053</v>
      </c>
      <c r="AA57" s="241">
        <f t="shared" si="11"/>
        <v>-98391.371000000101</v>
      </c>
      <c r="AB57" s="241">
        <f t="shared" si="11"/>
        <v>-99456.660000000033</v>
      </c>
      <c r="AC57" s="241">
        <f t="shared" si="11"/>
        <v>-100521.94900000008</v>
      </c>
      <c r="AD57" s="241">
        <f t="shared" si="11"/>
        <v>-101587.23800000001</v>
      </c>
      <c r="AE57" s="241">
        <f t="shared" si="11"/>
        <v>-102652.52700000012</v>
      </c>
      <c r="AF57" s="241">
        <f t="shared" si="11"/>
        <v>-103717.81600000011</v>
      </c>
      <c r="AG57" s="241">
        <f t="shared" si="11"/>
        <v>-104783.10500000004</v>
      </c>
    </row>
    <row r="58" spans="2:33" x14ac:dyDescent="0.2">
      <c r="B58" s="48" t="s">
        <v>429</v>
      </c>
      <c r="C58" s="55">
        <f t="shared" si="9"/>
        <v>10840298.884999998</v>
      </c>
      <c r="D58" s="241">
        <f t="shared" si="10"/>
        <v>0</v>
      </c>
      <c r="E58" s="241">
        <f t="shared" si="11"/>
        <v>0</v>
      </c>
      <c r="F58" s="241">
        <f t="shared" si="11"/>
        <v>0</v>
      </c>
      <c r="G58" s="241">
        <f t="shared" si="11"/>
        <v>378188.54499999993</v>
      </c>
      <c r="H58" s="241">
        <f t="shared" si="11"/>
        <v>378188.54499999993</v>
      </c>
      <c r="I58" s="241">
        <f t="shared" si="11"/>
        <v>379667.37900000252</v>
      </c>
      <c r="J58" s="241">
        <f t="shared" si="11"/>
        <v>381146.21300000139</v>
      </c>
      <c r="K58" s="241">
        <f t="shared" si="11"/>
        <v>382625.04699999839</v>
      </c>
      <c r="L58" s="241">
        <f t="shared" si="11"/>
        <v>384103.88100000005</v>
      </c>
      <c r="M58" s="241">
        <f t="shared" si="11"/>
        <v>385582.71499999985</v>
      </c>
      <c r="N58" s="241">
        <f t="shared" si="11"/>
        <v>387061.54899999779</v>
      </c>
      <c r="O58" s="241">
        <f t="shared" si="11"/>
        <v>388540.38300000038</v>
      </c>
      <c r="P58" s="241">
        <f t="shared" si="11"/>
        <v>390019.21700000297</v>
      </c>
      <c r="Q58" s="241">
        <f t="shared" si="11"/>
        <v>391498.05099999812</v>
      </c>
      <c r="R58" s="241">
        <f t="shared" si="11"/>
        <v>392976.88499999885</v>
      </c>
      <c r="S58" s="241">
        <f t="shared" si="11"/>
        <v>395693.9450000003</v>
      </c>
      <c r="T58" s="241">
        <f t="shared" si="11"/>
        <v>398411.00499999896</v>
      </c>
      <c r="U58" s="241">
        <f t="shared" si="11"/>
        <v>401128.06500000134</v>
      </c>
      <c r="V58" s="241">
        <f t="shared" si="11"/>
        <v>403845.12500000186</v>
      </c>
      <c r="W58" s="241">
        <f t="shared" si="11"/>
        <v>406562.18499999959</v>
      </c>
      <c r="X58" s="241">
        <f t="shared" si="11"/>
        <v>409279.24499999639</v>
      </c>
      <c r="Y58" s="241">
        <f t="shared" si="11"/>
        <v>411996.30499999691</v>
      </c>
      <c r="Z58" s="241">
        <f t="shared" si="11"/>
        <v>414713.36500000209</v>
      </c>
      <c r="AA58" s="241">
        <f t="shared" si="11"/>
        <v>417430.42500000075</v>
      </c>
      <c r="AB58" s="241">
        <f t="shared" si="11"/>
        <v>420147.48500000034</v>
      </c>
      <c r="AC58" s="241">
        <f t="shared" si="11"/>
        <v>422864.54499999899</v>
      </c>
      <c r="AD58" s="241">
        <f t="shared" si="11"/>
        <v>425581.60499999952</v>
      </c>
      <c r="AE58" s="241">
        <f t="shared" si="11"/>
        <v>428298.66500000004</v>
      </c>
      <c r="AF58" s="241">
        <f t="shared" si="11"/>
        <v>431015.72500000056</v>
      </c>
      <c r="AG58" s="241">
        <f t="shared" si="11"/>
        <v>433732.78499999922</v>
      </c>
    </row>
    <row r="59" spans="2:33" x14ac:dyDescent="0.2">
      <c r="B59" s="48" t="s">
        <v>425</v>
      </c>
      <c r="C59" s="55">
        <f t="shared" si="9"/>
        <v>101835</v>
      </c>
      <c r="D59" s="241">
        <f t="shared" si="10"/>
        <v>0</v>
      </c>
      <c r="E59" s="241">
        <f t="shared" si="11"/>
        <v>0</v>
      </c>
      <c r="F59" s="241">
        <f t="shared" si="11"/>
        <v>0</v>
      </c>
      <c r="G59" s="241">
        <f t="shared" si="11"/>
        <v>2783.125</v>
      </c>
      <c r="H59" s="241">
        <f t="shared" si="11"/>
        <v>2783.125</v>
      </c>
      <c r="I59" s="241">
        <f t="shared" si="11"/>
        <v>2871.3819999999996</v>
      </c>
      <c r="J59" s="241">
        <f t="shared" si="11"/>
        <v>2959.6389999999992</v>
      </c>
      <c r="K59" s="241">
        <f t="shared" si="11"/>
        <v>3047.8959999999997</v>
      </c>
      <c r="L59" s="241">
        <f t="shared" si="11"/>
        <v>3136.1530000000002</v>
      </c>
      <c r="M59" s="241">
        <f t="shared" si="11"/>
        <v>3224.41</v>
      </c>
      <c r="N59" s="241">
        <f t="shared" si="11"/>
        <v>3312.6669999999995</v>
      </c>
      <c r="O59" s="241">
        <f t="shared" si="11"/>
        <v>3400.924</v>
      </c>
      <c r="P59" s="241">
        <f t="shared" si="11"/>
        <v>3489.1810000000005</v>
      </c>
      <c r="Q59" s="241">
        <f t="shared" si="11"/>
        <v>3577.4380000000001</v>
      </c>
      <c r="R59" s="241">
        <f t="shared" si="11"/>
        <v>3665.6949999999988</v>
      </c>
      <c r="S59" s="241">
        <f t="shared" si="11"/>
        <v>3737.3445000000011</v>
      </c>
      <c r="T59" s="241">
        <f t="shared" si="11"/>
        <v>3808.9939999999988</v>
      </c>
      <c r="U59" s="241">
        <f t="shared" si="11"/>
        <v>3880.6434999999983</v>
      </c>
      <c r="V59" s="241">
        <f t="shared" si="11"/>
        <v>3952.2929999999988</v>
      </c>
      <c r="W59" s="241">
        <f t="shared" si="11"/>
        <v>4023.9424999999983</v>
      </c>
      <c r="X59" s="241">
        <f t="shared" si="11"/>
        <v>4095.5919999999987</v>
      </c>
      <c r="Y59" s="241">
        <f t="shared" si="11"/>
        <v>4167.2414999999992</v>
      </c>
      <c r="Z59" s="241">
        <f t="shared" si="11"/>
        <v>4238.8909999999969</v>
      </c>
      <c r="AA59" s="241">
        <f t="shared" si="11"/>
        <v>4310.5404999999992</v>
      </c>
      <c r="AB59" s="241">
        <f t="shared" si="11"/>
        <v>4382.1900000000005</v>
      </c>
      <c r="AC59" s="241">
        <f t="shared" si="11"/>
        <v>4453.8394999999991</v>
      </c>
      <c r="AD59" s="241">
        <f t="shared" si="11"/>
        <v>4525.4890000000005</v>
      </c>
      <c r="AE59" s="241">
        <f t="shared" si="11"/>
        <v>4597.1384999999982</v>
      </c>
      <c r="AF59" s="241">
        <f t="shared" si="11"/>
        <v>4668.7879999999968</v>
      </c>
      <c r="AG59" s="241">
        <f t="shared" si="11"/>
        <v>4740.4374999999982</v>
      </c>
    </row>
    <row r="60" spans="2:33" x14ac:dyDescent="0.2">
      <c r="B60" s="48" t="s">
        <v>426</v>
      </c>
      <c r="C60" s="55">
        <f t="shared" si="9"/>
        <v>-22331.612499999999</v>
      </c>
      <c r="D60" s="241">
        <f t="shared" si="10"/>
        <v>0</v>
      </c>
      <c r="E60" s="241">
        <f t="shared" si="11"/>
        <v>0</v>
      </c>
      <c r="F60" s="241">
        <f t="shared" si="11"/>
        <v>0</v>
      </c>
      <c r="G60" s="241">
        <f t="shared" si="11"/>
        <v>-602.25000000000045</v>
      </c>
      <c r="H60" s="241">
        <f t="shared" si="11"/>
        <v>-602.25000000000045</v>
      </c>
      <c r="I60" s="241">
        <f t="shared" si="11"/>
        <v>-635.2824999999998</v>
      </c>
      <c r="J60" s="241">
        <f t="shared" si="11"/>
        <v>-668.3149999999996</v>
      </c>
      <c r="K60" s="241">
        <f t="shared" si="11"/>
        <v>-701.34749999999985</v>
      </c>
      <c r="L60" s="241">
        <f t="shared" si="11"/>
        <v>-734.37999999999965</v>
      </c>
      <c r="M60" s="241">
        <f t="shared" si="11"/>
        <v>-767.412499999999</v>
      </c>
      <c r="N60" s="241">
        <f t="shared" si="11"/>
        <v>-800.4449999999988</v>
      </c>
      <c r="O60" s="241">
        <f t="shared" si="11"/>
        <v>-833.47749999999951</v>
      </c>
      <c r="P60" s="241">
        <f t="shared" si="11"/>
        <v>-866.50999999999931</v>
      </c>
      <c r="Q60" s="241">
        <f t="shared" si="11"/>
        <v>-899.54249999999956</v>
      </c>
      <c r="R60" s="241">
        <f t="shared" si="11"/>
        <v>-932.57500000000027</v>
      </c>
      <c r="S60" s="241">
        <f t="shared" si="11"/>
        <v>-926.73500000000013</v>
      </c>
      <c r="T60" s="241">
        <f>T18-T39</f>
        <v>-920.89500000000044</v>
      </c>
      <c r="U60" s="241">
        <f t="shared" si="11"/>
        <v>-915.05499999999984</v>
      </c>
      <c r="V60" s="241">
        <f t="shared" si="11"/>
        <v>-909.21499999999969</v>
      </c>
      <c r="W60" s="241">
        <f t="shared" si="11"/>
        <v>-903.37500000000045</v>
      </c>
      <c r="X60" s="241">
        <f t="shared" si="11"/>
        <v>-897.5349999999994</v>
      </c>
      <c r="Y60" s="241">
        <f t="shared" si="11"/>
        <v>-891.69499999999971</v>
      </c>
      <c r="Z60" s="241">
        <f t="shared" si="11"/>
        <v>-885.85500000000002</v>
      </c>
      <c r="AA60" s="241">
        <f t="shared" si="11"/>
        <v>-880.01499999999987</v>
      </c>
      <c r="AB60" s="241">
        <f t="shared" si="11"/>
        <v>-874.17499999999973</v>
      </c>
      <c r="AC60" s="241">
        <f t="shared" si="11"/>
        <v>-868.33500000000004</v>
      </c>
      <c r="AD60" s="241">
        <f t="shared" si="11"/>
        <v>-862.49500000000035</v>
      </c>
      <c r="AE60" s="241">
        <f t="shared" si="11"/>
        <v>-856.6550000000002</v>
      </c>
      <c r="AF60" s="241">
        <f t="shared" si="11"/>
        <v>-850.81500000000051</v>
      </c>
      <c r="AG60" s="241">
        <f t="shared" si="11"/>
        <v>-844.97500000000082</v>
      </c>
    </row>
    <row r="61" spans="2:33" x14ac:dyDescent="0.2">
      <c r="B61" s="48" t="s">
        <v>428</v>
      </c>
      <c r="C61" s="55">
        <f t="shared" si="9"/>
        <v>80325.184999999867</v>
      </c>
      <c r="D61" s="241">
        <f t="shared" si="10"/>
        <v>0</v>
      </c>
      <c r="E61" s="241">
        <f t="shared" si="11"/>
        <v>0</v>
      </c>
      <c r="F61" s="241">
        <f t="shared" si="11"/>
        <v>0</v>
      </c>
      <c r="G61" s="241">
        <f t="shared" si="11"/>
        <v>2109.6999999999898</v>
      </c>
      <c r="H61" s="241">
        <f t="shared" si="11"/>
        <v>2109.6999999999898</v>
      </c>
      <c r="I61" s="241">
        <f t="shared" si="11"/>
        <v>2225.6970000000074</v>
      </c>
      <c r="J61" s="241">
        <f t="shared" si="11"/>
        <v>2341.6939999999959</v>
      </c>
      <c r="K61" s="241">
        <f t="shared" si="11"/>
        <v>2457.6909999999916</v>
      </c>
      <c r="L61" s="241">
        <f t="shared" si="11"/>
        <v>2573.6879999999946</v>
      </c>
      <c r="M61" s="241">
        <f t="shared" si="11"/>
        <v>2689.6850000000049</v>
      </c>
      <c r="N61" s="241">
        <f t="shared" si="11"/>
        <v>2805.682000000008</v>
      </c>
      <c r="O61" s="241">
        <f t="shared" si="11"/>
        <v>2921.6789999999892</v>
      </c>
      <c r="P61" s="241">
        <f t="shared" si="11"/>
        <v>3037.6759999999995</v>
      </c>
      <c r="Q61" s="241">
        <f t="shared" si="11"/>
        <v>3153.672999999988</v>
      </c>
      <c r="R61" s="241">
        <f t="shared" si="11"/>
        <v>3269.669999999991</v>
      </c>
      <c r="S61" s="241">
        <f t="shared" si="11"/>
        <v>3266.2024999999921</v>
      </c>
      <c r="T61" s="241">
        <f t="shared" si="11"/>
        <v>3262.7349999999933</v>
      </c>
      <c r="U61" s="241">
        <f t="shared" si="11"/>
        <v>3259.2674999999945</v>
      </c>
      <c r="V61" s="241">
        <f t="shared" si="11"/>
        <v>3255.7999999999884</v>
      </c>
      <c r="W61" s="241">
        <f t="shared" si="11"/>
        <v>3252.3325000000041</v>
      </c>
      <c r="X61" s="241">
        <f t="shared" si="11"/>
        <v>3248.8649999999907</v>
      </c>
      <c r="Y61" s="241">
        <f t="shared" si="11"/>
        <v>3245.3974999999773</v>
      </c>
      <c r="Z61" s="241">
        <f t="shared" si="11"/>
        <v>3241.9299999999857</v>
      </c>
      <c r="AA61" s="241">
        <f t="shared" si="11"/>
        <v>3238.4625000000015</v>
      </c>
      <c r="AB61" s="241">
        <f t="shared" si="11"/>
        <v>3234.9950000000026</v>
      </c>
      <c r="AC61" s="241">
        <f t="shared" si="11"/>
        <v>3231.5274999999965</v>
      </c>
      <c r="AD61" s="241">
        <f t="shared" si="11"/>
        <v>3228.0599999999977</v>
      </c>
      <c r="AE61" s="241">
        <f t="shared" si="11"/>
        <v>3224.5924999999843</v>
      </c>
      <c r="AF61" s="241">
        <f t="shared" si="11"/>
        <v>3221.125</v>
      </c>
      <c r="AG61" s="241">
        <f t="shared" si="11"/>
        <v>3217.6575000000012</v>
      </c>
    </row>
    <row r="62" spans="2:33" x14ac:dyDescent="0.2">
      <c r="B62" s="240" t="s">
        <v>86</v>
      </c>
      <c r="C62" s="88">
        <f>SUM(D62:AG62)</f>
        <v>81503307.545000032</v>
      </c>
      <c r="D62" s="244">
        <f t="shared" ref="D62:AG62" si="12">SUM(D47:D61)</f>
        <v>0</v>
      </c>
      <c r="E62" s="88">
        <f t="shared" si="12"/>
        <v>0</v>
      </c>
      <c r="F62" s="88">
        <f t="shared" si="12"/>
        <v>0</v>
      </c>
      <c r="G62" s="88">
        <f t="shared" si="12"/>
        <v>2775968.8100000066</v>
      </c>
      <c r="H62" s="88">
        <f t="shared" si="12"/>
        <v>2775968.8100000066</v>
      </c>
      <c r="I62" s="88">
        <f t="shared" si="12"/>
        <v>2798110.5130000026</v>
      </c>
      <c r="J62" s="88">
        <f t="shared" si="12"/>
        <v>2820252.216000007</v>
      </c>
      <c r="K62" s="88">
        <f t="shared" si="12"/>
        <v>2842393.918999996</v>
      </c>
      <c r="L62" s="88">
        <f t="shared" si="12"/>
        <v>2864535.6220000088</v>
      </c>
      <c r="M62" s="88">
        <f t="shared" si="12"/>
        <v>2886677.325000002</v>
      </c>
      <c r="N62" s="88">
        <f t="shared" si="12"/>
        <v>2908819.0279999981</v>
      </c>
      <c r="O62" s="88">
        <f t="shared" si="12"/>
        <v>2930960.7310000076</v>
      </c>
      <c r="P62" s="88">
        <f t="shared" si="12"/>
        <v>2953102.4340000097</v>
      </c>
      <c r="Q62" s="88">
        <f t="shared" si="12"/>
        <v>2975244.1369999987</v>
      </c>
      <c r="R62" s="88">
        <f t="shared" si="12"/>
        <v>2997385.8399999989</v>
      </c>
      <c r="S62" s="88">
        <f t="shared" si="12"/>
        <v>3014161.6780000003</v>
      </c>
      <c r="T62" s="88">
        <f t="shared" si="12"/>
        <v>3030937.5160000008</v>
      </c>
      <c r="U62" s="88">
        <f t="shared" si="12"/>
        <v>3047713.3540000077</v>
      </c>
      <c r="V62" s="88">
        <f t="shared" si="12"/>
        <v>3064489.1919999965</v>
      </c>
      <c r="W62" s="88">
        <f t="shared" si="12"/>
        <v>3081265.0300000026</v>
      </c>
      <c r="X62" s="88">
        <f t="shared" si="12"/>
        <v>3098040.8679999933</v>
      </c>
      <c r="Y62" s="88">
        <f t="shared" si="12"/>
        <v>3114816.7059999947</v>
      </c>
      <c r="Z62" s="88">
        <f t="shared" si="12"/>
        <v>3131592.544000003</v>
      </c>
      <c r="AA62" s="88">
        <f t="shared" si="12"/>
        <v>3148368.3819999984</v>
      </c>
      <c r="AB62" s="88">
        <f t="shared" si="12"/>
        <v>3165144.2200000025</v>
      </c>
      <c r="AC62" s="88">
        <f t="shared" si="12"/>
        <v>3181920.0579999941</v>
      </c>
      <c r="AD62" s="88">
        <f t="shared" si="12"/>
        <v>3198695.8960000025</v>
      </c>
      <c r="AE62" s="88">
        <f t="shared" si="12"/>
        <v>3215471.7340000025</v>
      </c>
      <c r="AF62" s="88">
        <f t="shared" si="12"/>
        <v>3232247.5720000006</v>
      </c>
      <c r="AG62" s="88">
        <f t="shared" si="12"/>
        <v>3249023.4100000025</v>
      </c>
    </row>
    <row r="65" spans="2:33" x14ac:dyDescent="0.2">
      <c r="B65" s="247"/>
      <c r="C65" s="48"/>
      <c r="D65" s="48" t="s">
        <v>10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</row>
    <row r="66" spans="2:33" x14ac:dyDescent="0.2">
      <c r="B66" s="325" t="s">
        <v>431</v>
      </c>
      <c r="C66" s="49"/>
      <c r="D66" s="48">
        <v>1</v>
      </c>
      <c r="E66" s="48">
        <v>2</v>
      </c>
      <c r="F66" s="48">
        <v>3</v>
      </c>
      <c r="G66" s="48">
        <v>4</v>
      </c>
      <c r="H66" s="48">
        <v>5</v>
      </c>
      <c r="I66" s="48">
        <v>6</v>
      </c>
      <c r="J66" s="48">
        <v>7</v>
      </c>
      <c r="K66" s="48">
        <v>8</v>
      </c>
      <c r="L66" s="48">
        <v>9</v>
      </c>
      <c r="M66" s="48">
        <v>10</v>
      </c>
      <c r="N66" s="48">
        <v>11</v>
      </c>
      <c r="O66" s="48">
        <v>12</v>
      </c>
      <c r="P66" s="48">
        <v>13</v>
      </c>
      <c r="Q66" s="48">
        <v>14</v>
      </c>
      <c r="R66" s="48">
        <v>15</v>
      </c>
      <c r="S66" s="48">
        <v>16</v>
      </c>
      <c r="T66" s="48">
        <v>17</v>
      </c>
      <c r="U66" s="48">
        <v>18</v>
      </c>
      <c r="V66" s="48">
        <v>19</v>
      </c>
      <c r="W66" s="48">
        <v>20</v>
      </c>
      <c r="X66" s="48">
        <v>21</v>
      </c>
      <c r="Y66" s="48">
        <v>22</v>
      </c>
      <c r="Z66" s="48">
        <v>23</v>
      </c>
      <c r="AA66" s="48">
        <v>24</v>
      </c>
      <c r="AB66" s="48">
        <v>25</v>
      </c>
      <c r="AC66" s="48">
        <v>26</v>
      </c>
      <c r="AD66" s="48">
        <v>27</v>
      </c>
      <c r="AE66" s="48">
        <v>28</v>
      </c>
      <c r="AF66" s="48">
        <v>29</v>
      </c>
      <c r="AG66" s="48">
        <v>30</v>
      </c>
    </row>
    <row r="67" spans="2:33" x14ac:dyDescent="0.2">
      <c r="B67" s="326"/>
      <c r="C67" s="51" t="s">
        <v>9</v>
      </c>
      <c r="D67" s="52">
        <f>D4</f>
        <v>2026</v>
      </c>
      <c r="E67" s="52">
        <f t="shared" ref="E67:AG67" si="13">E4</f>
        <v>2027</v>
      </c>
      <c r="F67" s="52">
        <f t="shared" si="13"/>
        <v>2028</v>
      </c>
      <c r="G67" s="52">
        <f t="shared" si="13"/>
        <v>2029</v>
      </c>
      <c r="H67" s="52">
        <f t="shared" si="13"/>
        <v>2030</v>
      </c>
      <c r="I67" s="52">
        <f t="shared" si="13"/>
        <v>2031</v>
      </c>
      <c r="J67" s="52">
        <f t="shared" si="13"/>
        <v>2032</v>
      </c>
      <c r="K67" s="52">
        <f t="shared" si="13"/>
        <v>2033</v>
      </c>
      <c r="L67" s="52">
        <f t="shared" si="13"/>
        <v>2034</v>
      </c>
      <c r="M67" s="52">
        <f t="shared" si="13"/>
        <v>2035</v>
      </c>
      <c r="N67" s="52">
        <f t="shared" si="13"/>
        <v>2036</v>
      </c>
      <c r="O67" s="52">
        <f t="shared" si="13"/>
        <v>2037</v>
      </c>
      <c r="P67" s="52">
        <f t="shared" si="13"/>
        <v>2038</v>
      </c>
      <c r="Q67" s="52">
        <f t="shared" si="13"/>
        <v>2039</v>
      </c>
      <c r="R67" s="52">
        <f t="shared" si="13"/>
        <v>2040</v>
      </c>
      <c r="S67" s="52">
        <f t="shared" si="13"/>
        <v>2041</v>
      </c>
      <c r="T67" s="52">
        <f t="shared" si="13"/>
        <v>2042</v>
      </c>
      <c r="U67" s="52">
        <f t="shared" si="13"/>
        <v>2043</v>
      </c>
      <c r="V67" s="52">
        <f t="shared" si="13"/>
        <v>2044</v>
      </c>
      <c r="W67" s="52">
        <f t="shared" si="13"/>
        <v>2045</v>
      </c>
      <c r="X67" s="52">
        <f t="shared" si="13"/>
        <v>2046</v>
      </c>
      <c r="Y67" s="52">
        <f t="shared" si="13"/>
        <v>2047</v>
      </c>
      <c r="Z67" s="52">
        <f t="shared" si="13"/>
        <v>2048</v>
      </c>
      <c r="AA67" s="52">
        <f t="shared" si="13"/>
        <v>2049</v>
      </c>
      <c r="AB67" s="52">
        <f t="shared" si="13"/>
        <v>2050</v>
      </c>
      <c r="AC67" s="52">
        <f t="shared" si="13"/>
        <v>2051</v>
      </c>
      <c r="AD67" s="52">
        <f t="shared" si="13"/>
        <v>2052</v>
      </c>
      <c r="AE67" s="52">
        <f t="shared" si="13"/>
        <v>2053</v>
      </c>
      <c r="AF67" s="52">
        <f t="shared" si="13"/>
        <v>2054</v>
      </c>
      <c r="AG67" s="52">
        <f t="shared" si="13"/>
        <v>2055</v>
      </c>
    </row>
    <row r="68" spans="2:33" x14ac:dyDescent="0.2">
      <c r="B68" s="48" t="s">
        <v>414</v>
      </c>
      <c r="C68" s="55">
        <f>SUM(D68:AG68)</f>
        <v>755065.04947402992</v>
      </c>
      <c r="D68" s="241">
        <f>D47*Parametre!H220</f>
        <v>0</v>
      </c>
      <c r="E68" s="241">
        <f>E47*Parametre!I220</f>
        <v>0</v>
      </c>
      <c r="F68" s="241">
        <f>F47*Parametre!J220</f>
        <v>0</v>
      </c>
      <c r="G68" s="241">
        <f>G47*Parametre!K220</f>
        <v>24156.343779700001</v>
      </c>
      <c r="H68" s="241">
        <f>H47*Parametre!L220</f>
        <v>24450.744377399998</v>
      </c>
      <c r="I68" s="241">
        <f>I47*Parametre!M220</f>
        <v>24730.443971570014</v>
      </c>
      <c r="J68" s="241">
        <f>J47*Parametre!N220</f>
        <v>25011.422608960027</v>
      </c>
      <c r="K68" s="241">
        <f>K47*Parametre!O220</f>
        <v>25293.680289570009</v>
      </c>
      <c r="L68" s="241">
        <f>L47*Parametre!P220</f>
        <v>25592.908557580013</v>
      </c>
      <c r="M68" s="241">
        <f>M47*Parametre!Q220</f>
        <v>25893.514256750004</v>
      </c>
      <c r="N68" s="241">
        <f>N47*Parametre!R220</f>
        <v>26195.497387079991</v>
      </c>
      <c r="O68" s="241">
        <f>O47*Parametre!S220</f>
        <v>26498.857948569985</v>
      </c>
      <c r="P68" s="241">
        <f>P47*Parametre!T220</f>
        <v>26803.595941219985</v>
      </c>
      <c r="Q68" s="241">
        <f>Q47*Parametre!U220</f>
        <v>27109.711365030016</v>
      </c>
      <c r="R68" s="241">
        <f>R47*Parametre!V220</f>
        <v>27417.204219999996</v>
      </c>
      <c r="S68" s="241">
        <f>S47*Parametre!W220</f>
        <v>27686.457352840007</v>
      </c>
      <c r="T68" s="241">
        <f>T47*Parametre!X220</f>
        <v>27956.786283759997</v>
      </c>
      <c r="U68" s="241">
        <f>U47*Parametre!Y220</f>
        <v>28228.191012760013</v>
      </c>
      <c r="V68" s="241">
        <f>V47*Parametre!Z220</f>
        <v>28500.671539839987</v>
      </c>
      <c r="W68" s="241">
        <f>W47*Parametre!AA220</f>
        <v>28774.227865000012</v>
      </c>
      <c r="X68" s="241">
        <f>X47*Parametre!AB220</f>
        <v>29048.859988240005</v>
      </c>
      <c r="Y68" s="241">
        <f>Y47*Parametre!AC220</f>
        <v>29340.868391999997</v>
      </c>
      <c r="Z68" s="241">
        <f>Z47*Parametre!AD220</f>
        <v>29634.042243679993</v>
      </c>
      <c r="AA68" s="241">
        <f>AA47*Parametre!AE220</f>
        <v>29928.38154328</v>
      </c>
      <c r="AB68" s="241">
        <f>AB47*Parametre!AF220</f>
        <v>30223.886290799994</v>
      </c>
      <c r="AC68" s="241">
        <f>AC47*Parametre!AG220</f>
        <v>30586.475614720006</v>
      </c>
      <c r="AD68" s="241">
        <f>AD47*Parametre!AH220</f>
        <v>30950.58898592</v>
      </c>
      <c r="AE68" s="241">
        <f>AE47*Parametre!AI220</f>
        <v>31316.226404399975</v>
      </c>
      <c r="AF68" s="241">
        <f>AF47*Parametre!AJ220</f>
        <v>31683.387870160001</v>
      </c>
      <c r="AG68" s="241">
        <f>AG47*Parametre!AK220</f>
        <v>32052.073383199993</v>
      </c>
    </row>
    <row r="69" spans="2:33" x14ac:dyDescent="0.2">
      <c r="B69" s="48" t="s">
        <v>415</v>
      </c>
      <c r="C69" s="55">
        <f t="shared" ref="C69:C80" si="14">SUM(D69:AG69)</f>
        <v>-13691.087110499993</v>
      </c>
      <c r="D69" s="241">
        <f>D48*Parametre!H221</f>
        <v>0</v>
      </c>
      <c r="E69" s="241">
        <f>E48*Parametre!I221</f>
        <v>0</v>
      </c>
      <c r="F69" s="241">
        <f>F48*Parametre!J221</f>
        <v>0</v>
      </c>
      <c r="G69" s="241">
        <f>G48*Parametre!K221</f>
        <v>-421.05947400000008</v>
      </c>
      <c r="H69" s="241">
        <f>H48*Parametre!L221</f>
        <v>-425.31260000000009</v>
      </c>
      <c r="I69" s="241">
        <f>I48*Parametre!M221</f>
        <v>-431.85209329999964</v>
      </c>
      <c r="J69" s="241">
        <f>J48*Parametre!N221</f>
        <v>-438.43686119999961</v>
      </c>
      <c r="K69" s="241">
        <f>K48*Parametre!O221</f>
        <v>-445.06690369999961</v>
      </c>
      <c r="L69" s="241">
        <f>L48*Parametre!P221</f>
        <v>-451.74222079999947</v>
      </c>
      <c r="M69" s="241">
        <f>M48*Parametre!Q221</f>
        <v>-458.46281249999998</v>
      </c>
      <c r="N69" s="241">
        <f>N48*Parametre!R221</f>
        <v>-465.22867879999944</v>
      </c>
      <c r="O69" s="241">
        <f>O48*Parametre!S221</f>
        <v>-472.03981969999944</v>
      </c>
      <c r="P69" s="241">
        <f>P48*Parametre!T221</f>
        <v>-478.89623519999947</v>
      </c>
      <c r="Q69" s="241">
        <f>Q48*Parametre!U221</f>
        <v>-485.79792529999941</v>
      </c>
      <c r="R69" s="241">
        <f>R48*Parametre!V221</f>
        <v>-492.74489000000045</v>
      </c>
      <c r="S69" s="241">
        <f>S48*Parametre!W221</f>
        <v>-499.49768565000011</v>
      </c>
      <c r="T69" s="241">
        <f>T48*Parametre!X221</f>
        <v>-506.29144159999964</v>
      </c>
      <c r="U69" s="241">
        <f>U48*Parametre!Y221</f>
        <v>-513.1261578499998</v>
      </c>
      <c r="V69" s="241">
        <f>V48*Parametre!Z221</f>
        <v>-520.00183439999989</v>
      </c>
      <c r="W69" s="241">
        <f>W48*Parametre!AA221</f>
        <v>-526.91847124999958</v>
      </c>
      <c r="X69" s="241">
        <f>X48*Parametre!AB221</f>
        <v>-533.87606839999967</v>
      </c>
      <c r="Y69" s="241">
        <f>Y48*Parametre!AC221</f>
        <v>-540.87462584999935</v>
      </c>
      <c r="Z69" s="241">
        <f>Z48*Parametre!AD221</f>
        <v>-547.91414359999953</v>
      </c>
      <c r="AA69" s="241">
        <f>AA48*Parametre!AE221</f>
        <v>-554.99462164999909</v>
      </c>
      <c r="AB69" s="241">
        <f>AB48*Parametre!AF221</f>
        <v>-562.11605999999972</v>
      </c>
      <c r="AC69" s="241">
        <f>AC48*Parametre!AG221</f>
        <v>-569.27845864999995</v>
      </c>
      <c r="AD69" s="241">
        <f>AD48*Parametre!AH221</f>
        <v>-576.48181759999954</v>
      </c>
      <c r="AE69" s="241">
        <f>AE48*Parametre!AI221</f>
        <v>-583.72613684999965</v>
      </c>
      <c r="AF69" s="241">
        <f>AF48*Parametre!AJ221</f>
        <v>-591.0114163999998</v>
      </c>
      <c r="AG69" s="241">
        <f>AG48*Parametre!AK221</f>
        <v>-598.33765625000001</v>
      </c>
    </row>
    <row r="70" spans="2:33" x14ac:dyDescent="0.2">
      <c r="B70" s="48" t="s">
        <v>420</v>
      </c>
      <c r="C70" s="55">
        <f t="shared" si="14"/>
        <v>2341.4999112500036</v>
      </c>
      <c r="D70" s="241">
        <f>D49*Parametre!H222</f>
        <v>0</v>
      </c>
      <c r="E70" s="241">
        <f>E49*Parametre!I222</f>
        <v>0</v>
      </c>
      <c r="F70" s="241">
        <f>F49*Parametre!J222</f>
        <v>0</v>
      </c>
      <c r="G70" s="241">
        <f>G49*Parametre!K222</f>
        <v>82.848795000000678</v>
      </c>
      <c r="H70" s="241">
        <f>H49*Parametre!L222</f>
        <v>82.848795000000678</v>
      </c>
      <c r="I70" s="241">
        <f>I49*Parametre!M222</f>
        <v>83.178087049999831</v>
      </c>
      <c r="J70" s="241">
        <f>J49*Parametre!N222</f>
        <v>83.507379100000492</v>
      </c>
      <c r="K70" s="241">
        <f>K49*Parametre!O222</f>
        <v>83.836671149999646</v>
      </c>
      <c r="L70" s="241">
        <f>L49*Parametre!P222</f>
        <v>84.165963200000675</v>
      </c>
      <c r="M70" s="241">
        <f>M49*Parametre!Q222</f>
        <v>84.495255250000213</v>
      </c>
      <c r="N70" s="241">
        <f>N49*Parametre!R222</f>
        <v>84.82454730000012</v>
      </c>
      <c r="O70" s="241">
        <f>O49*Parametre!S222</f>
        <v>85.15383935000078</v>
      </c>
      <c r="P70" s="241">
        <f>P49*Parametre!T222</f>
        <v>85.483131400000687</v>
      </c>
      <c r="Q70" s="241">
        <f>Q49*Parametre!U222</f>
        <v>85.812423449999841</v>
      </c>
      <c r="R70" s="241">
        <f>R49*Parametre!V222</f>
        <v>86.141715500000117</v>
      </c>
      <c r="S70" s="241">
        <f>S49*Parametre!W222</f>
        <v>86.450695299999794</v>
      </c>
      <c r="T70" s="241">
        <f>T49*Parametre!X222</f>
        <v>86.759675100000209</v>
      </c>
      <c r="U70" s="241">
        <f>U49*Parametre!Y222</f>
        <v>87.068654900000624</v>
      </c>
      <c r="V70" s="241">
        <f>V49*Parametre!Z222</f>
        <v>87.377634699999547</v>
      </c>
      <c r="W70" s="241">
        <f>W49*Parametre!AA222</f>
        <v>87.686614500000331</v>
      </c>
      <c r="X70" s="241">
        <f>X49*Parametre!AB222</f>
        <v>87.995594299999624</v>
      </c>
      <c r="Y70" s="241">
        <f>Y49*Parametre!AC222</f>
        <v>88.30457409999967</v>
      </c>
      <c r="Z70" s="241">
        <f>Z49*Parametre!AD222</f>
        <v>88.613553900000085</v>
      </c>
      <c r="AA70" s="241">
        <f>AA49*Parametre!AE222</f>
        <v>88.922533699999761</v>
      </c>
      <c r="AB70" s="241">
        <f>AB49*Parametre!AF222</f>
        <v>89.231513500000162</v>
      </c>
      <c r="AC70" s="241">
        <f>AC49*Parametre!AG222</f>
        <v>89.540493299999468</v>
      </c>
      <c r="AD70" s="241">
        <f>AD49*Parametre!AH222</f>
        <v>89.849473100000253</v>
      </c>
      <c r="AE70" s="241">
        <f>AE49*Parametre!AI222</f>
        <v>90.158452900000299</v>
      </c>
      <c r="AF70" s="241">
        <f>AF49*Parametre!AJ222</f>
        <v>90.467432699999961</v>
      </c>
      <c r="AG70" s="241">
        <f>AG49*Parametre!AK222</f>
        <v>90.776412500000376</v>
      </c>
    </row>
    <row r="71" spans="2:33" x14ac:dyDescent="0.2">
      <c r="B71" s="48" t="s">
        <v>416</v>
      </c>
      <c r="C71" s="55">
        <f t="shared" si="14"/>
        <v>138775.07093079502</v>
      </c>
      <c r="D71" s="241">
        <f>D50*Parametre!H223</f>
        <v>0</v>
      </c>
      <c r="E71" s="241">
        <f>E50*Parametre!I223</f>
        <v>0</v>
      </c>
      <c r="F71" s="241">
        <f>F50*Parametre!J223</f>
        <v>0</v>
      </c>
      <c r="G71" s="241">
        <f>G50*Parametre!K223</f>
        <v>4441.2120767999995</v>
      </c>
      <c r="H71" s="241">
        <f>H50*Parametre!L223</f>
        <v>4493.8906871999998</v>
      </c>
      <c r="I71" s="241">
        <f>I50*Parametre!M223</f>
        <v>4546.1722341750046</v>
      </c>
      <c r="J71" s="241">
        <f>J50*Parametre!N223</f>
        <v>4598.6951571100008</v>
      </c>
      <c r="K71" s="241">
        <f>K50*Parametre!O223</f>
        <v>4651.4594560050009</v>
      </c>
      <c r="L71" s="241">
        <f>L50*Parametre!P223</f>
        <v>4705.8331056000015</v>
      </c>
      <c r="M71" s="241">
        <f>M50*Parametre!Q223</f>
        <v>4760.4567517250016</v>
      </c>
      <c r="N71" s="241">
        <f>N50*Parametre!R223</f>
        <v>4815.3303943799983</v>
      </c>
      <c r="O71" s="241">
        <f>O50*Parametre!S223</f>
        <v>4870.4540335650017</v>
      </c>
      <c r="P71" s="241">
        <f>P50*Parametre!T223</f>
        <v>4927.2128851599991</v>
      </c>
      <c r="Q71" s="241">
        <f>Q50*Parametre!U223</f>
        <v>4984.2303538550041</v>
      </c>
      <c r="R71" s="241">
        <f>R50*Parametre!V223</f>
        <v>5041.5064396500011</v>
      </c>
      <c r="S71" s="241">
        <f>S50*Parametre!W223</f>
        <v>5090.1561136199989</v>
      </c>
      <c r="T71" s="241">
        <f>T50*Parametre!X223</f>
        <v>5138.9952955900008</v>
      </c>
      <c r="U71" s="241">
        <f>U50*Parametre!Y223</f>
        <v>5189.4291924899962</v>
      </c>
      <c r="V71" s="241">
        <f>V50*Parametre!Z223</f>
        <v>5240.060177710001</v>
      </c>
      <c r="W71" s="241">
        <f>W50*Parametre!AA223</f>
        <v>5290.8882512499986</v>
      </c>
      <c r="X71" s="241">
        <f>X50*Parametre!AB223</f>
        <v>5341.9134131099972</v>
      </c>
      <c r="Y71" s="241">
        <f>Y50*Parametre!AC223</f>
        <v>5393.1356632899942</v>
      </c>
      <c r="Z71" s="241">
        <f>Z50*Parametre!AD223</f>
        <v>5445.9791595199958</v>
      </c>
      <c r="AA71" s="241">
        <f>AA50*Parametre!AE223</f>
        <v>5499.0273243899956</v>
      </c>
      <c r="AB71" s="241">
        <f>AB50*Parametre!AF223</f>
        <v>5552.2801579000025</v>
      </c>
      <c r="AC71" s="241">
        <f>AC50*Parametre!AG223</f>
        <v>5617.2218857299995</v>
      </c>
      <c r="AD71" s="241">
        <f>AD50*Parametre!AH223</f>
        <v>5683.8682431300022</v>
      </c>
      <c r="AE71" s="241">
        <f>AE50*Parametre!AI223</f>
        <v>5750.7874920499953</v>
      </c>
      <c r="AF71" s="241">
        <f>AF50*Parametre!AJ223</f>
        <v>5817.9796324899962</v>
      </c>
      <c r="AG71" s="241">
        <f>AG50*Parametre!AK223</f>
        <v>5886.8953532999958</v>
      </c>
    </row>
    <row r="72" spans="2:33" x14ac:dyDescent="0.2">
      <c r="B72" s="48" t="s">
        <v>417</v>
      </c>
      <c r="C72" s="55">
        <f t="shared" si="14"/>
        <v>-2393.9937093749986</v>
      </c>
      <c r="D72" s="241">
        <f>D51*Parametre!H224</f>
        <v>0</v>
      </c>
      <c r="E72" s="241">
        <f>E51*Parametre!I224</f>
        <v>0</v>
      </c>
      <c r="F72" s="241">
        <f>F51*Parametre!J224</f>
        <v>0</v>
      </c>
      <c r="G72" s="241">
        <f>G51*Parametre!K224</f>
        <v>-74.232969999999938</v>
      </c>
      <c r="H72" s="241">
        <f>H51*Parametre!L224</f>
        <v>-74.979029999999938</v>
      </c>
      <c r="I72" s="241">
        <f>I51*Parametre!M224</f>
        <v>-76.060369875000021</v>
      </c>
      <c r="J72" s="241">
        <f>J51*Parametre!N224</f>
        <v>-77.148316250000036</v>
      </c>
      <c r="K72" s="241">
        <f>K51*Parametre!O224</f>
        <v>-78.24286912499997</v>
      </c>
      <c r="L72" s="241">
        <f>L51*Parametre!P224</f>
        <v>-79.344028500000036</v>
      </c>
      <c r="M72" s="241">
        <f>M51*Parametre!Q224</f>
        <v>-80.451794374999992</v>
      </c>
      <c r="N72" s="241">
        <f>N51*Parametre!R224</f>
        <v>-81.566166750000008</v>
      </c>
      <c r="O72" s="241">
        <f>O51*Parametre!S224</f>
        <v>-82.687145625000085</v>
      </c>
      <c r="P72" s="241">
        <f>P51*Parametre!T224</f>
        <v>-83.814731000000037</v>
      </c>
      <c r="Q72" s="241">
        <f>Q51*Parametre!U224</f>
        <v>-84.948922874999923</v>
      </c>
      <c r="R72" s="241">
        <f>R51*Parametre!V224</f>
        <v>-86.089721250000068</v>
      </c>
      <c r="S72" s="241">
        <f>S51*Parametre!W224</f>
        <v>-87.250149324999953</v>
      </c>
      <c r="T72" s="241">
        <f>T51*Parametre!X224</f>
        <v>-88.417417499999999</v>
      </c>
      <c r="U72" s="241">
        <f>U51*Parametre!Y224</f>
        <v>-89.591525775000008</v>
      </c>
      <c r="V72" s="241">
        <f>V51*Parametre!Z224</f>
        <v>-90.77247414999988</v>
      </c>
      <c r="W72" s="241">
        <f>W51*Parametre!AA224</f>
        <v>-91.960262624999956</v>
      </c>
      <c r="X72" s="241">
        <f>X51*Parametre!AB224</f>
        <v>-93.154891199999895</v>
      </c>
      <c r="Y72" s="241">
        <f>Y51*Parametre!AC224</f>
        <v>-94.35635987499991</v>
      </c>
      <c r="Z72" s="241">
        <f>Z51*Parametre!AD224</f>
        <v>-95.564668649999987</v>
      </c>
      <c r="AA72" s="241">
        <f>AA51*Parametre!AE224</f>
        <v>-96.779817524999913</v>
      </c>
      <c r="AB72" s="241">
        <f>AB51*Parametre!AF224</f>
        <v>-98.001806499999915</v>
      </c>
      <c r="AC72" s="241">
        <f>AC51*Parametre!AG224</f>
        <v>-99.230635574999908</v>
      </c>
      <c r="AD72" s="241">
        <f>AD51*Parametre!AH224</f>
        <v>-100.46630474999999</v>
      </c>
      <c r="AE72" s="241">
        <f>AE51*Parametre!AI224</f>
        <v>-101.708814025</v>
      </c>
      <c r="AF72" s="241">
        <f>AF51*Parametre!AJ224</f>
        <v>-102.95816339999986</v>
      </c>
      <c r="AG72" s="241">
        <f>AG51*Parametre!AK224</f>
        <v>-104.21435287499995</v>
      </c>
    </row>
    <row r="73" spans="2:33" x14ac:dyDescent="0.2">
      <c r="B73" s="48" t="s">
        <v>421</v>
      </c>
      <c r="C73" s="55">
        <f t="shared" si="14"/>
        <v>428.34702750000065</v>
      </c>
      <c r="D73" s="241">
        <f>D52*Parametre!H225</f>
        <v>0</v>
      </c>
      <c r="E73" s="241">
        <f>E52*Parametre!I225</f>
        <v>0</v>
      </c>
      <c r="F73" s="241">
        <f>F52*Parametre!J225</f>
        <v>0</v>
      </c>
      <c r="G73" s="241">
        <f>G52*Parametre!K225</f>
        <v>15.127184099999992</v>
      </c>
      <c r="H73" s="241">
        <f>H52*Parametre!L225</f>
        <v>15.127184099999992</v>
      </c>
      <c r="I73" s="241">
        <f>I52*Parametre!M225</f>
        <v>15.194084220000027</v>
      </c>
      <c r="J73" s="241">
        <f>J52*Parametre!N225</f>
        <v>15.260984339999768</v>
      </c>
      <c r="K73" s="241">
        <f>K52*Parametre!O225</f>
        <v>15.327884459999996</v>
      </c>
      <c r="L73" s="241">
        <f>L52*Parametre!P225</f>
        <v>15.394784580000128</v>
      </c>
      <c r="M73" s="241">
        <f>M52*Parametre!Q225</f>
        <v>15.461684699999966</v>
      </c>
      <c r="N73" s="241">
        <f>N52*Parametre!R225</f>
        <v>15.528584819999901</v>
      </c>
      <c r="O73" s="241">
        <f>O52*Parametre!S225</f>
        <v>15.595484939999935</v>
      </c>
      <c r="P73" s="241">
        <f>P52*Parametre!T225</f>
        <v>15.662385059999968</v>
      </c>
      <c r="Q73" s="241">
        <f>Q52*Parametre!U225</f>
        <v>15.729285180000197</v>
      </c>
      <c r="R73" s="241">
        <f>R52*Parametre!V225</f>
        <v>15.796185300000037</v>
      </c>
      <c r="S73" s="241">
        <f>S52*Parametre!W225</f>
        <v>15.847839735000102</v>
      </c>
      <c r="T73" s="241">
        <f>T52*Parametre!X225</f>
        <v>15.899494169999972</v>
      </c>
      <c r="U73" s="241">
        <f>U52*Parametre!Y225</f>
        <v>15.951148605000038</v>
      </c>
      <c r="V73" s="241">
        <f>V52*Parametre!Z225</f>
        <v>16.002803040000007</v>
      </c>
      <c r="W73" s="241">
        <f>W52*Parametre!AA225</f>
        <v>16.054457474999875</v>
      </c>
      <c r="X73" s="241">
        <f>X52*Parametre!AB225</f>
        <v>16.106111910000138</v>
      </c>
      <c r="Y73" s="241">
        <f>Y52*Parametre!AC225</f>
        <v>16.157766345000105</v>
      </c>
      <c r="Z73" s="241">
        <f>Z52*Parametre!AD225</f>
        <v>16.209420780000073</v>
      </c>
      <c r="AA73" s="241">
        <f>AA52*Parametre!AE225</f>
        <v>16.261075215000041</v>
      </c>
      <c r="AB73" s="241">
        <f>AB52*Parametre!AF225</f>
        <v>16.312729650000108</v>
      </c>
      <c r="AC73" s="241">
        <f>AC52*Parametre!AG225</f>
        <v>16.364384084999976</v>
      </c>
      <c r="AD73" s="241">
        <f>AD52*Parametre!AH225</f>
        <v>16.416038520000043</v>
      </c>
      <c r="AE73" s="241">
        <f>AE52*Parametre!AI225</f>
        <v>16.467692955000107</v>
      </c>
      <c r="AF73" s="241">
        <f>AF52*Parametre!AJ225</f>
        <v>16.519347390000075</v>
      </c>
      <c r="AG73" s="241">
        <f>AG52*Parametre!AK225</f>
        <v>16.571001825000042</v>
      </c>
    </row>
    <row r="74" spans="2:33" x14ac:dyDescent="0.2">
      <c r="B74" s="48" t="s">
        <v>418</v>
      </c>
      <c r="C74" s="55">
        <f t="shared" si="14"/>
        <v>237971.15567916</v>
      </c>
      <c r="D74" s="241">
        <f>D53*Parametre!H226</f>
        <v>0</v>
      </c>
      <c r="E74" s="241">
        <f>E53*Parametre!I226</f>
        <v>0</v>
      </c>
      <c r="F74" s="241">
        <f>F53*Parametre!J226</f>
        <v>0</v>
      </c>
      <c r="G74" s="241">
        <f>G53*Parametre!K226</f>
        <v>5160.507765600003</v>
      </c>
      <c r="H74" s="241">
        <f>H53*Parametre!L226</f>
        <v>5221.9893000000029</v>
      </c>
      <c r="I74" s="241">
        <f>I53*Parametre!M226</f>
        <v>5527.7107154349969</v>
      </c>
      <c r="J74" s="241">
        <f>J53*Parametre!N226</f>
        <v>5838.2183087099975</v>
      </c>
      <c r="K74" s="241">
        <f>K53*Parametre!O226</f>
        <v>6153.5709021299999</v>
      </c>
      <c r="L74" s="241">
        <f>L53*Parametre!P226</f>
        <v>6473.8273179999978</v>
      </c>
      <c r="M74" s="241">
        <f>M53*Parametre!Q226</f>
        <v>6799.0463786249984</v>
      </c>
      <c r="N74" s="241">
        <f>N53*Parametre!R226</f>
        <v>7129.2869063099997</v>
      </c>
      <c r="O74" s="241">
        <f>O53*Parametre!S226</f>
        <v>7464.6077233599972</v>
      </c>
      <c r="P74" s="241">
        <f>P53*Parametre!T226</f>
        <v>7805.0676520799998</v>
      </c>
      <c r="Q74" s="241">
        <f>Q53*Parametre!U226</f>
        <v>8150.7255147749993</v>
      </c>
      <c r="R74" s="241">
        <f>R53*Parametre!V226</f>
        <v>8501.640133750001</v>
      </c>
      <c r="S74" s="241">
        <f>S53*Parametre!W226</f>
        <v>8736.5614760900025</v>
      </c>
      <c r="T74" s="241">
        <f>T53*Parametre!X226</f>
        <v>8974.5384502399938</v>
      </c>
      <c r="U74" s="241">
        <f>U53*Parametre!Y226</f>
        <v>9214.9808694500043</v>
      </c>
      <c r="V74" s="241">
        <f>V53*Parametre!Z226</f>
        <v>9458.5272625300022</v>
      </c>
      <c r="W74" s="241">
        <f>W53*Parametre!AA226</f>
        <v>9705.2138860250016</v>
      </c>
      <c r="X74" s="241">
        <f>X53*Parametre!AB226</f>
        <v>9954.4142966399995</v>
      </c>
      <c r="Y74" s="241">
        <f>Y53*Parametre!AC226</f>
        <v>10206.80327973</v>
      </c>
      <c r="Z74" s="241">
        <f>Z53*Parametre!AD226</f>
        <v>10462.417091840001</v>
      </c>
      <c r="AA74" s="241">
        <f>AA53*Parametre!AE226</f>
        <v>10721.291989514995</v>
      </c>
      <c r="AB74" s="241">
        <f>AB53*Parametre!AF226</f>
        <v>10982.753187400001</v>
      </c>
      <c r="AC74" s="241">
        <f>AC53*Parametre!AG226</f>
        <v>11271.387017605</v>
      </c>
      <c r="AD74" s="241">
        <f>AD53*Parametre!AH226</f>
        <v>11564.164175969998</v>
      </c>
      <c r="AE74" s="241">
        <f>AE53*Parametre!AI226</f>
        <v>11861.120919039991</v>
      </c>
      <c r="AF74" s="241">
        <f>AF53*Parametre!AJ226</f>
        <v>12162.293503360001</v>
      </c>
      <c r="AG74" s="241">
        <f>AG53*Parametre!AK226</f>
        <v>12468.489654950003</v>
      </c>
    </row>
    <row r="75" spans="2:33" x14ac:dyDescent="0.2">
      <c r="B75" s="48" t="s">
        <v>419</v>
      </c>
      <c r="C75" s="55">
        <f t="shared" si="14"/>
        <v>-3341.5652709249989</v>
      </c>
      <c r="D75" s="241">
        <f>D54*Parametre!H227</f>
        <v>0</v>
      </c>
      <c r="E75" s="241">
        <f>E54*Parametre!I227</f>
        <v>0</v>
      </c>
      <c r="F75" s="241">
        <f>F54*Parametre!J227</f>
        <v>0</v>
      </c>
      <c r="G75" s="241">
        <f>G54*Parametre!K227</f>
        <v>-93.605242800000099</v>
      </c>
      <c r="H75" s="241">
        <f>H54*Parametre!L227</f>
        <v>-94.756598800000091</v>
      </c>
      <c r="I75" s="241">
        <f>I54*Parametre!M227</f>
        <v>-97.01367850000004</v>
      </c>
      <c r="J75" s="241">
        <f>J54*Parametre!N227</f>
        <v>-99.295235099999971</v>
      </c>
      <c r="K75" s="241">
        <f>K54*Parametre!O227</f>
        <v>-101.60126859999995</v>
      </c>
      <c r="L75" s="241">
        <f>L54*Parametre!P227</f>
        <v>-103.93177899999995</v>
      </c>
      <c r="M75" s="241">
        <f>M54*Parametre!Q227</f>
        <v>-106.28676630000008</v>
      </c>
      <c r="N75" s="241">
        <f>N54*Parametre!R227</f>
        <v>-108.66623049999993</v>
      </c>
      <c r="O75" s="241">
        <f>O54*Parametre!S227</f>
        <v>-111.07017159999999</v>
      </c>
      <c r="P75" s="241">
        <f>P54*Parametre!T227</f>
        <v>-113.4985895999999</v>
      </c>
      <c r="Q75" s="241">
        <f>Q54*Parametre!U227</f>
        <v>-115.95148449999998</v>
      </c>
      <c r="R75" s="241">
        <f>R54*Parametre!V227</f>
        <v>-118.42885630000004</v>
      </c>
      <c r="S75" s="241">
        <f>S54*Parametre!W227</f>
        <v>-120.74613289499997</v>
      </c>
      <c r="T75" s="241">
        <f>T54*Parametre!X227</f>
        <v>-123.08371955000001</v>
      </c>
      <c r="U75" s="241">
        <f>U54*Parametre!Y227</f>
        <v>-125.44161626500002</v>
      </c>
      <c r="V75" s="241">
        <f>V54*Parametre!Z227</f>
        <v>-127.81982303999983</v>
      </c>
      <c r="W75" s="241">
        <f>W54*Parametre!AA227</f>
        <v>-130.21833987499991</v>
      </c>
      <c r="X75" s="241">
        <f>X54*Parametre!AB227</f>
        <v>-132.63716676999999</v>
      </c>
      <c r="Y75" s="241">
        <f>Y54*Parametre!AC227</f>
        <v>-135.22077035999996</v>
      </c>
      <c r="Z75" s="241">
        <f>Z54*Parametre!AD227</f>
        <v>-137.8280690199999</v>
      </c>
      <c r="AA75" s="241">
        <f>AA54*Parametre!AE227</f>
        <v>-140.45906274999984</v>
      </c>
      <c r="AB75" s="241">
        <f>AB54*Parametre!AF227</f>
        <v>-143.11375154999993</v>
      </c>
      <c r="AC75" s="241">
        <f>AC54*Parametre!AG227</f>
        <v>-146.09460873000003</v>
      </c>
      <c r="AD75" s="241">
        <f>AD54*Parametre!AH227</f>
        <v>-149.10593099999997</v>
      </c>
      <c r="AE75" s="241">
        <f>AE54*Parametre!AI227</f>
        <v>-152.14771835999991</v>
      </c>
      <c r="AF75" s="241">
        <f>AF54*Parametre!AJ227</f>
        <v>-155.21997081000001</v>
      </c>
      <c r="AG75" s="241">
        <f>AG54*Parametre!AK227</f>
        <v>-158.32268834999979</v>
      </c>
    </row>
    <row r="76" spans="2:33" x14ac:dyDescent="0.2">
      <c r="B76" s="48" t="s">
        <v>422</v>
      </c>
      <c r="C76" s="55">
        <f t="shared" si="14"/>
        <v>1826.9750277749981</v>
      </c>
      <c r="D76" s="241">
        <f>D55*Parametre!H228</f>
        <v>0</v>
      </c>
      <c r="E76" s="241">
        <f>E55*Parametre!I228</f>
        <v>0</v>
      </c>
      <c r="F76" s="241">
        <f>F55*Parametre!J228</f>
        <v>0</v>
      </c>
      <c r="G76" s="241">
        <f>G55*Parametre!K228</f>
        <v>56.995374149999961</v>
      </c>
      <c r="H76" s="241">
        <f>H55*Parametre!L228</f>
        <v>57.571084999999961</v>
      </c>
      <c r="I76" s="241">
        <f>I55*Parametre!M228</f>
        <v>58.279325525000232</v>
      </c>
      <c r="J76" s="241">
        <f>J55*Parametre!N228</f>
        <v>58.990190400000259</v>
      </c>
      <c r="K76" s="241">
        <f>K55*Parametre!O228</f>
        <v>59.703679624999815</v>
      </c>
      <c r="L76" s="241">
        <f>L55*Parametre!P228</f>
        <v>60.41979319999983</v>
      </c>
      <c r="M76" s="241">
        <f>M55*Parametre!Q228</f>
        <v>61.138531124999858</v>
      </c>
      <c r="N76" s="241">
        <f>N55*Parametre!R228</f>
        <v>61.859893399999763</v>
      </c>
      <c r="O76" s="241">
        <f>O55*Parametre!S228</f>
        <v>62.583880025000042</v>
      </c>
      <c r="P76" s="241">
        <f>P55*Parametre!T228</f>
        <v>63.310490999999949</v>
      </c>
      <c r="Q76" s="241">
        <f>Q55*Parametre!U228</f>
        <v>64.039726324999734</v>
      </c>
      <c r="R76" s="241">
        <f>R55*Parametre!V228</f>
        <v>64.771586000000013</v>
      </c>
      <c r="S76" s="241">
        <f>S55*Parametre!W228</f>
        <v>65.78380035000032</v>
      </c>
      <c r="T76" s="241">
        <f>T55*Parametre!X228</f>
        <v>66.803643199999712</v>
      </c>
      <c r="U76" s="241">
        <f>U55*Parametre!Y228</f>
        <v>67.83111454999964</v>
      </c>
      <c r="V76" s="241">
        <f>V55*Parametre!Z228</f>
        <v>68.866214399999819</v>
      </c>
      <c r="W76" s="241">
        <f>W55*Parametre!AA228</f>
        <v>69.908942749999738</v>
      </c>
      <c r="X76" s="241">
        <f>X55*Parametre!AB228</f>
        <v>70.959299599999795</v>
      </c>
      <c r="Y76" s="241">
        <f>Y55*Parametre!AC228</f>
        <v>72.017284950000118</v>
      </c>
      <c r="Z76" s="241">
        <f>Z55*Parametre!AD228</f>
        <v>73.082898799999626</v>
      </c>
      <c r="AA76" s="241">
        <f>AA55*Parametre!AE228</f>
        <v>74.156141149999414</v>
      </c>
      <c r="AB76" s="241">
        <f>AB55*Parametre!AF228</f>
        <v>75.237012000000007</v>
      </c>
      <c r="AC76" s="241">
        <f>AC55*Parametre!AG228</f>
        <v>76.32551135000034</v>
      </c>
      <c r="AD76" s="241">
        <f>AD55*Parametre!AH228</f>
        <v>77.421639199999547</v>
      </c>
      <c r="AE76" s="241">
        <f>AE55*Parametre!AI228</f>
        <v>78.525395549999899</v>
      </c>
      <c r="AF76" s="241">
        <f>AF55*Parametre!AJ228</f>
        <v>79.63678039999995</v>
      </c>
      <c r="AG76" s="241">
        <f>AG55*Parametre!AK228</f>
        <v>80.755793750000308</v>
      </c>
    </row>
    <row r="77" spans="2:33" x14ac:dyDescent="0.2">
      <c r="B77" s="48" t="s">
        <v>423</v>
      </c>
      <c r="C77" s="55">
        <f t="shared" si="14"/>
        <v>2218186.92149133</v>
      </c>
      <c r="D77" s="241">
        <f>D56*Parametre!H229</f>
        <v>0</v>
      </c>
      <c r="E77" s="241">
        <f>E56*Parametre!I229</f>
        <v>0</v>
      </c>
      <c r="F77" s="241">
        <f>F56*Parametre!J229</f>
        <v>0</v>
      </c>
      <c r="G77" s="241">
        <f>G56*Parametre!K229</f>
        <v>48301.346144350013</v>
      </c>
      <c r="H77" s="241">
        <f>H56*Parametre!L229</f>
        <v>48875.390382450008</v>
      </c>
      <c r="I77" s="241">
        <f>I56*Parametre!M229</f>
        <v>51746.708532269993</v>
      </c>
      <c r="J77" s="241">
        <f>J56*Parametre!N229</f>
        <v>54661.938308580036</v>
      </c>
      <c r="K77" s="241">
        <f>K56*Parametre!O229</f>
        <v>57624.501700990004</v>
      </c>
      <c r="L77" s="241">
        <f>L56*Parametre!P229</f>
        <v>60632.02839877001</v>
      </c>
      <c r="M77" s="241">
        <f>M56*Parametre!Q229</f>
        <v>63684.912781500017</v>
      </c>
      <c r="N77" s="241">
        <f>N56*Parametre!R229</f>
        <v>66786.971218370047</v>
      </c>
      <c r="O77" s="241">
        <f>O56*Parametre!S229</f>
        <v>69935.439019070036</v>
      </c>
      <c r="P77" s="241">
        <f>P56*Parametre!T229</f>
        <v>73130.710563180066</v>
      </c>
      <c r="Q77" s="241">
        <f>Q56*Parametre!U229</f>
        <v>76376.996599470018</v>
      </c>
      <c r="R77" s="241">
        <f>R56*Parametre!V229</f>
        <v>79671.138058049997</v>
      </c>
      <c r="S77" s="241">
        <f>S56*Parametre!W229</f>
        <v>81782.62975764001</v>
      </c>
      <c r="T77" s="241">
        <f>T56*Parametre!X229</f>
        <v>83919.79828815996</v>
      </c>
      <c r="U77" s="241">
        <f>U56*Parametre!Y229</f>
        <v>86082.873181319985</v>
      </c>
      <c r="V77" s="241">
        <f>V56*Parametre!Z229</f>
        <v>88272.083968830033</v>
      </c>
      <c r="W77" s="241">
        <f>W56*Parametre!AA229</f>
        <v>90487.660182399995</v>
      </c>
      <c r="X77" s="241">
        <f>X56*Parametre!AB229</f>
        <v>92729.831353739995</v>
      </c>
      <c r="Y77" s="241">
        <f>Y56*Parametre!AC229</f>
        <v>94998.827014559967</v>
      </c>
      <c r="Z77" s="241">
        <f>Z56*Parametre!AD229</f>
        <v>97294.876696569961</v>
      </c>
      <c r="AA77" s="241">
        <f>AA56*Parametre!AE229</f>
        <v>99618.209931479985</v>
      </c>
      <c r="AB77" s="241">
        <f>AB56*Parametre!AF229</f>
        <v>101969.05625100002</v>
      </c>
      <c r="AC77" s="241">
        <f>AC56*Parametre!AG229</f>
        <v>104567.95967156002</v>
      </c>
      <c r="AD77" s="241">
        <f>AD56*Parametre!AH229</f>
        <v>107206.74016848</v>
      </c>
      <c r="AE77" s="241">
        <f>AE56*Parametre!AI229</f>
        <v>109880.91433872003</v>
      </c>
      <c r="AF77" s="241">
        <f>AF56*Parametre!AJ229</f>
        <v>112595.73069101997</v>
      </c>
      <c r="AG77" s="241">
        <f>AG56*Parametre!AK229</f>
        <v>115351.6482888</v>
      </c>
    </row>
    <row r="78" spans="2:33" x14ac:dyDescent="0.2">
      <c r="B78" s="48" t="s">
        <v>424</v>
      </c>
      <c r="C78" s="55">
        <f t="shared" si="14"/>
        <v>-31264.877800710012</v>
      </c>
      <c r="D78" s="241">
        <f>D57*Parametre!H230</f>
        <v>0</v>
      </c>
      <c r="E78" s="241">
        <f>E57*Parametre!I230</f>
        <v>0</v>
      </c>
      <c r="F78" s="241">
        <f>F57*Parametre!J230</f>
        <v>0</v>
      </c>
      <c r="G78" s="241">
        <f>G57*Parametre!K230</f>
        <v>-883.34076319999929</v>
      </c>
      <c r="H78" s="241">
        <f>H57*Parametre!L230</f>
        <v>-894.22700499999928</v>
      </c>
      <c r="I78" s="241">
        <f>I57*Parametre!M230</f>
        <v>-914.81497599999977</v>
      </c>
      <c r="J78" s="241">
        <f>J57*Parametre!N230</f>
        <v>-935.62384500000041</v>
      </c>
      <c r="K78" s="241">
        <f>K57*Parametre!O230</f>
        <v>-956.65361200000098</v>
      </c>
      <c r="L78" s="241">
        <f>L57*Parametre!P230</f>
        <v>-977.90427699999952</v>
      </c>
      <c r="M78" s="241">
        <f>M57*Parametre!Q230</f>
        <v>-999.37584000000084</v>
      </c>
      <c r="N78" s="241">
        <f>N57*Parametre!R230</f>
        <v>-1021.0683010000014</v>
      </c>
      <c r="O78" s="241">
        <f>O57*Parametre!S230</f>
        <v>-1042.9816600000013</v>
      </c>
      <c r="P78" s="241">
        <f>P57*Parametre!T230</f>
        <v>-1065.1159170000005</v>
      </c>
      <c r="Q78" s="241">
        <f>Q57*Parametre!U230</f>
        <v>-1087.4710720000016</v>
      </c>
      <c r="R78" s="241">
        <f>R57*Parametre!V230</f>
        <v>-1110.0471249999996</v>
      </c>
      <c r="S78" s="241">
        <f>S57*Parametre!W230</f>
        <v>-1131.4514528100001</v>
      </c>
      <c r="T78" s="241">
        <f>T57*Parametre!X230</f>
        <v>-1153.0475326400008</v>
      </c>
      <c r="U78" s="241">
        <f>U57*Parametre!Y230</f>
        <v>-1174.8353644899998</v>
      </c>
      <c r="V78" s="241">
        <f>V57*Parametre!Z230</f>
        <v>-1196.8149483599998</v>
      </c>
      <c r="W78" s="241">
        <f>W57*Parametre!AA230</f>
        <v>-1218.9862842500011</v>
      </c>
      <c r="X78" s="241">
        <f>X57*Parametre!AB230</f>
        <v>-1241.3493721600009</v>
      </c>
      <c r="Y78" s="241">
        <f>Y57*Parametre!AC230</f>
        <v>-1263.9042120900008</v>
      </c>
      <c r="Z78" s="241">
        <f>Z57*Parametre!AD230</f>
        <v>-1286.6508040400008</v>
      </c>
      <c r="AA78" s="241">
        <f>AA57*Parametre!AE230</f>
        <v>-1309.5891480100015</v>
      </c>
      <c r="AB78" s="241">
        <f>AB57*Parametre!AF230</f>
        <v>-1332.7192440000006</v>
      </c>
      <c r="AC78" s="241">
        <f>AC57*Parametre!AG230</f>
        <v>-1359.0567504800013</v>
      </c>
      <c r="AD78" s="241">
        <f>AD57*Parametre!AH230</f>
        <v>-1385.6499263200001</v>
      </c>
      <c r="AE78" s="241">
        <f>AE57*Parametre!AI230</f>
        <v>-1412.4987715200016</v>
      </c>
      <c r="AF78" s="241">
        <f>AF57*Parametre!AJ230</f>
        <v>-1440.6404642400014</v>
      </c>
      <c r="AG78" s="241">
        <f>AG57*Parametre!AK230</f>
        <v>-1469.0591321000004</v>
      </c>
    </row>
    <row r="79" spans="2:33" x14ac:dyDescent="0.2">
      <c r="B79" s="48" t="s">
        <v>429</v>
      </c>
      <c r="C79" s="55">
        <f t="shared" si="14"/>
        <v>17550.029137649992</v>
      </c>
      <c r="D79" s="241">
        <f>D58*Parametre!H231</f>
        <v>0</v>
      </c>
      <c r="E79" s="241">
        <f>E58*Parametre!I231</f>
        <v>0</v>
      </c>
      <c r="F79" s="241">
        <f>F58*Parametre!J231</f>
        <v>0</v>
      </c>
      <c r="G79" s="241">
        <f>G58*Parametre!K231</f>
        <v>555.93716114999984</v>
      </c>
      <c r="H79" s="241">
        <f>H58*Parametre!L231</f>
        <v>563.50093204999985</v>
      </c>
      <c r="I79" s="241">
        <f>I58*Parametre!M231</f>
        <v>569.50106850000384</v>
      </c>
      <c r="J79" s="241">
        <f>J58*Parametre!N231</f>
        <v>575.53078163000214</v>
      </c>
      <c r="K79" s="241">
        <f>K58*Parametre!O231</f>
        <v>581.59007143999759</v>
      </c>
      <c r="L79" s="241">
        <f>L58*Parametre!P231</f>
        <v>587.67893793000007</v>
      </c>
      <c r="M79" s="241">
        <f>M58*Parametre!Q231</f>
        <v>593.79738109999971</v>
      </c>
      <c r="N79" s="241">
        <f>N58*Parametre!R231</f>
        <v>599.9454009499965</v>
      </c>
      <c r="O79" s="241">
        <f>O58*Parametre!S231</f>
        <v>606.12299748000055</v>
      </c>
      <c r="P79" s="241">
        <f>P58*Parametre!T231</f>
        <v>612.33017069000471</v>
      </c>
      <c r="Q79" s="241">
        <f>Q58*Parametre!U231</f>
        <v>618.56692057999703</v>
      </c>
      <c r="R79" s="241">
        <f>R58*Parametre!V231</f>
        <v>624.83324714999821</v>
      </c>
      <c r="S79" s="241">
        <f>S58*Parametre!W231</f>
        <v>633.11031200000048</v>
      </c>
      <c r="T79" s="241">
        <f>T58*Parametre!X231</f>
        <v>641.44171804999837</v>
      </c>
      <c r="U79" s="241">
        <f>U58*Parametre!Y231</f>
        <v>649.82746530000213</v>
      </c>
      <c r="V79" s="241">
        <f>V58*Parametre!Z231</f>
        <v>658.267553750003</v>
      </c>
      <c r="W79" s="241">
        <f>W58*Parametre!AA231</f>
        <v>666.76198339999928</v>
      </c>
      <c r="X79" s="241">
        <f>X58*Parametre!AB231</f>
        <v>675.31075424999403</v>
      </c>
      <c r="Y79" s="241">
        <f>Y58*Parametre!AC231</f>
        <v>683.91386629999488</v>
      </c>
      <c r="Z79" s="241">
        <f>Z58*Parametre!AD231</f>
        <v>692.57131955000352</v>
      </c>
      <c r="AA79" s="241">
        <f>AA58*Parametre!AE231</f>
        <v>701.28311400000132</v>
      </c>
      <c r="AB79" s="241">
        <f>AB58*Parametre!AF231</f>
        <v>710.04924965000066</v>
      </c>
      <c r="AC79" s="241">
        <f>AC58*Parametre!AG231</f>
        <v>723.0983719499983</v>
      </c>
      <c r="AD79" s="241">
        <f>AD58*Parametre!AH231</f>
        <v>736.25617664999913</v>
      </c>
      <c r="AE79" s="241">
        <f>AE58*Parametre!AI231</f>
        <v>749.52266375000011</v>
      </c>
      <c r="AF79" s="241">
        <f>AF58*Parametre!AJ231</f>
        <v>762.89783325000099</v>
      </c>
      <c r="AG79" s="241">
        <f>AG58*Parametre!AK231</f>
        <v>776.38168514999859</v>
      </c>
    </row>
    <row r="80" spans="2:33" x14ac:dyDescent="0.2">
      <c r="B80" s="48" t="s">
        <v>425</v>
      </c>
      <c r="C80" s="55">
        <f t="shared" si="14"/>
        <v>16110.281298064996</v>
      </c>
      <c r="D80" s="241">
        <f>D59*Parametre!H232</f>
        <v>0</v>
      </c>
      <c r="E80" s="241">
        <f>E59*Parametre!I232</f>
        <v>0</v>
      </c>
      <c r="F80" s="241">
        <f>F59*Parametre!J232</f>
        <v>0</v>
      </c>
      <c r="G80" s="241">
        <f>G59*Parametre!K232</f>
        <v>391.11255624999995</v>
      </c>
      <c r="H80" s="241">
        <f>H59*Parametre!L232</f>
        <v>395.76037499999995</v>
      </c>
      <c r="I80" s="241">
        <f>I59*Parametre!M232</f>
        <v>411.72746497999992</v>
      </c>
      <c r="J80" s="241">
        <f>J59*Parametre!N232</f>
        <v>427.93420300999986</v>
      </c>
      <c r="K80" s="241">
        <f>K59*Parametre!O232</f>
        <v>444.38323680000002</v>
      </c>
      <c r="L80" s="241">
        <f>L59*Parametre!P232</f>
        <v>461.07721406000007</v>
      </c>
      <c r="M80" s="241">
        <f>M59*Parametre!Q232</f>
        <v>478.01878249999993</v>
      </c>
      <c r="N80" s="241">
        <f>N59*Parametre!R232</f>
        <v>495.24371649999989</v>
      </c>
      <c r="O80" s="241">
        <f>O59*Parametre!S232</f>
        <v>512.72330224000007</v>
      </c>
      <c r="P80" s="241">
        <f>P59*Parametre!T232</f>
        <v>530.46018743000002</v>
      </c>
      <c r="Q80" s="241">
        <f>Q59*Parametre!U232</f>
        <v>548.45701978</v>
      </c>
      <c r="R80" s="241">
        <f>R59*Parametre!V232</f>
        <v>566.71644699999979</v>
      </c>
      <c r="S80" s="241">
        <f>S59*Parametre!W232</f>
        <v>581.82979176000026</v>
      </c>
      <c r="T80" s="241">
        <f>T59*Parametre!X232</f>
        <v>597.13598937999973</v>
      </c>
      <c r="U80" s="241">
        <f>U59*Parametre!Y232</f>
        <v>612.6371893449998</v>
      </c>
      <c r="V80" s="241">
        <f>V59*Parametre!Z232</f>
        <v>628.3355411399998</v>
      </c>
      <c r="W80" s="241">
        <f>W59*Parametre!AA232</f>
        <v>644.19295482499979</v>
      </c>
      <c r="X80" s="241">
        <f>X59*Parametre!AB232</f>
        <v>660.25038631999973</v>
      </c>
      <c r="Y80" s="241">
        <f>Y59*Parametre!AC232</f>
        <v>676.50998510999989</v>
      </c>
      <c r="Z80" s="241">
        <f>Z59*Parametre!AD232</f>
        <v>692.97390067999947</v>
      </c>
      <c r="AA80" s="241">
        <f>AA59*Parametre!AE232</f>
        <v>709.60117710999987</v>
      </c>
      <c r="AB80" s="241">
        <f>AB59*Parametre!AF232</f>
        <v>726.43563630000006</v>
      </c>
      <c r="AC80" s="241">
        <f>AC59*Parametre!AG232</f>
        <v>745.03827155999988</v>
      </c>
      <c r="AD80" s="241">
        <f>AD59*Parametre!AH232</f>
        <v>763.90254320000008</v>
      </c>
      <c r="AE80" s="241">
        <f>AE59*Parametre!AI232</f>
        <v>783.07657208999967</v>
      </c>
      <c r="AF80" s="241">
        <f>AF59*Parametre!AJ232</f>
        <v>802.51796931999945</v>
      </c>
      <c r="AG80" s="241">
        <f>AG59*Parametre!AK232</f>
        <v>822.22888437499967</v>
      </c>
    </row>
    <row r="81" spans="2:34" x14ac:dyDescent="0.2">
      <c r="B81" s="48" t="s">
        <v>426</v>
      </c>
      <c r="C81" s="55">
        <f t="shared" ref="C81:C82" si="15">SUM(D81:AG81)</f>
        <v>-217.74949904999994</v>
      </c>
      <c r="D81" s="241">
        <f>D60*Parametre!H233</f>
        <v>0</v>
      </c>
      <c r="E81" s="241">
        <f>E60*Parametre!I233</f>
        <v>0</v>
      </c>
      <c r="F81" s="241">
        <f>F60*Parametre!J233</f>
        <v>0</v>
      </c>
      <c r="G81" s="241">
        <f>G60*Parametre!K233</f>
        <v>-5.2335525000000036</v>
      </c>
      <c r="H81" s="241">
        <f>H60*Parametre!L233</f>
        <v>-5.2937775000000036</v>
      </c>
      <c r="I81" s="241">
        <f>I60*Parametre!M233</f>
        <v>-5.6286029499999986</v>
      </c>
      <c r="J81" s="241">
        <f>J60*Parametre!N233</f>
        <v>-5.968052949999997</v>
      </c>
      <c r="K81" s="241">
        <f>K60*Parametre!O233</f>
        <v>-6.3191409749999989</v>
      </c>
      <c r="L81" s="241">
        <f>L60*Parametre!P233</f>
        <v>-6.6755141999999976</v>
      </c>
      <c r="M81" s="241">
        <f>M60*Parametre!Q233</f>
        <v>-7.0371726249999904</v>
      </c>
      <c r="N81" s="241">
        <f>N60*Parametre!R233</f>
        <v>-7.4041162499999889</v>
      </c>
      <c r="O81" s="241">
        <f>O60*Parametre!S233</f>
        <v>-7.7763450749999956</v>
      </c>
      <c r="P81" s="241">
        <f>P60*Parametre!T233</f>
        <v>-8.1538590999999929</v>
      </c>
      <c r="Q81" s="241">
        <f>Q60*Parametre!U233</f>
        <v>-8.5366583249999959</v>
      </c>
      <c r="R81" s="241">
        <f>R60*Parametre!V233</f>
        <v>-8.9247427500000036</v>
      </c>
      <c r="S81" s="241">
        <f>S60*Parametre!W233</f>
        <v>-8.9337254000000001</v>
      </c>
      <c r="T81" s="241">
        <f>T60*Parametre!X233</f>
        <v>-8.9418904500000043</v>
      </c>
      <c r="U81" s="241">
        <f>U60*Parametre!Y233</f>
        <v>-8.9492378999999982</v>
      </c>
      <c r="V81" s="241">
        <f>V60*Parametre!Z233</f>
        <v>-8.9557677499999961</v>
      </c>
      <c r="W81" s="241">
        <f>W60*Parametre!AA233</f>
        <v>-8.9614800000000052</v>
      </c>
      <c r="X81" s="241">
        <f>X60*Parametre!AB233</f>
        <v>-8.9663746499999952</v>
      </c>
      <c r="Y81" s="241">
        <f>Y60*Parametre!AC233</f>
        <v>-8.9704516999999964</v>
      </c>
      <c r="Z81" s="241">
        <f>Z60*Parametre!AD233</f>
        <v>-8.9737111499999997</v>
      </c>
      <c r="AA81" s="241">
        <f>AA60*Parametre!AE233</f>
        <v>-8.976153</v>
      </c>
      <c r="AB81" s="241">
        <f>AB60*Parametre!AF233</f>
        <v>-8.9777772499999973</v>
      </c>
      <c r="AC81" s="241">
        <f>AC60*Parametre!AG233</f>
        <v>-8.9959506000000005</v>
      </c>
      <c r="AD81" s="241">
        <f>AD60*Parametre!AH233</f>
        <v>-9.0130727500000027</v>
      </c>
      <c r="AE81" s="241">
        <f>AE60*Parametre!AI233</f>
        <v>-9.0377102500000017</v>
      </c>
      <c r="AF81" s="241">
        <f>AF60*Parametre!AJ233</f>
        <v>-9.0611797500000044</v>
      </c>
      <c r="AG81" s="241">
        <f>AG60*Parametre!AK233</f>
        <v>-9.0834812500000073</v>
      </c>
    </row>
    <row r="82" spans="2:34" x14ac:dyDescent="0.2">
      <c r="B82" s="48" t="s">
        <v>428</v>
      </c>
      <c r="C82" s="55">
        <f t="shared" si="15"/>
        <v>100.29353564999982</v>
      </c>
      <c r="D82" s="241">
        <f>D61*Parametre!H234</f>
        <v>0</v>
      </c>
      <c r="E82" s="241">
        <f>E61*Parametre!I234</f>
        <v>0</v>
      </c>
      <c r="F82" s="241">
        <f>F61*Parametre!J234</f>
        <v>0</v>
      </c>
      <c r="G82" s="241">
        <f>G61*Parametre!K234</f>
        <v>2.3417669999999888</v>
      </c>
      <c r="H82" s="241">
        <f>H61*Parametre!L234</f>
        <v>2.3628639999999885</v>
      </c>
      <c r="I82" s="241">
        <f>I61*Parametre!M234</f>
        <v>2.5150376100000083</v>
      </c>
      <c r="J82" s="241">
        <f>J61*Parametre!N234</f>
        <v>2.6695311599999951</v>
      </c>
      <c r="K82" s="241">
        <f>K61*Parametre!O234</f>
        <v>2.8263446499999905</v>
      </c>
      <c r="L82" s="241">
        <f>L61*Parametre!P234</f>
        <v>2.9854780799999938</v>
      </c>
      <c r="M82" s="241">
        <f>M61*Parametre!Q234</f>
        <v>3.1469314500000061</v>
      </c>
      <c r="N82" s="241">
        <f>N61*Parametre!R234</f>
        <v>3.3107047600000095</v>
      </c>
      <c r="O82" s="241">
        <f>O61*Parametre!S234</f>
        <v>3.4767980099999876</v>
      </c>
      <c r="P82" s="241">
        <f>P61*Parametre!T234</f>
        <v>3.645211199999999</v>
      </c>
      <c r="Q82" s="241">
        <f>Q61*Parametre!U234</f>
        <v>3.8159443299999851</v>
      </c>
      <c r="R82" s="241">
        <f>R61*Parametre!V234</f>
        <v>3.988997399999989</v>
      </c>
      <c r="S82" s="241">
        <f>S61*Parametre!W234</f>
        <v>4.0174290749999901</v>
      </c>
      <c r="T82" s="241">
        <f>T61*Parametre!X234</f>
        <v>4.0457913999999917</v>
      </c>
      <c r="U82" s="241">
        <f>U61*Parametre!Y234</f>
        <v>4.0740843749999929</v>
      </c>
      <c r="V82" s="241">
        <f>V61*Parametre!Z234</f>
        <v>4.1023079999999856</v>
      </c>
      <c r="W82" s="241">
        <f>W61*Parametre!AA234</f>
        <v>4.1304622750000055</v>
      </c>
      <c r="X82" s="241">
        <f>X61*Parametre!AB234</f>
        <v>4.1585471999999886</v>
      </c>
      <c r="Y82" s="241">
        <f>Y61*Parametre!AC234</f>
        <v>4.1865627749999703</v>
      </c>
      <c r="Z82" s="241">
        <f>Z61*Parametre!AD234</f>
        <v>4.214508999999981</v>
      </c>
      <c r="AA82" s="241">
        <f>AA61*Parametre!AE234</f>
        <v>4.2423858750000019</v>
      </c>
      <c r="AB82" s="241">
        <f>AB61*Parametre!AF234</f>
        <v>4.2701934000000037</v>
      </c>
      <c r="AC82" s="241">
        <f>AC61*Parametre!AG234</f>
        <v>4.2979315749999953</v>
      </c>
      <c r="AD82" s="241">
        <f>AD61*Parametre!AH234</f>
        <v>4.3256003999999972</v>
      </c>
      <c r="AE82" s="241">
        <f>AE61*Parametre!AI234</f>
        <v>4.3531998749999792</v>
      </c>
      <c r="AF82" s="241">
        <f>AF61*Parametre!AJ234</f>
        <v>4.3807300000000007</v>
      </c>
      <c r="AG82" s="241">
        <f>AG61*Parametre!AK234</f>
        <v>4.4081907750000013</v>
      </c>
    </row>
    <row r="83" spans="2:34" x14ac:dyDescent="0.2">
      <c r="B83" s="239" t="s">
        <v>86</v>
      </c>
      <c r="C83" s="245">
        <f>SUM(D83:AG83)</f>
        <v>3337446.3501226455</v>
      </c>
      <c r="D83" s="246">
        <f t="shared" ref="D83:AG83" si="16">SUM(D68:D82)</f>
        <v>0</v>
      </c>
      <c r="E83" s="245">
        <f t="shared" si="16"/>
        <v>0</v>
      </c>
      <c r="F83" s="245">
        <f t="shared" si="16"/>
        <v>0</v>
      </c>
      <c r="G83" s="245">
        <f t="shared" si="16"/>
        <v>81686.300601600014</v>
      </c>
      <c r="H83" s="245">
        <f t="shared" si="16"/>
        <v>82664.61697090001</v>
      </c>
      <c r="I83" s="245">
        <f t="shared" si="16"/>
        <v>86166.060800710009</v>
      </c>
      <c r="J83" s="245">
        <f t="shared" si="16"/>
        <v>89717.695142500073</v>
      </c>
      <c r="K83" s="245">
        <f t="shared" si="16"/>
        <v>93322.996442420015</v>
      </c>
      <c r="L83" s="245">
        <f t="shared" si="16"/>
        <v>96996.721731500031</v>
      </c>
      <c r="M83" s="245">
        <f t="shared" si="16"/>
        <v>100722.374348925</v>
      </c>
      <c r="N83" s="245">
        <f t="shared" si="16"/>
        <v>104503.86526057002</v>
      </c>
      <c r="O83" s="245">
        <f t="shared" si="16"/>
        <v>108338.45988461001</v>
      </c>
      <c r="P83" s="245">
        <f t="shared" si="16"/>
        <v>112227.99928652005</v>
      </c>
      <c r="Q83" s="245">
        <f t="shared" si="16"/>
        <v>116175.37908977503</v>
      </c>
      <c r="R83" s="245">
        <f t="shared" si="16"/>
        <v>120177.50169450001</v>
      </c>
      <c r="S83" s="245">
        <f t="shared" si="16"/>
        <v>122834.96542233002</v>
      </c>
      <c r="T83" s="245">
        <f t="shared" si="16"/>
        <v>125522.42262730995</v>
      </c>
      <c r="U83" s="245">
        <f t="shared" si="16"/>
        <v>128240.92001081498</v>
      </c>
      <c r="V83" s="245">
        <f t="shared" si="16"/>
        <v>130989.93015624002</v>
      </c>
      <c r="W83" s="245">
        <f t="shared" si="16"/>
        <v>133769.6807619</v>
      </c>
      <c r="X83" s="245">
        <f t="shared" si="16"/>
        <v>136579.81587212998</v>
      </c>
      <c r="Y83" s="245">
        <f t="shared" si="16"/>
        <v>139437.39796928491</v>
      </c>
      <c r="Z83" s="245">
        <f t="shared" si="16"/>
        <v>142328.04939785998</v>
      </c>
      <c r="AA83" s="245">
        <f t="shared" si="16"/>
        <v>145250.57841277996</v>
      </c>
      <c r="AB83" s="245">
        <f t="shared" si="16"/>
        <v>148204.58358230002</v>
      </c>
      <c r="AC83" s="245">
        <f t="shared" si="16"/>
        <v>151515.05274940006</v>
      </c>
      <c r="AD83" s="245">
        <f t="shared" si="16"/>
        <v>154872.81599215002</v>
      </c>
      <c r="AE83" s="245">
        <f t="shared" si="16"/>
        <v>158272.03398032498</v>
      </c>
      <c r="AF83" s="245">
        <f t="shared" si="16"/>
        <v>161716.92059548997</v>
      </c>
      <c r="AG83" s="245">
        <f t="shared" si="16"/>
        <v>165211.21133779999</v>
      </c>
    </row>
    <row r="86" spans="2:34" x14ac:dyDescent="0.2">
      <c r="AH86" s="293"/>
    </row>
    <row r="87" spans="2:34" x14ac:dyDescent="0.2">
      <c r="B87" s="49" t="s">
        <v>484</v>
      </c>
      <c r="C87" s="49"/>
      <c r="D87" s="48">
        <v>1</v>
      </c>
      <c r="E87" s="48">
        <v>2</v>
      </c>
      <c r="F87" s="48">
        <v>3</v>
      </c>
      <c r="G87" s="48">
        <v>4</v>
      </c>
      <c r="H87" s="48">
        <v>5</v>
      </c>
      <c r="I87" s="48">
        <v>6</v>
      </c>
      <c r="J87" s="48">
        <v>7</v>
      </c>
      <c r="K87" s="48">
        <v>8</v>
      </c>
      <c r="L87" s="48">
        <v>9</v>
      </c>
      <c r="M87" s="48">
        <v>10</v>
      </c>
      <c r="N87" s="48">
        <v>11</v>
      </c>
      <c r="O87" s="48">
        <v>12</v>
      </c>
      <c r="P87" s="48">
        <v>13</v>
      </c>
      <c r="Q87" s="48">
        <v>14</v>
      </c>
      <c r="R87" s="48">
        <v>15</v>
      </c>
      <c r="S87" s="48">
        <v>16</v>
      </c>
      <c r="T87" s="48">
        <v>17</v>
      </c>
      <c r="U87" s="48">
        <v>18</v>
      </c>
      <c r="V87" s="48">
        <v>19</v>
      </c>
      <c r="W87" s="48">
        <v>20</v>
      </c>
      <c r="X87" s="48">
        <v>21</v>
      </c>
      <c r="Y87" s="48">
        <v>22</v>
      </c>
      <c r="Z87" s="48">
        <v>23</v>
      </c>
      <c r="AA87" s="48">
        <v>24</v>
      </c>
      <c r="AB87" s="48">
        <v>25</v>
      </c>
      <c r="AC87" s="48">
        <v>26</v>
      </c>
      <c r="AD87" s="48">
        <v>27</v>
      </c>
      <c r="AE87" s="48">
        <v>28</v>
      </c>
      <c r="AF87" s="48">
        <v>29</v>
      </c>
      <c r="AG87" s="48">
        <v>30</v>
      </c>
    </row>
    <row r="88" spans="2:34" x14ac:dyDescent="0.2">
      <c r="B88" s="51" t="s">
        <v>44</v>
      </c>
      <c r="C88" s="51" t="s">
        <v>9</v>
      </c>
      <c r="D88" s="52">
        <f>D67</f>
        <v>2026</v>
      </c>
      <c r="E88" s="52">
        <f>D88+$D$3</f>
        <v>2027</v>
      </c>
      <c r="F88" s="52">
        <f t="shared" ref="F88" si="17">E88+$D$3</f>
        <v>2028</v>
      </c>
      <c r="G88" s="52">
        <f t="shared" ref="G88" si="18">F88+$D$3</f>
        <v>2029</v>
      </c>
      <c r="H88" s="52">
        <f t="shared" ref="H88" si="19">G88+$D$3</f>
        <v>2030</v>
      </c>
      <c r="I88" s="52">
        <f t="shared" ref="I88" si="20">H88+$D$3</f>
        <v>2031</v>
      </c>
      <c r="J88" s="52">
        <f t="shared" ref="J88" si="21">I88+$D$3</f>
        <v>2032</v>
      </c>
      <c r="K88" s="52">
        <f t="shared" ref="K88" si="22">J88+$D$3</f>
        <v>2033</v>
      </c>
      <c r="L88" s="52">
        <f t="shared" ref="L88" si="23">K88+$D$3</f>
        <v>2034</v>
      </c>
      <c r="M88" s="52">
        <f t="shared" ref="M88" si="24">L88+$D$3</f>
        <v>2035</v>
      </c>
      <c r="N88" s="52">
        <f t="shared" ref="N88" si="25">M88+$D$3</f>
        <v>2036</v>
      </c>
      <c r="O88" s="52">
        <f t="shared" ref="O88" si="26">N88+$D$3</f>
        <v>2037</v>
      </c>
      <c r="P88" s="52">
        <f t="shared" ref="P88" si="27">O88+$D$3</f>
        <v>2038</v>
      </c>
      <c r="Q88" s="52">
        <f t="shared" ref="Q88" si="28">P88+$D$3</f>
        <v>2039</v>
      </c>
      <c r="R88" s="52">
        <f t="shared" ref="R88" si="29">Q88+$D$3</f>
        <v>2040</v>
      </c>
      <c r="S88" s="52">
        <f t="shared" ref="S88" si="30">R88+$D$3</f>
        <v>2041</v>
      </c>
      <c r="T88" s="52">
        <f t="shared" ref="T88" si="31">S88+$D$3</f>
        <v>2042</v>
      </c>
      <c r="U88" s="52">
        <f t="shared" ref="U88" si="32">T88+$D$3</f>
        <v>2043</v>
      </c>
      <c r="V88" s="52">
        <f t="shared" ref="V88" si="33">U88+$D$3</f>
        <v>2044</v>
      </c>
      <c r="W88" s="52">
        <f t="shared" ref="W88" si="34">V88+$D$3</f>
        <v>2045</v>
      </c>
      <c r="X88" s="52">
        <f t="shared" ref="X88" si="35">W88+$D$3</f>
        <v>2046</v>
      </c>
      <c r="Y88" s="52">
        <f t="shared" ref="Y88" si="36">X88+$D$3</f>
        <v>2047</v>
      </c>
      <c r="Z88" s="52">
        <f t="shared" ref="Z88" si="37">Y88+$D$3</f>
        <v>2048</v>
      </c>
      <c r="AA88" s="52">
        <f t="shared" ref="AA88" si="38">Z88+$D$3</f>
        <v>2049</v>
      </c>
      <c r="AB88" s="52">
        <f t="shared" ref="AB88" si="39">AA88+$D$3</f>
        <v>2050</v>
      </c>
      <c r="AC88" s="52">
        <f t="shared" ref="AC88" si="40">AB88+$D$3</f>
        <v>2051</v>
      </c>
      <c r="AD88" s="52">
        <f t="shared" ref="AD88" si="41">AC88+$D$3</f>
        <v>2052</v>
      </c>
      <c r="AE88" s="52">
        <f t="shared" ref="AE88" si="42">AD88+$D$3</f>
        <v>2053</v>
      </c>
      <c r="AF88" s="52">
        <f t="shared" ref="AF88" si="43">AE88+$D$3</f>
        <v>2054</v>
      </c>
      <c r="AG88" s="52">
        <f t="shared" ref="AG88" si="44">AF88+$D$3</f>
        <v>2055</v>
      </c>
    </row>
    <row r="89" spans="2:34" x14ac:dyDescent="0.2">
      <c r="B89" s="48" t="s">
        <v>414</v>
      </c>
      <c r="C89" s="55">
        <f>SUM(D89:AG89)</f>
        <v>3783480.8767913254</v>
      </c>
      <c r="D89" s="237">
        <f>D5*Parametre!H220</f>
        <v>104635.43478919999</v>
      </c>
      <c r="E89" s="237">
        <f>E5*Parametre!I220</f>
        <v>107027.86075823999</v>
      </c>
      <c r="F89" s="237">
        <f>F5*Parametre!J220</f>
        <v>109447.25652472</v>
      </c>
      <c r="G89" s="237">
        <f>G5*Parametre!K220</f>
        <v>113061.56414999999</v>
      </c>
      <c r="H89" s="237">
        <f>H5*Parametre!L220</f>
        <v>114439.47929999999</v>
      </c>
      <c r="I89" s="237">
        <f>I5*Parametre!M220</f>
        <v>115554.08472348501</v>
      </c>
      <c r="J89" s="237">
        <f>J5*Parametre!N220</f>
        <v>116671.49803868002</v>
      </c>
      <c r="K89" s="237">
        <f>K5*Parametre!O220</f>
        <v>117791.719245585</v>
      </c>
      <c r="L89" s="237">
        <f>L5*Parametre!P220</f>
        <v>118987.70217754002</v>
      </c>
      <c r="M89" s="237">
        <f>M5*Parametre!Q220</f>
        <v>120186.70899287499</v>
      </c>
      <c r="N89" s="237">
        <f>N5*Parametre!R220</f>
        <v>121388.73969159</v>
      </c>
      <c r="O89" s="237">
        <f>O5*Parametre!S220</f>
        <v>122593.79427368498</v>
      </c>
      <c r="P89" s="237">
        <f>P5*Parametre!T220</f>
        <v>123801.87273916</v>
      </c>
      <c r="Q89" s="237">
        <f>Q5*Parametre!U220</f>
        <v>125012.97508801502</v>
      </c>
      <c r="R89" s="237">
        <f>R5*Parametre!V220</f>
        <v>126227.10132024999</v>
      </c>
      <c r="S89" s="237">
        <f>S5*Parametre!W220</f>
        <v>127262.22848977</v>
      </c>
      <c r="T89" s="237">
        <f>T5*Parametre!X220</f>
        <v>128299.46667912998</v>
      </c>
      <c r="U89" s="237">
        <f>U5*Parametre!Y220</f>
        <v>129338.81588833002</v>
      </c>
      <c r="V89" s="237">
        <f>V5*Parametre!Z220</f>
        <v>130380.27611737</v>
      </c>
      <c r="W89" s="237">
        <f>W5*Parametre!AA220</f>
        <v>131423.84736624997</v>
      </c>
      <c r="X89" s="237">
        <f>X5*Parametre!AB220</f>
        <v>132469.52963497001</v>
      </c>
      <c r="Y89" s="237">
        <f>Y5*Parametre!AC220</f>
        <v>133591.54044599997</v>
      </c>
      <c r="Z89" s="237">
        <f>Z5*Parametre!AD220</f>
        <v>134715.83819519001</v>
      </c>
      <c r="AA89" s="237">
        <f>AA5*Parametre!AE220</f>
        <v>135842.42288253998</v>
      </c>
      <c r="AB89" s="237">
        <f>AB5*Parametre!AF220</f>
        <v>136971.29450804999</v>
      </c>
      <c r="AC89" s="237">
        <f>AC5*Parametre!AG220</f>
        <v>138400.73050816002</v>
      </c>
      <c r="AD89" s="237">
        <f>AD5*Parametre!AH220</f>
        <v>139833.15711971</v>
      </c>
      <c r="AE89" s="237">
        <f>AE5*Parametre!AI220</f>
        <v>141268.57434269998</v>
      </c>
      <c r="AF89" s="237">
        <f>AF5*Parametre!AJ220</f>
        <v>142706.98217713</v>
      </c>
      <c r="AG89" s="237">
        <f>AG5*Parametre!AK220</f>
        <v>144148.38062299998</v>
      </c>
    </row>
    <row r="90" spans="2:34" x14ac:dyDescent="0.2">
      <c r="B90" s="48" t="s">
        <v>415</v>
      </c>
      <c r="C90" s="55">
        <f t="shared" ref="C90:C104" si="45">SUM(D90:AG90)</f>
        <v>80071.773031775025</v>
      </c>
      <c r="D90" s="237">
        <f>D6*Parametre!H221</f>
        <v>2890.0722192000003</v>
      </c>
      <c r="E90" s="237">
        <f>E6*Parametre!I221</f>
        <v>2760.30798495</v>
      </c>
      <c r="F90" s="237">
        <f>F6*Parametre!J221</f>
        <v>2627.2474794999998</v>
      </c>
      <c r="G90" s="237">
        <f>G6*Parametre!K221</f>
        <v>2327.7252784499997</v>
      </c>
      <c r="H90" s="237">
        <f>H6*Parametre!L221</f>
        <v>2351.2376549999999</v>
      </c>
      <c r="I90" s="237">
        <f>I6*Parametre!M221</f>
        <v>2376.7687958150004</v>
      </c>
      <c r="J90" s="237">
        <f>J6*Parametre!N221</f>
        <v>2402.3399121600005</v>
      </c>
      <c r="K90" s="237">
        <f>K6*Parametre!O221</f>
        <v>2427.9510040350001</v>
      </c>
      <c r="L90" s="237">
        <f>L6*Parametre!P221</f>
        <v>2453.6020714399997</v>
      </c>
      <c r="M90" s="237">
        <f>M6*Parametre!Q221</f>
        <v>2479.2931143749993</v>
      </c>
      <c r="N90" s="237">
        <f>N6*Parametre!R221</f>
        <v>2505.0241328399998</v>
      </c>
      <c r="O90" s="237">
        <f>O6*Parametre!S221</f>
        <v>2530.7951268349993</v>
      </c>
      <c r="P90" s="237">
        <f>P6*Parametre!T221</f>
        <v>2556.6060963599998</v>
      </c>
      <c r="Q90" s="237">
        <f>Q6*Parametre!U221</f>
        <v>2582.4570414149998</v>
      </c>
      <c r="R90" s="237">
        <f>R6*Parametre!V221</f>
        <v>2608.3479620000003</v>
      </c>
      <c r="S90" s="237">
        <f>S6*Parametre!W221</f>
        <v>2633.7614005350006</v>
      </c>
      <c r="T90" s="237">
        <f>T6*Parametre!X221</f>
        <v>2659.2054910400002</v>
      </c>
      <c r="U90" s="237">
        <f>U6*Parametre!Y221</f>
        <v>2684.6802335150001</v>
      </c>
      <c r="V90" s="237">
        <f>V6*Parametre!Z221</f>
        <v>2710.1856279600001</v>
      </c>
      <c r="W90" s="237">
        <f>W6*Parametre!AA221</f>
        <v>2735.7216743750005</v>
      </c>
      <c r="X90" s="237">
        <f>X6*Parametre!AB221</f>
        <v>2761.2883727600006</v>
      </c>
      <c r="Y90" s="237">
        <f>Y6*Parametre!AC221</f>
        <v>2786.8857231150009</v>
      </c>
      <c r="Z90" s="237">
        <f>Z6*Parametre!AD221</f>
        <v>2812.5137254400006</v>
      </c>
      <c r="AA90" s="237">
        <f>AA6*Parametre!AE221</f>
        <v>2838.1723797350014</v>
      </c>
      <c r="AB90" s="237">
        <f>AB6*Parametre!AF221</f>
        <v>2863.8616860000002</v>
      </c>
      <c r="AC90" s="237">
        <f>AC6*Parametre!AG221</f>
        <v>2889.5816442350001</v>
      </c>
      <c r="AD90" s="237">
        <f>AD6*Parametre!AH221</f>
        <v>2915.3322544400003</v>
      </c>
      <c r="AE90" s="237">
        <f>AE6*Parametre!AI221</f>
        <v>2941.1135166150002</v>
      </c>
      <c r="AF90" s="237">
        <f>AF6*Parametre!AJ221</f>
        <v>2966.9254307599999</v>
      </c>
      <c r="AG90" s="237">
        <f>AG6*Parametre!AK221</f>
        <v>2992.7679968750008</v>
      </c>
    </row>
    <row r="91" spans="2:34" x14ac:dyDescent="0.2">
      <c r="B91" s="48" t="s">
        <v>420</v>
      </c>
      <c r="C91" s="55">
        <f t="shared" si="45"/>
        <v>86543.141379450026</v>
      </c>
      <c r="D91" s="237">
        <f>D7*Parametre!H222</f>
        <v>3093.030140700002</v>
      </c>
      <c r="E91" s="237">
        <f>E7*Parametre!I222</f>
        <v>3029.1008944000009</v>
      </c>
      <c r="F91" s="237">
        <f>F7*Parametre!J222</f>
        <v>2965.1716480999994</v>
      </c>
      <c r="G91" s="237">
        <f>G7*Parametre!K222</f>
        <v>2837.3131555000009</v>
      </c>
      <c r="H91" s="237">
        <f>H7*Parametre!L222</f>
        <v>2837.3131555000009</v>
      </c>
      <c r="I91" s="237">
        <f>I7*Parametre!M222</f>
        <v>2840.1763286499995</v>
      </c>
      <c r="J91" s="237">
        <f>J7*Parametre!N222</f>
        <v>2843.0395017999995</v>
      </c>
      <c r="K91" s="237">
        <f>K7*Parametre!O222</f>
        <v>2845.9026749499994</v>
      </c>
      <c r="L91" s="237">
        <f>L7*Parametre!P222</f>
        <v>2848.7658481000003</v>
      </c>
      <c r="M91" s="237">
        <f>M7*Parametre!Q222</f>
        <v>2851.6290212500007</v>
      </c>
      <c r="N91" s="237">
        <f>N7*Parametre!R222</f>
        <v>2854.4921944000007</v>
      </c>
      <c r="O91" s="237">
        <f>O7*Parametre!S222</f>
        <v>2857.3553675500011</v>
      </c>
      <c r="P91" s="237">
        <f>P7*Parametre!T222</f>
        <v>2860.2185407000002</v>
      </c>
      <c r="Q91" s="237">
        <f>Q7*Parametre!U222</f>
        <v>2863.0817138500011</v>
      </c>
      <c r="R91" s="237">
        <f>R7*Parametre!V222</f>
        <v>2865.9448869999997</v>
      </c>
      <c r="S91" s="237">
        <f>S7*Parametre!W222</f>
        <v>2868.1234953499979</v>
      </c>
      <c r="T91" s="237">
        <f>T7*Parametre!X222</f>
        <v>2870.3021036999999</v>
      </c>
      <c r="U91" s="237">
        <f>U7*Parametre!Y222</f>
        <v>2872.4807120500009</v>
      </c>
      <c r="V91" s="237">
        <f>V7*Parametre!Z222</f>
        <v>2874.6593204000005</v>
      </c>
      <c r="W91" s="237">
        <f>W7*Parametre!AA222</f>
        <v>2876.8379287500006</v>
      </c>
      <c r="X91" s="237">
        <f>X7*Parametre!AB222</f>
        <v>2879.0165371000003</v>
      </c>
      <c r="Y91" s="237">
        <f>Y7*Parametre!AC222</f>
        <v>2881.1951454500004</v>
      </c>
      <c r="Z91" s="237">
        <f>Z7*Parametre!AD222</f>
        <v>2883.3737538000005</v>
      </c>
      <c r="AA91" s="237">
        <f>AA7*Parametre!AE222</f>
        <v>2885.552362150001</v>
      </c>
      <c r="AB91" s="237">
        <f>AB7*Parametre!AF222</f>
        <v>2887.7309705000011</v>
      </c>
      <c r="AC91" s="237">
        <f>AC7*Parametre!AG222</f>
        <v>2889.9095788500003</v>
      </c>
      <c r="AD91" s="237">
        <f>AD7*Parametre!AH222</f>
        <v>2892.0881872000009</v>
      </c>
      <c r="AE91" s="237">
        <f>AE7*Parametre!AI222</f>
        <v>2894.2667955500001</v>
      </c>
      <c r="AF91" s="237">
        <f>AF7*Parametre!AJ222</f>
        <v>2896.4454038999993</v>
      </c>
      <c r="AG91" s="237">
        <f>AG7*Parametre!AK222</f>
        <v>2898.6240122500003</v>
      </c>
    </row>
    <row r="92" spans="2:34" x14ac:dyDescent="0.2">
      <c r="B92" s="48" t="s">
        <v>416</v>
      </c>
      <c r="C92" s="55">
        <f t="shared" si="45"/>
        <v>695404.13523316989</v>
      </c>
      <c r="D92" s="237">
        <f>D8*Parametre!H223</f>
        <v>19222.534001340002</v>
      </c>
      <c r="E92" s="237">
        <f>E8*Parametre!I223</f>
        <v>19663.251947560002</v>
      </c>
      <c r="F92" s="237">
        <f>F8*Parametre!J223</f>
        <v>20108.952330659995</v>
      </c>
      <c r="G92" s="237">
        <f>G8*Parametre!K223</f>
        <v>20781.445936799999</v>
      </c>
      <c r="H92" s="237">
        <f>H8*Parametre!L223</f>
        <v>21027.941189699999</v>
      </c>
      <c r="I92" s="237">
        <f>I8*Parametre!M223</f>
        <v>21236.489031450004</v>
      </c>
      <c r="J92" s="237">
        <f>J8*Parametre!N223</f>
        <v>21445.563939039999</v>
      </c>
      <c r="K92" s="237">
        <f>K8*Parametre!O223</f>
        <v>21655.165912470002</v>
      </c>
      <c r="L92" s="237">
        <f>L8*Parametre!P223</f>
        <v>21871.652990400002</v>
      </c>
      <c r="M92" s="237">
        <f>M8*Parametre!Q223</f>
        <v>22088.685957950001</v>
      </c>
      <c r="N92" s="237">
        <f>N8*Parametre!R223</f>
        <v>22306.264815119997</v>
      </c>
      <c r="O92" s="237">
        <f>O8*Parametre!S223</f>
        <v>22524.389561910004</v>
      </c>
      <c r="P92" s="237">
        <f>P8*Parametre!T223</f>
        <v>22749.455884539999</v>
      </c>
      <c r="Q92" s="237">
        <f>Q8*Parametre!U223</f>
        <v>22975.086920570004</v>
      </c>
      <c r="R92" s="237">
        <f>R8*Parametre!V223</f>
        <v>23201.282670000001</v>
      </c>
      <c r="S92" s="237">
        <f>S8*Parametre!W223</f>
        <v>23389.863107910001</v>
      </c>
      <c r="T92" s="237">
        <f>T8*Parametre!X223</f>
        <v>23578.830938570001</v>
      </c>
      <c r="U92" s="237">
        <f>U8*Parametre!Y223</f>
        <v>23774.623915544995</v>
      </c>
      <c r="V92" s="237">
        <f>V8*Parametre!Z223</f>
        <v>23970.819780979997</v>
      </c>
      <c r="W92" s="237">
        <f>W8*Parametre!AA223</f>
        <v>24167.418534874992</v>
      </c>
      <c r="X92" s="237">
        <f>X8*Parametre!AB223</f>
        <v>24364.420177229997</v>
      </c>
      <c r="Y92" s="237">
        <f>Y8*Parametre!AC223</f>
        <v>24561.824708044987</v>
      </c>
      <c r="Z92" s="237">
        <f>Z8*Parametre!AD223</f>
        <v>24766.108620159994</v>
      </c>
      <c r="AA92" s="237">
        <f>AA8*Parametre!AE223</f>
        <v>24970.810916444992</v>
      </c>
      <c r="AB92" s="237">
        <f>AB8*Parametre!AF223</f>
        <v>25175.931596900002</v>
      </c>
      <c r="AC92" s="237">
        <f>AC8*Parametre!AG223</f>
        <v>25433.468552764996</v>
      </c>
      <c r="AD92" s="237">
        <f>AD8*Parametre!AH223</f>
        <v>25698.055342739997</v>
      </c>
      <c r="AE92" s="237">
        <f>AE8*Parametre!AI223</f>
        <v>25963.199978274992</v>
      </c>
      <c r="AF92" s="237">
        <f>AF8*Parametre!AJ223</f>
        <v>26228.902459369998</v>
      </c>
      <c r="AG92" s="237">
        <f>AG8*Parametre!AK223</f>
        <v>26501.693513849994</v>
      </c>
    </row>
    <row r="93" spans="2:34" x14ac:dyDescent="0.2">
      <c r="B93" s="48" t="s">
        <v>417</v>
      </c>
      <c r="C93" s="55">
        <f t="shared" si="45"/>
        <v>14013.815774664999</v>
      </c>
      <c r="D93" s="237">
        <f>D9*Parametre!H224</f>
        <v>506.07082173000009</v>
      </c>
      <c r="E93" s="237">
        <f>E9*Parametre!I224</f>
        <v>483.27953114999997</v>
      </c>
      <c r="F93" s="237">
        <f>F9*Parametre!J224</f>
        <v>459.91315240999995</v>
      </c>
      <c r="G93" s="237">
        <f>G9*Parametre!K224</f>
        <v>407.36104955000002</v>
      </c>
      <c r="H93" s="237">
        <f>H9*Parametre!L224</f>
        <v>411.45513045000001</v>
      </c>
      <c r="I93" s="237">
        <f>I9*Parametre!M224</f>
        <v>415.92346519500006</v>
      </c>
      <c r="J93" s="237">
        <f>J9*Parametre!N224</f>
        <v>420.39917439999999</v>
      </c>
      <c r="K93" s="237">
        <f>K9*Parametre!O224</f>
        <v>424.88225806499992</v>
      </c>
      <c r="L93" s="237">
        <f>L9*Parametre!P224</f>
        <v>429.37271618999995</v>
      </c>
      <c r="M93" s="237">
        <f>M9*Parametre!Q224</f>
        <v>433.87054877499992</v>
      </c>
      <c r="N93" s="237">
        <f>N9*Parametre!R224</f>
        <v>438.37575581999988</v>
      </c>
      <c r="O93" s="237">
        <f>O9*Parametre!S224</f>
        <v>442.8883373249999</v>
      </c>
      <c r="P93" s="237">
        <f>P9*Parametre!T224</f>
        <v>447.4082932899999</v>
      </c>
      <c r="Q93" s="237">
        <f>Q9*Parametre!U224</f>
        <v>451.93562371499996</v>
      </c>
      <c r="R93" s="237">
        <f>R9*Parametre!V224</f>
        <v>456.47032860000002</v>
      </c>
      <c r="S93" s="237">
        <f>S9*Parametre!W224</f>
        <v>460.91994322500011</v>
      </c>
      <c r="T93" s="237">
        <f>T9*Parametre!X224</f>
        <v>465.37527375000002</v>
      </c>
      <c r="U93" s="237">
        <f>U9*Parametre!Y224</f>
        <v>469.83632017500008</v>
      </c>
      <c r="V93" s="237">
        <f>V9*Parametre!Z224</f>
        <v>474.30308250000013</v>
      </c>
      <c r="W93" s="237">
        <f>W9*Parametre!AA224</f>
        <v>478.7755607250001</v>
      </c>
      <c r="X93" s="237">
        <f>X9*Parametre!AB224</f>
        <v>483.25375485000018</v>
      </c>
      <c r="Y93" s="237">
        <f>Y9*Parametre!AC224</f>
        <v>487.73766487500018</v>
      </c>
      <c r="Z93" s="237">
        <f>Z9*Parametre!AD224</f>
        <v>492.22729080000022</v>
      </c>
      <c r="AA93" s="237">
        <f>AA9*Parametre!AE224</f>
        <v>496.7226326250003</v>
      </c>
      <c r="AB93" s="237">
        <f>AB9*Parametre!AF224</f>
        <v>501.22369035000003</v>
      </c>
      <c r="AC93" s="237">
        <f>AC9*Parametre!AG224</f>
        <v>505.73046397500002</v>
      </c>
      <c r="AD93" s="237">
        <f>AD9*Parametre!AH224</f>
        <v>510.24295350000006</v>
      </c>
      <c r="AE93" s="237">
        <f>AE9*Parametre!AI224</f>
        <v>514.76115892500013</v>
      </c>
      <c r="AF93" s="237">
        <f>AF9*Parametre!AJ224</f>
        <v>519.28508025000019</v>
      </c>
      <c r="AG93" s="237">
        <f>AG9*Parametre!AK224</f>
        <v>523.81471747500018</v>
      </c>
    </row>
    <row r="94" spans="2:34" x14ac:dyDescent="0.2">
      <c r="B94" s="48" t="s">
        <v>421</v>
      </c>
      <c r="C94" s="55">
        <f t="shared" si="45"/>
        <v>15836.967078135005</v>
      </c>
      <c r="D94" s="237">
        <f>D10*Parametre!H225</f>
        <v>566.11868795999999</v>
      </c>
      <c r="E94" s="237">
        <f>E10*Parametre!I225</f>
        <v>554.42990022000004</v>
      </c>
      <c r="F94" s="237">
        <f>F10*Parametre!J225</f>
        <v>542.7411124800002</v>
      </c>
      <c r="G94" s="237">
        <f>G10*Parametre!K225</f>
        <v>519.36353699999995</v>
      </c>
      <c r="H94" s="237">
        <f>H10*Parametre!L225</f>
        <v>519.36353699999995</v>
      </c>
      <c r="I94" s="237">
        <f>I10*Parametre!M225</f>
        <v>519.86874481500013</v>
      </c>
      <c r="J94" s="237">
        <f>J10*Parametre!N225</f>
        <v>520.37395262999985</v>
      </c>
      <c r="K94" s="237">
        <f>K10*Parametre!O225</f>
        <v>520.87916044500014</v>
      </c>
      <c r="L94" s="237">
        <f>L10*Parametre!P225</f>
        <v>521.3843682600002</v>
      </c>
      <c r="M94" s="237">
        <f>M10*Parametre!Q225</f>
        <v>521.88957607500004</v>
      </c>
      <c r="N94" s="237">
        <f>N10*Parametre!R225</f>
        <v>522.3947838900001</v>
      </c>
      <c r="O94" s="237">
        <f>O10*Parametre!S225</f>
        <v>522.89999170500016</v>
      </c>
      <c r="P94" s="237">
        <f>P10*Parametre!T225</f>
        <v>523.40519952000011</v>
      </c>
      <c r="Q94" s="237">
        <f>Q10*Parametre!U225</f>
        <v>523.91040733500017</v>
      </c>
      <c r="R94" s="237">
        <f>R10*Parametre!V225</f>
        <v>524.41561515000012</v>
      </c>
      <c r="S94" s="237">
        <f>S10*Parametre!W225</f>
        <v>524.80973412000014</v>
      </c>
      <c r="T94" s="237">
        <f>T10*Parametre!X225</f>
        <v>525.20385309000005</v>
      </c>
      <c r="U94" s="237">
        <f>U10*Parametre!Y225</f>
        <v>525.59797206000007</v>
      </c>
      <c r="V94" s="237">
        <f>V10*Parametre!Z225</f>
        <v>525.9920910300001</v>
      </c>
      <c r="W94" s="237">
        <f>W10*Parametre!AA225</f>
        <v>526.38621000000001</v>
      </c>
      <c r="X94" s="237">
        <f>X10*Parametre!AB225</f>
        <v>526.78032897000003</v>
      </c>
      <c r="Y94" s="237">
        <f>Y10*Parametre!AC225</f>
        <v>527.17444794000016</v>
      </c>
      <c r="Z94" s="237">
        <f>Z10*Parametre!AD225</f>
        <v>527.56856691000007</v>
      </c>
      <c r="AA94" s="237">
        <f>AA10*Parametre!AE225</f>
        <v>527.96268587999998</v>
      </c>
      <c r="AB94" s="237">
        <f>AB10*Parametre!AF225</f>
        <v>528.35680485</v>
      </c>
      <c r="AC94" s="237">
        <f>AC10*Parametre!AG225</f>
        <v>528.75092382000003</v>
      </c>
      <c r="AD94" s="237">
        <f>AD10*Parametre!AH225</f>
        <v>529.14504279000005</v>
      </c>
      <c r="AE94" s="237">
        <f>AE10*Parametre!AI225</f>
        <v>529.53916176000007</v>
      </c>
      <c r="AF94" s="237">
        <f>AF10*Parametre!AJ225</f>
        <v>529.93328073000009</v>
      </c>
      <c r="AG94" s="237">
        <f>AG10*Parametre!AK225</f>
        <v>530.32739970000011</v>
      </c>
    </row>
    <row r="95" spans="2:34" x14ac:dyDescent="0.2">
      <c r="B95" s="48" t="s">
        <v>418</v>
      </c>
      <c r="C95" s="55">
        <f t="shared" si="45"/>
        <v>728443.42155334004</v>
      </c>
      <c r="D95" s="237">
        <f>D11*Parametre!H226</f>
        <v>15975.835702659997</v>
      </c>
      <c r="E95" s="237">
        <f>E11*Parametre!I226</f>
        <v>16422.25548032</v>
      </c>
      <c r="F95" s="237">
        <f>F11*Parametre!J226</f>
        <v>16877.308277399999</v>
      </c>
      <c r="G95" s="237">
        <f>G11*Parametre!K226</f>
        <v>17604.062660900003</v>
      </c>
      <c r="H95" s="237">
        <f>H11*Parametre!L226</f>
        <v>17813.794887500004</v>
      </c>
      <c r="I95" s="237">
        <f>I11*Parametre!M226</f>
        <v>18391.348826534999</v>
      </c>
      <c r="J95" s="237">
        <f>J11*Parametre!N226</f>
        <v>18977.428101959995</v>
      </c>
      <c r="K95" s="237">
        <f>K11*Parametre!O226</f>
        <v>19572.128886530001</v>
      </c>
      <c r="L95" s="237">
        <f>L11*Parametre!P226</f>
        <v>20175.547352999998</v>
      </c>
      <c r="M95" s="237">
        <f>M11*Parametre!Q226</f>
        <v>20787.779674124999</v>
      </c>
      <c r="N95" s="237">
        <f>N11*Parametre!R226</f>
        <v>21408.922022659997</v>
      </c>
      <c r="O95" s="237">
        <f>O11*Parametre!S226</f>
        <v>22039.070571359996</v>
      </c>
      <c r="P95" s="237">
        <f>P11*Parametre!T226</f>
        <v>22678.321492979998</v>
      </c>
      <c r="Q95" s="237">
        <f>Q11*Parametre!U226</f>
        <v>23326.770960274996</v>
      </c>
      <c r="R95" s="237">
        <f>R11*Parametre!V226</f>
        <v>23984.515146000002</v>
      </c>
      <c r="S95" s="237">
        <f>S11*Parametre!W226</f>
        <v>24549.153161090002</v>
      </c>
      <c r="T95" s="237">
        <f>T11*Parametre!X226</f>
        <v>25121.031828639992</v>
      </c>
      <c r="U95" s="237">
        <f>U11*Parametre!Y226</f>
        <v>25698.486135450003</v>
      </c>
      <c r="V95" s="237">
        <f>V11*Parametre!Z226</f>
        <v>26283.29042098</v>
      </c>
      <c r="W95" s="237">
        <f>W11*Parametre!AA226</f>
        <v>26875.526679925002</v>
      </c>
      <c r="X95" s="237">
        <f>X11*Parametre!AB226</f>
        <v>27473.447904389999</v>
      </c>
      <c r="Y95" s="237">
        <f>Y11*Parametre!AC226</f>
        <v>28078.910428530002</v>
      </c>
      <c r="Z95" s="237">
        <f>Z11*Parametre!AD226</f>
        <v>28691.996247039999</v>
      </c>
      <c r="AA95" s="237">
        <f>AA11*Parametre!AE226</f>
        <v>29312.787354614993</v>
      </c>
      <c r="AB95" s="237">
        <f>AB11*Parametre!AF226</f>
        <v>29939.4274171</v>
      </c>
      <c r="AC95" s="237">
        <f>AC11*Parametre!AG226</f>
        <v>30638.748888605001</v>
      </c>
      <c r="AD95" s="237">
        <f>AD11*Parametre!AH226</f>
        <v>31347.770853419999</v>
      </c>
      <c r="AE95" s="237">
        <f>AE11*Parametre!AI226</f>
        <v>32066.575306239993</v>
      </c>
      <c r="AF95" s="237">
        <f>AF11*Parametre!AJ226</f>
        <v>32795.244241759996</v>
      </c>
      <c r="AG95" s="237">
        <f>AG11*Parametre!AK226</f>
        <v>33535.934641350002</v>
      </c>
    </row>
    <row r="96" spans="2:34" x14ac:dyDescent="0.2">
      <c r="B96" s="48" t="s">
        <v>419</v>
      </c>
      <c r="C96" s="55">
        <f t="shared" si="45"/>
        <v>15956.796621205003</v>
      </c>
      <c r="D96" s="237">
        <f>D12*Parametre!H227</f>
        <v>463.0834241500001</v>
      </c>
      <c r="E96" s="237">
        <f>E12*Parametre!I227</f>
        <v>454.59074941999995</v>
      </c>
      <c r="F96" s="237">
        <f>F12*Parametre!J227</f>
        <v>445.78518501000002</v>
      </c>
      <c r="G96" s="237">
        <f>G12*Parametre!K227</f>
        <v>423.07231394999997</v>
      </c>
      <c r="H96" s="237">
        <f>H12*Parametre!L227</f>
        <v>428.27615544999992</v>
      </c>
      <c r="I96" s="237">
        <f>I12*Parametre!M227</f>
        <v>437.67792400000002</v>
      </c>
      <c r="J96" s="237">
        <f>J12*Parametre!N227</f>
        <v>447.17683365000005</v>
      </c>
      <c r="K96" s="237">
        <f>K12*Parametre!O227</f>
        <v>456.77288440000001</v>
      </c>
      <c r="L96" s="237">
        <f>L12*Parametre!P227</f>
        <v>466.46607625000001</v>
      </c>
      <c r="M96" s="237">
        <f>M12*Parametre!Q227</f>
        <v>476.25640920000001</v>
      </c>
      <c r="N96" s="237">
        <f>N12*Parametre!R227</f>
        <v>486.1438832500001</v>
      </c>
      <c r="O96" s="237">
        <f>O12*Parametre!S227</f>
        <v>496.12849840000001</v>
      </c>
      <c r="P96" s="237">
        <f>P12*Parametre!T227</f>
        <v>506.21025465000002</v>
      </c>
      <c r="Q96" s="237">
        <f>Q12*Parametre!U227</f>
        <v>516.38915199999997</v>
      </c>
      <c r="R96" s="237">
        <f>R12*Parametre!V227</f>
        <v>526.66519045000007</v>
      </c>
      <c r="S96" s="237">
        <f>S12*Parametre!W227</f>
        <v>534.53880583499995</v>
      </c>
      <c r="T96" s="237">
        <f>T12*Parametre!X227</f>
        <v>542.47028540000008</v>
      </c>
      <c r="U96" s="237">
        <f>U12*Parametre!Y227</f>
        <v>550.45962914500001</v>
      </c>
      <c r="V96" s="237">
        <f>V12*Parametre!Z227</f>
        <v>558.50683707000007</v>
      </c>
      <c r="W96" s="237">
        <f>W12*Parametre!AA227</f>
        <v>566.61190917499994</v>
      </c>
      <c r="X96" s="237">
        <f>X12*Parametre!AB227</f>
        <v>574.77484546000005</v>
      </c>
      <c r="Y96" s="237">
        <f>Y12*Parametre!AC227</f>
        <v>583.61917068000002</v>
      </c>
      <c r="Z96" s="237">
        <f>Z12*Parametre!AD227</f>
        <v>592.53100410999991</v>
      </c>
      <c r="AA96" s="237">
        <f>AA12*Parametre!AE227</f>
        <v>601.51034574999994</v>
      </c>
      <c r="AB96" s="237">
        <f>AB12*Parametre!AF227</f>
        <v>610.5571956</v>
      </c>
      <c r="AC96" s="237">
        <f>AC12*Parametre!AG227</f>
        <v>620.95717929</v>
      </c>
      <c r="AD96" s="237">
        <f>AD12*Parametre!AH227</f>
        <v>631.44395925000003</v>
      </c>
      <c r="AE96" s="237">
        <f>AE12*Parametre!AI227</f>
        <v>642.01753547999999</v>
      </c>
      <c r="AF96" s="237">
        <f>AF12*Parametre!AJ227</f>
        <v>652.67790797999999</v>
      </c>
      <c r="AG96" s="237">
        <f>AG12*Parametre!AK227</f>
        <v>663.4250767499999</v>
      </c>
    </row>
    <row r="97" spans="2:34" x14ac:dyDescent="0.2">
      <c r="B97" s="48" t="s">
        <v>422</v>
      </c>
      <c r="C97" s="55">
        <f t="shared" si="45"/>
        <v>34752.713148639996</v>
      </c>
      <c r="D97" s="237">
        <f>D13*Parametre!H228</f>
        <v>808.27237535999996</v>
      </c>
      <c r="E97" s="237">
        <f>E13*Parametre!I228</f>
        <v>833.34370048999983</v>
      </c>
      <c r="F97" s="237">
        <f>F13*Parametre!J228</f>
        <v>858.75836213999969</v>
      </c>
      <c r="G97" s="237">
        <f>G13*Parametre!K228</f>
        <v>901.51151804999984</v>
      </c>
      <c r="H97" s="237">
        <f>H13*Parametre!L228</f>
        <v>910.6176949999998</v>
      </c>
      <c r="I97" s="237">
        <f>I13*Parametre!M228</f>
        <v>931.57294652000041</v>
      </c>
      <c r="J97" s="237">
        <f>J13*Parametre!N228</f>
        <v>952.76283318000014</v>
      </c>
      <c r="K97" s="237">
        <f>K13*Parametre!O228</f>
        <v>974.1873549799999</v>
      </c>
      <c r="L97" s="237">
        <f>L13*Parametre!P228</f>
        <v>995.8465119199999</v>
      </c>
      <c r="M97" s="237">
        <f>M13*Parametre!Q228</f>
        <v>1017.7403039999997</v>
      </c>
      <c r="N97" s="237">
        <f>N13*Parametre!R228</f>
        <v>1039.86873122</v>
      </c>
      <c r="O97" s="237">
        <f>O13*Parametre!S228</f>
        <v>1062.2317935800002</v>
      </c>
      <c r="P97" s="237">
        <f>P13*Parametre!T228</f>
        <v>1084.82949108</v>
      </c>
      <c r="Q97" s="237">
        <f>Q13*Parametre!U228</f>
        <v>1107.66182372</v>
      </c>
      <c r="R97" s="237">
        <f>R13*Parametre!V228</f>
        <v>1130.7287914999999</v>
      </c>
      <c r="S97" s="237">
        <f>S13*Parametre!W228</f>
        <v>1155.9848785350005</v>
      </c>
      <c r="T97" s="237">
        <f>T13*Parametre!X228</f>
        <v>1181.5108166399996</v>
      </c>
      <c r="U97" s="237">
        <f>U13*Parametre!Y228</f>
        <v>1207.3066058149998</v>
      </c>
      <c r="V97" s="237">
        <f>V13*Parametre!Z228</f>
        <v>1233.3722460599997</v>
      </c>
      <c r="W97" s="237">
        <f>W13*Parametre!AA228</f>
        <v>1259.7077373749996</v>
      </c>
      <c r="X97" s="237">
        <f>X13*Parametre!AB228</f>
        <v>1286.3130797599999</v>
      </c>
      <c r="Y97" s="237">
        <f>Y13*Parametre!AC228</f>
        <v>1313.188273215</v>
      </c>
      <c r="Z97" s="237">
        <f>Z13*Parametre!AD228</f>
        <v>1340.33331774</v>
      </c>
      <c r="AA97" s="237">
        <f>AA13*Parametre!AE228</f>
        <v>1367.7482133349997</v>
      </c>
      <c r="AB97" s="237">
        <f>AB13*Parametre!AF228</f>
        <v>1395.4329599999999</v>
      </c>
      <c r="AC97" s="237">
        <f>AC13*Parametre!AG228</f>
        <v>1423.3875577350004</v>
      </c>
      <c r="AD97" s="237">
        <f>AD13*Parametre!AH228</f>
        <v>1451.6120065399996</v>
      </c>
      <c r="AE97" s="237">
        <f>AE13*Parametre!AI228</f>
        <v>1480.1063064150001</v>
      </c>
      <c r="AF97" s="237">
        <f>AF13*Parametre!AJ228</f>
        <v>1508.87045736</v>
      </c>
      <c r="AG97" s="237">
        <f>AG13*Parametre!AK228</f>
        <v>1537.904459375</v>
      </c>
    </row>
    <row r="98" spans="2:34" x14ac:dyDescent="0.2">
      <c r="B98" s="48" t="s">
        <v>423</v>
      </c>
      <c r="C98" s="55">
        <f t="shared" si="45"/>
        <v>6789842.4810484406</v>
      </c>
      <c r="D98" s="237">
        <f>D14*Parametre!H229</f>
        <v>148718.18373425998</v>
      </c>
      <c r="E98" s="237">
        <f>E14*Parametre!I229</f>
        <v>152915.63431326</v>
      </c>
      <c r="F98" s="237">
        <f>F14*Parametre!J229</f>
        <v>157187.55106952001</v>
      </c>
      <c r="G98" s="237">
        <f>G14*Parametre!K229</f>
        <v>164026.51963230001</v>
      </c>
      <c r="H98" s="237">
        <f>H14*Parametre!L229</f>
        <v>165975.91620209999</v>
      </c>
      <c r="I98" s="237">
        <f>I14*Parametre!M229</f>
        <v>171393.41196940499</v>
      </c>
      <c r="J98" s="237">
        <f>J14*Parametre!N229</f>
        <v>176887.33240542002</v>
      </c>
      <c r="K98" s="237">
        <f>K14*Parametre!O229</f>
        <v>182467.90917043498</v>
      </c>
      <c r="L98" s="237">
        <f>L14*Parametre!P229</f>
        <v>188126.62990308</v>
      </c>
      <c r="M98" s="237">
        <f>M14*Parametre!Q229</f>
        <v>193864.13934045</v>
      </c>
      <c r="N98" s="237">
        <f>N14*Parametre!R229</f>
        <v>199691.31387993004</v>
      </c>
      <c r="O98" s="237">
        <f>O14*Parametre!S229</f>
        <v>205598.99642305501</v>
      </c>
      <c r="P98" s="237">
        <f>P14*Parametre!T229</f>
        <v>211587.83170692003</v>
      </c>
      <c r="Q98" s="237">
        <f>Q14*Parametre!U229</f>
        <v>217669.34086600499</v>
      </c>
      <c r="R98" s="237">
        <f>R14*Parametre!V229</f>
        <v>223833.72206475001</v>
      </c>
      <c r="S98" s="237">
        <f>S14*Parametre!W229</f>
        <v>229058.74119690002</v>
      </c>
      <c r="T98" s="237">
        <f>T14*Parametre!X229</f>
        <v>234346.01614159998</v>
      </c>
      <c r="U98" s="237">
        <f>U14*Parametre!Y229</f>
        <v>239696.08736894999</v>
      </c>
      <c r="V98" s="237">
        <f>V14*Parametre!Z229</f>
        <v>245109.49534905006</v>
      </c>
      <c r="W98" s="237">
        <f>W14*Parametre!AA229</f>
        <v>250586.78055200001</v>
      </c>
      <c r="X98" s="237">
        <f>X14*Parametre!AB229</f>
        <v>256128.48344790001</v>
      </c>
      <c r="Y98" s="237">
        <f>Y14*Parametre!AC229</f>
        <v>261735.14450684999</v>
      </c>
      <c r="Z98" s="237">
        <f>Z14*Parametre!AD229</f>
        <v>267407.30419895001</v>
      </c>
      <c r="AA98" s="237">
        <f>AA14*Parametre!AE229</f>
        <v>273145.50299430004</v>
      </c>
      <c r="AB98" s="237">
        <f>AB14*Parametre!AF229</f>
        <v>278950.28136299999</v>
      </c>
      <c r="AC98" s="237">
        <f>AC14*Parametre!AG229</f>
        <v>285423.53931384999</v>
      </c>
      <c r="AD98" s="237">
        <f>AD14*Parametre!AH229</f>
        <v>291994.28538479999</v>
      </c>
      <c r="AE98" s="237">
        <f>AE14*Parametre!AI229</f>
        <v>298650.16716920002</v>
      </c>
      <c r="AF98" s="237">
        <f>AF14*Parametre!AJ229</f>
        <v>305405.33864070004</v>
      </c>
      <c r="AG98" s="237">
        <f>AG14*Parametre!AK229</f>
        <v>312260.88073950005</v>
      </c>
    </row>
    <row r="99" spans="2:34" x14ac:dyDescent="0.2">
      <c r="B99" s="48" t="s">
        <v>424</v>
      </c>
      <c r="C99" s="55">
        <f t="shared" si="45"/>
        <v>148769.74813324999</v>
      </c>
      <c r="D99" s="237">
        <f>D15*Parametre!H230</f>
        <v>4312.0783632600005</v>
      </c>
      <c r="E99" s="237">
        <f>E15*Parametre!I230</f>
        <v>4236.4404411000005</v>
      </c>
      <c r="F99" s="237">
        <f>F15*Parametre!J230</f>
        <v>4157.8338761200002</v>
      </c>
      <c r="G99" s="237">
        <f>G15*Parametre!K230</f>
        <v>3946.5518128000003</v>
      </c>
      <c r="H99" s="237">
        <f>H15*Parametre!L230</f>
        <v>3995.1888950000002</v>
      </c>
      <c r="I99" s="237">
        <f>I15*Parametre!M230</f>
        <v>4081.9337730000002</v>
      </c>
      <c r="J99" s="237">
        <f>J15*Parametre!N230</f>
        <v>4169.5752735000005</v>
      </c>
      <c r="K99" s="237">
        <f>K15*Parametre!O230</f>
        <v>4258.1133964999999</v>
      </c>
      <c r="L99" s="237">
        <f>L15*Parametre!P230</f>
        <v>4347.5481420000006</v>
      </c>
      <c r="M99" s="237">
        <f>M15*Parametre!Q230</f>
        <v>4437.8795100000007</v>
      </c>
      <c r="N99" s="237">
        <f>N15*Parametre!R230</f>
        <v>4529.1075005000012</v>
      </c>
      <c r="O99" s="237">
        <f>O15*Parametre!S230</f>
        <v>4621.2321135000011</v>
      </c>
      <c r="P99" s="237">
        <f>P15*Parametre!T230</f>
        <v>4714.2533490000014</v>
      </c>
      <c r="Q99" s="237">
        <f>Q15*Parametre!U230</f>
        <v>4808.1712070000003</v>
      </c>
      <c r="R99" s="237">
        <f>R15*Parametre!V230</f>
        <v>4902.9856875000005</v>
      </c>
      <c r="S99" s="237">
        <f>S15*Parametre!W230</f>
        <v>4979.3797232200004</v>
      </c>
      <c r="T99" s="237">
        <f>T15*Parametre!X230</f>
        <v>5056.3612614799995</v>
      </c>
      <c r="U99" s="237">
        <f>U15*Parametre!Y230</f>
        <v>5133.9303022800004</v>
      </c>
      <c r="V99" s="237">
        <f>V15*Parametre!Z230</f>
        <v>5212.0868456200005</v>
      </c>
      <c r="W99" s="237">
        <f>W15*Parametre!AA230</f>
        <v>5290.8308914999998</v>
      </c>
      <c r="X99" s="237">
        <f>X15*Parametre!AB230</f>
        <v>5370.16243992</v>
      </c>
      <c r="Y99" s="237">
        <f>Y15*Parametre!AC230</f>
        <v>5450.0814908800003</v>
      </c>
      <c r="Z99" s="237">
        <f>Z15*Parametre!AD230</f>
        <v>5530.5880443800006</v>
      </c>
      <c r="AA99" s="237">
        <f>AA15*Parametre!AE230</f>
        <v>5611.6821004200001</v>
      </c>
      <c r="AB99" s="237">
        <f>AB15*Parametre!AF230</f>
        <v>5693.3636590000006</v>
      </c>
      <c r="AC99" s="237">
        <f>AC15*Parametre!AG230</f>
        <v>5788.47697376</v>
      </c>
      <c r="AD99" s="237">
        <f>AD15*Parametre!AH230</f>
        <v>5884.3736252399995</v>
      </c>
      <c r="AE99" s="237">
        <f>AE15*Parametre!AI230</f>
        <v>5981.053613439999</v>
      </c>
      <c r="AF99" s="237">
        <f>AF15*Parametre!AJ230</f>
        <v>6082.8962733299995</v>
      </c>
      <c r="AG99" s="237">
        <f>AG15*Parametre!AK230</f>
        <v>6185.5875479999995</v>
      </c>
    </row>
    <row r="100" spans="2:34" x14ac:dyDescent="0.2">
      <c r="B100" s="48" t="s">
        <v>429</v>
      </c>
      <c r="C100" s="55">
        <f t="shared" si="45"/>
        <v>333625.51816844998</v>
      </c>
      <c r="D100" s="237">
        <f>D16*Parametre!H231</f>
        <v>7896.9146599499982</v>
      </c>
      <c r="E100" s="237">
        <f>E16*Parametre!I231</f>
        <v>8172.2567497999999</v>
      </c>
      <c r="F100" s="237">
        <f>F16*Parametre!J231</f>
        <v>8452.1674862499985</v>
      </c>
      <c r="G100" s="237">
        <f>G16*Parametre!K231</f>
        <v>8904.5446318500017</v>
      </c>
      <c r="H100" s="237">
        <f>H16*Parametre!L231</f>
        <v>9025.6948989500015</v>
      </c>
      <c r="I100" s="237">
        <f>I16*Parametre!M231</f>
        <v>9203.3740957500049</v>
      </c>
      <c r="J100" s="237">
        <f>J16*Parametre!N231</f>
        <v>9382.6146800600036</v>
      </c>
      <c r="K100" s="237">
        <f>K16*Parametre!O231</f>
        <v>9563.4166518799957</v>
      </c>
      <c r="L100" s="237">
        <f>L16*Parametre!P231</f>
        <v>9745.7800112099976</v>
      </c>
      <c r="M100" s="237">
        <f>M16*Parametre!Q231</f>
        <v>9929.7047580500021</v>
      </c>
      <c r="N100" s="237">
        <f>N16*Parametre!R231</f>
        <v>10115.190892399998</v>
      </c>
      <c r="O100" s="237">
        <f>O16*Parametre!S231</f>
        <v>10302.23841426</v>
      </c>
      <c r="P100" s="237">
        <f>P16*Parametre!T231</f>
        <v>10490.847323630001</v>
      </c>
      <c r="Q100" s="237">
        <f>Q16*Parametre!U231</f>
        <v>10681.01762051</v>
      </c>
      <c r="R100" s="237">
        <f>R16*Parametre!V231</f>
        <v>10872.7493049</v>
      </c>
      <c r="S100" s="237">
        <f>S16*Parametre!W231</f>
        <v>11085.846108800002</v>
      </c>
      <c r="T100" s="237">
        <f>T16*Parametre!X231</f>
        <v>11300.751846859997</v>
      </c>
      <c r="U100" s="237">
        <f>U16*Parametre!Y231</f>
        <v>11517.466519079999</v>
      </c>
      <c r="V100" s="237">
        <f>V16*Parametre!Z231</f>
        <v>11735.990125459999</v>
      </c>
      <c r="W100" s="237">
        <f>W16*Parametre!AA231</f>
        <v>11956.322665999996</v>
      </c>
      <c r="X100" s="237">
        <f>X16*Parametre!AB231</f>
        <v>12178.464140699996</v>
      </c>
      <c r="Y100" s="237">
        <f>Y16*Parametre!AC231</f>
        <v>12402.414549559995</v>
      </c>
      <c r="Z100" s="237">
        <f>Z16*Parametre!AD231</f>
        <v>12628.173892580004</v>
      </c>
      <c r="AA100" s="237">
        <f>AA16*Parametre!AE231</f>
        <v>12855.74216976</v>
      </c>
      <c r="AB100" s="237">
        <f>AB16*Parametre!AF231</f>
        <v>13085.119381099999</v>
      </c>
      <c r="AC100" s="237">
        <f>AC16*Parametre!AG231</f>
        <v>13394.636735580001</v>
      </c>
      <c r="AD100" s="237">
        <f>AD16*Parametre!AH231</f>
        <v>13707.771958379999</v>
      </c>
      <c r="AE100" s="237">
        <f>AE16*Parametre!AI231</f>
        <v>14024.525049500004</v>
      </c>
      <c r="AF100" s="237">
        <f>AF16*Parametre!AJ231</f>
        <v>14344.896008939999</v>
      </c>
      <c r="AG100" s="237">
        <f>AG16*Parametre!AK231</f>
        <v>14668.884836699997</v>
      </c>
    </row>
    <row r="101" spans="2:34" x14ac:dyDescent="0.2">
      <c r="B101" s="48" t="s">
        <v>425</v>
      </c>
      <c r="C101" s="55">
        <f t="shared" si="45"/>
        <v>45905.383480799981</v>
      </c>
      <c r="D101" s="237">
        <f>D17*Parametre!H232</f>
        <v>997.60819172000026</v>
      </c>
      <c r="E101" s="237">
        <f>E17*Parametre!I232</f>
        <v>1027.94499225</v>
      </c>
      <c r="F101" s="237">
        <f>F17*Parametre!J232</f>
        <v>1058.8682003200001</v>
      </c>
      <c r="G101" s="237">
        <f>G17*Parametre!K232</f>
        <v>1109.3234431499998</v>
      </c>
      <c r="H101" s="237">
        <f>H17*Parametre!L232</f>
        <v>1122.506181</v>
      </c>
      <c r="I101" s="237">
        <f>I17*Parametre!M232</f>
        <v>1160.4446591399999</v>
      </c>
      <c r="J101" s="237">
        <f>J17*Parametre!N232</f>
        <v>1198.9398462299998</v>
      </c>
      <c r="K101" s="237">
        <f>K17*Parametre!O232</f>
        <v>1237.9977143999999</v>
      </c>
      <c r="L101" s="237">
        <f>L17*Parametre!P232</f>
        <v>1277.6242357799999</v>
      </c>
      <c r="M101" s="237">
        <f>M17*Parametre!Q232</f>
        <v>1317.8253824999997</v>
      </c>
      <c r="N101" s="237">
        <f>N17*Parametre!R232</f>
        <v>1358.6980094999999</v>
      </c>
      <c r="O101" s="237">
        <f>O17*Parametre!S232</f>
        <v>1400.1611875199999</v>
      </c>
      <c r="P101" s="237">
        <f>P17*Parametre!T232</f>
        <v>1442.2208886899998</v>
      </c>
      <c r="Q101" s="237">
        <f>Q17*Parametre!U232</f>
        <v>1484.8830851399998</v>
      </c>
      <c r="R101" s="237">
        <f>R17*Parametre!V232</f>
        <v>1528.1537489999996</v>
      </c>
      <c r="S101" s="237">
        <f>S17*Parametre!W232</f>
        <v>1561.2287846400002</v>
      </c>
      <c r="T101" s="237">
        <f>T17*Parametre!X232</f>
        <v>1594.7163308699996</v>
      </c>
      <c r="U101" s="237">
        <f>U17*Parametre!Y232</f>
        <v>1628.6207041799998</v>
      </c>
      <c r="V101" s="237">
        <f>V17*Parametre!Z232</f>
        <v>1662.9462210599997</v>
      </c>
      <c r="W101" s="237">
        <f>W17*Parametre!AA232</f>
        <v>1697.5911581999997</v>
      </c>
      <c r="X101" s="237">
        <f>X17*Parametre!AB232</f>
        <v>1732.6629942299994</v>
      </c>
      <c r="Y101" s="237">
        <f>Y17*Parametre!AC232</f>
        <v>1768.1660456399998</v>
      </c>
      <c r="Z101" s="237">
        <f>Z17*Parametre!AD232</f>
        <v>1804.1046289199992</v>
      </c>
      <c r="AA101" s="237">
        <f>AA17*Parametre!AE232</f>
        <v>1840.3712654399994</v>
      </c>
      <c r="AB101" s="237">
        <f>AB17*Parametre!AF232</f>
        <v>1877.07918915</v>
      </c>
      <c r="AC101" s="237">
        <f>AC17*Parametre!AG232</f>
        <v>1918.24626384</v>
      </c>
      <c r="AD101" s="237">
        <f>AD17*Parametre!AH232</f>
        <v>1959.9639768000002</v>
      </c>
      <c r="AE101" s="237">
        <f>AE17*Parametre!AI232</f>
        <v>2002.3541949599996</v>
      </c>
      <c r="AF101" s="237">
        <f>AF17*Parametre!AJ232</f>
        <v>2045.3065620299992</v>
      </c>
      <c r="AG101" s="237">
        <f>AG17*Parametre!AK232</f>
        <v>2088.8253944999997</v>
      </c>
    </row>
    <row r="102" spans="2:34" x14ac:dyDescent="0.2">
      <c r="B102" s="48" t="s">
        <v>426</v>
      </c>
      <c r="C102" s="55">
        <f t="shared" si="45"/>
        <v>1001.7970018</v>
      </c>
      <c r="D102" s="237">
        <f>D18*Parametre!H233</f>
        <v>28.590712069999999</v>
      </c>
      <c r="E102" s="237">
        <f>E18*Parametre!I233</f>
        <v>28.647008939999996</v>
      </c>
      <c r="F102" s="237">
        <f>F18*Parametre!J233</f>
        <v>28.696604409999999</v>
      </c>
      <c r="G102" s="237">
        <f>G18*Parametre!K233</f>
        <v>28.448322649999998</v>
      </c>
      <c r="H102" s="237">
        <f>H18*Parametre!L233</f>
        <v>28.775691149999997</v>
      </c>
      <c r="I102" s="237">
        <f>I18*Parametre!M233</f>
        <v>29.196295980000002</v>
      </c>
      <c r="J102" s="237">
        <f>J18*Parametre!N233</f>
        <v>29.619925930000001</v>
      </c>
      <c r="K102" s="237">
        <f>K18*Parametre!O233</f>
        <v>30.079966090000003</v>
      </c>
      <c r="L102" s="237">
        <f>L18*Parametre!P233</f>
        <v>30.54346353</v>
      </c>
      <c r="M102" s="237">
        <f>M18*Parametre!Q233</f>
        <v>31.010418249999997</v>
      </c>
      <c r="N102" s="237">
        <f>N18*Parametre!R233</f>
        <v>31.480830249999993</v>
      </c>
      <c r="O102" s="237">
        <f>O18*Parametre!S233</f>
        <v>31.954699529999992</v>
      </c>
      <c r="P102" s="237">
        <f>P18*Parametre!T233</f>
        <v>32.432026089999994</v>
      </c>
      <c r="Q102" s="237">
        <f>Q18*Parametre!U233</f>
        <v>32.912809929999995</v>
      </c>
      <c r="R102" s="237">
        <f>R18*Parametre!V233</f>
        <v>33.397051050000002</v>
      </c>
      <c r="S102" s="237">
        <f>S18*Parametre!W233</f>
        <v>33.753929800000002</v>
      </c>
      <c r="T102" s="237">
        <f>T18*Parametre!X233</f>
        <v>34.112443749999997</v>
      </c>
      <c r="U102" s="237">
        <f>U18*Parametre!Y233</f>
        <v>34.472592900000002</v>
      </c>
      <c r="V102" s="237">
        <f>V18*Parametre!Z233</f>
        <v>34.834377249999996</v>
      </c>
      <c r="W102" s="237">
        <f>W18*Parametre!AA233</f>
        <v>35.197796799999992</v>
      </c>
      <c r="X102" s="237">
        <f>X18*Parametre!AB233</f>
        <v>35.562851549999998</v>
      </c>
      <c r="Y102" s="237">
        <f>Y18*Parametre!AC233</f>
        <v>35.929541499999992</v>
      </c>
      <c r="Z102" s="237">
        <f>Z18*Parametre!AD233</f>
        <v>36.297866649999996</v>
      </c>
      <c r="AA102" s="237">
        <f>AA18*Parametre!AE233</f>
        <v>36.667827000000003</v>
      </c>
      <c r="AB102" s="237">
        <f>AB18*Parametre!AF233</f>
        <v>37.039422549999998</v>
      </c>
      <c r="AC102" s="237">
        <f>AC18*Parametre!AG233</f>
        <v>37.485018199999999</v>
      </c>
      <c r="AD102" s="237">
        <f>AD18*Parametre!AH233</f>
        <v>37.932716249999991</v>
      </c>
      <c r="AE102" s="237">
        <f>AE18*Parametre!AI233</f>
        <v>38.418932750000003</v>
      </c>
      <c r="AF102" s="237">
        <f>AF18*Parametre!AJ233</f>
        <v>38.907485250000001</v>
      </c>
      <c r="AG102" s="237">
        <f>AG18*Parametre!AK233</f>
        <v>39.39837374999999</v>
      </c>
    </row>
    <row r="103" spans="2:34" x14ac:dyDescent="0.2">
      <c r="B103" s="48" t="s">
        <v>428</v>
      </c>
      <c r="C103" s="55">
        <f t="shared" si="45"/>
        <v>2195.0944455250001</v>
      </c>
      <c r="D103" s="237">
        <f>D19*Parametre!H234</f>
        <v>51.994191600000008</v>
      </c>
      <c r="E103" s="237">
        <f>E19*Parametre!I234</f>
        <v>53.270921449999996</v>
      </c>
      <c r="F103" s="237">
        <f>F19*Parametre!J234</f>
        <v>54.562244</v>
      </c>
      <c r="G103" s="237">
        <f>G19*Parametre!K234</f>
        <v>56.678054100000004</v>
      </c>
      <c r="H103" s="237">
        <f>H19*Parametre!L234</f>
        <v>57.18866719999999</v>
      </c>
      <c r="I103" s="237">
        <f>I19*Parametre!M234</f>
        <v>58.575447835000006</v>
      </c>
      <c r="J103" s="237">
        <f>J19*Parametre!N234</f>
        <v>59.977735859999989</v>
      </c>
      <c r="K103" s="237">
        <f>K19*Parametre!O234</f>
        <v>61.395531274999996</v>
      </c>
      <c r="L103" s="237">
        <f>L19*Parametre!P234</f>
        <v>62.82883408</v>
      </c>
      <c r="M103" s="237">
        <f>M19*Parametre!Q234</f>
        <v>64.277644275</v>
      </c>
      <c r="N103" s="237">
        <f>N19*Parametre!R234</f>
        <v>65.741961860000018</v>
      </c>
      <c r="O103" s="237">
        <f>O19*Parametre!S234</f>
        <v>67.221786834999989</v>
      </c>
      <c r="P103" s="237">
        <f>P19*Parametre!T234</f>
        <v>68.717119199999985</v>
      </c>
      <c r="Q103" s="237">
        <f>Q19*Parametre!U234</f>
        <v>70.227958954999991</v>
      </c>
      <c r="R103" s="237">
        <f>R19*Parametre!V234</f>
        <v>71.754306100000008</v>
      </c>
      <c r="S103" s="237">
        <f>S19*Parametre!W234</f>
        <v>73.301278664999998</v>
      </c>
      <c r="T103" s="237">
        <f>T19*Parametre!X234</f>
        <v>74.863841839999992</v>
      </c>
      <c r="U103" s="237">
        <f>U19*Parametre!Y234</f>
        <v>76.44199562499999</v>
      </c>
      <c r="V103" s="237">
        <f>V19*Parametre!Z234</f>
        <v>78.035740019999992</v>
      </c>
      <c r="W103" s="237">
        <f>W19*Parametre!AA234</f>
        <v>79.645075025000011</v>
      </c>
      <c r="X103" s="237">
        <f>X19*Parametre!AB234</f>
        <v>81.270000639999992</v>
      </c>
      <c r="Y103" s="237">
        <f>Y19*Parametre!AC234</f>
        <v>82.910516864999977</v>
      </c>
      <c r="Z103" s="237">
        <f>Z19*Parametre!AD234</f>
        <v>84.566623699999965</v>
      </c>
      <c r="AA103" s="237">
        <f>AA19*Parametre!AE234</f>
        <v>86.238321145</v>
      </c>
      <c r="AB103" s="237">
        <f>AB19*Parametre!AF234</f>
        <v>87.925609200000011</v>
      </c>
      <c r="AC103" s="237">
        <f>AC19*Parametre!AG234</f>
        <v>89.628487865000011</v>
      </c>
      <c r="AD103" s="237">
        <f>AD19*Parametre!AH234</f>
        <v>91.346957140000001</v>
      </c>
      <c r="AE103" s="237">
        <f>AE19*Parametre!AI234</f>
        <v>93.081017024999994</v>
      </c>
      <c r="AF103" s="237">
        <f>AF19*Parametre!AJ234</f>
        <v>94.830667520000006</v>
      </c>
      <c r="AG103" s="237">
        <f>AG19*Parametre!AK234</f>
        <v>96.595908624999979</v>
      </c>
    </row>
    <row r="104" spans="2:34" x14ac:dyDescent="0.2">
      <c r="B104" s="49" t="s">
        <v>9</v>
      </c>
      <c r="C104" s="284">
        <f t="shared" si="45"/>
        <v>12775843.662889967</v>
      </c>
      <c r="D104" s="238">
        <f t="shared" ref="D104:AG104" si="46">SUM(D89:D103)</f>
        <v>310165.82201515994</v>
      </c>
      <c r="E104" s="238">
        <f t="shared" si="46"/>
        <v>317662.61537354998</v>
      </c>
      <c r="F104" s="238">
        <f t="shared" si="46"/>
        <v>325272.81355303997</v>
      </c>
      <c r="G104" s="238">
        <f t="shared" si="46"/>
        <v>336935.48549704999</v>
      </c>
      <c r="H104" s="238">
        <f t="shared" si="46"/>
        <v>340944.74924099998</v>
      </c>
      <c r="I104" s="238">
        <f t="shared" si="46"/>
        <v>348630.84702757502</v>
      </c>
      <c r="J104" s="238">
        <f t="shared" si="46"/>
        <v>356408.6421545</v>
      </c>
      <c r="K104" s="238">
        <f t="shared" si="46"/>
        <v>364288.50181204005</v>
      </c>
      <c r="L104" s="238">
        <f t="shared" si="46"/>
        <v>372341.29470278008</v>
      </c>
      <c r="M104" s="238">
        <f t="shared" si="46"/>
        <v>380488.69065214996</v>
      </c>
      <c r="N104" s="238">
        <f t="shared" si="46"/>
        <v>388741.75908523001</v>
      </c>
      <c r="O104" s="238">
        <f t="shared" si="46"/>
        <v>397091.35814704996</v>
      </c>
      <c r="P104" s="238">
        <f t="shared" si="46"/>
        <v>405544.63040581002</v>
      </c>
      <c r="Q104" s="238">
        <f t="shared" si="46"/>
        <v>414106.82227843499</v>
      </c>
      <c r="R104" s="238">
        <f t="shared" si="46"/>
        <v>422768.23407424992</v>
      </c>
      <c r="S104" s="238">
        <f t="shared" si="46"/>
        <v>430171.63403839507</v>
      </c>
      <c r="T104" s="238">
        <f t="shared" si="46"/>
        <v>437650.21913635998</v>
      </c>
      <c r="U104" s="238">
        <f t="shared" si="46"/>
        <v>445209.30689509993</v>
      </c>
      <c r="V104" s="238">
        <f t="shared" si="46"/>
        <v>452844.79418281006</v>
      </c>
      <c r="W104" s="238">
        <f t="shared" si="46"/>
        <v>460557.20174097497</v>
      </c>
      <c r="X104" s="238">
        <f t="shared" si="46"/>
        <v>468345.43051043001</v>
      </c>
      <c r="Y104" s="238">
        <f t="shared" si="46"/>
        <v>476286.72265914496</v>
      </c>
      <c r="Z104" s="238">
        <f t="shared" si="46"/>
        <v>484313.52597636997</v>
      </c>
      <c r="AA104" s="238">
        <f t="shared" si="46"/>
        <v>492419.89445114002</v>
      </c>
      <c r="AB104" s="238">
        <f t="shared" si="46"/>
        <v>500604.62545335008</v>
      </c>
      <c r="AC104" s="238">
        <f t="shared" si="46"/>
        <v>509983.27809053002</v>
      </c>
      <c r="AD104" s="238">
        <f t="shared" si="46"/>
        <v>519484.52233820001</v>
      </c>
      <c r="AE104" s="238">
        <f t="shared" si="46"/>
        <v>529089.75407883513</v>
      </c>
      <c r="AF104" s="238">
        <f t="shared" si="46"/>
        <v>538817.44207700994</v>
      </c>
      <c r="AG104" s="238">
        <f t="shared" si="46"/>
        <v>548673.04524170025</v>
      </c>
      <c r="AH104" s="16"/>
    </row>
    <row r="107" spans="2:34" x14ac:dyDescent="0.2">
      <c r="B107" s="49" t="s">
        <v>485</v>
      </c>
      <c r="C107" s="49"/>
      <c r="D107" s="48">
        <v>1</v>
      </c>
      <c r="E107" s="48">
        <v>2</v>
      </c>
      <c r="F107" s="48">
        <v>3</v>
      </c>
      <c r="G107" s="48">
        <v>4</v>
      </c>
      <c r="H107" s="48">
        <v>5</v>
      </c>
      <c r="I107" s="48">
        <v>6</v>
      </c>
      <c r="J107" s="48">
        <v>7</v>
      </c>
      <c r="K107" s="48">
        <v>8</v>
      </c>
      <c r="L107" s="48">
        <v>9</v>
      </c>
      <c r="M107" s="48">
        <v>10</v>
      </c>
      <c r="N107" s="48">
        <v>11</v>
      </c>
      <c r="O107" s="48">
        <v>12</v>
      </c>
      <c r="P107" s="48">
        <v>13</v>
      </c>
      <c r="Q107" s="48">
        <v>14</v>
      </c>
      <c r="R107" s="48">
        <v>15</v>
      </c>
      <c r="S107" s="48">
        <v>16</v>
      </c>
      <c r="T107" s="48">
        <v>17</v>
      </c>
      <c r="U107" s="48">
        <v>18</v>
      </c>
      <c r="V107" s="48">
        <v>19</v>
      </c>
      <c r="W107" s="48">
        <v>20</v>
      </c>
      <c r="X107" s="48">
        <v>21</v>
      </c>
      <c r="Y107" s="48">
        <v>22</v>
      </c>
      <c r="Z107" s="48">
        <v>23</v>
      </c>
      <c r="AA107" s="48">
        <v>24</v>
      </c>
      <c r="AB107" s="48">
        <v>25</v>
      </c>
      <c r="AC107" s="48">
        <v>26</v>
      </c>
      <c r="AD107" s="48">
        <v>27</v>
      </c>
      <c r="AE107" s="48">
        <v>28</v>
      </c>
      <c r="AF107" s="48">
        <v>29</v>
      </c>
      <c r="AG107" s="48">
        <v>30</v>
      </c>
    </row>
    <row r="108" spans="2:34" x14ac:dyDescent="0.2">
      <c r="B108" s="51" t="s">
        <v>46</v>
      </c>
      <c r="C108" s="51" t="s">
        <v>9</v>
      </c>
      <c r="D108" s="52">
        <f>D67</f>
        <v>2026</v>
      </c>
      <c r="E108" s="52">
        <f t="shared" ref="E108:AG108" si="47">E67</f>
        <v>2027</v>
      </c>
      <c r="F108" s="52">
        <f t="shared" si="47"/>
        <v>2028</v>
      </c>
      <c r="G108" s="52">
        <f t="shared" si="47"/>
        <v>2029</v>
      </c>
      <c r="H108" s="52">
        <f t="shared" si="47"/>
        <v>2030</v>
      </c>
      <c r="I108" s="52">
        <f t="shared" si="47"/>
        <v>2031</v>
      </c>
      <c r="J108" s="52">
        <f t="shared" si="47"/>
        <v>2032</v>
      </c>
      <c r="K108" s="52">
        <f t="shared" si="47"/>
        <v>2033</v>
      </c>
      <c r="L108" s="52">
        <f t="shared" si="47"/>
        <v>2034</v>
      </c>
      <c r="M108" s="52">
        <f t="shared" si="47"/>
        <v>2035</v>
      </c>
      <c r="N108" s="52">
        <f t="shared" si="47"/>
        <v>2036</v>
      </c>
      <c r="O108" s="52">
        <f t="shared" si="47"/>
        <v>2037</v>
      </c>
      <c r="P108" s="52">
        <f t="shared" si="47"/>
        <v>2038</v>
      </c>
      <c r="Q108" s="52">
        <f t="shared" si="47"/>
        <v>2039</v>
      </c>
      <c r="R108" s="52">
        <f t="shared" si="47"/>
        <v>2040</v>
      </c>
      <c r="S108" s="52">
        <f t="shared" si="47"/>
        <v>2041</v>
      </c>
      <c r="T108" s="52">
        <f t="shared" si="47"/>
        <v>2042</v>
      </c>
      <c r="U108" s="52">
        <f t="shared" si="47"/>
        <v>2043</v>
      </c>
      <c r="V108" s="52">
        <f t="shared" si="47"/>
        <v>2044</v>
      </c>
      <c r="W108" s="52">
        <f t="shared" si="47"/>
        <v>2045</v>
      </c>
      <c r="X108" s="52">
        <f t="shared" si="47"/>
        <v>2046</v>
      </c>
      <c r="Y108" s="52">
        <f t="shared" si="47"/>
        <v>2047</v>
      </c>
      <c r="Z108" s="52">
        <f t="shared" si="47"/>
        <v>2048</v>
      </c>
      <c r="AA108" s="52">
        <f t="shared" si="47"/>
        <v>2049</v>
      </c>
      <c r="AB108" s="52">
        <f t="shared" si="47"/>
        <v>2050</v>
      </c>
      <c r="AC108" s="52">
        <f t="shared" si="47"/>
        <v>2051</v>
      </c>
      <c r="AD108" s="52">
        <f t="shared" si="47"/>
        <v>2052</v>
      </c>
      <c r="AE108" s="52">
        <f t="shared" si="47"/>
        <v>2053</v>
      </c>
      <c r="AF108" s="52">
        <f t="shared" si="47"/>
        <v>2054</v>
      </c>
      <c r="AG108" s="52">
        <f t="shared" si="47"/>
        <v>2055</v>
      </c>
    </row>
    <row r="109" spans="2:34" x14ac:dyDescent="0.2">
      <c r="B109" s="48" t="s">
        <v>414</v>
      </c>
      <c r="C109" s="55">
        <f>SUM(D109:AG109)</f>
        <v>3028415.8273172947</v>
      </c>
      <c r="D109" s="241">
        <f>D26*Parametre!H220</f>
        <v>104635.43478919999</v>
      </c>
      <c r="E109" s="241">
        <f>E26*Parametre!I220</f>
        <v>107027.86075823999</v>
      </c>
      <c r="F109" s="241">
        <f>F26*Parametre!J220</f>
        <v>109447.25652472</v>
      </c>
      <c r="G109" s="241">
        <f>G26*Parametre!K220</f>
        <v>88905.220370299998</v>
      </c>
      <c r="H109" s="241">
        <f>H26*Parametre!L220</f>
        <v>89988.734922599993</v>
      </c>
      <c r="I109" s="241">
        <f>I26*Parametre!M220</f>
        <v>90823.640751914994</v>
      </c>
      <c r="J109" s="241">
        <f>J26*Parametre!N220</f>
        <v>91660.075429719989</v>
      </c>
      <c r="K109" s="241">
        <f>K26*Parametre!O220</f>
        <v>92498.038956014992</v>
      </c>
      <c r="L109" s="241">
        <f>L26*Parametre!P220</f>
        <v>93394.793619960008</v>
      </c>
      <c r="M109" s="241">
        <f>M26*Parametre!Q220</f>
        <v>94293.194736124977</v>
      </c>
      <c r="N109" s="241">
        <f>N26*Parametre!R220</f>
        <v>95193.242304510015</v>
      </c>
      <c r="O109" s="241">
        <f>O26*Parametre!S220</f>
        <v>96094.936325115006</v>
      </c>
      <c r="P109" s="241">
        <f>P26*Parametre!T220</f>
        <v>96998.276797940009</v>
      </c>
      <c r="Q109" s="241">
        <f>Q26*Parametre!U220</f>
        <v>97903.263722985008</v>
      </c>
      <c r="R109" s="241">
        <f>R26*Parametre!V220</f>
        <v>98809.897100249989</v>
      </c>
      <c r="S109" s="241">
        <f>S26*Parametre!W220</f>
        <v>99575.771136929994</v>
      </c>
      <c r="T109" s="241">
        <f>T26*Parametre!X220</f>
        <v>100342.68039536999</v>
      </c>
      <c r="U109" s="241">
        <f>U26*Parametre!Y220</f>
        <v>101110.62487557001</v>
      </c>
      <c r="V109" s="241">
        <f>V26*Parametre!Z220</f>
        <v>101879.60457753002</v>
      </c>
      <c r="W109" s="241">
        <f>W26*Parametre!AA220</f>
        <v>102649.61950124998</v>
      </c>
      <c r="X109" s="241">
        <f>X26*Parametre!AB220</f>
        <v>103420.66964673001</v>
      </c>
      <c r="Y109" s="241">
        <f>Y26*Parametre!AC220</f>
        <v>104250.67205399998</v>
      </c>
      <c r="Z109" s="241">
        <f>Z26*Parametre!AD220</f>
        <v>105081.79595151001</v>
      </c>
      <c r="AA109" s="241">
        <f>AA26*Parametre!AE220</f>
        <v>105914.04133925999</v>
      </c>
      <c r="AB109" s="241">
        <f>AB26*Parametre!AF220</f>
        <v>106747.40821724999</v>
      </c>
      <c r="AC109" s="241">
        <f>AC26*Parametre!AG220</f>
        <v>107814.25489344</v>
      </c>
      <c r="AD109" s="241">
        <f>AD26*Parametre!AH220</f>
        <v>108882.56813378999</v>
      </c>
      <c r="AE109" s="241">
        <f>AE26*Parametre!AI220</f>
        <v>109952.34793830001</v>
      </c>
      <c r="AF109" s="241">
        <f>AF26*Parametre!AJ220</f>
        <v>111023.59430697</v>
      </c>
      <c r="AG109" s="241">
        <f>AG26*Parametre!AK220</f>
        <v>112096.30723979999</v>
      </c>
    </row>
    <row r="110" spans="2:34" x14ac:dyDescent="0.2">
      <c r="B110" s="48" t="s">
        <v>415</v>
      </c>
      <c r="C110" s="55">
        <f t="shared" ref="C110:C123" si="48">SUM(D110:AG110)</f>
        <v>93762.860142274993</v>
      </c>
      <c r="D110" s="241">
        <f>D27*Parametre!H221</f>
        <v>2890.0722192000003</v>
      </c>
      <c r="E110" s="241">
        <f>E27*Parametre!I221</f>
        <v>2760.30798495</v>
      </c>
      <c r="F110" s="241">
        <f>F27*Parametre!J221</f>
        <v>2627.2474794999998</v>
      </c>
      <c r="G110" s="241">
        <f>G27*Parametre!K221</f>
        <v>2748.7847524499998</v>
      </c>
      <c r="H110" s="241">
        <f>H27*Parametre!L221</f>
        <v>2776.5502550000001</v>
      </c>
      <c r="I110" s="241">
        <f>I27*Parametre!M221</f>
        <v>2808.620889115</v>
      </c>
      <c r="J110" s="241">
        <f>J27*Parametre!N221</f>
        <v>2840.7767733599999</v>
      </c>
      <c r="K110" s="241">
        <f>K27*Parametre!O221</f>
        <v>2873.0179077349994</v>
      </c>
      <c r="L110" s="241">
        <f>L27*Parametre!P221</f>
        <v>2905.344292239999</v>
      </c>
      <c r="M110" s="241">
        <f>M27*Parametre!Q221</f>
        <v>2937.7559268749992</v>
      </c>
      <c r="N110" s="241">
        <f>N27*Parametre!R221</f>
        <v>2970.252811639999</v>
      </c>
      <c r="O110" s="241">
        <f>O27*Parametre!S221</f>
        <v>3002.8349465349988</v>
      </c>
      <c r="P110" s="241">
        <f>P27*Parametre!T221</f>
        <v>3035.5023315599992</v>
      </c>
      <c r="Q110" s="241">
        <f>Q27*Parametre!U221</f>
        <v>3068.2549667149992</v>
      </c>
      <c r="R110" s="241">
        <f>R27*Parametre!V221</f>
        <v>3101.0928520000007</v>
      </c>
      <c r="S110" s="241">
        <f>S27*Parametre!W221</f>
        <v>3133.2590861850003</v>
      </c>
      <c r="T110" s="241">
        <f>T27*Parametre!X221</f>
        <v>3165.4969326400001</v>
      </c>
      <c r="U110" s="241">
        <f>U27*Parametre!Y221</f>
        <v>3197.8063913649999</v>
      </c>
      <c r="V110" s="241">
        <f>V27*Parametre!Z221</f>
        <v>3230.1874623600002</v>
      </c>
      <c r="W110" s="241">
        <f>W27*Parametre!AA221</f>
        <v>3262.6401456250001</v>
      </c>
      <c r="X110" s="241">
        <f>X27*Parametre!AB221</f>
        <v>3295.16444116</v>
      </c>
      <c r="Y110" s="241">
        <f>Y27*Parametre!AC221</f>
        <v>3327.760348965</v>
      </c>
      <c r="Z110" s="241">
        <f>Z27*Parametre!AD221</f>
        <v>3360.4278690400001</v>
      </c>
      <c r="AA110" s="241">
        <f>AA27*Parametre!AE221</f>
        <v>3393.1670013850003</v>
      </c>
      <c r="AB110" s="241">
        <f>AB27*Parametre!AF221</f>
        <v>3425.9777459999996</v>
      </c>
      <c r="AC110" s="241">
        <f>AC27*Parametre!AG221</f>
        <v>3458.8601028849998</v>
      </c>
      <c r="AD110" s="241">
        <f>AD27*Parametre!AH221</f>
        <v>3491.8140720399997</v>
      </c>
      <c r="AE110" s="241">
        <f>AE27*Parametre!AI221</f>
        <v>3524.8396534650001</v>
      </c>
      <c r="AF110" s="241">
        <f>AF27*Parametre!AJ221</f>
        <v>3557.9368471600001</v>
      </c>
      <c r="AG110" s="241">
        <f>AG27*Parametre!AK221</f>
        <v>3591.1056531250006</v>
      </c>
    </row>
    <row r="111" spans="2:34" x14ac:dyDescent="0.2">
      <c r="B111" s="48" t="s">
        <v>420</v>
      </c>
      <c r="C111" s="55">
        <f t="shared" si="48"/>
        <v>84201.641468200018</v>
      </c>
      <c r="D111" s="241">
        <f>D28*Parametre!H222</f>
        <v>3093.030140700002</v>
      </c>
      <c r="E111" s="241">
        <f>E28*Parametre!I222</f>
        <v>3029.1008944000009</v>
      </c>
      <c r="F111" s="241">
        <f>F28*Parametre!J222</f>
        <v>2965.1716480999994</v>
      </c>
      <c r="G111" s="241">
        <f>G28*Parametre!K222</f>
        <v>2754.4643605000001</v>
      </c>
      <c r="H111" s="241">
        <f>H28*Parametre!L222</f>
        <v>2754.4643605000001</v>
      </c>
      <c r="I111" s="241">
        <f>I28*Parametre!M222</f>
        <v>2756.9982415999998</v>
      </c>
      <c r="J111" s="241">
        <f>J28*Parametre!N222</f>
        <v>2759.532122699999</v>
      </c>
      <c r="K111" s="241">
        <f>K28*Parametre!O222</f>
        <v>2762.0660037999996</v>
      </c>
      <c r="L111" s="241">
        <f>L28*Parametre!P222</f>
        <v>2764.5998848999998</v>
      </c>
      <c r="M111" s="241">
        <f>M28*Parametre!Q222</f>
        <v>2767.1337660000004</v>
      </c>
      <c r="N111" s="241">
        <f>N28*Parametre!R222</f>
        <v>2769.6676471000005</v>
      </c>
      <c r="O111" s="241">
        <f>O28*Parametre!S222</f>
        <v>2772.2015282000002</v>
      </c>
      <c r="P111" s="241">
        <f>P28*Parametre!T222</f>
        <v>2774.7354092999994</v>
      </c>
      <c r="Q111" s="241">
        <f>Q28*Parametre!U222</f>
        <v>2777.269290400001</v>
      </c>
      <c r="R111" s="241">
        <f>R28*Parametre!V222</f>
        <v>2779.8031714999997</v>
      </c>
      <c r="S111" s="241">
        <f>S28*Parametre!W222</f>
        <v>2781.6728000499984</v>
      </c>
      <c r="T111" s="241">
        <f>T28*Parametre!X222</f>
        <v>2783.5424285999998</v>
      </c>
      <c r="U111" s="241">
        <f>U28*Parametre!Y222</f>
        <v>2785.4120571500007</v>
      </c>
      <c r="V111" s="241">
        <f>V28*Parametre!Z222</f>
        <v>2787.2816857000012</v>
      </c>
      <c r="W111" s="241">
        <f>W28*Parametre!AA222</f>
        <v>2789.1513142500003</v>
      </c>
      <c r="X111" s="241">
        <f>X28*Parametre!AB222</f>
        <v>2791.0209428000003</v>
      </c>
      <c r="Y111" s="241">
        <f>Y28*Parametre!AC222</f>
        <v>2792.8905713500008</v>
      </c>
      <c r="Z111" s="241">
        <f>Z28*Parametre!AD222</f>
        <v>2794.7601999000003</v>
      </c>
      <c r="AA111" s="241">
        <f>AA28*Parametre!AE222</f>
        <v>2796.6298284500012</v>
      </c>
      <c r="AB111" s="241">
        <f>AB28*Parametre!AF222</f>
        <v>2798.4994570000008</v>
      </c>
      <c r="AC111" s="241">
        <f>AC28*Parametre!AG222</f>
        <v>2800.3690855500008</v>
      </c>
      <c r="AD111" s="241">
        <f>AD28*Parametre!AH222</f>
        <v>2802.2387141000008</v>
      </c>
      <c r="AE111" s="241">
        <f>AE28*Parametre!AI222</f>
        <v>2804.1083426499999</v>
      </c>
      <c r="AF111" s="241">
        <f>AF28*Parametre!AJ222</f>
        <v>2805.9779711999995</v>
      </c>
      <c r="AG111" s="241">
        <f>AG28*Parametre!AK222</f>
        <v>2807.84759975</v>
      </c>
    </row>
    <row r="112" spans="2:34" x14ac:dyDescent="0.2">
      <c r="B112" s="48" t="s">
        <v>416</v>
      </c>
      <c r="C112" s="55">
        <f t="shared" si="48"/>
        <v>556629.06430237484</v>
      </c>
      <c r="D112" s="241">
        <f>D29*Parametre!H223</f>
        <v>19222.534001340002</v>
      </c>
      <c r="E112" s="241">
        <f>E29*Parametre!I223</f>
        <v>19663.251947560002</v>
      </c>
      <c r="F112" s="241">
        <f>F29*Parametre!J223</f>
        <v>20108.952330659995</v>
      </c>
      <c r="G112" s="241">
        <f>G29*Parametre!K223</f>
        <v>16340.23386</v>
      </c>
      <c r="H112" s="241">
        <f>H29*Parametre!L223</f>
        <v>16534.050502500002</v>
      </c>
      <c r="I112" s="241">
        <f>I29*Parametre!M223</f>
        <v>16690.316797275002</v>
      </c>
      <c r="J112" s="241">
        <f>J29*Parametre!N223</f>
        <v>16846.868781929999</v>
      </c>
      <c r="K112" s="241">
        <f>K29*Parametre!O223</f>
        <v>17003.706456464999</v>
      </c>
      <c r="L112" s="241">
        <f>L29*Parametre!P223</f>
        <v>17165.819884799999</v>
      </c>
      <c r="M112" s="241">
        <f>M29*Parametre!Q223</f>
        <v>17328.229206224998</v>
      </c>
      <c r="N112" s="241">
        <f>N29*Parametre!R223</f>
        <v>17490.934420739999</v>
      </c>
      <c r="O112" s="241">
        <f>O29*Parametre!S223</f>
        <v>17653.935528345002</v>
      </c>
      <c r="P112" s="241">
        <f>P29*Parametre!T223</f>
        <v>17822.24299938</v>
      </c>
      <c r="Q112" s="241">
        <f>Q29*Parametre!U223</f>
        <v>17990.856566715</v>
      </c>
      <c r="R112" s="241">
        <f>R29*Parametre!V223</f>
        <v>18159.776230349999</v>
      </c>
      <c r="S112" s="241">
        <f>S29*Parametre!W223</f>
        <v>18299.706994290002</v>
      </c>
      <c r="T112" s="241">
        <f>T29*Parametre!X223</f>
        <v>18439.835642980001</v>
      </c>
      <c r="U112" s="241">
        <f>U29*Parametre!Y223</f>
        <v>18585.194723054996</v>
      </c>
      <c r="V112" s="241">
        <f>V29*Parametre!Z223</f>
        <v>18730.759603269995</v>
      </c>
      <c r="W112" s="241">
        <f>W29*Parametre!AA223</f>
        <v>18876.530283624994</v>
      </c>
      <c r="X112" s="241">
        <f>X29*Parametre!AB223</f>
        <v>19022.506764119997</v>
      </c>
      <c r="Y112" s="241">
        <f>Y29*Parametre!AC223</f>
        <v>19168.689044754996</v>
      </c>
      <c r="Z112" s="241">
        <f>Z29*Parametre!AD223</f>
        <v>19320.129460639997</v>
      </c>
      <c r="AA112" s="241">
        <f>AA29*Parametre!AE223</f>
        <v>19471.783592054995</v>
      </c>
      <c r="AB112" s="241">
        <f>AB29*Parametre!AF223</f>
        <v>19623.651438999997</v>
      </c>
      <c r="AC112" s="241">
        <f>AC29*Parametre!AG223</f>
        <v>19816.246667034997</v>
      </c>
      <c r="AD112" s="241">
        <f>AD29*Parametre!AH223</f>
        <v>20014.187099609997</v>
      </c>
      <c r="AE112" s="241">
        <f>AE29*Parametre!AI223</f>
        <v>20212.412486224996</v>
      </c>
      <c r="AF112" s="241">
        <f>AF29*Parametre!AJ223</f>
        <v>20410.92282688</v>
      </c>
      <c r="AG112" s="241">
        <f>AG29*Parametre!AK223</f>
        <v>20614.798160549999</v>
      </c>
    </row>
    <row r="113" spans="2:34" x14ac:dyDescent="0.2">
      <c r="B113" s="48" t="s">
        <v>417</v>
      </c>
      <c r="C113" s="55">
        <f t="shared" si="48"/>
        <v>16407.809484040004</v>
      </c>
      <c r="D113" s="241">
        <f>D30*Parametre!H224</f>
        <v>506.07082173000009</v>
      </c>
      <c r="E113" s="241">
        <f>E30*Parametre!I224</f>
        <v>483.27953114999997</v>
      </c>
      <c r="F113" s="241">
        <f>F30*Parametre!J224</f>
        <v>459.91315240999995</v>
      </c>
      <c r="G113" s="241">
        <f>G30*Parametre!K224</f>
        <v>481.59401954999998</v>
      </c>
      <c r="H113" s="241">
        <f>H30*Parametre!L224</f>
        <v>486.43416044999998</v>
      </c>
      <c r="I113" s="241">
        <f>I30*Parametre!M224</f>
        <v>491.98383507000005</v>
      </c>
      <c r="J113" s="241">
        <f>J30*Parametre!N224</f>
        <v>497.54749065000004</v>
      </c>
      <c r="K113" s="241">
        <f>K30*Parametre!O224</f>
        <v>503.12512718999989</v>
      </c>
      <c r="L113" s="241">
        <f>L30*Parametre!P224</f>
        <v>508.71674468999998</v>
      </c>
      <c r="M113" s="241">
        <f>M30*Parametre!Q224</f>
        <v>514.32234314999994</v>
      </c>
      <c r="N113" s="241">
        <f>N30*Parametre!R224</f>
        <v>519.94192256999986</v>
      </c>
      <c r="O113" s="241">
        <f>O30*Parametre!S224</f>
        <v>525.57548294999992</v>
      </c>
      <c r="P113" s="241">
        <f>P30*Parametre!T224</f>
        <v>531.2230242899999</v>
      </c>
      <c r="Q113" s="241">
        <f>Q30*Parametre!U224</f>
        <v>536.8845465899999</v>
      </c>
      <c r="R113" s="241">
        <f>R30*Parametre!V224</f>
        <v>542.56004985000015</v>
      </c>
      <c r="S113" s="241">
        <f>S30*Parametre!W224</f>
        <v>548.17009255000005</v>
      </c>
      <c r="T113" s="241">
        <f>T30*Parametre!X224</f>
        <v>553.79269124999996</v>
      </c>
      <c r="U113" s="241">
        <f>U30*Parametre!Y224</f>
        <v>559.42784595000012</v>
      </c>
      <c r="V113" s="241">
        <f>V30*Parametre!Z224</f>
        <v>565.07555664999995</v>
      </c>
      <c r="W113" s="241">
        <f>W30*Parametre!AA224</f>
        <v>570.73582335000003</v>
      </c>
      <c r="X113" s="241">
        <f>X30*Parametre!AB224</f>
        <v>576.40864605000002</v>
      </c>
      <c r="Y113" s="241">
        <f>Y30*Parametre!AC224</f>
        <v>582.09402475000002</v>
      </c>
      <c r="Z113" s="241">
        <f>Z30*Parametre!AD224</f>
        <v>587.79195945000026</v>
      </c>
      <c r="AA113" s="241">
        <f>AA30*Parametre!AE224</f>
        <v>593.50245015000019</v>
      </c>
      <c r="AB113" s="241">
        <f>AB30*Parametre!AF224</f>
        <v>599.22549685000001</v>
      </c>
      <c r="AC113" s="241">
        <f>AC30*Parametre!AG224</f>
        <v>604.96109954999997</v>
      </c>
      <c r="AD113" s="241">
        <f>AD30*Parametre!AH224</f>
        <v>610.70925825000006</v>
      </c>
      <c r="AE113" s="241">
        <f>AE30*Parametre!AI224</f>
        <v>616.46997295000006</v>
      </c>
      <c r="AF113" s="241">
        <f>AF30*Parametre!AJ224</f>
        <v>622.24324365000007</v>
      </c>
      <c r="AG113" s="241">
        <f>AG30*Parametre!AK224</f>
        <v>628.0290703500001</v>
      </c>
    </row>
    <row r="114" spans="2:34" x14ac:dyDescent="0.2">
      <c r="B114" s="48" t="s">
        <v>421</v>
      </c>
      <c r="C114" s="55">
        <f t="shared" si="48"/>
        <v>15408.620050635001</v>
      </c>
      <c r="D114" s="241">
        <f>D31*Parametre!H225</f>
        <v>566.11868795999999</v>
      </c>
      <c r="E114" s="241">
        <f>E31*Parametre!I225</f>
        <v>554.42990022000004</v>
      </c>
      <c r="F114" s="241">
        <f>F31*Parametre!J225</f>
        <v>542.7411124800002</v>
      </c>
      <c r="G114" s="241">
        <f>G31*Parametre!K225</f>
        <v>504.23635289999999</v>
      </c>
      <c r="H114" s="241">
        <f>H31*Parametre!L225</f>
        <v>504.23635289999999</v>
      </c>
      <c r="I114" s="241">
        <f>I31*Parametre!M225</f>
        <v>504.67466059500009</v>
      </c>
      <c r="J114" s="241">
        <f>J31*Parametre!N225</f>
        <v>505.11296829000008</v>
      </c>
      <c r="K114" s="241">
        <f>K31*Parametre!O225</f>
        <v>505.55127598500013</v>
      </c>
      <c r="L114" s="241">
        <f>L31*Parametre!P225</f>
        <v>505.98958368000007</v>
      </c>
      <c r="M114" s="241">
        <f>M31*Parametre!Q225</f>
        <v>506.42789137500006</v>
      </c>
      <c r="N114" s="241">
        <f>N31*Parametre!R225</f>
        <v>506.86619907000016</v>
      </c>
      <c r="O114" s="241">
        <f>O31*Parametre!S225</f>
        <v>507.30450676500021</v>
      </c>
      <c r="P114" s="241">
        <f>P31*Parametre!T225</f>
        <v>507.74281446000009</v>
      </c>
      <c r="Q114" s="241">
        <f>Q31*Parametre!U225</f>
        <v>508.18112215499991</v>
      </c>
      <c r="R114" s="241">
        <f>R31*Parametre!V225</f>
        <v>508.61942985000007</v>
      </c>
      <c r="S114" s="241">
        <f>S31*Parametre!W225</f>
        <v>508.96189438500005</v>
      </c>
      <c r="T114" s="241">
        <f>T31*Parametre!X225</f>
        <v>509.30435892000008</v>
      </c>
      <c r="U114" s="241">
        <f>U31*Parametre!Y225</f>
        <v>509.64682345500012</v>
      </c>
      <c r="V114" s="241">
        <f>V31*Parametre!Z225</f>
        <v>509.98928799000009</v>
      </c>
      <c r="W114" s="241">
        <f>W31*Parametre!AA225</f>
        <v>510.33175252500013</v>
      </c>
      <c r="X114" s="241">
        <f>X31*Parametre!AB225</f>
        <v>510.67421705999993</v>
      </c>
      <c r="Y114" s="241">
        <f>Y31*Parametre!AC225</f>
        <v>511.01668159500002</v>
      </c>
      <c r="Z114" s="241">
        <f>Z31*Parametre!AD225</f>
        <v>511.35914613</v>
      </c>
      <c r="AA114" s="241">
        <f>AA31*Parametre!AE225</f>
        <v>511.70161066499998</v>
      </c>
      <c r="AB114" s="241">
        <f>AB31*Parametre!AF225</f>
        <v>512.04407519999995</v>
      </c>
      <c r="AC114" s="241">
        <f>AC31*Parametre!AG225</f>
        <v>512.38653973500004</v>
      </c>
      <c r="AD114" s="241">
        <f>AD31*Parametre!AH225</f>
        <v>512.72900427000002</v>
      </c>
      <c r="AE114" s="241">
        <f>AE31*Parametre!AI225</f>
        <v>513.07146880499999</v>
      </c>
      <c r="AF114" s="241">
        <f>AF31*Parametre!AJ225</f>
        <v>513.41393333999997</v>
      </c>
      <c r="AG114" s="241">
        <f>AG31*Parametre!AK225</f>
        <v>513.75639787500006</v>
      </c>
    </row>
    <row r="115" spans="2:34" x14ac:dyDescent="0.2">
      <c r="B115" s="48" t="s">
        <v>418</v>
      </c>
      <c r="C115" s="55">
        <f t="shared" si="48"/>
        <v>490472.26587418001</v>
      </c>
      <c r="D115" s="241">
        <f>D32*Parametre!H226</f>
        <v>15975.835702659997</v>
      </c>
      <c r="E115" s="241">
        <f>E32*Parametre!I226</f>
        <v>16422.25548032</v>
      </c>
      <c r="F115" s="241">
        <f>F32*Parametre!J226</f>
        <v>16877.308277399999</v>
      </c>
      <c r="G115" s="241">
        <f>G32*Parametre!K226</f>
        <v>12443.5548953</v>
      </c>
      <c r="H115" s="241">
        <f>H32*Parametre!L226</f>
        <v>12591.805587500001</v>
      </c>
      <c r="I115" s="241">
        <f>I32*Parametre!M226</f>
        <v>12863.638111100001</v>
      </c>
      <c r="J115" s="241">
        <f>J32*Parametre!N226</f>
        <v>13139.209793249998</v>
      </c>
      <c r="K115" s="241">
        <f>K32*Parametre!O226</f>
        <v>13418.557984400002</v>
      </c>
      <c r="L115" s="241">
        <f>L32*Parametre!P226</f>
        <v>13701.720035</v>
      </c>
      <c r="M115" s="241">
        <f>M32*Parametre!Q226</f>
        <v>13988.7332955</v>
      </c>
      <c r="N115" s="241">
        <f>N32*Parametre!R226</f>
        <v>14279.635116349998</v>
      </c>
      <c r="O115" s="241">
        <f>O32*Parametre!S226</f>
        <v>14574.462848000001</v>
      </c>
      <c r="P115" s="241">
        <f>P32*Parametre!T226</f>
        <v>14873.253840899999</v>
      </c>
      <c r="Q115" s="241">
        <f>Q32*Parametre!U226</f>
        <v>15176.0454455</v>
      </c>
      <c r="R115" s="241">
        <f>R32*Parametre!V226</f>
        <v>15482.875012250002</v>
      </c>
      <c r="S115" s="241">
        <f>S32*Parametre!W226</f>
        <v>15812.591684999999</v>
      </c>
      <c r="T115" s="241">
        <f>T32*Parametre!X226</f>
        <v>16146.4933784</v>
      </c>
      <c r="U115" s="241">
        <f>U32*Parametre!Y226</f>
        <v>16483.505266</v>
      </c>
      <c r="V115" s="241">
        <f>V32*Parametre!Z226</f>
        <v>16824.763158449998</v>
      </c>
      <c r="W115" s="241">
        <f>W32*Parametre!AA226</f>
        <v>17170.312793900001</v>
      </c>
      <c r="X115" s="241">
        <f>X32*Parametre!AB226</f>
        <v>17519.03360775</v>
      </c>
      <c r="Y115" s="241">
        <f>Y32*Parametre!AC226</f>
        <v>17872.107148800002</v>
      </c>
      <c r="Z115" s="241">
        <f>Z32*Parametre!AD226</f>
        <v>18229.579155200001</v>
      </c>
      <c r="AA115" s="241">
        <f>AA32*Parametre!AE226</f>
        <v>18591.4953651</v>
      </c>
      <c r="AB115" s="241">
        <f>AB32*Parametre!AF226</f>
        <v>18956.674229699998</v>
      </c>
      <c r="AC115" s="241">
        <f>AC32*Parametre!AG226</f>
        <v>19367.361871000001</v>
      </c>
      <c r="AD115" s="241">
        <f>AD32*Parametre!AH226</f>
        <v>19783.606677450003</v>
      </c>
      <c r="AE115" s="241">
        <f>AE32*Parametre!AI226</f>
        <v>20205.454387200003</v>
      </c>
      <c r="AF115" s="241">
        <f>AF32*Parametre!AJ226</f>
        <v>20632.950738399999</v>
      </c>
      <c r="AG115" s="241">
        <f>AG32*Parametre!AK226</f>
        <v>21067.444986400002</v>
      </c>
    </row>
    <row r="116" spans="2:34" x14ac:dyDescent="0.2">
      <c r="B116" s="48" t="s">
        <v>419</v>
      </c>
      <c r="C116" s="55">
        <f t="shared" si="48"/>
        <v>19298.361892129997</v>
      </c>
      <c r="D116" s="241">
        <f>D33*Parametre!H227</f>
        <v>463.0834241500001</v>
      </c>
      <c r="E116" s="241">
        <f>E33*Parametre!I227</f>
        <v>454.59074941999995</v>
      </c>
      <c r="F116" s="241">
        <f>F33*Parametre!J227</f>
        <v>445.78518501000002</v>
      </c>
      <c r="G116" s="241">
        <f>G33*Parametre!K227</f>
        <v>516.67755675000001</v>
      </c>
      <c r="H116" s="241">
        <f>H33*Parametre!L227</f>
        <v>523.03275425000004</v>
      </c>
      <c r="I116" s="241">
        <f>I33*Parametre!M227</f>
        <v>534.69160250000004</v>
      </c>
      <c r="J116" s="241">
        <f>J33*Parametre!N227</f>
        <v>546.47206875000006</v>
      </c>
      <c r="K116" s="241">
        <f>K33*Parametre!O227</f>
        <v>558.37415299999998</v>
      </c>
      <c r="L116" s="241">
        <f>L33*Parametre!P227</f>
        <v>570.39785525000002</v>
      </c>
      <c r="M116" s="241">
        <f>M33*Parametre!Q227</f>
        <v>582.54317550000007</v>
      </c>
      <c r="N116" s="241">
        <f>N33*Parametre!R227</f>
        <v>594.81011375000003</v>
      </c>
      <c r="O116" s="241">
        <f>O33*Parametre!S227</f>
        <v>607.19866999999999</v>
      </c>
      <c r="P116" s="241">
        <f>P33*Parametre!T227</f>
        <v>619.70884424999997</v>
      </c>
      <c r="Q116" s="241">
        <f>Q33*Parametre!U227</f>
        <v>632.34063649999996</v>
      </c>
      <c r="R116" s="241">
        <f>R33*Parametre!V227</f>
        <v>645.09404675000008</v>
      </c>
      <c r="S116" s="241">
        <f>S33*Parametre!W227</f>
        <v>655.28493872999991</v>
      </c>
      <c r="T116" s="241">
        <f>T33*Parametre!X227</f>
        <v>665.55400495000004</v>
      </c>
      <c r="U116" s="241">
        <f>U33*Parametre!Y227</f>
        <v>675.90124541</v>
      </c>
      <c r="V116" s="241">
        <f>V33*Parametre!Z227</f>
        <v>686.32666010999992</v>
      </c>
      <c r="W116" s="241">
        <f>W33*Parametre!AA227</f>
        <v>696.83024904999991</v>
      </c>
      <c r="X116" s="241">
        <f>X33*Parametre!AB227</f>
        <v>707.41201223000007</v>
      </c>
      <c r="Y116" s="241">
        <f>Y33*Parametre!AC227</f>
        <v>718.83994103999999</v>
      </c>
      <c r="Z116" s="241">
        <f>Z33*Parametre!AD227</f>
        <v>730.35907312999984</v>
      </c>
      <c r="AA116" s="241">
        <f>AA33*Parametre!AE227</f>
        <v>741.96940849999976</v>
      </c>
      <c r="AB116" s="241">
        <f>AB33*Parametre!AF227</f>
        <v>753.67094714999996</v>
      </c>
      <c r="AC116" s="241">
        <f>AC33*Parametre!AG227</f>
        <v>767.05178802</v>
      </c>
      <c r="AD116" s="241">
        <f>AD33*Parametre!AH227</f>
        <v>780.54989025000009</v>
      </c>
      <c r="AE116" s="241">
        <f>AE33*Parametre!AI227</f>
        <v>794.16525383999999</v>
      </c>
      <c r="AF116" s="241">
        <f>AF33*Parametre!AJ227</f>
        <v>807.89787878999994</v>
      </c>
      <c r="AG116" s="241">
        <f>AG33*Parametre!AK227</f>
        <v>821.7477650999997</v>
      </c>
    </row>
    <row r="117" spans="2:34" x14ac:dyDescent="0.2">
      <c r="B117" s="48" t="s">
        <v>422</v>
      </c>
      <c r="C117" s="55">
        <f t="shared" si="48"/>
        <v>32925.738120864997</v>
      </c>
      <c r="D117" s="241">
        <f>D34*Parametre!H228</f>
        <v>808.27237535999996</v>
      </c>
      <c r="E117" s="241">
        <f>E34*Parametre!I228</f>
        <v>833.34370048999983</v>
      </c>
      <c r="F117" s="241">
        <f>F34*Parametre!J228</f>
        <v>858.75836213999969</v>
      </c>
      <c r="G117" s="241">
        <f>G34*Parametre!K228</f>
        <v>844.51614389999986</v>
      </c>
      <c r="H117" s="241">
        <f>H34*Parametre!L228</f>
        <v>853.04660999999987</v>
      </c>
      <c r="I117" s="241">
        <f>I34*Parametre!M228</f>
        <v>873.2936209950002</v>
      </c>
      <c r="J117" s="241">
        <f>J34*Parametre!N228</f>
        <v>893.77264277999984</v>
      </c>
      <c r="K117" s="241">
        <f>K34*Parametre!O228</f>
        <v>914.48367535500006</v>
      </c>
      <c r="L117" s="241">
        <f>L34*Parametre!P228</f>
        <v>935.42671872000005</v>
      </c>
      <c r="M117" s="241">
        <f>M34*Parametre!Q228</f>
        <v>956.60177287499982</v>
      </c>
      <c r="N117" s="241">
        <f>N34*Parametre!R228</f>
        <v>978.00883782000028</v>
      </c>
      <c r="O117" s="241">
        <f>O34*Parametre!S228</f>
        <v>999.64791355500006</v>
      </c>
      <c r="P117" s="241">
        <f>P34*Parametre!T228</f>
        <v>1021.51900008</v>
      </c>
      <c r="Q117" s="241">
        <f>Q34*Parametre!U228</f>
        <v>1043.6220973950003</v>
      </c>
      <c r="R117" s="241">
        <f>R34*Parametre!V228</f>
        <v>1065.9572054999999</v>
      </c>
      <c r="S117" s="241">
        <f>S34*Parametre!W228</f>
        <v>1090.2010781850001</v>
      </c>
      <c r="T117" s="241">
        <f>T34*Parametre!X228</f>
        <v>1114.7071734399999</v>
      </c>
      <c r="U117" s="241">
        <f>U34*Parametre!Y228</f>
        <v>1139.4754912650001</v>
      </c>
      <c r="V117" s="241">
        <f>V34*Parametre!Z228</f>
        <v>1164.50603166</v>
      </c>
      <c r="W117" s="241">
        <f>W34*Parametre!AA228</f>
        <v>1189.798794625</v>
      </c>
      <c r="X117" s="241">
        <f>X34*Parametre!AB228</f>
        <v>1215.35378016</v>
      </c>
      <c r="Y117" s="241">
        <f>Y34*Parametre!AC228</f>
        <v>1241.170988265</v>
      </c>
      <c r="Z117" s="241">
        <f>Z34*Parametre!AD228</f>
        <v>1267.2504189400004</v>
      </c>
      <c r="AA117" s="241">
        <f>AA34*Parametre!AE228</f>
        <v>1293.5920721850002</v>
      </c>
      <c r="AB117" s="241">
        <f>AB34*Parametre!AF228</f>
        <v>1320.1959479999998</v>
      </c>
      <c r="AC117" s="241">
        <f>AC34*Parametre!AG228</f>
        <v>1347.062046385</v>
      </c>
      <c r="AD117" s="241">
        <f>AD34*Parametre!AH228</f>
        <v>1374.19036734</v>
      </c>
      <c r="AE117" s="241">
        <f>AE34*Parametre!AI228</f>
        <v>1401.5809108650001</v>
      </c>
      <c r="AF117" s="241">
        <f>AF34*Parametre!AJ228</f>
        <v>1429.2336769599999</v>
      </c>
      <c r="AG117" s="241">
        <f>AG34*Parametre!AK228</f>
        <v>1457.1486656249997</v>
      </c>
    </row>
    <row r="118" spans="2:34" x14ac:dyDescent="0.2">
      <c r="B118" s="48" t="s">
        <v>423</v>
      </c>
      <c r="C118" s="55">
        <f t="shared" si="48"/>
        <v>4571655.559557111</v>
      </c>
      <c r="D118" s="241">
        <f>D35*Parametre!H229</f>
        <v>148718.18373425998</v>
      </c>
      <c r="E118" s="241">
        <f>E35*Parametre!I229</f>
        <v>152915.63431326</v>
      </c>
      <c r="F118" s="241">
        <f>F35*Parametre!J229</f>
        <v>157187.55106952001</v>
      </c>
      <c r="G118" s="241">
        <f>G35*Parametre!K229</f>
        <v>115725.17348795</v>
      </c>
      <c r="H118" s="241">
        <f>H35*Parametre!L229</f>
        <v>117100.52581964999</v>
      </c>
      <c r="I118" s="241">
        <f>I35*Parametre!M229</f>
        <v>119646.703437135</v>
      </c>
      <c r="J118" s="241">
        <f>J35*Parametre!N229</f>
        <v>122225.39409683997</v>
      </c>
      <c r="K118" s="241">
        <f>K35*Parametre!O229</f>
        <v>124843.407469445</v>
      </c>
      <c r="L118" s="241">
        <f>L35*Parametre!P229</f>
        <v>127494.60150430998</v>
      </c>
      <c r="M118" s="241">
        <f>M35*Parametre!Q229</f>
        <v>130179.22655894997</v>
      </c>
      <c r="N118" s="241">
        <f>N35*Parametre!R229</f>
        <v>132904.34266155999</v>
      </c>
      <c r="O118" s="241">
        <f>O35*Parametre!S229</f>
        <v>135663.55740398497</v>
      </c>
      <c r="P118" s="241">
        <f>P35*Parametre!T229</f>
        <v>138457.12114373996</v>
      </c>
      <c r="Q118" s="241">
        <f>Q35*Parametre!U229</f>
        <v>141292.34426653499</v>
      </c>
      <c r="R118" s="241">
        <f>R35*Parametre!V229</f>
        <v>144162.5840067</v>
      </c>
      <c r="S118" s="241">
        <f>S35*Parametre!W229</f>
        <v>147276.11143926001</v>
      </c>
      <c r="T118" s="241">
        <f>T35*Parametre!X229</f>
        <v>150426.21785344</v>
      </c>
      <c r="U118" s="241">
        <f>U35*Parametre!Y229</f>
        <v>153613.21418762999</v>
      </c>
      <c r="V118" s="241">
        <f>V35*Parametre!Z229</f>
        <v>156837.41138022003</v>
      </c>
      <c r="W118" s="241">
        <f>W35*Parametre!AA229</f>
        <v>160099.12036960002</v>
      </c>
      <c r="X118" s="241">
        <f>X35*Parametre!AB229</f>
        <v>163398.65209416003</v>
      </c>
      <c r="Y118" s="241">
        <f>Y35*Parametre!AC229</f>
        <v>166736.31749229002</v>
      </c>
      <c r="Z118" s="241">
        <f>Z35*Parametre!AD229</f>
        <v>170112.42750238004</v>
      </c>
      <c r="AA118" s="241">
        <f>AA35*Parametre!AE229</f>
        <v>173527.29306282004</v>
      </c>
      <c r="AB118" s="241">
        <f>AB35*Parametre!AF229</f>
        <v>176981.22511199999</v>
      </c>
      <c r="AC118" s="241">
        <f>AC35*Parametre!AG229</f>
        <v>180855.57964228996</v>
      </c>
      <c r="AD118" s="241">
        <f>AD35*Parametre!AH229</f>
        <v>184787.54521632002</v>
      </c>
      <c r="AE118" s="241">
        <f>AE35*Parametre!AI229</f>
        <v>188769.25283047996</v>
      </c>
      <c r="AF118" s="241">
        <f>AF35*Parametre!AJ229</f>
        <v>192809.60794968004</v>
      </c>
      <c r="AG118" s="241">
        <f>AG35*Parametre!AK229</f>
        <v>196909.23245070002</v>
      </c>
    </row>
    <row r="119" spans="2:34" x14ac:dyDescent="0.2">
      <c r="B119" s="48" t="s">
        <v>424</v>
      </c>
      <c r="C119" s="55">
        <f t="shared" si="48"/>
        <v>180034.62593396002</v>
      </c>
      <c r="D119" s="241">
        <f>D36*Parametre!H230</f>
        <v>4312.0783632600005</v>
      </c>
      <c r="E119" s="241">
        <f>E36*Parametre!I230</f>
        <v>4236.4404411000005</v>
      </c>
      <c r="F119" s="241">
        <f>F36*Parametre!J230</f>
        <v>4157.8338761200002</v>
      </c>
      <c r="G119" s="241">
        <f>G36*Parametre!K230</f>
        <v>4829.8925760000002</v>
      </c>
      <c r="H119" s="241">
        <f>H36*Parametre!L230</f>
        <v>4889.4159</v>
      </c>
      <c r="I119" s="241">
        <f>I36*Parametre!M230</f>
        <v>4996.7487489999994</v>
      </c>
      <c r="J119" s="241">
        <f>J36*Parametre!N230</f>
        <v>5105.1991185000006</v>
      </c>
      <c r="K119" s="241">
        <f>K36*Parametre!O230</f>
        <v>5214.7670085000009</v>
      </c>
      <c r="L119" s="241">
        <f>L36*Parametre!P230</f>
        <v>5325.4524190000002</v>
      </c>
      <c r="M119" s="241">
        <f>M36*Parametre!Q230</f>
        <v>5437.2553500000013</v>
      </c>
      <c r="N119" s="241">
        <f>N36*Parametre!R230</f>
        <v>5550.1758015000023</v>
      </c>
      <c r="O119" s="241">
        <f>O36*Parametre!S230</f>
        <v>5664.2137735000024</v>
      </c>
      <c r="P119" s="241">
        <f>P36*Parametre!T230</f>
        <v>5779.3692660000024</v>
      </c>
      <c r="Q119" s="241">
        <f>Q36*Parametre!U230</f>
        <v>5895.6422790000024</v>
      </c>
      <c r="R119" s="241">
        <f>R36*Parametre!V230</f>
        <v>6013.0328125000005</v>
      </c>
      <c r="S119" s="241">
        <f>S36*Parametre!W230</f>
        <v>6110.8311760300003</v>
      </c>
      <c r="T119" s="241">
        <f>T36*Parametre!X230</f>
        <v>6209.4087941200005</v>
      </c>
      <c r="U119" s="241">
        <f>U36*Parametre!Y230</f>
        <v>6308.7656667700003</v>
      </c>
      <c r="V119" s="241">
        <f>V36*Parametre!Z230</f>
        <v>6408.9017939800005</v>
      </c>
      <c r="W119" s="241">
        <f>W36*Parametre!AA230</f>
        <v>6509.8171757500013</v>
      </c>
      <c r="X119" s="241">
        <f>X36*Parametre!AB230</f>
        <v>6611.5118120800007</v>
      </c>
      <c r="Y119" s="241">
        <f>Y36*Parametre!AC230</f>
        <v>6713.9857029700006</v>
      </c>
      <c r="Z119" s="241">
        <f>Z36*Parametre!AD230</f>
        <v>6817.2388484200019</v>
      </c>
      <c r="AA119" s="241">
        <f>AA36*Parametre!AE230</f>
        <v>6921.2712484300018</v>
      </c>
      <c r="AB119" s="241">
        <f>AB36*Parametre!AF230</f>
        <v>7026.0829030000004</v>
      </c>
      <c r="AC119" s="241">
        <f>AC36*Parametre!AG230</f>
        <v>7147.5337242400019</v>
      </c>
      <c r="AD119" s="241">
        <f>AD36*Parametre!AH230</f>
        <v>7270.0235515599998</v>
      </c>
      <c r="AE119" s="241">
        <f>AE36*Parametre!AI230</f>
        <v>7393.5523849600004</v>
      </c>
      <c r="AF119" s="241">
        <f>AF36*Parametre!AJ230</f>
        <v>7523.5367375700007</v>
      </c>
      <c r="AG119" s="241">
        <f>AG36*Parametre!AK230</f>
        <v>7654.6466800999997</v>
      </c>
    </row>
    <row r="120" spans="2:34" x14ac:dyDescent="0.2">
      <c r="B120" s="48" t="s">
        <v>429</v>
      </c>
      <c r="C120" s="55">
        <f t="shared" si="48"/>
        <v>316075.4890308</v>
      </c>
      <c r="D120" s="241">
        <f>D37*Parametre!H231</f>
        <v>7896.9146599499982</v>
      </c>
      <c r="E120" s="241">
        <f>E37*Parametre!I231</f>
        <v>8172.2567497999999</v>
      </c>
      <c r="F120" s="241">
        <f>F37*Parametre!J231</f>
        <v>8452.1674862499985</v>
      </c>
      <c r="G120" s="241">
        <f>G37*Parametre!K231</f>
        <v>8348.6074707000025</v>
      </c>
      <c r="H120" s="241">
        <f>H37*Parametre!L231</f>
        <v>8462.1939669000021</v>
      </c>
      <c r="I120" s="241">
        <f>I37*Parametre!M231</f>
        <v>8633.8730272500015</v>
      </c>
      <c r="J120" s="241">
        <f>J37*Parametre!N231</f>
        <v>8807.0838984300008</v>
      </c>
      <c r="K120" s="241">
        <f>K37*Parametre!O231</f>
        <v>8981.826580439998</v>
      </c>
      <c r="L120" s="241">
        <f>L37*Parametre!P231</f>
        <v>9158.1010732799969</v>
      </c>
      <c r="M120" s="241">
        <f>M37*Parametre!Q231</f>
        <v>9335.9073769500028</v>
      </c>
      <c r="N120" s="241">
        <f>N37*Parametre!R231</f>
        <v>9515.2454914500013</v>
      </c>
      <c r="O120" s="241">
        <f>O37*Parametre!S231</f>
        <v>9696.1154167799996</v>
      </c>
      <c r="P120" s="241">
        <f>P37*Parametre!T231</f>
        <v>9878.5171529399977</v>
      </c>
      <c r="Q120" s="241">
        <f>Q37*Parametre!U231</f>
        <v>10062.450699930003</v>
      </c>
      <c r="R120" s="241">
        <f>R37*Parametre!V231</f>
        <v>10247.916057750002</v>
      </c>
      <c r="S120" s="241">
        <f>S37*Parametre!W231</f>
        <v>10452.735796800001</v>
      </c>
      <c r="T120" s="241">
        <f>T37*Parametre!X231</f>
        <v>10659.310128809999</v>
      </c>
      <c r="U120" s="241">
        <f>U37*Parametre!Y231</f>
        <v>10867.639053779996</v>
      </c>
      <c r="V120" s="241">
        <f>V37*Parametre!Z231</f>
        <v>11077.722571709995</v>
      </c>
      <c r="W120" s="241">
        <f>W37*Parametre!AA231</f>
        <v>11289.560682599997</v>
      </c>
      <c r="X120" s="241">
        <f>X37*Parametre!AB231</f>
        <v>11503.153386450003</v>
      </c>
      <c r="Y120" s="241">
        <f>Y37*Parametre!AC231</f>
        <v>11718.500683259999</v>
      </c>
      <c r="Z120" s="241">
        <f>Z37*Parametre!AD231</f>
        <v>11935.602573030001</v>
      </c>
      <c r="AA120" s="241">
        <f>AA37*Parametre!AE231</f>
        <v>12154.459055759999</v>
      </c>
      <c r="AB120" s="241">
        <f>AB37*Parametre!AF231</f>
        <v>12375.070131449998</v>
      </c>
      <c r="AC120" s="241">
        <f>AC37*Parametre!AG231</f>
        <v>12671.538363630003</v>
      </c>
      <c r="AD120" s="241">
        <f>AD37*Parametre!AH231</f>
        <v>12971.515781730001</v>
      </c>
      <c r="AE120" s="241">
        <f>AE37*Parametre!AI231</f>
        <v>13275.002385750004</v>
      </c>
      <c r="AF120" s="241">
        <f>AF37*Parametre!AJ231</f>
        <v>13581.998175689998</v>
      </c>
      <c r="AG120" s="241">
        <f>AG37*Parametre!AK231</f>
        <v>13892.503151549998</v>
      </c>
    </row>
    <row r="121" spans="2:34" x14ac:dyDescent="0.2">
      <c r="B121" s="48" t="s">
        <v>425</v>
      </c>
      <c r="C121" s="55">
        <f t="shared" si="48"/>
        <v>29795.102182734998</v>
      </c>
      <c r="D121" s="241">
        <f>D38*Parametre!H232</f>
        <v>997.60819172000026</v>
      </c>
      <c r="E121" s="241">
        <f>E38*Parametre!I232</f>
        <v>1027.94499225</v>
      </c>
      <c r="F121" s="241">
        <f>F38*Parametre!J232</f>
        <v>1058.8682003200001</v>
      </c>
      <c r="G121" s="241">
        <f>G38*Parametre!K232</f>
        <v>718.21088689999988</v>
      </c>
      <c r="H121" s="241">
        <f>H38*Parametre!L232</f>
        <v>726.7458059999999</v>
      </c>
      <c r="I121" s="241">
        <f>I38*Parametre!M232</f>
        <v>748.71719415999996</v>
      </c>
      <c r="J121" s="241">
        <f>J38*Parametre!N232</f>
        <v>771.00564322000002</v>
      </c>
      <c r="K121" s="241">
        <f>K38*Parametre!O232</f>
        <v>793.61447759999999</v>
      </c>
      <c r="L121" s="241">
        <f>L38*Parametre!P232</f>
        <v>816.54702171999986</v>
      </c>
      <c r="M121" s="241">
        <f>M38*Parametre!Q232</f>
        <v>839.80659999999989</v>
      </c>
      <c r="N121" s="241">
        <f>N38*Parametre!R232</f>
        <v>863.45429299999989</v>
      </c>
      <c r="O121" s="241">
        <f>O38*Parametre!S232</f>
        <v>887.43788527999993</v>
      </c>
      <c r="P121" s="241">
        <f>P38*Parametre!T232</f>
        <v>911.76070125999979</v>
      </c>
      <c r="Q121" s="241">
        <f>Q38*Parametre!U232</f>
        <v>936.42606535999982</v>
      </c>
      <c r="R121" s="241">
        <f>R38*Parametre!V232</f>
        <v>961.43730199999993</v>
      </c>
      <c r="S121" s="241">
        <f>S38*Parametre!W232</f>
        <v>979.39899287999992</v>
      </c>
      <c r="T121" s="241">
        <f>T38*Parametre!X232</f>
        <v>997.58034148999991</v>
      </c>
      <c r="U121" s="241">
        <f>U38*Parametre!Y232</f>
        <v>1015.9835148350001</v>
      </c>
      <c r="V121" s="241">
        <f>V38*Parametre!Z232</f>
        <v>1034.6106799199999</v>
      </c>
      <c r="W121" s="241">
        <f>W38*Parametre!AA232</f>
        <v>1053.3982033749999</v>
      </c>
      <c r="X121" s="241">
        <f>X38*Parametre!AB232</f>
        <v>1072.4126079099997</v>
      </c>
      <c r="Y121" s="241">
        <f>Y38*Parametre!AC232</f>
        <v>1091.6560605299999</v>
      </c>
      <c r="Z121" s="241">
        <f>Z38*Parametre!AD232</f>
        <v>1111.1307282399996</v>
      </c>
      <c r="AA121" s="241">
        <f>AA38*Parametre!AE232</f>
        <v>1130.7700883299995</v>
      </c>
      <c r="AB121" s="241">
        <f>AB38*Parametre!AF232</f>
        <v>1150.6435528500001</v>
      </c>
      <c r="AC121" s="241">
        <f>AC38*Parametre!AG232</f>
        <v>1173.2079922799999</v>
      </c>
      <c r="AD121" s="241">
        <f>AD38*Parametre!AH232</f>
        <v>1196.0614335999999</v>
      </c>
      <c r="AE121" s="241">
        <f>AE38*Parametre!AI232</f>
        <v>1219.27762287</v>
      </c>
      <c r="AF121" s="241">
        <f>AF38*Parametre!AJ232</f>
        <v>1242.7885927099999</v>
      </c>
      <c r="AG121" s="241">
        <f>AG38*Parametre!AK232</f>
        <v>1266.5965101249999</v>
      </c>
    </row>
    <row r="122" spans="2:34" x14ac:dyDescent="0.2">
      <c r="B122" s="48" t="s">
        <v>426</v>
      </c>
      <c r="C122" s="55">
        <f t="shared" si="48"/>
        <v>1219.54650085</v>
      </c>
      <c r="D122" s="241">
        <f>D39*Parametre!H233</f>
        <v>28.590712069999999</v>
      </c>
      <c r="E122" s="241">
        <f>E39*Parametre!I233</f>
        <v>28.647008939999996</v>
      </c>
      <c r="F122" s="241">
        <f>F39*Parametre!J233</f>
        <v>28.696604409999999</v>
      </c>
      <c r="G122" s="241">
        <f>G39*Parametre!K233</f>
        <v>33.681875150000003</v>
      </c>
      <c r="H122" s="241">
        <f>H39*Parametre!L233</f>
        <v>34.069468649999997</v>
      </c>
      <c r="I122" s="241">
        <f>I39*Parametre!M233</f>
        <v>34.824898929999996</v>
      </c>
      <c r="J122" s="241">
        <f>J39*Parametre!N233</f>
        <v>35.587978879999994</v>
      </c>
      <c r="K122" s="241">
        <f>K39*Parametre!O233</f>
        <v>36.399107065000003</v>
      </c>
      <c r="L122" s="241">
        <f>L39*Parametre!P233</f>
        <v>37.218977729999999</v>
      </c>
      <c r="M122" s="241">
        <f>M39*Parametre!Q233</f>
        <v>38.04759087499999</v>
      </c>
      <c r="N122" s="241">
        <f>N39*Parametre!R233</f>
        <v>38.884946499999984</v>
      </c>
      <c r="O122" s="241">
        <f>O39*Parametre!S233</f>
        <v>39.731044604999987</v>
      </c>
      <c r="P122" s="241">
        <f>P39*Parametre!T233</f>
        <v>40.585885189999985</v>
      </c>
      <c r="Q122" s="241">
        <f>Q39*Parametre!U233</f>
        <v>41.449468254999992</v>
      </c>
      <c r="R122" s="241">
        <f>R39*Parametre!V233</f>
        <v>42.321793800000002</v>
      </c>
      <c r="S122" s="241">
        <f>S39*Parametre!W233</f>
        <v>42.687655200000002</v>
      </c>
      <c r="T122" s="241">
        <f>T39*Parametre!X233</f>
        <v>43.054334200000007</v>
      </c>
      <c r="U122" s="241">
        <f>U39*Parametre!Y233</f>
        <v>43.421830800000002</v>
      </c>
      <c r="V122" s="241">
        <f>V39*Parametre!Z233</f>
        <v>43.790144999999995</v>
      </c>
      <c r="W122" s="241">
        <f>W39*Parametre!AA233</f>
        <v>44.159276800000001</v>
      </c>
      <c r="X122" s="241">
        <f>X39*Parametre!AB233</f>
        <v>44.529226199999997</v>
      </c>
      <c r="Y122" s="241">
        <f>Y39*Parametre!AC233</f>
        <v>44.89999319999999</v>
      </c>
      <c r="Z122" s="241">
        <f>Z39*Parametre!AD233</f>
        <v>45.271577799999996</v>
      </c>
      <c r="AA122" s="241">
        <f>AA39*Parametre!AE233</f>
        <v>45.643979999999999</v>
      </c>
      <c r="AB122" s="241">
        <f>AB39*Parametre!AF233</f>
        <v>46.017199799999993</v>
      </c>
      <c r="AC122" s="241">
        <f>AC39*Parametre!AG233</f>
        <v>46.480968799999999</v>
      </c>
      <c r="AD122" s="241">
        <f>AD39*Parametre!AH233</f>
        <v>46.945788999999998</v>
      </c>
      <c r="AE122" s="241">
        <f>AE39*Parametre!AI233</f>
        <v>47.456643000000007</v>
      </c>
      <c r="AF122" s="241">
        <f>AF39*Parametre!AJ233</f>
        <v>47.968665000000001</v>
      </c>
      <c r="AG122" s="241">
        <f>AG39*Parametre!AK233</f>
        <v>48.481855000000003</v>
      </c>
    </row>
    <row r="123" spans="2:34" x14ac:dyDescent="0.2">
      <c r="B123" s="48" t="s">
        <v>428</v>
      </c>
      <c r="C123" s="55">
        <f t="shared" si="48"/>
        <v>2094.8009098749999</v>
      </c>
      <c r="D123" s="241">
        <f>D40*Parametre!H234</f>
        <v>51.994191600000008</v>
      </c>
      <c r="E123" s="241">
        <f>E40*Parametre!I234</f>
        <v>53.270921449999996</v>
      </c>
      <c r="F123" s="241">
        <f>F40*Parametre!J234</f>
        <v>54.562244</v>
      </c>
      <c r="G123" s="241">
        <f>G40*Parametre!K234</f>
        <v>54.336287100000014</v>
      </c>
      <c r="H123" s="241">
        <f>H40*Parametre!L234</f>
        <v>54.825803200000003</v>
      </c>
      <c r="I123" s="241">
        <f>I40*Parametre!M234</f>
        <v>56.060410224999991</v>
      </c>
      <c r="J123" s="241">
        <f>J40*Parametre!N234</f>
        <v>57.30820469999999</v>
      </c>
      <c r="K123" s="241">
        <f>K40*Parametre!O234</f>
        <v>58.569186625000007</v>
      </c>
      <c r="L123" s="241">
        <f>L40*Parametre!P234</f>
        <v>59.843356000000007</v>
      </c>
      <c r="M123" s="241">
        <f>M40*Parametre!Q234</f>
        <v>61.130712824999996</v>
      </c>
      <c r="N123" s="241">
        <f>N40*Parametre!R234</f>
        <v>62.431257100000003</v>
      </c>
      <c r="O123" s="241">
        <f>O40*Parametre!S234</f>
        <v>63.744988825</v>
      </c>
      <c r="P123" s="241">
        <f>P40*Parametre!T234</f>
        <v>65.071907999999993</v>
      </c>
      <c r="Q123" s="241">
        <f>Q40*Parametre!U234</f>
        <v>66.412014625000012</v>
      </c>
      <c r="R123" s="241">
        <f>R40*Parametre!V234</f>
        <v>67.76530870000002</v>
      </c>
      <c r="S123" s="241">
        <f>S40*Parametre!W234</f>
        <v>69.283849590000017</v>
      </c>
      <c r="T123" s="241">
        <f>T40*Parametre!X234</f>
        <v>70.818050440000007</v>
      </c>
      <c r="U123" s="241">
        <f>U40*Parametre!Y234</f>
        <v>72.367911250000006</v>
      </c>
      <c r="V123" s="241">
        <f>V40*Parametre!Z234</f>
        <v>73.933432020000012</v>
      </c>
      <c r="W123" s="241">
        <f>W40*Parametre!AA234</f>
        <v>75.514612749999998</v>
      </c>
      <c r="X123" s="241">
        <f>X40*Parametre!AB234</f>
        <v>77.111453440000005</v>
      </c>
      <c r="Y123" s="241">
        <f>Y40*Parametre!AC234</f>
        <v>78.723954089999992</v>
      </c>
      <c r="Z123" s="241">
        <f>Z40*Parametre!AD234</f>
        <v>80.352114699999987</v>
      </c>
      <c r="AA123" s="241">
        <f>AA40*Parametre!AE234</f>
        <v>81.995935270000004</v>
      </c>
      <c r="AB123" s="241">
        <f>AB40*Parametre!AF234</f>
        <v>83.655415800000014</v>
      </c>
      <c r="AC123" s="241">
        <f>AC40*Parametre!AG234</f>
        <v>85.330556290000018</v>
      </c>
      <c r="AD123" s="241">
        <f>AD40*Parametre!AH234</f>
        <v>87.021356740000002</v>
      </c>
      <c r="AE123" s="241">
        <f>AE40*Parametre!AI234</f>
        <v>88.727817150000021</v>
      </c>
      <c r="AF123" s="241">
        <f>AF40*Parametre!AJ234</f>
        <v>90.449937520000006</v>
      </c>
      <c r="AG123" s="241">
        <f>AG40*Parametre!AK234</f>
        <v>92.187717849999984</v>
      </c>
    </row>
    <row r="124" spans="2:34" x14ac:dyDescent="0.2">
      <c r="B124" s="240" t="s">
        <v>86</v>
      </c>
      <c r="C124" s="284">
        <f>SUM(D124:AG124)</f>
        <v>9438397.3127673212</v>
      </c>
      <c r="D124" s="244">
        <f t="shared" ref="D124:AG124" si="49">SUM(D109:D123)</f>
        <v>310165.82201515994</v>
      </c>
      <c r="E124" s="88">
        <f t="shared" si="49"/>
        <v>317662.61537354998</v>
      </c>
      <c r="F124" s="88">
        <f t="shared" si="49"/>
        <v>325272.81355303997</v>
      </c>
      <c r="G124" s="88">
        <f t="shared" si="49"/>
        <v>255249.18489545002</v>
      </c>
      <c r="H124" s="88">
        <f t="shared" si="49"/>
        <v>258280.13227009994</v>
      </c>
      <c r="I124" s="88">
        <f t="shared" si="49"/>
        <v>262464.78622686496</v>
      </c>
      <c r="J124" s="88">
        <f t="shared" si="49"/>
        <v>266690.9470119999</v>
      </c>
      <c r="K124" s="88">
        <f t="shared" si="49"/>
        <v>270965.50536961999</v>
      </c>
      <c r="L124" s="88">
        <f t="shared" si="49"/>
        <v>275344.57297127997</v>
      </c>
      <c r="M124" s="88">
        <f t="shared" si="49"/>
        <v>279766.31630322494</v>
      </c>
      <c r="N124" s="88">
        <f t="shared" si="49"/>
        <v>284237.89382465999</v>
      </c>
      <c r="O124" s="88">
        <f t="shared" si="49"/>
        <v>288752.89826243999</v>
      </c>
      <c r="P124" s="88">
        <f t="shared" si="49"/>
        <v>293316.63111928996</v>
      </c>
      <c r="Q124" s="88">
        <f t="shared" si="49"/>
        <v>297931.44318866002</v>
      </c>
      <c r="R124" s="88">
        <f t="shared" si="49"/>
        <v>302590.73237974994</v>
      </c>
      <c r="S124" s="88">
        <f t="shared" si="49"/>
        <v>307336.66861606506</v>
      </c>
      <c r="T124" s="88">
        <f t="shared" si="49"/>
        <v>312127.79650904995</v>
      </c>
      <c r="U124" s="88">
        <f t="shared" si="49"/>
        <v>316968.38688428496</v>
      </c>
      <c r="V124" s="88">
        <f t="shared" si="49"/>
        <v>321854.86402657005</v>
      </c>
      <c r="W124" s="88">
        <f t="shared" si="49"/>
        <v>326787.52097907494</v>
      </c>
      <c r="X124" s="88">
        <f t="shared" si="49"/>
        <v>331765.61463830003</v>
      </c>
      <c r="Y124" s="88">
        <f t="shared" si="49"/>
        <v>336849.32468985993</v>
      </c>
      <c r="Z124" s="88">
        <f t="shared" si="49"/>
        <v>341985.47657851002</v>
      </c>
      <c r="AA124" s="88">
        <f t="shared" si="49"/>
        <v>347169.31603836012</v>
      </c>
      <c r="AB124" s="88">
        <f t="shared" si="49"/>
        <v>352400.04187105002</v>
      </c>
      <c r="AC124" s="88">
        <f t="shared" si="49"/>
        <v>358468.22534112999</v>
      </c>
      <c r="AD124" s="88">
        <f t="shared" si="49"/>
        <v>364611.70634604996</v>
      </c>
      <c r="AE124" s="88">
        <f t="shared" si="49"/>
        <v>370817.72009850998</v>
      </c>
      <c r="AF124" s="88">
        <f t="shared" si="49"/>
        <v>377100.52148152009</v>
      </c>
      <c r="AG124" s="88">
        <f t="shared" si="49"/>
        <v>383461.83390390006</v>
      </c>
      <c r="AH124" s="16"/>
    </row>
    <row r="126" spans="2:34" x14ac:dyDescent="0.2">
      <c r="B126" s="212" t="s">
        <v>486</v>
      </c>
      <c r="C126" s="289">
        <f>C104-C124</f>
        <v>3337446.3501226455</v>
      </c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3"/>
      <c r="P126" s="283"/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  <c r="AD126" s="283"/>
      <c r="AE126" s="283"/>
      <c r="AF126" s="283"/>
      <c r="AG126" s="283"/>
      <c r="AH126" s="278"/>
    </row>
    <row r="128" spans="2:34" x14ac:dyDescent="0.2">
      <c r="B128" s="21" t="s">
        <v>497</v>
      </c>
      <c r="C128" s="3"/>
    </row>
    <row r="129" spans="2:3" x14ac:dyDescent="0.2">
      <c r="B129" s="3" t="s">
        <v>489</v>
      </c>
      <c r="C129" s="59">
        <f>AG104*(1/(1+Parametre!$C$10))*(((1/(1+Parametre!$C$10))^'01 Investičné výdavky'!$M$20-1)/((1/(1+Parametre!$C$10))-1))</f>
        <v>10146831.652107732</v>
      </c>
    </row>
    <row r="130" spans="2:3" x14ac:dyDescent="0.2">
      <c r="B130" s="3" t="s">
        <v>490</v>
      </c>
      <c r="C130" s="59">
        <f>AG124*(1/(1+Parametre!$C$10))*(((1/(1+Parametre!$C$10))^'01 Investičné výdavky'!$M$20-1)/((1/(1+Parametre!$C$10))-1))</f>
        <v>7091514.1674534986</v>
      </c>
    </row>
    <row r="131" spans="2:3" x14ac:dyDescent="0.2">
      <c r="B131" s="21" t="s">
        <v>496</v>
      </c>
      <c r="C131" s="295">
        <f>C129-C130</f>
        <v>3055317.4846542338</v>
      </c>
    </row>
  </sheetData>
  <mergeCells count="1">
    <mergeCell ref="B66:B67"/>
  </mergeCells>
  <pageMargins left="0.19687499999999999" right="0.19687499999999999" top="1" bottom="0.79479166666666667" header="0.5" footer="0.5"/>
  <pageSetup paperSize="9" scale="75" orientation="landscape" r:id="rId1"/>
  <headerFooter alignWithMargins="0">
    <oddHeader>&amp;LPríloha 7: Štandardné tabuľky - Cesty
&amp;"Arial,Tučné"&amp;12 10 Náklady na emisie</oddHeader>
    <oddFooter>Strana &amp;P z &amp;N</oddFooter>
  </headerFooter>
  <ignoredErrors>
    <ignoredError sqref="D20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List23">
    <tabColor rgb="FF92D050"/>
  </sheetPr>
  <dimension ref="B2:AI50"/>
  <sheetViews>
    <sheetView zoomScale="80" zoomScaleNormal="80" workbookViewId="0">
      <selection activeCell="D62" sqref="D62"/>
    </sheetView>
  </sheetViews>
  <sheetFormatPr defaultRowHeight="11.25" x14ac:dyDescent="0.2"/>
  <cols>
    <col min="1" max="1" width="2.7109375" style="47" customWidth="1"/>
    <col min="2" max="2" width="46.85546875" style="47" bestFit="1" customWidth="1"/>
    <col min="3" max="3" width="14.28515625" style="47" customWidth="1"/>
    <col min="4" max="4" width="14.5703125" style="47" customWidth="1"/>
    <col min="5" max="5" width="12.140625" style="47" customWidth="1"/>
    <col min="6" max="9" width="10.85546875" style="47" bestFit="1" customWidth="1"/>
    <col min="10" max="32" width="8.7109375" style="47" customWidth="1"/>
    <col min="33" max="33" width="11.140625" style="47" customWidth="1"/>
    <col min="34" max="34" width="5" style="47" bestFit="1" customWidth="1"/>
    <col min="35" max="35" width="11.140625" style="47" bestFit="1" customWidth="1"/>
    <col min="36" max="16384" width="9.140625" style="47"/>
  </cols>
  <sheetData>
    <row r="2" spans="2:35" x14ac:dyDescent="0.2">
      <c r="B2" s="54" t="s">
        <v>432</v>
      </c>
      <c r="C2" s="54"/>
      <c r="D2" s="48" t="s">
        <v>10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5" x14ac:dyDescent="0.2">
      <c r="B3" s="49"/>
      <c r="C3" s="49"/>
      <c r="D3" s="50">
        <v>1</v>
      </c>
      <c r="E3" s="50">
        <v>2</v>
      </c>
      <c r="F3" s="50">
        <v>3</v>
      </c>
      <c r="G3" s="50">
        <v>4</v>
      </c>
      <c r="H3" s="50">
        <v>5</v>
      </c>
      <c r="I3" s="50">
        <v>6</v>
      </c>
      <c r="J3" s="50">
        <v>7</v>
      </c>
      <c r="K3" s="50">
        <v>8</v>
      </c>
      <c r="L3" s="50">
        <v>9</v>
      </c>
      <c r="M3" s="50">
        <v>10</v>
      </c>
      <c r="N3" s="50">
        <v>11</v>
      </c>
      <c r="O3" s="50">
        <v>12</v>
      </c>
      <c r="P3" s="50">
        <v>13</v>
      </c>
      <c r="Q3" s="50">
        <v>14</v>
      </c>
      <c r="R3" s="50">
        <v>15</v>
      </c>
      <c r="S3" s="50">
        <v>16</v>
      </c>
      <c r="T3" s="50">
        <v>17</v>
      </c>
      <c r="U3" s="50">
        <v>18</v>
      </c>
      <c r="V3" s="50">
        <v>19</v>
      </c>
      <c r="W3" s="50">
        <v>20</v>
      </c>
      <c r="X3" s="50">
        <v>21</v>
      </c>
      <c r="Y3" s="50">
        <v>22</v>
      </c>
      <c r="Z3" s="50">
        <v>23</v>
      </c>
      <c r="AA3" s="50">
        <v>24</v>
      </c>
      <c r="AB3" s="50">
        <v>25</v>
      </c>
      <c r="AC3" s="50">
        <v>26</v>
      </c>
      <c r="AD3" s="50">
        <v>27</v>
      </c>
      <c r="AE3" s="50">
        <v>28</v>
      </c>
      <c r="AF3" s="50">
        <v>29</v>
      </c>
      <c r="AG3" s="50">
        <v>30</v>
      </c>
    </row>
    <row r="4" spans="2:35" ht="22.5" x14ac:dyDescent="0.2">
      <c r="B4" s="51" t="s">
        <v>55</v>
      </c>
      <c r="C4" s="56" t="s">
        <v>48</v>
      </c>
      <c r="D4" s="53">
        <f>Parametre!C13</f>
        <v>2026</v>
      </c>
      <c r="E4" s="53">
        <f>$D$4+D3</f>
        <v>2027</v>
      </c>
      <c r="F4" s="53">
        <f>$D$4+E3</f>
        <v>2028</v>
      </c>
      <c r="G4" s="53">
        <f t="shared" ref="G4:AG4" si="0">$D$4+F3</f>
        <v>2029</v>
      </c>
      <c r="H4" s="53">
        <f t="shared" si="0"/>
        <v>2030</v>
      </c>
      <c r="I4" s="53">
        <f t="shared" si="0"/>
        <v>2031</v>
      </c>
      <c r="J4" s="53">
        <f t="shared" si="0"/>
        <v>2032</v>
      </c>
      <c r="K4" s="53">
        <f t="shared" si="0"/>
        <v>2033</v>
      </c>
      <c r="L4" s="53">
        <f t="shared" si="0"/>
        <v>2034</v>
      </c>
      <c r="M4" s="53">
        <f t="shared" si="0"/>
        <v>2035</v>
      </c>
      <c r="N4" s="53">
        <f t="shared" si="0"/>
        <v>2036</v>
      </c>
      <c r="O4" s="53">
        <f t="shared" si="0"/>
        <v>2037</v>
      </c>
      <c r="P4" s="53">
        <f t="shared" si="0"/>
        <v>2038</v>
      </c>
      <c r="Q4" s="53">
        <f t="shared" si="0"/>
        <v>2039</v>
      </c>
      <c r="R4" s="53">
        <f t="shared" si="0"/>
        <v>2040</v>
      </c>
      <c r="S4" s="53">
        <f t="shared" si="0"/>
        <v>2041</v>
      </c>
      <c r="T4" s="53">
        <f t="shared" si="0"/>
        <v>2042</v>
      </c>
      <c r="U4" s="53">
        <f t="shared" si="0"/>
        <v>2043</v>
      </c>
      <c r="V4" s="53">
        <f t="shared" si="0"/>
        <v>2044</v>
      </c>
      <c r="W4" s="53">
        <f t="shared" si="0"/>
        <v>2045</v>
      </c>
      <c r="X4" s="53">
        <f t="shared" si="0"/>
        <v>2046</v>
      </c>
      <c r="Y4" s="53">
        <f t="shared" si="0"/>
        <v>2047</v>
      </c>
      <c r="Z4" s="53">
        <f t="shared" si="0"/>
        <v>2048</v>
      </c>
      <c r="AA4" s="53">
        <f t="shared" si="0"/>
        <v>2049</v>
      </c>
      <c r="AB4" s="53">
        <f t="shared" si="0"/>
        <v>2050</v>
      </c>
      <c r="AC4" s="53">
        <f t="shared" si="0"/>
        <v>2051</v>
      </c>
      <c r="AD4" s="53">
        <f t="shared" si="0"/>
        <v>2052</v>
      </c>
      <c r="AE4" s="53">
        <f t="shared" si="0"/>
        <v>2053</v>
      </c>
      <c r="AF4" s="53">
        <f t="shared" si="0"/>
        <v>2054</v>
      </c>
      <c r="AG4" s="53">
        <f t="shared" si="0"/>
        <v>2055</v>
      </c>
      <c r="AI4" s="281" t="s">
        <v>475</v>
      </c>
    </row>
    <row r="5" spans="2:35" x14ac:dyDescent="0.2">
      <c r="B5" s="48" t="s">
        <v>14</v>
      </c>
      <c r="C5" s="55">
        <f>D5+NPV(Parametre!$C$10,E5:H5)</f>
        <v>12264545.964981563</v>
      </c>
      <c r="D5" s="241">
        <f>'01 Investičné výdavky'!D52</f>
        <v>591047.75</v>
      </c>
      <c r="E5" s="241">
        <f>'01 Investičné výdavky'!E52</f>
        <v>4406484.2840175414</v>
      </c>
      <c r="F5" s="241">
        <f>'01 Investičné výdavky'!F52</f>
        <v>8243223.283798757</v>
      </c>
      <c r="G5" s="241">
        <f>'01 Investičné výdavky'!G52</f>
        <v>0</v>
      </c>
      <c r="H5" s="241">
        <f>'01 Investičné výdavky'!H52</f>
        <v>0</v>
      </c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  <c r="AD5" s="241"/>
      <c r="AE5" s="241"/>
      <c r="AF5" s="241"/>
      <c r="AG5" s="241"/>
      <c r="AI5" s="282">
        <f>SUM(D5:AG5)</f>
        <v>13240755.317816298</v>
      </c>
    </row>
    <row r="6" spans="2:35" x14ac:dyDescent="0.2">
      <c r="B6" s="48" t="s">
        <v>12</v>
      </c>
      <c r="C6" s="55">
        <f>D6+NPV(Parametre!$C$10,E6:AG6)</f>
        <v>855521.57943917718</v>
      </c>
      <c r="D6" s="241">
        <f>'03 Prevádzkové výdavky'!D47</f>
        <v>0</v>
      </c>
      <c r="E6" s="241">
        <f>'03 Prevádzkové výdavky'!E47</f>
        <v>0</v>
      </c>
      <c r="F6" s="241">
        <f>'03 Prevádzkové výdavky'!F47</f>
        <v>0</v>
      </c>
      <c r="G6" s="241">
        <f>'03 Prevádzkové výdavky'!G47</f>
        <v>56596.175999999279</v>
      </c>
      <c r="H6" s="241">
        <f>'03 Prevádzkové výdavky'!H47</f>
        <v>56596.175999999279</v>
      </c>
      <c r="I6" s="241">
        <f>'03 Prevádzkové výdavky'!I47</f>
        <v>57154.231800000882</v>
      </c>
      <c r="J6" s="241">
        <f>'03 Prevádzkové výdavky'!J47</f>
        <v>57712.287599999974</v>
      </c>
      <c r="K6" s="241">
        <f>'03 Prevádzkové výdavky'!K47</f>
        <v>58270.343399999059</v>
      </c>
      <c r="L6" s="241">
        <f>'03 Prevádzkové výdavky'!L47</f>
        <v>58828.399199998988</v>
      </c>
      <c r="M6" s="241">
        <f>'03 Prevádzkové výdavky'!M47</f>
        <v>59386.454999999332</v>
      </c>
      <c r="N6" s="241">
        <f>'03 Prevádzkové výdavky'!N47</f>
        <v>59944.510799999262</v>
      </c>
      <c r="O6" s="241">
        <f>'03 Prevádzkové výdavky'!O47</f>
        <v>60502.566599999605</v>
      </c>
      <c r="P6" s="241">
        <f>'03 Prevádzkové výdavky'!P47</f>
        <v>61060.622399998691</v>
      </c>
      <c r="Q6" s="241">
        <f>'03 Prevádzkové výdavky'!Q47</f>
        <v>61618.678199999034</v>
      </c>
      <c r="R6" s="241">
        <f>'03 Prevádzkové výdavky'!R47</f>
        <v>62176.733999998542</v>
      </c>
      <c r="S6" s="241">
        <f>'03 Prevádzkové výdavky'!S47</f>
        <v>62278.569000000556</v>
      </c>
      <c r="T6" s="241">
        <f>'03 Prevádzkové výdavky'!T47</f>
        <v>62380.403999998794</v>
      </c>
      <c r="U6" s="241">
        <f>'03 Prevádzkové výdavky'!U47</f>
        <v>62482.238999999972</v>
      </c>
      <c r="V6" s="241">
        <f>'03 Prevádzkové výdavky'!V47</f>
        <v>189433.34072999988</v>
      </c>
      <c r="W6" s="241">
        <f>'03 Prevádzkové výdavky'!W47</f>
        <v>62685.908999998966</v>
      </c>
      <c r="X6" s="241">
        <f>'03 Prevádzkové výdavky'!X47</f>
        <v>62787.743999999715</v>
      </c>
      <c r="Y6" s="241">
        <f>'03 Prevádzkové výdavky'!Y47</f>
        <v>62889.578999999212</v>
      </c>
      <c r="Z6" s="241">
        <f>'03 Prevádzkové výdavky'!Z47</f>
        <v>62991.413999998709</v>
      </c>
      <c r="AA6" s="241">
        <f>'03 Prevádzkové výdavky'!AA47</f>
        <v>63093.24899999905</v>
      </c>
      <c r="AB6" s="241">
        <f>'03 Prevádzkové výdavky'!AB47</f>
        <v>63195.083999999384</v>
      </c>
      <c r="AC6" s="241">
        <f>'03 Prevádzkové výdavky'!AC47</f>
        <v>63296.918999998881</v>
      </c>
      <c r="AD6" s="241">
        <f>'03 Prevádzkové výdavky'!AD47</f>
        <v>63398.753999999637</v>
      </c>
      <c r="AE6" s="241">
        <f>'03 Prevádzkové výdavky'!AE47</f>
        <v>63500.588999999549</v>
      </c>
      <c r="AF6" s="241">
        <f>'03 Prevádzkové výdavky'!AF47</f>
        <v>63602.423999999883</v>
      </c>
      <c r="AG6" s="241">
        <f>'03 Prevádzkové výdavky'!AG47</f>
        <v>63704.259000000224</v>
      </c>
      <c r="AI6" s="282">
        <f t="shared" ref="AI6:AI16" si="1">SUM(D6:AG6)</f>
        <v>1781567.6577299845</v>
      </c>
    </row>
    <row r="7" spans="2:35" x14ac:dyDescent="0.2">
      <c r="B7" s="48" t="s">
        <v>433</v>
      </c>
      <c r="C7" s="55">
        <f>D7+NPV(Parametre!$C$10,E7:AG7)</f>
        <v>8154338.7259286409</v>
      </c>
      <c r="D7" s="241">
        <f>'07 Čas cestujúcich'!D37</f>
        <v>0</v>
      </c>
      <c r="E7" s="241">
        <f>'07 Čas cestujúcich'!E37</f>
        <v>0</v>
      </c>
      <c r="F7" s="241">
        <f>'07 Čas cestujúcich'!F37</f>
        <v>0</v>
      </c>
      <c r="G7" s="241">
        <f>'07 Čas cestujúcich'!G37</f>
        <v>445106.53179684741</v>
      </c>
      <c r="H7" s="241">
        <f>'07 Čas cestujúcich'!H37</f>
        <v>448999.26387365785</v>
      </c>
      <c r="I7" s="241">
        <f>'07 Čas cestujúcich'!I37</f>
        <v>468060.75807832665</v>
      </c>
      <c r="J7" s="241">
        <f>'07 Čas cestujúcich'!J37</f>
        <v>487603.41334988934</v>
      </c>
      <c r="K7" s="241">
        <f>'07 Čas cestujúcich'!K37</f>
        <v>507637.65833714965</v>
      </c>
      <c r="L7" s="241">
        <f>'07 Čas cestujúcich'!L37</f>
        <v>528174.17476568057</v>
      </c>
      <c r="M7" s="241">
        <f>'07 Čas cestujúcich'!M37</f>
        <v>549223.90477834467</v>
      </c>
      <c r="N7" s="241">
        <f>'07 Čas cestujúcich'!N37</f>
        <v>570855.31400531379</v>
      </c>
      <c r="O7" s="241">
        <f>'07 Čas cestujúcich'!O37</f>
        <v>593026.3383198065</v>
      </c>
      <c r="P7" s="241">
        <f>'07 Čas cestujúcich'!P37</f>
        <v>615748.84198413754</v>
      </c>
      <c r="Q7" s="241">
        <f>'07 Čas cestujúcich'!Q37</f>
        <v>639034.98406460683</v>
      </c>
      <c r="R7" s="241">
        <f>'07 Čas cestujúcich'!R37</f>
        <v>662897.22720805241</v>
      </c>
      <c r="S7" s="241">
        <f>'07 Čas cestujúcich'!S37</f>
        <v>673242.31521207769</v>
      </c>
      <c r="T7" s="241">
        <f>'07 Čas cestujúcich'!T37</f>
        <v>683747.27439395874</v>
      </c>
      <c r="U7" s="241">
        <f>'07 Čas cestujúcich'!U37</f>
        <v>694346.81619965471</v>
      </c>
      <c r="V7" s="241">
        <f>'07 Čas cestujúcich'!V37</f>
        <v>705040.45968287345</v>
      </c>
      <c r="W7" s="241">
        <f>'07 Čas cestujúcich'!W37</f>
        <v>715827.67241366953</v>
      </c>
      <c r="X7" s="241">
        <f>'07 Čas cestujúcich'!X37</f>
        <v>726707.86838427943</v>
      </c>
      <c r="Y7" s="241">
        <f>'07 Čas cestujúcich'!Y37</f>
        <v>737680.40583360824</v>
      </c>
      <c r="Z7" s="241">
        <f>'07 Čas cestujúcich'!Z37</f>
        <v>748744.58498825994</v>
      </c>
      <c r="AA7" s="241">
        <f>'07 Čas cestujúcich'!AA37</f>
        <v>759899.64571577555</v>
      </c>
      <c r="AB7" s="241">
        <f>'07 Čas cestujúcich'!AB37</f>
        <v>771392.29768537695</v>
      </c>
      <c r="AC7" s="241">
        <f>'07 Čas cestujúcich'!AC37</f>
        <v>784276.40066716343</v>
      </c>
      <c r="AD7" s="241">
        <f>'07 Čas cestujúcich'!AD37</f>
        <v>797277.65138651174</v>
      </c>
      <c r="AE7" s="241">
        <f>'07 Čas cestujúcich'!AE37</f>
        <v>810395.08751808887</v>
      </c>
      <c r="AF7" s="241">
        <f>'07 Čas cestujúcich'!AF37</f>
        <v>823627.66329011798</v>
      </c>
      <c r="AG7" s="241">
        <f>'07 Čas cestujúcich'!AG37</f>
        <v>836974.24604240782</v>
      </c>
      <c r="AI7" s="282">
        <f t="shared" si="1"/>
        <v>17785548.799975637</v>
      </c>
    </row>
    <row r="8" spans="2:35" x14ac:dyDescent="0.2">
      <c r="B8" s="48" t="s">
        <v>434</v>
      </c>
      <c r="C8" s="55">
        <f>D8+NPV(Parametre!$C$10,E8:AG8)</f>
        <v>0</v>
      </c>
      <c r="D8" s="241">
        <f>'08 Čas tovaru'!D19</f>
        <v>0</v>
      </c>
      <c r="E8" s="241">
        <f>'08 Čas tovaru'!E19</f>
        <v>0</v>
      </c>
      <c r="F8" s="241">
        <f>'08 Čas tovaru'!F19</f>
        <v>0</v>
      </c>
      <c r="G8" s="241">
        <f>'08 Čas tovaru'!G19</f>
        <v>0</v>
      </c>
      <c r="H8" s="241">
        <f>'08 Čas tovaru'!H19</f>
        <v>0</v>
      </c>
      <c r="I8" s="241">
        <f>'08 Čas tovaru'!I19</f>
        <v>0</v>
      </c>
      <c r="J8" s="241">
        <f>'08 Čas tovaru'!J19</f>
        <v>0</v>
      </c>
      <c r="K8" s="241">
        <f>'08 Čas tovaru'!K19</f>
        <v>0</v>
      </c>
      <c r="L8" s="241">
        <f>'08 Čas tovaru'!L19</f>
        <v>0</v>
      </c>
      <c r="M8" s="241">
        <f>'08 Čas tovaru'!M19</f>
        <v>0</v>
      </c>
      <c r="N8" s="241">
        <f>'08 Čas tovaru'!N19</f>
        <v>0</v>
      </c>
      <c r="O8" s="241">
        <f>'08 Čas tovaru'!O19</f>
        <v>0</v>
      </c>
      <c r="P8" s="241">
        <f>'08 Čas tovaru'!P19</f>
        <v>0</v>
      </c>
      <c r="Q8" s="241">
        <f>'08 Čas tovaru'!Q19</f>
        <v>0</v>
      </c>
      <c r="R8" s="241">
        <f>'08 Čas tovaru'!R19</f>
        <v>0</v>
      </c>
      <c r="S8" s="241">
        <f>'08 Čas tovaru'!S19</f>
        <v>0</v>
      </c>
      <c r="T8" s="241">
        <f>'08 Čas tovaru'!T19</f>
        <v>0</v>
      </c>
      <c r="U8" s="241">
        <f>'08 Čas tovaru'!U19</f>
        <v>0</v>
      </c>
      <c r="V8" s="241">
        <f>'08 Čas tovaru'!V19</f>
        <v>0</v>
      </c>
      <c r="W8" s="241">
        <f>'08 Čas tovaru'!W19</f>
        <v>0</v>
      </c>
      <c r="X8" s="241">
        <f>'08 Čas tovaru'!X19</f>
        <v>0</v>
      </c>
      <c r="Y8" s="241">
        <f>'08 Čas tovaru'!Y19</f>
        <v>0</v>
      </c>
      <c r="Z8" s="241">
        <f>'08 Čas tovaru'!Z19</f>
        <v>0</v>
      </c>
      <c r="AA8" s="241">
        <f>'08 Čas tovaru'!AA19</f>
        <v>0</v>
      </c>
      <c r="AB8" s="241">
        <f>'08 Čas tovaru'!AB19</f>
        <v>0</v>
      </c>
      <c r="AC8" s="241">
        <f>'08 Čas tovaru'!AC19</f>
        <v>0</v>
      </c>
      <c r="AD8" s="241">
        <f>'08 Čas tovaru'!AD19</f>
        <v>0</v>
      </c>
      <c r="AE8" s="241">
        <f>'08 Čas tovaru'!AE19</f>
        <v>0</v>
      </c>
      <c r="AF8" s="241">
        <f>'08 Čas tovaru'!AF19</f>
        <v>0</v>
      </c>
      <c r="AG8" s="241">
        <f>'08 Čas tovaru'!AG19</f>
        <v>0</v>
      </c>
      <c r="AI8" s="282">
        <f t="shared" si="1"/>
        <v>0</v>
      </c>
    </row>
    <row r="9" spans="2:35" x14ac:dyDescent="0.2">
      <c r="B9" s="48" t="s">
        <v>435</v>
      </c>
      <c r="C9" s="55">
        <f>D9+NPV(Parametre!$C$10,E9:AG9)</f>
        <v>35150.455264818433</v>
      </c>
      <c r="D9" s="241">
        <f>'09 Spotreba PHM'!D87</f>
        <v>0</v>
      </c>
      <c r="E9" s="241">
        <f>'09 Spotreba PHM'!E87</f>
        <v>0</v>
      </c>
      <c r="F9" s="241">
        <f>'09 Spotreba PHM'!F87</f>
        <v>0</v>
      </c>
      <c r="G9" s="241">
        <f>'09 Spotreba PHM'!G87</f>
        <v>-23449.157094152139</v>
      </c>
      <c r="H9" s="241">
        <f>'09 Spotreba PHM'!H87</f>
        <v>-6935.5970702021077</v>
      </c>
      <c r="I9" s="241">
        <f>'09 Spotreba PHM'!I87</f>
        <v>-30827.606178032234</v>
      </c>
      <c r="J9" s="241">
        <f>'09 Spotreba PHM'!J87</f>
        <v>-10973.290022209818</v>
      </c>
      <c r="K9" s="241">
        <f>'09 Spotreba PHM'!K87</f>
        <v>-18199.544870311107</v>
      </c>
      <c r="L9" s="241">
        <f>'09 Spotreba PHM'!L87</f>
        <v>-21245.294615197465</v>
      </c>
      <c r="M9" s="241">
        <f>'09 Spotreba PHM'!M87</f>
        <v>-21640.926408705793</v>
      </c>
      <c r="N9" s="241">
        <f>'09 Spotreba PHM'!N87</f>
        <v>19609.048022868483</v>
      </c>
      <c r="O9" s="241">
        <f>'09 Spotreba PHM'!O87</f>
        <v>25500.699779445102</v>
      </c>
      <c r="P9" s="241">
        <f>'09 Spotreba PHM'!P87</f>
        <v>16875.452655803558</v>
      </c>
      <c r="Q9" s="241">
        <f>'09 Spotreba PHM'!Q87</f>
        <v>39311.791296267882</v>
      </c>
      <c r="R9" s="241">
        <f>'09 Spotreba PHM'!R87</f>
        <v>30410.073230457172</v>
      </c>
      <c r="S9" s="241">
        <f>'09 Spotreba PHM'!S87</f>
        <v>-1475.543711568891</v>
      </c>
      <c r="T9" s="241">
        <f>'09 Spotreba PHM'!T87</f>
        <v>-11889.051267199546</v>
      </c>
      <c r="U9" s="241">
        <f>'09 Spotreba PHM'!U87</f>
        <v>9956.7309054388897</v>
      </c>
      <c r="V9" s="241">
        <f>'09 Spotreba PHM'!V87</f>
        <v>16974.208388493564</v>
      </c>
      <c r="W9" s="241">
        <f>'09 Spotreba PHM'!W87</f>
        <v>4125.1343162366938</v>
      </c>
      <c r="X9" s="241">
        <f>'09 Spotreba PHM'!X87</f>
        <v>31929.07113327548</v>
      </c>
      <c r="Y9" s="241">
        <f>'09 Spotreba PHM'!Y87</f>
        <v>25038.092556109186</v>
      </c>
      <c r="Z9" s="241">
        <f>'09 Spotreba PHM'!Z87</f>
        <v>45945.561853874417</v>
      </c>
      <c r="AA9" s="241">
        <f>'09 Spotreba PHM'!AA87</f>
        <v>19191.62075739634</v>
      </c>
      <c r="AB9" s="241">
        <f>'09 Spotreba PHM'!AB87</f>
        <v>19273.274806006128</v>
      </c>
      <c r="AC9" s="241">
        <f>'09 Spotreba PHM'!AC87</f>
        <v>11004.856516121836</v>
      </c>
      <c r="AD9" s="241">
        <f>'09 Spotreba PHM'!AD87</f>
        <v>11045.212883276501</v>
      </c>
      <c r="AE9" s="241">
        <f>'09 Spotreba PHM'!AE87</f>
        <v>1745.9609000564669</v>
      </c>
      <c r="AF9" s="241">
        <f>'09 Spotreba PHM'!AF87</f>
        <v>3876.8388204665607</v>
      </c>
      <c r="AG9" s="241">
        <f>'09 Spotreba PHM'!AG87</f>
        <v>-6053.8996543349858</v>
      </c>
      <c r="AI9" s="282">
        <f t="shared" si="1"/>
        <v>179123.71792968016</v>
      </c>
    </row>
    <row r="10" spans="2:35" x14ac:dyDescent="0.2">
      <c r="B10" s="48" t="s">
        <v>436</v>
      </c>
      <c r="C10" s="55">
        <f>D10+NPV(Parametre!$C$10,E10:AG10)</f>
        <v>9117728.362919772</v>
      </c>
      <c r="D10" s="241">
        <f>'10 Ostatné náklady'!D89</f>
        <v>0</v>
      </c>
      <c r="E10" s="241">
        <f>'10 Ostatné náklady'!E89</f>
        <v>0</v>
      </c>
      <c r="F10" s="241">
        <f>'10 Ostatné náklady'!F89</f>
        <v>0</v>
      </c>
      <c r="G10" s="241">
        <f>'10 Ostatné náklady'!G89</f>
        <v>528127.84571199061</v>
      </c>
      <c r="H10" s="241">
        <f>'10 Ostatné náklady'!H89</f>
        <v>528127.84571199061</v>
      </c>
      <c r="I10" s="241">
        <f>'10 Ostatné náklady'!I89</f>
        <v>546800.1331410954</v>
      </c>
      <c r="J10" s="241">
        <f>'10 Ostatné náklady'!J89</f>
        <v>565887.88134458486</v>
      </c>
      <c r="K10" s="241">
        <f>'10 Ostatné náklady'!K89</f>
        <v>585400.18857169419</v>
      </c>
      <c r="L10" s="241">
        <f>'10 Ostatné náklady'!L89</f>
        <v>605346.37400206027</v>
      </c>
      <c r="M10" s="241">
        <f>'10 Ostatné náklady'!M89</f>
        <v>625735.98414875695</v>
      </c>
      <c r="N10" s="241">
        <f>'10 Ostatné náklady'!N89</f>
        <v>646578.79948050703</v>
      </c>
      <c r="O10" s="241">
        <f>'10 Ostatné náklady'!O89</f>
        <v>667884.84127216181</v>
      </c>
      <c r="P10" s="241">
        <f>'10 Ostatné náklady'!P89</f>
        <v>689664.37869204883</v>
      </c>
      <c r="Q10" s="241">
        <f>'10 Ostatné náklady'!Q89</f>
        <v>711927.93613606691</v>
      </c>
      <c r="R10" s="241">
        <f>'10 Ostatné náklady'!R89</f>
        <v>734686.30081838171</v>
      </c>
      <c r="S10" s="241">
        <f>'10 Ostatné náklady'!S89</f>
        <v>744499.66270888539</v>
      </c>
      <c r="T10" s="241">
        <f>'10 Ostatné náklady'!T89</f>
        <v>754379.86217991519</v>
      </c>
      <c r="U10" s="241">
        <f>'10 Ostatné náklady'!U89</f>
        <v>764326.36176277767</v>
      </c>
      <c r="V10" s="241">
        <f>'10 Ostatné náklady'!V89</f>
        <v>774338.58040331875</v>
      </c>
      <c r="W10" s="241">
        <f>'10 Ostatné náklady'!W89</f>
        <v>784415.89173134754</v>
      </c>
      <c r="X10" s="241">
        <f>'10 Ostatné náklady'!X89</f>
        <v>794557.62226410699</v>
      </c>
      <c r="Y10" s="241">
        <f>'10 Ostatné náklady'!Y89</f>
        <v>804763.04954069469</v>
      </c>
      <c r="Z10" s="241">
        <f>'10 Ostatné náklady'!Z89</f>
        <v>815031.40018530167</v>
      </c>
      <c r="AA10" s="241">
        <f>'10 Ostatné náklady'!AA89</f>
        <v>825361.847895368</v>
      </c>
      <c r="AB10" s="241">
        <f>'10 Ostatné náklady'!AB89</f>
        <v>835753.51135267725</v>
      </c>
      <c r="AC10" s="241">
        <f>'10 Ostatné náklady'!AC89</f>
        <v>846205.45205344621</v>
      </c>
      <c r="AD10" s="241">
        <f>'10 Ostatné náklady'!AD89</f>
        <v>856716.67205416877</v>
      </c>
      <c r="AE10" s="241">
        <f>'10 Ostatné náklady'!AE89</f>
        <v>867286.1116302883</v>
      </c>
      <c r="AF10" s="241">
        <f>'10 Ostatné náklady'!AF89</f>
        <v>877912.64684337913</v>
      </c>
      <c r="AG10" s="241">
        <f>'10 Ostatné náklady'!AG89</f>
        <v>888595.08701320132</v>
      </c>
      <c r="AI10" s="282">
        <f t="shared" si="1"/>
        <v>19670312.268650211</v>
      </c>
    </row>
    <row r="11" spans="2:35" x14ac:dyDescent="0.2">
      <c r="B11" s="48" t="s">
        <v>437</v>
      </c>
      <c r="C11" s="55">
        <f>D11+NPV(Parametre!$C$10,E11:AG11)</f>
        <v>-3158811.3295464241</v>
      </c>
      <c r="D11" s="241">
        <f>'11 Bezpečnosť'!D26</f>
        <v>0</v>
      </c>
      <c r="E11" s="241">
        <f>'11 Bezpečnosť'!E26</f>
        <v>0</v>
      </c>
      <c r="F11" s="241">
        <f>'11 Bezpečnosť'!F26</f>
        <v>0</v>
      </c>
      <c r="G11" s="241">
        <f>'11 Bezpečnosť'!G26</f>
        <v>-220994.20836610813</v>
      </c>
      <c r="H11" s="241">
        <f>'11 Bezpečnosť'!H26</f>
        <v>-223624.0453082798</v>
      </c>
      <c r="I11" s="241">
        <f>'11 Bezpečnosť'!I26</f>
        <v>-225015.00461001042</v>
      </c>
      <c r="J11" s="241">
        <f>'11 Bezpečnosť'!J26</f>
        <v>-226413.55655452888</v>
      </c>
      <c r="K11" s="241">
        <f>'11 Bezpečnosť'!K26</f>
        <v>-227819.72493318655</v>
      </c>
      <c r="L11" s="241">
        <f>'11 Bezpečnosť'!L26</f>
        <v>-229233.54690895695</v>
      </c>
      <c r="M11" s="241">
        <f>'11 Bezpečnosť'!M26</f>
        <v>-230655.04549773224</v>
      </c>
      <c r="N11" s="241">
        <f>'11 Bezpečnosť'!N26</f>
        <v>-232084.24396672752</v>
      </c>
      <c r="O11" s="241">
        <f>'11 Bezpečnosť'!O26</f>
        <v>-233521.17746937834</v>
      </c>
      <c r="P11" s="241">
        <f>'11 Bezpečnosť'!P26</f>
        <v>-234965.88209469896</v>
      </c>
      <c r="Q11" s="241">
        <f>'11 Bezpečnosť'!Q26</f>
        <v>-236418.37928291783</v>
      </c>
      <c r="R11" s="241">
        <f>'11 Bezpečnosť'!R26</f>
        <v>-237878.69074481633</v>
      </c>
      <c r="S11" s="241">
        <f>'11 Bezpečnosť'!S26</f>
        <v>-239656.96962212026</v>
      </c>
      <c r="T11" s="241">
        <f>'11 Bezpečnosť'!T26</f>
        <v>-241448.48507506214</v>
      </c>
      <c r="U11" s="241">
        <f>'11 Bezpečnosť'!U26</f>
        <v>-243253.34163409658</v>
      </c>
      <c r="V11" s="241">
        <f>'11 Bezpečnosť'!V26</f>
        <v>-245071.63150830753</v>
      </c>
      <c r="W11" s="241">
        <f>'11 Bezpečnosť'!W26</f>
        <v>-246903.46002646815</v>
      </c>
      <c r="X11" s="241">
        <f>'11 Bezpečnosť'!X26</f>
        <v>-248748.92066412885</v>
      </c>
      <c r="Y11" s="241">
        <f>'11 Bezpečnosť'!Y26</f>
        <v>-250608.11976297572</v>
      </c>
      <c r="Z11" s="241">
        <f>'11 Bezpečnosť'!Z26</f>
        <v>-252481.16509489994</v>
      </c>
      <c r="AA11" s="241">
        <f>'11 Bezpečnosť'!AA26</f>
        <v>-254368.15207068156</v>
      </c>
      <c r="AB11" s="241">
        <f>'11 Bezpečnosť'!AB26</f>
        <v>-256269.18899894226</v>
      </c>
      <c r="AC11" s="241">
        <f>'11 Bezpečnosť'!AC26</f>
        <v>-258722.78970836382</v>
      </c>
      <c r="AD11" s="241">
        <f>'11 Bezpečnosť'!AD26</f>
        <v>-261199.82853300031</v>
      </c>
      <c r="AE11" s="241">
        <f>'11 Bezpečnosť'!AE26</f>
        <v>-263700.52119477838</v>
      </c>
      <c r="AF11" s="241">
        <f>'11 Bezpečnosť'!AF26</f>
        <v>-266225.09863857366</v>
      </c>
      <c r="AG11" s="241">
        <f>'11 Bezpečnosť'!AG26</f>
        <v>-268773.77944600489</v>
      </c>
      <c r="AI11" s="282">
        <f t="shared" si="1"/>
        <v>-6556054.957715746</v>
      </c>
    </row>
    <row r="12" spans="2:35" x14ac:dyDescent="0.2">
      <c r="B12" s="48" t="s">
        <v>438</v>
      </c>
      <c r="C12" s="55">
        <f>D12+NPV(Parametre!$C$10,E12:AG12)</f>
        <v>2582819.2173820287</v>
      </c>
      <c r="D12" s="241">
        <f>'12 Znečisťujúce látky'!D51</f>
        <v>0</v>
      </c>
      <c r="E12" s="241">
        <f>'12 Znečisťujúce látky'!E51</f>
        <v>0</v>
      </c>
      <c r="F12" s="241">
        <f>'12 Znečisťujúce látky'!F51</f>
        <v>0</v>
      </c>
      <c r="G12" s="241">
        <f>'12 Znečisťujúce látky'!G51</f>
        <v>124269.55047022318</v>
      </c>
      <c r="H12" s="241">
        <f>'12 Znečisťujúce látky'!H51</f>
        <v>138479.45534080654</v>
      </c>
      <c r="I12" s="241">
        <f>'12 Znečisťujúce látky'!I51</f>
        <v>127561.24518864715</v>
      </c>
      <c r="J12" s="241">
        <f>'12 Znečisťujúce látky'!J51</f>
        <v>146431.65430725587</v>
      </c>
      <c r="K12" s="241">
        <f>'12 Znečisťujúce látky'!K51</f>
        <v>145101.78952379318</v>
      </c>
      <c r="L12" s="241">
        <f>'12 Znečisťujúce látky'!L51</f>
        <v>147886.28851667821</v>
      </c>
      <c r="M12" s="241">
        <f>'12 Znečisťujúce látky'!M51</f>
        <v>152844.79558102749</v>
      </c>
      <c r="N12" s="241">
        <f>'12 Znečisťujúce látky'!N51</f>
        <v>193661.03822853722</v>
      </c>
      <c r="O12" s="241">
        <f>'12 Znečisťujúce látky'!O51</f>
        <v>204993.75094677342</v>
      </c>
      <c r="P12" s="241">
        <f>'12 Znečisťujúce látky'!P51</f>
        <v>202700.50804209203</v>
      </c>
      <c r="Q12" s="241">
        <f>'12 Znečisťujúce látky'!Q51</f>
        <v>225407.946378786</v>
      </c>
      <c r="R12" s="241">
        <f>'12 Znečisťujúce látky'!R51</f>
        <v>224108.90682792227</v>
      </c>
      <c r="S12" s="241">
        <f>'12 Znečisťujúce látky'!S51</f>
        <v>203511.29085420838</v>
      </c>
      <c r="T12" s="241">
        <f>'12 Znečisťujúce látky'!T51</f>
        <v>199063.09607636751</v>
      </c>
      <c r="U12" s="241">
        <f>'12 Znečisťujúce látky'!U51</f>
        <v>219740.7540377735</v>
      </c>
      <c r="V12" s="241">
        <f>'12 Znečisťujúce látky'!V51</f>
        <v>231044.36519147313</v>
      </c>
      <c r="W12" s="241">
        <f>'12 Znečisťujúce látky'!W51</f>
        <v>225125.85374651747</v>
      </c>
      <c r="X12" s="241">
        <f>'12 Znečisťujúce látky'!X51</f>
        <v>254050.99643675136</v>
      </c>
      <c r="Y12" s="241">
        <f>'12 Znečisťujúce látky'!Y51</f>
        <v>253941.64558516382</v>
      </c>
      <c r="Z12" s="241">
        <f>'12 Znečisťujúce látky'!Z51</f>
        <v>274291.43228131655</v>
      </c>
      <c r="AA12" s="241">
        <f>'12 Znečisťujúce látky'!AA51</f>
        <v>255134.33521079581</v>
      </c>
      <c r="AB12" s="241">
        <f>'12 Znečisťujúce látky'!AB51</f>
        <v>259929.56448583605</v>
      </c>
      <c r="AC12" s="241">
        <f>'12 Znečisťujúce látky'!AC51</f>
        <v>258849.52615210941</v>
      </c>
      <c r="AD12" s="241">
        <f>'12 Znečisťujúce látky'!AD51</f>
        <v>264177.45397995086</v>
      </c>
      <c r="AE12" s="241">
        <f>'12 Znečisťujúce látky'!AE51</f>
        <v>258104.06048609852</v>
      </c>
      <c r="AF12" s="241">
        <f>'12 Znečisťujúce látky'!AF51</f>
        <v>266994.8148518888</v>
      </c>
      <c r="AG12" s="241">
        <f>'12 Znečisťujúce látky'!AG51</f>
        <v>262947.89425724349</v>
      </c>
      <c r="AI12" s="282">
        <f t="shared" si="1"/>
        <v>5720354.0129860388</v>
      </c>
    </row>
    <row r="13" spans="2:35" x14ac:dyDescent="0.2">
      <c r="B13" s="48" t="s">
        <v>439</v>
      </c>
      <c r="C13" s="55">
        <f>D13+NPV(Parametre!$C$10,E13:AG13)</f>
        <v>250471.83198834659</v>
      </c>
      <c r="D13" s="241">
        <f>'13 Skleníkové plyny'!D32</f>
        <v>0</v>
      </c>
      <c r="E13" s="241">
        <f>'13 Skleníkové plyny'!E32</f>
        <v>0</v>
      </c>
      <c r="F13" s="241">
        <f>'13 Skleníkové plyny'!F32</f>
        <v>0</v>
      </c>
      <c r="G13" s="241">
        <f>'13 Skleníkové plyny'!G32</f>
        <v>-26291.094399641166</v>
      </c>
      <c r="H13" s="241">
        <f>'13 Skleníkové plyny'!H32</f>
        <v>-8140.3748179657205</v>
      </c>
      <c r="I13" s="241">
        <f>'13 Skleníkové plyny'!I32</f>
        <v>-41325.96492500887</v>
      </c>
      <c r="J13" s="241">
        <f>'13 Skleníkové plyny'!J32</f>
        <v>-15959.505769395826</v>
      </c>
      <c r="K13" s="241">
        <f>'13 Skleníkové plyny'!K32</f>
        <v>-29171.554996034705</v>
      </c>
      <c r="L13" s="241">
        <f>'13 Skleníkové plyny'!L32</f>
        <v>-36978.629234866617</v>
      </c>
      <c r="M13" s="241">
        <f>'13 Skleníkové plyny'!M32</f>
        <v>-40589.50695247839</v>
      </c>
      <c r="N13" s="241">
        <f>'13 Skleníkové plyny'!N32</f>
        <v>40275.953721099373</v>
      </c>
      <c r="O13" s="241">
        <f>'13 Skleníkové plyny'!O32</f>
        <v>55631.71778569062</v>
      </c>
      <c r="P13" s="241">
        <f>'13 Skleníkové plyny'!P32</f>
        <v>39233.501458572006</v>
      </c>
      <c r="Q13" s="241">
        <f>'13 Skleníkové plyny'!Q32</f>
        <v>95813.039018798256</v>
      </c>
      <c r="R13" s="241">
        <f>'13 Skleníkové plyny'!R32</f>
        <v>78274.462364231484</v>
      </c>
      <c r="S13" s="241">
        <f>'13 Skleníkové plyny'!S32</f>
        <v>-3300.8937081450858</v>
      </c>
      <c r="T13" s="241">
        <f>'13 Skleníkové plyny'!T32</f>
        <v>-32800.311448865781</v>
      </c>
      <c r="U13" s="241">
        <f>'13 Skleníkové plyny'!U32</f>
        <v>30049.091939563794</v>
      </c>
      <c r="V13" s="241">
        <f>'13 Skleníkové plyny'!V32</f>
        <v>53040.269138876312</v>
      </c>
      <c r="W13" s="241">
        <f>'13 Skleníkové plyny'!W32</f>
        <v>14049.690140159179</v>
      </c>
      <c r="X13" s="241">
        <f>'13 Skleníkové plyny'!X32</f>
        <v>107720.90364294806</v>
      </c>
      <c r="Y13" s="241">
        <f>'13 Skleníkové plyny'!Y32</f>
        <v>88127.737781448101</v>
      </c>
      <c r="Z13" s="241">
        <f>'13 Skleníkové plyny'!Z32</f>
        <v>167195.37065145603</v>
      </c>
      <c r="AA13" s="241">
        <f>'13 Skleníkové plyny'!AA32</f>
        <v>72953.626709995631</v>
      </c>
      <c r="AB13" s="241">
        <f>'13 Skleníkové plyny'!AB32</f>
        <v>75916.015620605569</v>
      </c>
      <c r="AC13" s="241">
        <f>'13 Skleníkové plyny'!AC32</f>
        <v>43761.044537170419</v>
      </c>
      <c r="AD13" s="241">
        <f>'13 Skleníkové plyny'!AD32</f>
        <v>43919.129441572164</v>
      </c>
      <c r="AE13" s="241">
        <f>'13 Skleníkové plyny'!AE32</f>
        <v>7621.1192803856047</v>
      </c>
      <c r="AF13" s="241">
        <f>'13 Skleníkové plyny'!AF32</f>
        <v>15969.9722002872</v>
      </c>
      <c r="AG13" s="241">
        <f>'13 Skleníkové plyny'!AG32</f>
        <v>-22698.007019283199</v>
      </c>
      <c r="AI13" s="282">
        <f t="shared" si="1"/>
        <v>772296.80216117436</v>
      </c>
    </row>
    <row r="14" spans="2:35" x14ac:dyDescent="0.2">
      <c r="B14" s="48" t="s">
        <v>440</v>
      </c>
      <c r="C14" s="55">
        <f>D14+NPV(Parametre!$C$10,E14:AG14)</f>
        <v>1517647.412425518</v>
      </c>
      <c r="D14" s="241">
        <f>'14 Hluk'!D83</f>
        <v>0</v>
      </c>
      <c r="E14" s="241">
        <f>'14 Hluk'!E83</f>
        <v>0</v>
      </c>
      <c r="F14" s="241">
        <f>'14 Hluk'!F83</f>
        <v>0</v>
      </c>
      <c r="G14" s="241">
        <f>'14 Hluk'!G83</f>
        <v>81686.300601600014</v>
      </c>
      <c r="H14" s="241">
        <f>'14 Hluk'!H83</f>
        <v>82664.61697090001</v>
      </c>
      <c r="I14" s="241">
        <f>'14 Hluk'!I83</f>
        <v>86166.060800710009</v>
      </c>
      <c r="J14" s="241">
        <f>'14 Hluk'!J83</f>
        <v>89717.695142500073</v>
      </c>
      <c r="K14" s="241">
        <f>'14 Hluk'!K83</f>
        <v>93322.996442420015</v>
      </c>
      <c r="L14" s="241">
        <f>'14 Hluk'!L83</f>
        <v>96996.721731500031</v>
      </c>
      <c r="M14" s="241">
        <f>'14 Hluk'!M83</f>
        <v>100722.374348925</v>
      </c>
      <c r="N14" s="241">
        <f>'14 Hluk'!N83</f>
        <v>104503.86526057002</v>
      </c>
      <c r="O14" s="241">
        <f>'14 Hluk'!O83</f>
        <v>108338.45988461001</v>
      </c>
      <c r="P14" s="241">
        <f>'14 Hluk'!P83</f>
        <v>112227.99928652005</v>
      </c>
      <c r="Q14" s="241">
        <f>'14 Hluk'!Q83</f>
        <v>116175.37908977503</v>
      </c>
      <c r="R14" s="241">
        <f>'14 Hluk'!R83</f>
        <v>120177.50169450001</v>
      </c>
      <c r="S14" s="241">
        <f>'14 Hluk'!S83</f>
        <v>122834.96542233002</v>
      </c>
      <c r="T14" s="241">
        <f>'14 Hluk'!T83</f>
        <v>125522.42262730995</v>
      </c>
      <c r="U14" s="241">
        <f>'14 Hluk'!U83</f>
        <v>128240.92001081498</v>
      </c>
      <c r="V14" s="241">
        <f>'14 Hluk'!V83</f>
        <v>130989.93015624002</v>
      </c>
      <c r="W14" s="241">
        <f>'14 Hluk'!W83</f>
        <v>133769.6807619</v>
      </c>
      <c r="X14" s="241">
        <f>'14 Hluk'!X83</f>
        <v>136579.81587212998</v>
      </c>
      <c r="Y14" s="241">
        <f>'14 Hluk'!Y83</f>
        <v>139437.39796928491</v>
      </c>
      <c r="Z14" s="241">
        <f>'14 Hluk'!Z83</f>
        <v>142328.04939785998</v>
      </c>
      <c r="AA14" s="241">
        <f>'14 Hluk'!AA83</f>
        <v>145250.57841277996</v>
      </c>
      <c r="AB14" s="241">
        <f>'14 Hluk'!AB83</f>
        <v>148204.58358230002</v>
      </c>
      <c r="AC14" s="241">
        <f>'14 Hluk'!AC83</f>
        <v>151515.05274940006</v>
      </c>
      <c r="AD14" s="241">
        <f>'14 Hluk'!AD83</f>
        <v>154872.81599215002</v>
      </c>
      <c r="AE14" s="241">
        <f>'14 Hluk'!AE83</f>
        <v>158272.03398032498</v>
      </c>
      <c r="AF14" s="241">
        <f>'14 Hluk'!AF83</f>
        <v>161716.92059548997</v>
      </c>
      <c r="AG14" s="241">
        <f>'14 Hluk'!AG83</f>
        <v>165211.21133779999</v>
      </c>
      <c r="AI14" s="282">
        <f t="shared" si="1"/>
        <v>3337446.3501226455</v>
      </c>
    </row>
    <row r="15" spans="2:35" x14ac:dyDescent="0.2">
      <c r="B15" s="48" t="s">
        <v>16</v>
      </c>
      <c r="C15" s="55">
        <f>D15+NPV(Parametre!$C$10,E15:AG15)</f>
        <v>8053523.9813046139</v>
      </c>
      <c r="D15" s="241">
        <v>0</v>
      </c>
      <c r="E15" s="241">
        <v>0</v>
      </c>
      <c r="F15" s="241">
        <v>0</v>
      </c>
      <c r="G15" s="241">
        <v>0</v>
      </c>
      <c r="H15" s="241">
        <v>0</v>
      </c>
      <c r="I15" s="241">
        <v>0</v>
      </c>
      <c r="J15" s="241">
        <v>0</v>
      </c>
      <c r="K15" s="241">
        <v>0</v>
      </c>
      <c r="L15" s="241">
        <v>0</v>
      </c>
      <c r="M15" s="241">
        <v>0</v>
      </c>
      <c r="N15" s="241">
        <v>0</v>
      </c>
      <c r="O15" s="241">
        <v>0</v>
      </c>
      <c r="P15" s="241">
        <v>0</v>
      </c>
      <c r="Q15" s="241">
        <v>0</v>
      </c>
      <c r="R15" s="241">
        <v>0</v>
      </c>
      <c r="S15" s="241">
        <v>0</v>
      </c>
      <c r="T15" s="241">
        <v>0</v>
      </c>
      <c r="U15" s="241">
        <v>0</v>
      </c>
      <c r="V15" s="241">
        <v>0</v>
      </c>
      <c r="W15" s="241">
        <v>0</v>
      </c>
      <c r="X15" s="241">
        <v>0</v>
      </c>
      <c r="Y15" s="241">
        <v>0</v>
      </c>
      <c r="Z15" s="241">
        <v>0</v>
      </c>
      <c r="AA15" s="241">
        <v>0</v>
      </c>
      <c r="AB15" s="241">
        <v>0</v>
      </c>
      <c r="AC15" s="241">
        <v>0</v>
      </c>
      <c r="AD15" s="241">
        <v>0</v>
      </c>
      <c r="AE15" s="241">
        <v>0</v>
      </c>
      <c r="AF15" s="241">
        <v>0</v>
      </c>
      <c r="AG15" s="237">
        <f>IF('02 Zostatková hodnota'!C19&lt;0,0,'02 Zostatková hodnota'!C19)</f>
        <v>33149396.727707162</v>
      </c>
      <c r="AI15" s="282">
        <f t="shared" si="1"/>
        <v>33149396.727707162</v>
      </c>
    </row>
    <row r="16" spans="2:35" x14ac:dyDescent="0.2">
      <c r="B16" s="87" t="s">
        <v>56</v>
      </c>
      <c r="C16" s="88">
        <f>D16+NPV(Parametre!$C$10,E16:AG16)</f>
        <v>13432801.113246566</v>
      </c>
      <c r="D16" s="88">
        <f>-D5-D6+SUM(D7:D15)</f>
        <v>-591047.75</v>
      </c>
      <c r="E16" s="88">
        <f t="shared" ref="E16:AG16" si="2">-E5-E6+SUM(E7:E15)</f>
        <v>-4406484.2840175414</v>
      </c>
      <c r="F16" s="88">
        <f t="shared" si="2"/>
        <v>-8243223.283798757</v>
      </c>
      <c r="G16" s="88">
        <f t="shared" si="2"/>
        <v>851859.5927207605</v>
      </c>
      <c r="H16" s="88">
        <f t="shared" si="2"/>
        <v>902974.98870090814</v>
      </c>
      <c r="I16" s="88">
        <f t="shared" si="2"/>
        <v>874265.3896957268</v>
      </c>
      <c r="J16" s="88">
        <f t="shared" si="2"/>
        <v>978582.00419809576</v>
      </c>
      <c r="K16" s="88">
        <f t="shared" si="2"/>
        <v>998001.46467552555</v>
      </c>
      <c r="L16" s="88">
        <f t="shared" si="2"/>
        <v>1032117.6890568992</v>
      </c>
      <c r="M16" s="88">
        <f t="shared" si="2"/>
        <v>1076255.1249981383</v>
      </c>
      <c r="N16" s="88">
        <f t="shared" si="2"/>
        <v>1283455.2639521689</v>
      </c>
      <c r="O16" s="88">
        <f t="shared" si="2"/>
        <v>1361352.0639191098</v>
      </c>
      <c r="P16" s="88">
        <f t="shared" si="2"/>
        <v>1380424.1776244764</v>
      </c>
      <c r="Q16" s="88">
        <f t="shared" si="2"/>
        <v>1529634.0185013842</v>
      </c>
      <c r="R16" s="88">
        <f t="shared" si="2"/>
        <v>1550499.0473987299</v>
      </c>
      <c r="S16" s="88">
        <f t="shared" si="2"/>
        <v>1437376.2581556668</v>
      </c>
      <c r="T16" s="88">
        <f t="shared" si="2"/>
        <v>1414194.4034864251</v>
      </c>
      <c r="U16" s="88">
        <f t="shared" si="2"/>
        <v>1540925.094221927</v>
      </c>
      <c r="V16" s="88">
        <f t="shared" si="2"/>
        <v>1476922.8407229679</v>
      </c>
      <c r="W16" s="88">
        <f t="shared" si="2"/>
        <v>1567724.5540833632</v>
      </c>
      <c r="X16" s="88">
        <f t="shared" si="2"/>
        <v>1740009.6130693629</v>
      </c>
      <c r="Y16" s="88">
        <f t="shared" si="2"/>
        <v>1735490.6305033339</v>
      </c>
      <c r="Z16" s="88">
        <f t="shared" si="2"/>
        <v>1878063.8202631699</v>
      </c>
      <c r="AA16" s="88">
        <f t="shared" si="2"/>
        <v>1760330.2536314304</v>
      </c>
      <c r="AB16" s="88">
        <f t="shared" si="2"/>
        <v>1791004.9745338603</v>
      </c>
      <c r="AC16" s="88">
        <f t="shared" si="2"/>
        <v>1773592.6239670487</v>
      </c>
      <c r="AD16" s="88">
        <f t="shared" si="2"/>
        <v>1803410.3532046301</v>
      </c>
      <c r="AE16" s="88">
        <f t="shared" si="2"/>
        <v>1776223.2636004647</v>
      </c>
      <c r="AF16" s="88">
        <f t="shared" si="2"/>
        <v>1820271.3339630561</v>
      </c>
      <c r="AG16" s="88">
        <f t="shared" si="2"/>
        <v>34941895.221238188</v>
      </c>
      <c r="AI16" s="282">
        <f t="shared" si="1"/>
        <v>59036100.746270515</v>
      </c>
    </row>
    <row r="18" spans="2:35" x14ac:dyDescent="0.2">
      <c r="B18" s="57" t="s">
        <v>57</v>
      </c>
      <c r="C18" s="248">
        <f>-C5-C6+C7+C8+C9+C10+C11+C12+C13+C14+C15</f>
        <v>13432801.113246573</v>
      </c>
      <c r="D18" s="47" t="s">
        <v>0</v>
      </c>
    </row>
    <row r="19" spans="2:35" x14ac:dyDescent="0.2">
      <c r="B19" s="57" t="s">
        <v>58</v>
      </c>
      <c r="C19" s="249">
        <f>IRR(D16:AG16,10)</f>
        <v>0.1001116803102875</v>
      </c>
    </row>
    <row r="20" spans="2:35" x14ac:dyDescent="0.2">
      <c r="B20" s="57" t="s">
        <v>1</v>
      </c>
      <c r="C20" s="250">
        <f>(C7+C8+C9+C10+C11+C12+C13+C14+C15)/(C5+C6)</f>
        <v>2.0238362773489547</v>
      </c>
    </row>
    <row r="22" spans="2:35" x14ac:dyDescent="0.2">
      <c r="B22" s="279"/>
      <c r="C22" s="279" t="s">
        <v>489</v>
      </c>
      <c r="D22" s="280" t="s">
        <v>490</v>
      </c>
      <c r="E22" s="280" t="s">
        <v>491</v>
      </c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  <c r="V22" s="280"/>
      <c r="W22" s="280"/>
      <c r="X22" s="280"/>
      <c r="Y22" s="280"/>
      <c r="Z22" s="280"/>
      <c r="AA22" s="280"/>
      <c r="AB22" s="280"/>
      <c r="AC22" s="280"/>
      <c r="AD22" s="280"/>
      <c r="AE22" s="280"/>
      <c r="AF22" s="280"/>
      <c r="AG22" s="280"/>
      <c r="AH22" s="279"/>
      <c r="AI22" s="279"/>
    </row>
    <row r="23" spans="2:35" x14ac:dyDescent="0.2">
      <c r="B23" s="51" t="s">
        <v>55</v>
      </c>
      <c r="C23" s="51"/>
      <c r="D23" s="51"/>
      <c r="E23" s="51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80"/>
    </row>
    <row r="24" spans="2:35" x14ac:dyDescent="0.2">
      <c r="B24" s="48" t="s">
        <v>14</v>
      </c>
      <c r="C24" s="241"/>
      <c r="D24" s="241">
        <f>SUM(D5:AG5)</f>
        <v>13240755.317816298</v>
      </c>
      <c r="E24" s="241">
        <f>C24-D24</f>
        <v>-13240755.317816298</v>
      </c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G24" s="279"/>
      <c r="AH24" s="279"/>
      <c r="AI24" s="279"/>
    </row>
    <row r="25" spans="2:35" x14ac:dyDescent="0.2">
      <c r="B25" s="48" t="s">
        <v>12</v>
      </c>
      <c r="C25" s="241">
        <f>'03 Prevádzkové výdavky'!C53</f>
        <v>309686096.95380002</v>
      </c>
      <c r="D25" s="241">
        <f>'03 Prevádzkové výdavky'!C56</f>
        <v>311467664.61153007</v>
      </c>
      <c r="E25" s="241">
        <f t="shared" ref="E25:E33" si="3">C25-D25</f>
        <v>-1781567.6577300429</v>
      </c>
      <c r="F25" s="279"/>
      <c r="G25" s="280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</row>
    <row r="26" spans="2:35" x14ac:dyDescent="0.2">
      <c r="B26" s="48" t="s">
        <v>433</v>
      </c>
      <c r="C26" s="241">
        <f>'07 Čas cestujúcich'!C80</f>
        <v>951895313.77414739</v>
      </c>
      <c r="D26" s="241">
        <f>'07 Čas cestujúcich'!C83</f>
        <v>934109764.97417164</v>
      </c>
      <c r="E26" s="241">
        <f t="shared" si="3"/>
        <v>17785548.799975753</v>
      </c>
      <c r="F26" s="279"/>
      <c r="G26" s="280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</row>
    <row r="27" spans="2:35" x14ac:dyDescent="0.2">
      <c r="B27" s="48" t="s">
        <v>434</v>
      </c>
      <c r="C27" s="241">
        <f>'08 Čas tovaru'!C23</f>
        <v>0</v>
      </c>
      <c r="D27" s="241">
        <f>'08 Čas tovaru'!C26</f>
        <v>0</v>
      </c>
      <c r="E27" s="241">
        <f t="shared" si="3"/>
        <v>0</v>
      </c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80"/>
      <c r="AB27" s="280"/>
      <c r="AC27" s="280"/>
      <c r="AD27" s="280"/>
      <c r="AE27" s="280"/>
      <c r="AF27" s="280"/>
      <c r="AG27" s="280"/>
      <c r="AH27" s="279"/>
      <c r="AI27" s="279"/>
    </row>
    <row r="28" spans="2:35" x14ac:dyDescent="0.2">
      <c r="B28" s="48" t="s">
        <v>435</v>
      </c>
      <c r="C28" s="241">
        <f>'09 Spotreba PHM'!C109</f>
        <v>809549050.38690245</v>
      </c>
      <c r="D28" s="241">
        <f>'09 Spotreba PHM'!C122</f>
        <v>809369926.66897297</v>
      </c>
      <c r="E28" s="241">
        <f t="shared" si="3"/>
        <v>179123.71792948246</v>
      </c>
      <c r="F28" s="279"/>
      <c r="G28" s="280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</row>
    <row r="29" spans="2:35" x14ac:dyDescent="0.2">
      <c r="B29" s="48" t="s">
        <v>436</v>
      </c>
      <c r="C29" s="241">
        <f>'10 Ostatné náklady'!C137</f>
        <v>1464926337.9130223</v>
      </c>
      <c r="D29" s="241">
        <f>'10 Ostatné náklady'!C140</f>
        <v>1445256025.6443717</v>
      </c>
      <c r="E29" s="241">
        <f t="shared" si="3"/>
        <v>19670312.268650532</v>
      </c>
      <c r="F29" s="278"/>
      <c r="G29" s="280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  <c r="AD29" s="278"/>
      <c r="AE29" s="278"/>
      <c r="AF29" s="278"/>
      <c r="AG29" s="278"/>
    </row>
    <row r="30" spans="2:35" x14ac:dyDescent="0.2">
      <c r="B30" s="48" t="s">
        <v>437</v>
      </c>
      <c r="C30" s="241">
        <f>'11 Bezpečnosť'!C8</f>
        <v>854239491.07845342</v>
      </c>
      <c r="D30" s="241">
        <f>'11 Bezpečnosť'!C17</f>
        <v>860795546.03616941</v>
      </c>
      <c r="E30" s="241">
        <f t="shared" si="3"/>
        <v>-6556054.9577159882</v>
      </c>
      <c r="F30" s="278"/>
      <c r="G30" s="280"/>
      <c r="H30" s="278"/>
      <c r="I30" s="278"/>
      <c r="J30" s="278"/>
      <c r="K30" s="278"/>
      <c r="L30" s="278"/>
      <c r="M30" s="278"/>
      <c r="N30" s="278"/>
      <c r="O30" s="278"/>
      <c r="P30" s="278"/>
      <c r="Q30" s="278"/>
      <c r="R30" s="278"/>
      <c r="S30" s="278"/>
      <c r="T30" s="278"/>
      <c r="U30" s="278"/>
      <c r="V30" s="278"/>
      <c r="W30" s="278"/>
      <c r="X30" s="278"/>
      <c r="Y30" s="278"/>
      <c r="Z30" s="278"/>
      <c r="AA30" s="278"/>
      <c r="AB30" s="278"/>
      <c r="AC30" s="278"/>
      <c r="AD30" s="278"/>
      <c r="AE30" s="278"/>
      <c r="AF30" s="278"/>
      <c r="AG30" s="278"/>
    </row>
    <row r="31" spans="2:35" x14ac:dyDescent="0.2">
      <c r="B31" s="48" t="s">
        <v>438</v>
      </c>
      <c r="C31" s="241">
        <f>'12 Znečisťujúce látky'!C63</f>
        <v>747583845.76642394</v>
      </c>
      <c r="D31" s="241">
        <f>'12 Znečisťujúce látky'!C75</f>
        <v>741863491.75343788</v>
      </c>
      <c r="E31" s="241">
        <f t="shared" si="3"/>
        <v>5720354.012986064</v>
      </c>
      <c r="F31" s="278"/>
      <c r="G31" s="280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/>
      <c r="W31" s="278"/>
      <c r="X31" s="278"/>
      <c r="Y31" s="278"/>
      <c r="Z31" s="278"/>
      <c r="AA31" s="278"/>
      <c r="AB31" s="278"/>
      <c r="AC31" s="278"/>
      <c r="AD31" s="278"/>
      <c r="AE31" s="278"/>
      <c r="AF31" s="278"/>
      <c r="AG31" s="278"/>
    </row>
    <row r="32" spans="2:35" x14ac:dyDescent="0.2">
      <c r="B32" s="48" t="s">
        <v>439</v>
      </c>
      <c r="C32" s="241">
        <f>'13 Skleníkové plyny'!C43</f>
        <v>2144460655.789202</v>
      </c>
      <c r="D32" s="241">
        <f>'13 Skleníkové plyny'!C53</f>
        <v>2143688358.987041</v>
      </c>
      <c r="E32" s="241">
        <f t="shared" si="3"/>
        <v>772296.80216097832</v>
      </c>
      <c r="F32" s="278"/>
      <c r="G32" s="280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  <c r="AD32" s="278"/>
      <c r="AE32" s="278"/>
      <c r="AF32" s="278"/>
      <c r="AG32" s="278"/>
    </row>
    <row r="33" spans="2:33" x14ac:dyDescent="0.2">
      <c r="B33" s="48" t="s">
        <v>440</v>
      </c>
      <c r="C33" s="241">
        <f>'14 Hluk'!C104</f>
        <v>12775843.662889967</v>
      </c>
      <c r="D33" s="241">
        <f>'14 Hluk'!C124</f>
        <v>9438397.3127673212</v>
      </c>
      <c r="E33" s="241">
        <f t="shared" si="3"/>
        <v>3337446.3501226455</v>
      </c>
      <c r="F33" s="278"/>
      <c r="G33" s="280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  <c r="AD33" s="278"/>
      <c r="AE33" s="278"/>
      <c r="AF33" s="278"/>
      <c r="AG33" s="278"/>
    </row>
    <row r="34" spans="2:33" x14ac:dyDescent="0.2">
      <c r="B34" s="48" t="s">
        <v>16</v>
      </c>
      <c r="C34" s="241"/>
      <c r="D34" s="241">
        <f>AG15</f>
        <v>33149396.727707162</v>
      </c>
      <c r="E34" s="241">
        <f>C34+D34</f>
        <v>33149396.727707162</v>
      </c>
      <c r="F34" s="278"/>
      <c r="G34" s="280"/>
      <c r="H34" s="278"/>
      <c r="I34" s="278"/>
      <c r="J34" s="278"/>
      <c r="K34" s="278"/>
      <c r="L34" s="278"/>
      <c r="M34" s="278"/>
      <c r="N34" s="278"/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  <c r="AD34" s="278"/>
      <c r="AE34" s="278"/>
      <c r="AF34" s="278"/>
      <c r="AG34" s="278"/>
    </row>
    <row r="35" spans="2:33" x14ac:dyDescent="0.2">
      <c r="B35" s="87" t="s">
        <v>56</v>
      </c>
      <c r="C35" s="241"/>
      <c r="D35" s="241"/>
      <c r="E35" s="241"/>
      <c r="F35" s="278"/>
      <c r="G35" s="280"/>
      <c r="H35" s="278"/>
      <c r="I35" s="278"/>
      <c r="J35" s="278"/>
      <c r="K35" s="278"/>
      <c r="L35" s="278"/>
      <c r="M35" s="278"/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  <c r="AD35" s="278"/>
      <c r="AE35" s="278"/>
      <c r="AF35" s="278"/>
      <c r="AG35" s="278"/>
    </row>
    <row r="36" spans="2:33" x14ac:dyDescent="0.2">
      <c r="D36" s="278"/>
      <c r="E36" s="278"/>
      <c r="F36" s="278"/>
      <c r="G36" s="278"/>
      <c r="H36" s="278"/>
      <c r="I36" s="278"/>
      <c r="J36" s="278"/>
      <c r="K36" s="278"/>
      <c r="L36" s="278"/>
      <c r="M36" s="278"/>
      <c r="N36" s="278"/>
      <c r="O36" s="278"/>
      <c r="P36" s="278"/>
      <c r="Q36" s="278"/>
      <c r="R36" s="278"/>
      <c r="S36" s="278"/>
      <c r="T36" s="278"/>
      <c r="U36" s="278"/>
      <c r="V36" s="278"/>
      <c r="W36" s="278"/>
      <c r="X36" s="278"/>
      <c r="Y36" s="278"/>
      <c r="Z36" s="278"/>
      <c r="AA36" s="278"/>
      <c r="AB36" s="278"/>
      <c r="AC36" s="278"/>
      <c r="AD36" s="278"/>
      <c r="AE36" s="278"/>
      <c r="AF36" s="278"/>
      <c r="AG36" s="278"/>
    </row>
    <row r="37" spans="2:33" x14ac:dyDescent="0.2">
      <c r="D37" s="278"/>
      <c r="E37" s="278"/>
      <c r="F37" s="278"/>
      <c r="G37" s="278"/>
      <c r="H37" s="278"/>
      <c r="I37" s="278"/>
      <c r="J37" s="278"/>
      <c r="K37" s="278"/>
      <c r="L37" s="278"/>
      <c r="M37" s="278"/>
      <c r="N37" s="278"/>
      <c r="O37" s="278"/>
      <c r="P37" s="278"/>
      <c r="Q37" s="278"/>
      <c r="R37" s="278"/>
      <c r="S37" s="278"/>
      <c r="T37" s="278"/>
      <c r="U37" s="278"/>
      <c r="V37" s="278"/>
      <c r="W37" s="278"/>
      <c r="X37" s="278"/>
      <c r="Y37" s="278"/>
      <c r="Z37" s="278"/>
      <c r="AA37" s="278"/>
      <c r="AB37" s="278"/>
      <c r="AC37" s="278"/>
      <c r="AD37" s="278"/>
      <c r="AE37" s="278"/>
      <c r="AF37" s="278"/>
      <c r="AG37" s="278"/>
    </row>
    <row r="38" spans="2:33" x14ac:dyDescent="0.2">
      <c r="D38" s="278"/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  <c r="AD38" s="278"/>
      <c r="AE38" s="278"/>
      <c r="AF38" s="278"/>
      <c r="AG38" s="278"/>
    </row>
    <row r="39" spans="2:33" x14ac:dyDescent="0.2"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  <c r="AD39" s="278"/>
      <c r="AE39" s="278"/>
      <c r="AF39" s="278"/>
      <c r="AG39" s="278"/>
    </row>
    <row r="40" spans="2:33" x14ac:dyDescent="0.2"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8"/>
      <c r="X40" s="278"/>
      <c r="Y40" s="278"/>
      <c r="Z40" s="278"/>
      <c r="AA40" s="278"/>
      <c r="AB40" s="278"/>
      <c r="AC40" s="278"/>
      <c r="AD40" s="278"/>
      <c r="AE40" s="278"/>
      <c r="AF40" s="278"/>
      <c r="AG40" s="278"/>
    </row>
    <row r="41" spans="2:33" x14ac:dyDescent="0.2">
      <c r="D41" s="278"/>
      <c r="E41" s="278"/>
      <c r="F41" s="278"/>
      <c r="G41" s="278"/>
      <c r="H41" s="278"/>
      <c r="I41" s="278"/>
      <c r="J41" s="278"/>
      <c r="K41" s="278"/>
      <c r="L41" s="278"/>
      <c r="M41" s="278"/>
      <c r="N41" s="278"/>
      <c r="O41" s="278"/>
      <c r="P41" s="278"/>
      <c r="Q41" s="278"/>
      <c r="R41" s="278"/>
      <c r="S41" s="278"/>
      <c r="T41" s="278"/>
      <c r="U41" s="278"/>
      <c r="V41" s="278"/>
      <c r="W41" s="278"/>
      <c r="X41" s="278"/>
      <c r="Y41" s="278"/>
      <c r="Z41" s="278"/>
      <c r="AA41" s="278"/>
      <c r="AB41" s="278"/>
      <c r="AC41" s="278"/>
      <c r="AD41" s="278"/>
      <c r="AE41" s="278"/>
      <c r="AF41" s="278"/>
      <c r="AG41" s="278"/>
    </row>
    <row r="42" spans="2:33" x14ac:dyDescent="0.2"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  <c r="AD42" s="278"/>
      <c r="AE42" s="278"/>
      <c r="AF42" s="278"/>
      <c r="AG42" s="278"/>
    </row>
    <row r="43" spans="2:33" x14ac:dyDescent="0.2">
      <c r="D43" s="278"/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  <c r="AD43" s="278"/>
      <c r="AE43" s="278"/>
      <c r="AF43" s="278"/>
      <c r="AG43" s="278"/>
    </row>
    <row r="44" spans="2:33" x14ac:dyDescent="0.2"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  <c r="AD44" s="278"/>
      <c r="AE44" s="278"/>
      <c r="AF44" s="278"/>
      <c r="AG44" s="278"/>
    </row>
    <row r="45" spans="2:33" x14ac:dyDescent="0.2"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  <c r="AD45" s="278"/>
      <c r="AE45" s="278"/>
      <c r="AF45" s="278"/>
      <c r="AG45" s="278"/>
    </row>
    <row r="46" spans="2:33" x14ac:dyDescent="0.2">
      <c r="D46" s="278"/>
      <c r="E46" s="278"/>
      <c r="F46" s="278"/>
      <c r="G46" s="278"/>
      <c r="H46" s="278"/>
      <c r="I46" s="278"/>
      <c r="J46" s="278"/>
      <c r="K46" s="278"/>
      <c r="L46" s="278"/>
      <c r="M46" s="278"/>
      <c r="N46" s="278"/>
      <c r="O46" s="278"/>
      <c r="P46" s="278"/>
      <c r="Q46" s="278"/>
      <c r="R46" s="278"/>
      <c r="S46" s="278"/>
      <c r="T46" s="278"/>
      <c r="U46" s="278"/>
      <c r="V46" s="278"/>
      <c r="W46" s="278"/>
      <c r="X46" s="278"/>
      <c r="Y46" s="278"/>
      <c r="Z46" s="278"/>
      <c r="AA46" s="278"/>
      <c r="AB46" s="278"/>
      <c r="AC46" s="278"/>
      <c r="AD46" s="278"/>
      <c r="AE46" s="278"/>
      <c r="AF46" s="278"/>
      <c r="AG46" s="278"/>
    </row>
    <row r="47" spans="2:33" x14ac:dyDescent="0.2"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8"/>
      <c r="P47" s="278"/>
      <c r="Q47" s="278"/>
      <c r="R47" s="278"/>
      <c r="S47" s="278"/>
      <c r="T47" s="278"/>
      <c r="U47" s="278"/>
      <c r="V47" s="278"/>
      <c r="W47" s="278"/>
      <c r="X47" s="278"/>
      <c r="Y47" s="278"/>
      <c r="Z47" s="278"/>
      <c r="AA47" s="278"/>
      <c r="AB47" s="278"/>
      <c r="AC47" s="278"/>
      <c r="AD47" s="278"/>
      <c r="AE47" s="278"/>
      <c r="AF47" s="278"/>
      <c r="AG47" s="278"/>
    </row>
    <row r="48" spans="2:33" x14ac:dyDescent="0.2">
      <c r="D48" s="278"/>
      <c r="E48" s="278"/>
      <c r="F48" s="278"/>
      <c r="G48" s="278"/>
      <c r="H48" s="278"/>
      <c r="I48" s="278"/>
      <c r="J48" s="278"/>
      <c r="K48" s="278"/>
      <c r="L48" s="278"/>
      <c r="M48" s="278"/>
      <c r="N48" s="278"/>
      <c r="O48" s="278"/>
      <c r="P48" s="278"/>
      <c r="Q48" s="278"/>
      <c r="R48" s="278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  <c r="AD48" s="278"/>
      <c r="AE48" s="278"/>
      <c r="AF48" s="278"/>
      <c r="AG48" s="278"/>
    </row>
    <row r="49" spans="4:33" x14ac:dyDescent="0.2">
      <c r="D49" s="278"/>
      <c r="E49" s="278"/>
      <c r="F49" s="278"/>
      <c r="G49" s="278"/>
      <c r="H49" s="278"/>
      <c r="I49" s="278"/>
      <c r="J49" s="278"/>
      <c r="K49" s="278"/>
      <c r="L49" s="278"/>
      <c r="M49" s="278"/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  <c r="AD49" s="278"/>
      <c r="AE49" s="278"/>
      <c r="AF49" s="278"/>
      <c r="AG49" s="278"/>
    </row>
    <row r="50" spans="4:33" x14ac:dyDescent="0.2">
      <c r="D50" s="278"/>
      <c r="E50" s="278"/>
      <c r="F50" s="278"/>
      <c r="G50" s="278"/>
      <c r="H50" s="278"/>
      <c r="I50" s="278"/>
      <c r="J50" s="278"/>
      <c r="K50" s="278"/>
      <c r="L50" s="278"/>
      <c r="M50" s="278"/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  <c r="AD50" s="278"/>
      <c r="AE50" s="278"/>
      <c r="AF50" s="278"/>
      <c r="AG50" s="278"/>
    </row>
  </sheetData>
  <pageMargins left="0.19687499999999999" right="0.19687499999999999" top="1" bottom="1" header="0.5" footer="0.5"/>
  <pageSetup scale="75" orientation="landscape" r:id="rId1"/>
  <headerFooter alignWithMargins="0">
    <oddHeader>&amp;LPríloha 7: Štandardné tabuľky - Cesty
&amp;"Arial,Tučné"&amp;12 11 Ekonomická analýza</oddHeader>
    <oddFooter>Strana &amp;P z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List9">
    <tabColor rgb="FFFFC000"/>
  </sheetPr>
  <dimension ref="B2:S88"/>
  <sheetViews>
    <sheetView zoomScaleNormal="100" workbookViewId="0">
      <selection activeCell="N37" sqref="N37"/>
    </sheetView>
  </sheetViews>
  <sheetFormatPr defaultRowHeight="11.25" x14ac:dyDescent="0.2"/>
  <cols>
    <col min="1" max="1" width="2.7109375" style="3" customWidth="1"/>
    <col min="2" max="2" width="56.7109375" style="3" customWidth="1"/>
    <col min="3" max="3" width="11.7109375" style="3" customWidth="1"/>
    <col min="4" max="4" width="9.5703125" style="3" bestFit="1" customWidth="1"/>
    <col min="5" max="8" width="14.5703125" style="3" customWidth="1"/>
    <col min="9" max="9" width="6.140625" style="3" bestFit="1" customWidth="1"/>
    <col min="10" max="10" width="5.5703125" style="3" bestFit="1" customWidth="1"/>
    <col min="11" max="11" width="9.140625" style="3"/>
    <col min="12" max="12" width="31" style="3" customWidth="1"/>
    <col min="13" max="13" width="11.7109375" style="3" bestFit="1" customWidth="1"/>
    <col min="14" max="16384" width="9.140625" style="3"/>
  </cols>
  <sheetData>
    <row r="2" spans="2:19" x14ac:dyDescent="0.2">
      <c r="B2" s="4" t="s">
        <v>321</v>
      </c>
      <c r="C2" s="4"/>
      <c r="D2" s="4" t="s">
        <v>10</v>
      </c>
      <c r="E2" s="4"/>
      <c r="F2" s="4"/>
      <c r="G2" s="4"/>
      <c r="H2" s="4"/>
      <c r="I2" s="4"/>
      <c r="J2" s="4"/>
    </row>
    <row r="3" spans="2:19" x14ac:dyDescent="0.2">
      <c r="B3" s="5"/>
      <c r="C3" s="5"/>
      <c r="D3" s="6">
        <v>1</v>
      </c>
      <c r="E3" s="6">
        <v>2</v>
      </c>
      <c r="F3" s="6">
        <v>3</v>
      </c>
      <c r="G3" s="6">
        <v>4</v>
      </c>
      <c r="H3" s="6">
        <v>5</v>
      </c>
      <c r="I3" s="6"/>
      <c r="J3" s="6">
        <v>30</v>
      </c>
    </row>
    <row r="4" spans="2:19" x14ac:dyDescent="0.2">
      <c r="B4" s="7" t="s">
        <v>317</v>
      </c>
      <c r="C4" s="7" t="s">
        <v>9</v>
      </c>
      <c r="D4" s="8">
        <f>Parametre!C13</f>
        <v>2026</v>
      </c>
      <c r="E4" s="8">
        <f>$D$4+D3</f>
        <v>2027</v>
      </c>
      <c r="F4" s="8">
        <f>$D$4+E3</f>
        <v>2028</v>
      </c>
      <c r="G4" s="8">
        <f>$D$4+F3</f>
        <v>2029</v>
      </c>
      <c r="H4" s="8">
        <f>$D$4+G3</f>
        <v>2030</v>
      </c>
      <c r="I4" s="8" t="s">
        <v>66</v>
      </c>
      <c r="J4" s="8">
        <f>D4+J3-1</f>
        <v>2055</v>
      </c>
    </row>
    <row r="5" spans="2:19" x14ac:dyDescent="0.2">
      <c r="B5" s="4" t="s">
        <v>61</v>
      </c>
      <c r="C5" s="9">
        <f>SUM(D5:J5)</f>
        <v>573403.43999999994</v>
      </c>
      <c r="D5" s="10">
        <f>'[1]01 Investičné výdavky'!D5</f>
        <v>446372.6</v>
      </c>
      <c r="E5" s="10">
        <f>'[1]01 Investičné výdavky'!E5</f>
        <v>63515.42</v>
      </c>
      <c r="F5" s="10">
        <f>'[1]01 Investičné výdavky'!F5</f>
        <v>63515.42</v>
      </c>
      <c r="G5" s="10">
        <f>'[1]01 Investičné výdavky'!G5</f>
        <v>0</v>
      </c>
      <c r="H5" s="10"/>
      <c r="I5" s="10"/>
      <c r="J5" s="10"/>
    </row>
    <row r="6" spans="2:19" x14ac:dyDescent="0.2">
      <c r="B6" s="4" t="s">
        <v>36</v>
      </c>
      <c r="C6" s="9">
        <f t="shared" ref="C6:C26" si="0">SUM(D6:J6)</f>
        <v>189312.41</v>
      </c>
      <c r="D6" s="10">
        <f>'[1]01 Investičné výdavky'!D6</f>
        <v>189312.41</v>
      </c>
      <c r="E6" s="10">
        <f>'[1]01 Investičné výdavky'!E6</f>
        <v>0</v>
      </c>
      <c r="F6" s="10">
        <f>'[1]01 Investičné výdavky'!F6</f>
        <v>0</v>
      </c>
      <c r="G6" s="10">
        <f>'[1]01 Investičné výdavky'!G6</f>
        <v>0</v>
      </c>
      <c r="H6" s="10"/>
      <c r="I6" s="10"/>
      <c r="J6" s="10"/>
    </row>
    <row r="7" spans="2:19" x14ac:dyDescent="0.2">
      <c r="B7" s="4" t="s">
        <v>52</v>
      </c>
      <c r="C7" s="9">
        <f t="shared" si="0"/>
        <v>146955</v>
      </c>
      <c r="D7" s="10">
        <f>'[1]01 Investičné výdavky'!D7</f>
        <v>0</v>
      </c>
      <c r="E7" s="10">
        <f>'[1]01 Investičné výdavky'!E7</f>
        <v>146955</v>
      </c>
      <c r="F7" s="10">
        <f>'[1]01 Investičné výdavky'!F7</f>
        <v>0</v>
      </c>
      <c r="G7" s="10">
        <f>'[1]01 Investičné výdavky'!G7</f>
        <v>0</v>
      </c>
      <c r="H7" s="10"/>
      <c r="I7" s="10"/>
      <c r="J7" s="10"/>
    </row>
    <row r="8" spans="2:19" x14ac:dyDescent="0.2">
      <c r="B8" s="4" t="s">
        <v>68</v>
      </c>
      <c r="C8" s="9">
        <f t="shared" si="0"/>
        <v>13288942.330980001</v>
      </c>
      <c r="D8" s="11">
        <f>SUM(D9:D18)</f>
        <v>0</v>
      </c>
      <c r="E8" s="11">
        <f t="shared" ref="E8:J8" si="1">SUM(E9:E18)</f>
        <v>4518240.3925331999</v>
      </c>
      <c r="F8" s="11">
        <f t="shared" si="1"/>
        <v>8770701.9384468012</v>
      </c>
      <c r="G8" s="11">
        <f t="shared" si="1"/>
        <v>0</v>
      </c>
      <c r="H8" s="11">
        <f t="shared" si="1"/>
        <v>0</v>
      </c>
      <c r="I8" s="11">
        <f t="shared" si="1"/>
        <v>0</v>
      </c>
      <c r="J8" s="11">
        <f t="shared" si="1"/>
        <v>0</v>
      </c>
      <c r="L8" s="3" t="s">
        <v>492</v>
      </c>
    </row>
    <row r="9" spans="2:19" x14ac:dyDescent="0.2">
      <c r="B9" s="180" t="s">
        <v>31</v>
      </c>
      <c r="C9" s="181">
        <f t="shared" si="0"/>
        <v>6978758.7882000003</v>
      </c>
      <c r="D9" s="10">
        <f>'[1]01 Investičné výdavky'!D9</f>
        <v>0</v>
      </c>
      <c r="E9" s="10">
        <f>'[1]01 Investičné výdavky'!E9</f>
        <v>2372777.9879880003</v>
      </c>
      <c r="F9" s="10">
        <f>'[1]01 Investičné výdavky'!F9</f>
        <v>4605980.8002119996</v>
      </c>
      <c r="G9" s="10">
        <f>'[1]01 Investičné výdavky'!G9</f>
        <v>0</v>
      </c>
      <c r="H9" s="182"/>
      <c r="I9" s="182"/>
      <c r="J9" s="182"/>
      <c r="L9" s="3">
        <v>100</v>
      </c>
      <c r="M9" s="16">
        <f>C9*L9</f>
        <v>697875878.82000005</v>
      </c>
      <c r="N9" s="2"/>
      <c r="O9" s="2"/>
      <c r="P9" s="2"/>
      <c r="Q9" s="2"/>
      <c r="R9" s="2"/>
      <c r="S9" s="2"/>
    </row>
    <row r="10" spans="2:19" x14ac:dyDescent="0.2">
      <c r="B10" s="180" t="s">
        <v>32</v>
      </c>
      <c r="C10" s="181">
        <f t="shared" si="0"/>
        <v>0</v>
      </c>
      <c r="D10" s="10">
        <f>'[1]01 Investičné výdavky'!D10</f>
        <v>0</v>
      </c>
      <c r="E10" s="10">
        <f>'[1]01 Investičné výdavky'!E10</f>
        <v>0</v>
      </c>
      <c r="F10" s="10">
        <f>'[1]01 Investičné výdavky'!F10</f>
        <v>0</v>
      </c>
      <c r="G10" s="10">
        <f>'[1]01 Investičné výdavky'!G10</f>
        <v>0</v>
      </c>
      <c r="H10" s="182"/>
      <c r="I10" s="182"/>
      <c r="J10" s="182"/>
      <c r="L10" s="3">
        <v>100</v>
      </c>
      <c r="M10" s="16">
        <f t="shared" ref="M10:M16" si="2">C10*L10</f>
        <v>0</v>
      </c>
      <c r="N10" s="2"/>
      <c r="O10" s="2"/>
      <c r="P10" s="2"/>
      <c r="Q10" s="2"/>
      <c r="R10" s="2"/>
      <c r="S10" s="2"/>
    </row>
    <row r="11" spans="2:19" x14ac:dyDescent="0.2">
      <c r="B11" s="180" t="s">
        <v>41</v>
      </c>
      <c r="C11" s="181">
        <f>SUM(D11:J11)</f>
        <v>0</v>
      </c>
      <c r="D11" s="10">
        <f>'[1]01 Investičné výdavky'!D11</f>
        <v>0</v>
      </c>
      <c r="E11" s="10">
        <f>'[1]01 Investičné výdavky'!E11</f>
        <v>0</v>
      </c>
      <c r="F11" s="10">
        <f>'[1]01 Investičné výdavky'!F11</f>
        <v>0</v>
      </c>
      <c r="G11" s="10">
        <f>'[1]01 Investičné výdavky'!G11</f>
        <v>0</v>
      </c>
      <c r="H11" s="182"/>
      <c r="I11" s="182"/>
      <c r="J11" s="182"/>
      <c r="L11" s="3">
        <v>60</v>
      </c>
      <c r="M11" s="16">
        <f t="shared" si="2"/>
        <v>0</v>
      </c>
      <c r="N11" s="2"/>
      <c r="O11" s="2"/>
      <c r="P11" s="2"/>
      <c r="Q11" s="2"/>
      <c r="R11" s="2"/>
      <c r="S11" s="2"/>
    </row>
    <row r="12" spans="2:19" x14ac:dyDescent="0.2">
      <c r="B12" s="180" t="s">
        <v>69</v>
      </c>
      <c r="C12" s="181">
        <f t="shared" si="0"/>
        <v>3958730.0652999999</v>
      </c>
      <c r="D12" s="10">
        <f>'[1]01 Investičné výdavky'!D12</f>
        <v>0</v>
      </c>
      <c r="E12" s="10">
        <f>'[1]01 Investičné výdavky'!E12</f>
        <v>1345968.222202</v>
      </c>
      <c r="F12" s="10">
        <f>'[1]01 Investičné výdavky'!F12</f>
        <v>2612761.8430979997</v>
      </c>
      <c r="G12" s="10">
        <f>'[1]01 Investičné výdavky'!G12</f>
        <v>0</v>
      </c>
      <c r="H12" s="182"/>
      <c r="I12" s="182"/>
      <c r="J12" s="182"/>
      <c r="L12" s="3">
        <v>50</v>
      </c>
      <c r="M12" s="16">
        <f t="shared" si="2"/>
        <v>197936503.26499999</v>
      </c>
      <c r="N12" s="2"/>
      <c r="O12" s="2"/>
      <c r="P12" s="2"/>
      <c r="Q12" s="2"/>
      <c r="R12" s="2"/>
      <c r="S12" s="2"/>
    </row>
    <row r="13" spans="2:19" x14ac:dyDescent="0.2">
      <c r="B13" s="180" t="s">
        <v>287</v>
      </c>
      <c r="C13" s="181">
        <f t="shared" si="0"/>
        <v>167601.18489999999</v>
      </c>
      <c r="D13" s="10">
        <f>'[1]01 Investičné výdavky'!D13</f>
        <v>0</v>
      </c>
      <c r="E13" s="10">
        <f>'[1]01 Investičné výdavky'!E13</f>
        <v>56984.402866000004</v>
      </c>
      <c r="F13" s="10">
        <f>'[1]01 Investičné výdavky'!F13</f>
        <v>110616.78203399999</v>
      </c>
      <c r="G13" s="10">
        <f>'[1]01 Investičné výdavky'!G13</f>
        <v>0</v>
      </c>
      <c r="H13" s="182"/>
      <c r="I13" s="182"/>
      <c r="J13" s="182"/>
      <c r="L13" s="3">
        <v>50</v>
      </c>
      <c r="M13" s="16">
        <f t="shared" si="2"/>
        <v>8380059.2449999992</v>
      </c>
      <c r="N13" s="2"/>
      <c r="O13" s="2"/>
      <c r="P13" s="2"/>
      <c r="Q13" s="2"/>
      <c r="R13" s="2"/>
      <c r="S13" s="2"/>
    </row>
    <row r="14" spans="2:19" x14ac:dyDescent="0.2">
      <c r="B14" s="180" t="s">
        <v>290</v>
      </c>
      <c r="C14" s="181">
        <f t="shared" si="0"/>
        <v>362977.37400000001</v>
      </c>
      <c r="D14" s="10">
        <f>'[1]01 Investičné výdavky'!D14</f>
        <v>0</v>
      </c>
      <c r="E14" s="10">
        <f>'[1]01 Investičné výdavky'!E14</f>
        <v>123412.30716000001</v>
      </c>
      <c r="F14" s="10">
        <f>'[1]01 Investičné výdavky'!F14</f>
        <v>239565.06683999998</v>
      </c>
      <c r="G14" s="10">
        <f>'[1]01 Investičné výdavky'!G14</f>
        <v>0</v>
      </c>
      <c r="H14" s="182"/>
      <c r="I14" s="182"/>
      <c r="J14" s="182"/>
      <c r="L14" s="3">
        <v>30</v>
      </c>
      <c r="M14" s="16">
        <f t="shared" si="2"/>
        <v>10889321.220000001</v>
      </c>
      <c r="N14" s="2"/>
      <c r="O14" s="2"/>
      <c r="P14" s="2"/>
      <c r="Q14" s="2"/>
      <c r="R14" s="2"/>
      <c r="S14" s="2"/>
    </row>
    <row r="15" spans="2:19" x14ac:dyDescent="0.2">
      <c r="B15" s="180" t="s">
        <v>291</v>
      </c>
      <c r="C15" s="181">
        <f t="shared" si="0"/>
        <v>0</v>
      </c>
      <c r="D15" s="10">
        <f>'[1]01 Investičné výdavky'!D15</f>
        <v>0</v>
      </c>
      <c r="E15" s="10">
        <f>'[1]01 Investičné výdavky'!E15</f>
        <v>0</v>
      </c>
      <c r="F15" s="10">
        <f>'[1]01 Investičné výdavky'!F15</f>
        <v>0</v>
      </c>
      <c r="G15" s="10">
        <f>'[1]01 Investičné výdavky'!G15</f>
        <v>0</v>
      </c>
      <c r="H15" s="182"/>
      <c r="I15" s="182"/>
      <c r="J15" s="182"/>
      <c r="L15" s="3">
        <v>30</v>
      </c>
      <c r="M15" s="16">
        <f t="shared" si="2"/>
        <v>0</v>
      </c>
      <c r="N15" s="2"/>
      <c r="O15" s="2"/>
      <c r="P15" s="2"/>
      <c r="Q15" s="2"/>
      <c r="R15" s="2"/>
      <c r="S15" s="2"/>
    </row>
    <row r="16" spans="2:19" x14ac:dyDescent="0.2">
      <c r="B16" s="180" t="s">
        <v>292</v>
      </c>
      <c r="C16" s="181">
        <f t="shared" si="0"/>
        <v>140943.62969999999</v>
      </c>
      <c r="D16" s="10">
        <f>'[1]01 Investičné výdavky'!D16</f>
        <v>0</v>
      </c>
      <c r="E16" s="10">
        <f>'[1]01 Investičné výdavky'!E16</f>
        <v>47920.834097999999</v>
      </c>
      <c r="F16" s="10">
        <f>'[1]01 Investičné výdavky'!F16</f>
        <v>93022.795601999998</v>
      </c>
      <c r="G16" s="10">
        <f>'[1]01 Investičné výdavky'!G16</f>
        <v>0</v>
      </c>
      <c r="H16" s="182"/>
      <c r="I16" s="182"/>
      <c r="J16" s="182"/>
      <c r="L16" s="3">
        <v>15</v>
      </c>
      <c r="M16" s="16">
        <f t="shared" si="2"/>
        <v>2114154.4454999999</v>
      </c>
      <c r="N16" s="2"/>
      <c r="O16" s="2"/>
      <c r="P16" s="2"/>
      <c r="Q16" s="2"/>
      <c r="R16" s="2"/>
      <c r="S16" s="2"/>
    </row>
    <row r="17" spans="2:19" x14ac:dyDescent="0.2">
      <c r="B17" s="180" t="s">
        <v>49</v>
      </c>
      <c r="C17" s="181">
        <f t="shared" si="0"/>
        <v>347911.97597999999</v>
      </c>
      <c r="D17" s="10">
        <f>'[1]01 Investičné výdavky'!D17</f>
        <v>0</v>
      </c>
      <c r="E17" s="10">
        <f>'[1]01 Investičné výdavky'!E17</f>
        <v>118290.07183320001</v>
      </c>
      <c r="F17" s="10">
        <f>'[1]01 Investičné výdavky'!F17</f>
        <v>229621.90414679999</v>
      </c>
      <c r="G17" s="10">
        <f>'[1]01 Investičné výdavky'!G17</f>
        <v>0</v>
      </c>
      <c r="H17" s="182"/>
      <c r="I17" s="182"/>
      <c r="J17" s="182"/>
      <c r="L17" s="290"/>
      <c r="M17" s="2"/>
      <c r="N17" s="2"/>
      <c r="O17" s="2"/>
      <c r="P17" s="2"/>
      <c r="Q17" s="2"/>
      <c r="R17" s="2"/>
      <c r="S17" s="2"/>
    </row>
    <row r="18" spans="2:19" x14ac:dyDescent="0.2">
      <c r="B18" s="180" t="s">
        <v>70</v>
      </c>
      <c r="C18" s="181">
        <f t="shared" si="0"/>
        <v>1332019.3129</v>
      </c>
      <c r="D18" s="10">
        <f>'[1]01 Investičné výdavky'!D18</f>
        <v>0</v>
      </c>
      <c r="E18" s="10">
        <f>'[1]01 Investičné výdavky'!E18</f>
        <v>452886.56638600002</v>
      </c>
      <c r="F18" s="10">
        <f>'[1]01 Investičné výdavky'!F18</f>
        <v>879132.746514</v>
      </c>
      <c r="G18" s="10">
        <f>'[1]01 Investičné výdavky'!G18</f>
        <v>0</v>
      </c>
      <c r="H18" s="182"/>
      <c r="I18" s="182"/>
      <c r="J18" s="182"/>
      <c r="L18" s="2" t="s">
        <v>493</v>
      </c>
      <c r="M18" s="2">
        <f>ROUND(SUM(M9:M16)/SUM(C9:C16),0)</f>
        <v>79</v>
      </c>
      <c r="N18" s="2"/>
      <c r="O18" s="2"/>
      <c r="P18" s="2"/>
      <c r="Q18" s="2"/>
      <c r="R18" s="2"/>
      <c r="S18" s="2"/>
    </row>
    <row r="19" spans="2:19" x14ac:dyDescent="0.2">
      <c r="B19" s="4" t="s">
        <v>51</v>
      </c>
      <c r="C19" s="9">
        <f t="shared" si="0"/>
        <v>398668.26992699999</v>
      </c>
      <c r="D19" s="10">
        <f>'[1]01 Investičné výdavky'!D19</f>
        <v>0</v>
      </c>
      <c r="E19" s="10">
        <f>'[1]01 Investičné výdavky'!E19</f>
        <v>135547.21177518001</v>
      </c>
      <c r="F19" s="10">
        <f>'[1]01 Investičné výdavky'!F19</f>
        <v>263121.05815181998</v>
      </c>
      <c r="G19" s="10">
        <f>'[1]01 Investičné výdavky'!G19</f>
        <v>0</v>
      </c>
      <c r="H19" s="10"/>
      <c r="I19" s="10"/>
      <c r="J19" s="10"/>
      <c r="L19" s="2" t="s">
        <v>495</v>
      </c>
      <c r="M19" s="2">
        <f>Parametre!C12-(Parametre!C15-Parametre!C13)</f>
        <v>26</v>
      </c>
      <c r="N19" s="2"/>
      <c r="O19" s="2"/>
      <c r="P19" s="2"/>
      <c r="Q19" s="2"/>
      <c r="R19" s="2"/>
      <c r="S19" s="2"/>
    </row>
    <row r="20" spans="2:19" x14ac:dyDescent="0.2">
      <c r="B20" s="4" t="s">
        <v>71</v>
      </c>
      <c r="C20" s="9">
        <f t="shared" si="0"/>
        <v>93634.19</v>
      </c>
      <c r="D20" s="10">
        <f>'[1]01 Investičné výdavky'!D20</f>
        <v>0</v>
      </c>
      <c r="E20" s="10">
        <f>'[1]01 Investičné výdavky'!E20</f>
        <v>31835.624600000003</v>
      </c>
      <c r="F20" s="10">
        <f>'[1]01 Investičné výdavky'!F20</f>
        <v>61798.565399999999</v>
      </c>
      <c r="G20" s="10">
        <f>'[1]01 Investičné výdavky'!G20</f>
        <v>0</v>
      </c>
      <c r="H20" s="10"/>
      <c r="I20" s="10"/>
      <c r="J20" s="10"/>
      <c r="L20" s="3" t="s">
        <v>494</v>
      </c>
      <c r="M20" s="3">
        <f>M18-M19</f>
        <v>53</v>
      </c>
    </row>
    <row r="21" spans="2:19" s="14" customFormat="1" x14ac:dyDescent="0.2">
      <c r="B21" s="12" t="s">
        <v>345</v>
      </c>
      <c r="C21" s="13">
        <f t="shared" si="0"/>
        <v>14690915.640907001</v>
      </c>
      <c r="D21" s="13">
        <f>SUM(D5:D8,D19:D20)</f>
        <v>635685.01</v>
      </c>
      <c r="E21" s="13">
        <f>SUM(E5:E8,E19:E20)</f>
        <v>4896093.6489083795</v>
      </c>
      <c r="F21" s="13">
        <f t="shared" ref="F21:J21" si="3">SUM(F5:F8,F19:F20)</f>
        <v>9159136.9819986224</v>
      </c>
      <c r="G21" s="13">
        <f>SUM(G5:G8,G19:G20)</f>
        <v>0</v>
      </c>
      <c r="H21" s="13">
        <f t="shared" si="3"/>
        <v>0</v>
      </c>
      <c r="I21" s="13">
        <f t="shared" si="3"/>
        <v>0</v>
      </c>
      <c r="J21" s="13">
        <f t="shared" si="3"/>
        <v>0</v>
      </c>
    </row>
    <row r="22" spans="2:19" x14ac:dyDescent="0.2">
      <c r="B22" s="4" t="s">
        <v>62</v>
      </c>
      <c r="C22" s="9">
        <f t="shared" si="0"/>
        <v>1365656.2070899999</v>
      </c>
      <c r="D22" s="10">
        <f>'[1]01 Investičné výdavky'!D22</f>
        <v>0</v>
      </c>
      <c r="E22" s="10">
        <f>'[1]01 Investičné výdavky'!E22</f>
        <v>682828.10354499996</v>
      </c>
      <c r="F22" s="10">
        <f>'[1]01 Investičné výdavky'!F22</f>
        <v>682828.10354499996</v>
      </c>
      <c r="G22" s="10">
        <f>'[1]01 Investičné výdavky'!G22</f>
        <v>0</v>
      </c>
      <c r="H22" s="10"/>
      <c r="I22" s="10"/>
      <c r="J22" s="10"/>
    </row>
    <row r="23" spans="2:19" x14ac:dyDescent="0.2">
      <c r="B23" s="4" t="s">
        <v>343</v>
      </c>
      <c r="C23" s="9">
        <f t="shared" si="0"/>
        <v>1502221.82</v>
      </c>
      <c r="D23" s="10">
        <f>'[1]01 Investičné výdavky'!D23</f>
        <v>0</v>
      </c>
      <c r="E23" s="10">
        <f>'[1]01 Investičné výdavky'!E23</f>
        <v>510755.41880000004</v>
      </c>
      <c r="F23" s="10">
        <f>'[1]01 Investičné výdavky'!F23</f>
        <v>991466.40119999996</v>
      </c>
      <c r="G23" s="10"/>
      <c r="H23" s="10"/>
      <c r="I23" s="10"/>
      <c r="J23" s="10"/>
    </row>
    <row r="24" spans="2:19" ht="11.25" customHeight="1" x14ac:dyDescent="0.2">
      <c r="B24" s="12" t="s">
        <v>344</v>
      </c>
      <c r="C24" s="15">
        <f t="shared" si="0"/>
        <v>17558793.667997003</v>
      </c>
      <c r="D24" s="15">
        <f>SUM(D21:D23)</f>
        <v>635685.01</v>
      </c>
      <c r="E24" s="15">
        <f t="shared" ref="E24:J24" si="4">SUM(E21:E23)</f>
        <v>6089677.1712533794</v>
      </c>
      <c r="F24" s="15">
        <f t="shared" si="4"/>
        <v>10833431.486743623</v>
      </c>
      <c r="G24" s="15">
        <f t="shared" si="4"/>
        <v>0</v>
      </c>
      <c r="H24" s="15">
        <f t="shared" si="4"/>
        <v>0</v>
      </c>
      <c r="I24" s="15">
        <f t="shared" si="4"/>
        <v>0</v>
      </c>
      <c r="J24" s="15">
        <f t="shared" si="4"/>
        <v>0</v>
      </c>
    </row>
    <row r="25" spans="2:19" x14ac:dyDescent="0.2">
      <c r="B25" s="4" t="s">
        <v>72</v>
      </c>
      <c r="C25" s="9">
        <f t="shared" si="0"/>
        <v>3473896.2515994003</v>
      </c>
      <c r="D25" s="10">
        <f>'[1]01 Investičné výdavky'!D25</f>
        <v>89274.52</v>
      </c>
      <c r="E25" s="10">
        <f>'[1]01 Investičné výdavky'!E25</f>
        <v>1217935.4342506758</v>
      </c>
      <c r="F25" s="10">
        <f>'[1]01 Investičné výdavky'!F25</f>
        <v>2166686.2973487247</v>
      </c>
      <c r="G25" s="10">
        <f>'[1]01 Investičné výdavky'!G25</f>
        <v>0</v>
      </c>
      <c r="H25" s="10">
        <f t="shared" ref="H25" si="5">H24*0.2</f>
        <v>0</v>
      </c>
      <c r="I25" s="10"/>
      <c r="J25" s="10"/>
    </row>
    <row r="26" spans="2:19" x14ac:dyDescent="0.2">
      <c r="B26" s="5" t="s">
        <v>318</v>
      </c>
      <c r="C26" s="15">
        <f t="shared" si="0"/>
        <v>21032689.919596404</v>
      </c>
      <c r="D26" s="15">
        <f t="shared" ref="D26:J26" si="6">SUM(D24:D25)</f>
        <v>724959.53</v>
      </c>
      <c r="E26" s="15">
        <f t="shared" si="6"/>
        <v>7307612.6055040555</v>
      </c>
      <c r="F26" s="15">
        <f t="shared" si="6"/>
        <v>13000117.784092348</v>
      </c>
      <c r="G26" s="15">
        <f t="shared" si="6"/>
        <v>0</v>
      </c>
      <c r="H26" s="15">
        <f t="shared" si="6"/>
        <v>0</v>
      </c>
      <c r="I26" s="15">
        <f t="shared" si="6"/>
        <v>0</v>
      </c>
      <c r="J26" s="15">
        <f t="shared" si="6"/>
        <v>0</v>
      </c>
    </row>
    <row r="27" spans="2:19" x14ac:dyDescent="0.2">
      <c r="C27" s="16"/>
      <c r="D27" s="16"/>
      <c r="E27" s="16"/>
      <c r="F27" s="16"/>
      <c r="G27" s="16"/>
      <c r="H27" s="16"/>
      <c r="I27" s="16"/>
      <c r="J27" s="16"/>
    </row>
    <row r="28" spans="2:19" x14ac:dyDescent="0.2">
      <c r="B28" s="185" t="s">
        <v>319</v>
      </c>
      <c r="C28" s="186">
        <f>SUM(D28:J28)</f>
        <v>21032689.919596404</v>
      </c>
      <c r="D28" s="187">
        <f>D26</f>
        <v>724959.53</v>
      </c>
      <c r="E28" s="187">
        <f t="shared" ref="E28:G28" si="7">E26</f>
        <v>7307612.6055040555</v>
      </c>
      <c r="F28" s="187">
        <f t="shared" si="7"/>
        <v>13000117.784092348</v>
      </c>
      <c r="G28" s="187">
        <f t="shared" si="7"/>
        <v>0</v>
      </c>
      <c r="H28" s="187"/>
      <c r="I28" s="187"/>
      <c r="J28" s="187"/>
    </row>
    <row r="29" spans="2:19" x14ac:dyDescent="0.2">
      <c r="B29" s="185" t="s">
        <v>347</v>
      </c>
      <c r="C29" s="186">
        <f>SUM(D29:J29)</f>
        <v>14690915.640907001</v>
      </c>
      <c r="D29" s="197">
        <f>D28-D22-D23-D25</f>
        <v>635685.01</v>
      </c>
      <c r="E29" s="197">
        <f t="shared" ref="E29:J29" si="8">E28-E22-E23-E25</f>
        <v>4896093.6489083795</v>
      </c>
      <c r="F29" s="197">
        <f t="shared" si="8"/>
        <v>9159136.9819986224</v>
      </c>
      <c r="G29" s="197">
        <f t="shared" si="8"/>
        <v>0</v>
      </c>
      <c r="H29" s="197">
        <f t="shared" si="8"/>
        <v>0</v>
      </c>
      <c r="I29" s="197">
        <f t="shared" si="8"/>
        <v>0</v>
      </c>
      <c r="J29" s="197">
        <f t="shared" si="8"/>
        <v>0</v>
      </c>
    </row>
    <row r="30" spans="2:19" x14ac:dyDescent="0.2">
      <c r="B30" s="185" t="s">
        <v>320</v>
      </c>
      <c r="C30" s="186">
        <f>SUM(D30:J30)</f>
        <v>0</v>
      </c>
      <c r="D30" s="197">
        <f>D26-D28</f>
        <v>0</v>
      </c>
      <c r="E30" s="197">
        <f t="shared" ref="E30:J30" si="9">E26-E28</f>
        <v>0</v>
      </c>
      <c r="F30" s="197">
        <f t="shared" si="9"/>
        <v>0</v>
      </c>
      <c r="G30" s="197">
        <f t="shared" si="9"/>
        <v>0</v>
      </c>
      <c r="H30" s="197">
        <f t="shared" si="9"/>
        <v>0</v>
      </c>
      <c r="I30" s="197">
        <f t="shared" si="9"/>
        <v>0</v>
      </c>
      <c r="J30" s="197">
        <f t="shared" si="9"/>
        <v>0</v>
      </c>
    </row>
    <row r="31" spans="2:19" x14ac:dyDescent="0.2">
      <c r="B31" s="18" t="s">
        <v>73</v>
      </c>
    </row>
    <row r="33" spans="2:12" x14ac:dyDescent="0.2">
      <c r="B33" s="4"/>
      <c r="C33" s="4"/>
      <c r="D33" s="4" t="s">
        <v>10</v>
      </c>
      <c r="E33" s="4"/>
      <c r="F33" s="4"/>
      <c r="G33" s="4"/>
      <c r="H33" s="4"/>
      <c r="I33" s="4"/>
      <c r="J33" s="4"/>
      <c r="L33" s="3" t="s">
        <v>315</v>
      </c>
    </row>
    <row r="34" spans="2:12" x14ac:dyDescent="0.2">
      <c r="B34" s="5"/>
      <c r="C34" s="5"/>
      <c r="D34" s="6">
        <v>1</v>
      </c>
      <c r="E34" s="6">
        <v>2</v>
      </c>
      <c r="F34" s="6">
        <v>3</v>
      </c>
      <c r="G34" s="6">
        <v>4</v>
      </c>
      <c r="H34" s="6">
        <v>5</v>
      </c>
      <c r="I34" s="6"/>
      <c r="J34" s="6">
        <v>30</v>
      </c>
      <c r="L34" s="3" t="s">
        <v>316</v>
      </c>
    </row>
    <row r="35" spans="2:12" x14ac:dyDescent="0.2">
      <c r="B35" s="7" t="s">
        <v>54</v>
      </c>
      <c r="C35" s="7" t="s">
        <v>9</v>
      </c>
      <c r="D35" s="8">
        <f>D4</f>
        <v>2026</v>
      </c>
      <c r="E35" s="8">
        <f>E4</f>
        <v>2027</v>
      </c>
      <c r="F35" s="8">
        <f>F4</f>
        <v>2028</v>
      </c>
      <c r="G35" s="8">
        <f>G4</f>
        <v>2029</v>
      </c>
      <c r="H35" s="8">
        <v>2025</v>
      </c>
      <c r="I35" s="8" t="s">
        <v>67</v>
      </c>
      <c r="J35" s="8">
        <f>J4</f>
        <v>2055</v>
      </c>
    </row>
    <row r="36" spans="2:12" s="2" customFormat="1" x14ac:dyDescent="0.2">
      <c r="B36" s="4" t="s">
        <v>61</v>
      </c>
      <c r="C36" s="11">
        <f t="shared" ref="C36:C52" si="10">SUM(D36:J36)</f>
        <v>516063.09600000002</v>
      </c>
      <c r="D36" s="11">
        <f>D5*Parametre!$C$79</f>
        <v>401735.33999999997</v>
      </c>
      <c r="E36" s="11">
        <f>E5*Parametre!$C$79</f>
        <v>57163.877999999997</v>
      </c>
      <c r="F36" s="11">
        <f>F5*Parametre!$C$79</f>
        <v>57163.877999999997</v>
      </c>
      <c r="G36" s="11">
        <f>G5*Parametre!$C$79</f>
        <v>0</v>
      </c>
      <c r="H36" s="11">
        <f>H5*Parametre!$C$79</f>
        <v>0</v>
      </c>
      <c r="I36" s="11">
        <f>I5*Parametre!$C$79</f>
        <v>0</v>
      </c>
      <c r="J36" s="11">
        <f>J5*Parametre!$C$79</f>
        <v>0</v>
      </c>
    </row>
    <row r="37" spans="2:12" s="2" customFormat="1" x14ac:dyDescent="0.2">
      <c r="B37" s="17" t="s">
        <v>36</v>
      </c>
      <c r="C37" s="11">
        <f t="shared" si="10"/>
        <v>189312.41</v>
      </c>
      <c r="D37" s="11">
        <f>D6*Parametre!$C$76</f>
        <v>189312.41</v>
      </c>
      <c r="E37" s="11">
        <f>E6*Parametre!$C$76</f>
        <v>0</v>
      </c>
      <c r="F37" s="11">
        <f>F6*Parametre!$C$76</f>
        <v>0</v>
      </c>
      <c r="G37" s="11">
        <f>G6*Parametre!$C$76</f>
        <v>0</v>
      </c>
      <c r="H37" s="11">
        <f>H6*Parametre!$C$76</f>
        <v>0</v>
      </c>
      <c r="I37" s="11">
        <f>I6*Parametre!$C$76</f>
        <v>0</v>
      </c>
      <c r="J37" s="11">
        <f>J6*Parametre!$C$76</f>
        <v>0</v>
      </c>
      <c r="L37" s="2" t="s">
        <v>314</v>
      </c>
    </row>
    <row r="38" spans="2:12" s="2" customFormat="1" x14ac:dyDescent="0.2">
      <c r="B38" s="17" t="s">
        <v>52</v>
      </c>
      <c r="C38" s="11">
        <f t="shared" si="10"/>
        <v>132259.5</v>
      </c>
      <c r="D38" s="11">
        <f>D7*Parametre!$C$79</f>
        <v>0</v>
      </c>
      <c r="E38" s="11">
        <f>E7*Parametre!$C$79</f>
        <v>132259.5</v>
      </c>
      <c r="F38" s="11">
        <f>F7*Parametre!$C$79</f>
        <v>0</v>
      </c>
      <c r="G38" s="11">
        <f>G7*Parametre!$C$79</f>
        <v>0</v>
      </c>
      <c r="H38" s="11">
        <f>H7*Parametre!$C$79</f>
        <v>0</v>
      </c>
      <c r="I38" s="11">
        <f>I7*Parametre!$C$79</f>
        <v>0</v>
      </c>
      <c r="J38" s="11">
        <f>J7*Parametre!$C$79</f>
        <v>0</v>
      </c>
    </row>
    <row r="39" spans="2:12" s="2" customFormat="1" x14ac:dyDescent="0.2">
      <c r="B39" s="4" t="s">
        <v>53</v>
      </c>
      <c r="C39" s="11">
        <f t="shared" si="10"/>
        <v>11960048.097881999</v>
      </c>
      <c r="D39" s="11">
        <f t="shared" ref="D39:J39" si="11">SUM(D40:D49)</f>
        <v>0</v>
      </c>
      <c r="E39" s="11">
        <f t="shared" si="11"/>
        <v>4066416.3532798798</v>
      </c>
      <c r="F39" s="11">
        <f t="shared" si="11"/>
        <v>7893631.7446021196</v>
      </c>
      <c r="G39" s="11">
        <f t="shared" si="11"/>
        <v>0</v>
      </c>
      <c r="H39" s="11">
        <f t="shared" ref="H39" si="12">SUM(H40:H49)</f>
        <v>0</v>
      </c>
      <c r="I39" s="11">
        <f t="shared" si="11"/>
        <v>0</v>
      </c>
      <c r="J39" s="11">
        <f t="shared" si="11"/>
        <v>0</v>
      </c>
    </row>
    <row r="40" spans="2:12" s="2" customFormat="1" x14ac:dyDescent="0.2">
      <c r="B40" s="180" t="s">
        <v>31</v>
      </c>
      <c r="C40" s="183">
        <f t="shared" si="10"/>
        <v>6280882.9093800001</v>
      </c>
      <c r="D40" s="183">
        <f>D9*Parametre!$C$79</f>
        <v>0</v>
      </c>
      <c r="E40" s="183">
        <f>E9*Parametre!$C$79</f>
        <v>2135500.1891892003</v>
      </c>
      <c r="F40" s="183">
        <f>F9*Parametre!$C$79</f>
        <v>4145382.7201907998</v>
      </c>
      <c r="G40" s="183">
        <f>G9*Parametre!$C$79</f>
        <v>0</v>
      </c>
      <c r="H40" s="183">
        <f>H9*Parametre!$C$79</f>
        <v>0</v>
      </c>
      <c r="I40" s="183">
        <f>I9*Parametre!$C$79</f>
        <v>0</v>
      </c>
      <c r="J40" s="183">
        <f>J9*Parametre!$C$79</f>
        <v>0</v>
      </c>
    </row>
    <row r="41" spans="2:12" s="2" customFormat="1" x14ac:dyDescent="0.2">
      <c r="B41" s="180" t="s">
        <v>32</v>
      </c>
      <c r="C41" s="183">
        <f t="shared" si="10"/>
        <v>0</v>
      </c>
      <c r="D41" s="183">
        <f>D10*Parametre!$C$79</f>
        <v>0</v>
      </c>
      <c r="E41" s="183">
        <f>E10*Parametre!$C$79</f>
        <v>0</v>
      </c>
      <c r="F41" s="183">
        <f>F10*Parametre!$C$79</f>
        <v>0</v>
      </c>
      <c r="G41" s="183">
        <f>G10*Parametre!$C$79</f>
        <v>0</v>
      </c>
      <c r="H41" s="183">
        <f>H10*Parametre!$C$79</f>
        <v>0</v>
      </c>
      <c r="I41" s="183">
        <f>I10*Parametre!$C$79</f>
        <v>0</v>
      </c>
      <c r="J41" s="183">
        <f>J10*Parametre!$C$79</f>
        <v>0</v>
      </c>
    </row>
    <row r="42" spans="2:12" s="2" customFormat="1" x14ac:dyDescent="0.2">
      <c r="B42" s="180" t="s">
        <v>41</v>
      </c>
      <c r="C42" s="181">
        <f>SUM(D42:J42)</f>
        <v>0</v>
      </c>
      <c r="D42" s="183">
        <f>D11*Parametre!$C$79</f>
        <v>0</v>
      </c>
      <c r="E42" s="183">
        <f>E11*Parametre!$C$79</f>
        <v>0</v>
      </c>
      <c r="F42" s="183">
        <f>F11*Parametre!$C$79</f>
        <v>0</v>
      </c>
      <c r="G42" s="183">
        <f>G11*Parametre!$C$79</f>
        <v>0</v>
      </c>
      <c r="H42" s="183">
        <f>H11*Parametre!$C$79</f>
        <v>0</v>
      </c>
      <c r="I42" s="183">
        <f>I11*Parametre!$C$79</f>
        <v>0</v>
      </c>
      <c r="J42" s="183">
        <f>J11*Parametre!$C$79</f>
        <v>0</v>
      </c>
    </row>
    <row r="43" spans="2:12" s="2" customFormat="1" x14ac:dyDescent="0.2">
      <c r="B43" s="180" t="s">
        <v>69</v>
      </c>
      <c r="C43" s="183">
        <f t="shared" si="10"/>
        <v>3562857.05877</v>
      </c>
      <c r="D43" s="183">
        <f>D12*Parametre!$C$79</f>
        <v>0</v>
      </c>
      <c r="E43" s="183">
        <f>E12*Parametre!$C$79</f>
        <v>1211371.3999818</v>
      </c>
      <c r="F43" s="183">
        <f>F12*Parametre!$C$79</f>
        <v>2351485.6587882</v>
      </c>
      <c r="G43" s="183">
        <f>G12*Parametre!$C$79</f>
        <v>0</v>
      </c>
      <c r="H43" s="183">
        <f>H12*Parametre!$C$79</f>
        <v>0</v>
      </c>
      <c r="I43" s="183">
        <f>I12*Parametre!$C$79</f>
        <v>0</v>
      </c>
      <c r="J43" s="183">
        <f>J12*Parametre!$C$79</f>
        <v>0</v>
      </c>
    </row>
    <row r="44" spans="2:12" s="2" customFormat="1" x14ac:dyDescent="0.2">
      <c r="B44" s="180" t="s">
        <v>287</v>
      </c>
      <c r="C44" s="183">
        <f t="shared" si="10"/>
        <v>150841.06641</v>
      </c>
      <c r="D44" s="183">
        <f>D13*Parametre!$C$79</f>
        <v>0</v>
      </c>
      <c r="E44" s="183">
        <f>E13*Parametre!$C$79</f>
        <v>51285.962579400002</v>
      </c>
      <c r="F44" s="183">
        <f>F13*Parametre!$C$79</f>
        <v>99555.103830599997</v>
      </c>
      <c r="G44" s="183">
        <f>G13*Parametre!$C$79</f>
        <v>0</v>
      </c>
      <c r="H44" s="183">
        <f>H13*Parametre!$C$79</f>
        <v>0</v>
      </c>
      <c r="I44" s="183">
        <f>I13*Parametre!$C$79</f>
        <v>0</v>
      </c>
      <c r="J44" s="183">
        <f>J13*Parametre!$C$79</f>
        <v>0</v>
      </c>
    </row>
    <row r="45" spans="2:12" s="2" customFormat="1" x14ac:dyDescent="0.2">
      <c r="B45" s="180" t="s">
        <v>290</v>
      </c>
      <c r="C45" s="181">
        <f t="shared" ref="C45:C46" si="13">SUM(D45:J45)</f>
        <v>326679.63659999997</v>
      </c>
      <c r="D45" s="183">
        <f>D14*Parametre!$C$79</f>
        <v>0</v>
      </c>
      <c r="E45" s="183">
        <f>E14*Parametre!$C$79</f>
        <v>111071.07644400001</v>
      </c>
      <c r="F45" s="183">
        <f>F14*Parametre!$C$79</f>
        <v>215608.56015599999</v>
      </c>
      <c r="G45" s="183">
        <f>G14*Parametre!$C$79</f>
        <v>0</v>
      </c>
      <c r="H45" s="183">
        <f>H14*Parametre!$C$79</f>
        <v>0</v>
      </c>
      <c r="I45" s="183">
        <f>I14*Parametre!$C$79</f>
        <v>0</v>
      </c>
      <c r="J45" s="183">
        <f>J14*Parametre!$C$79</f>
        <v>0</v>
      </c>
    </row>
    <row r="46" spans="2:12" s="2" customFormat="1" x14ac:dyDescent="0.2">
      <c r="B46" s="180" t="s">
        <v>291</v>
      </c>
      <c r="C46" s="181">
        <f t="shared" si="13"/>
        <v>0</v>
      </c>
      <c r="D46" s="183">
        <f>D15*Parametre!$C$79</f>
        <v>0</v>
      </c>
      <c r="E46" s="183">
        <f>E15*Parametre!$C$79</f>
        <v>0</v>
      </c>
      <c r="F46" s="183">
        <f>F15*Parametre!$C$79</f>
        <v>0</v>
      </c>
      <c r="G46" s="183">
        <f>G15*Parametre!$C$79</f>
        <v>0</v>
      </c>
      <c r="H46" s="183">
        <f>H15*Parametre!$C$79</f>
        <v>0</v>
      </c>
      <c r="I46" s="183">
        <f>I15*Parametre!$C$79</f>
        <v>0</v>
      </c>
      <c r="J46" s="183">
        <f>J15*Parametre!$C$79</f>
        <v>0</v>
      </c>
    </row>
    <row r="47" spans="2:12" s="2" customFormat="1" x14ac:dyDescent="0.2">
      <c r="B47" s="180" t="s">
        <v>292</v>
      </c>
      <c r="C47" s="183">
        <f t="shared" si="10"/>
        <v>126849.26673</v>
      </c>
      <c r="D47" s="183">
        <f>D16*Parametre!$C$79</f>
        <v>0</v>
      </c>
      <c r="E47" s="183">
        <f>E16*Parametre!$C$79</f>
        <v>43128.750688200002</v>
      </c>
      <c r="F47" s="183">
        <f>F16*Parametre!$C$79</f>
        <v>83720.516041800001</v>
      </c>
      <c r="G47" s="183">
        <f>G16*Parametre!$C$79</f>
        <v>0</v>
      </c>
      <c r="H47" s="183">
        <f>H16*Parametre!$C$79</f>
        <v>0</v>
      </c>
      <c r="I47" s="183">
        <f>I16*Parametre!$C$79</f>
        <v>0</v>
      </c>
      <c r="J47" s="183">
        <f>J16*Parametre!$C$79</f>
        <v>0</v>
      </c>
    </row>
    <row r="48" spans="2:12" s="2" customFormat="1" x14ac:dyDescent="0.2">
      <c r="B48" s="180" t="s">
        <v>49</v>
      </c>
      <c r="C48" s="183">
        <f t="shared" si="10"/>
        <v>313120.77838199999</v>
      </c>
      <c r="D48" s="183">
        <f>D17*Parametre!$C$79</f>
        <v>0</v>
      </c>
      <c r="E48" s="183">
        <f>E17*Parametre!$C$79</f>
        <v>106461.06464988001</v>
      </c>
      <c r="F48" s="183">
        <f>F17*Parametre!$C$79</f>
        <v>206659.71373212</v>
      </c>
      <c r="G48" s="183">
        <f>G17*Parametre!$C$79</f>
        <v>0</v>
      </c>
      <c r="H48" s="183">
        <f>H17*Parametre!$C$79</f>
        <v>0</v>
      </c>
      <c r="I48" s="183">
        <f>I17*Parametre!$C$79</f>
        <v>0</v>
      </c>
      <c r="J48" s="183">
        <f>J17*Parametre!$C$79</f>
        <v>0</v>
      </c>
    </row>
    <row r="49" spans="2:10" s="2" customFormat="1" x14ac:dyDescent="0.2">
      <c r="B49" s="180" t="s">
        <v>70</v>
      </c>
      <c r="C49" s="183">
        <f t="shared" si="10"/>
        <v>1198817.38161</v>
      </c>
      <c r="D49" s="183">
        <f>D18*Parametre!$C$79</f>
        <v>0</v>
      </c>
      <c r="E49" s="183">
        <f>E18*Parametre!$C$79</f>
        <v>407597.90974740003</v>
      </c>
      <c r="F49" s="183">
        <f>F18*Parametre!$C$79</f>
        <v>791219.47186260007</v>
      </c>
      <c r="G49" s="183">
        <f>G18*Parametre!$C$79</f>
        <v>0</v>
      </c>
      <c r="H49" s="183">
        <f>H18*Parametre!$C$79</f>
        <v>0</v>
      </c>
      <c r="I49" s="183">
        <f>I18*Parametre!$C$79</f>
        <v>0</v>
      </c>
      <c r="J49" s="183">
        <f>J18*Parametre!$C$79</f>
        <v>0</v>
      </c>
    </row>
    <row r="50" spans="2:10" s="2" customFormat="1" x14ac:dyDescent="0.2">
      <c r="B50" s="17" t="s">
        <v>51</v>
      </c>
      <c r="C50" s="11">
        <f t="shared" si="10"/>
        <v>358801.44293429999</v>
      </c>
      <c r="D50" s="11">
        <f>D19*Parametre!$C$79</f>
        <v>0</v>
      </c>
      <c r="E50" s="11">
        <f>E19*Parametre!$C$79</f>
        <v>121992.49059766201</v>
      </c>
      <c r="F50" s="11">
        <f>F19*Parametre!$C$79</f>
        <v>236808.95233663797</v>
      </c>
      <c r="G50" s="11">
        <f>G19*Parametre!$C$79</f>
        <v>0</v>
      </c>
      <c r="H50" s="11">
        <f>H19*Parametre!$C$79</f>
        <v>0</v>
      </c>
      <c r="I50" s="11">
        <f>I19*Parametre!$C$79</f>
        <v>0</v>
      </c>
      <c r="J50" s="11">
        <f>J19*Parametre!$C$79</f>
        <v>0</v>
      </c>
    </row>
    <row r="51" spans="2:10" s="2" customFormat="1" x14ac:dyDescent="0.2">
      <c r="B51" s="17" t="s">
        <v>71</v>
      </c>
      <c r="C51" s="11">
        <f t="shared" si="10"/>
        <v>84270.771000000008</v>
      </c>
      <c r="D51" s="11">
        <f>D20*Parametre!$C$79</f>
        <v>0</v>
      </c>
      <c r="E51" s="11">
        <f>E20*Parametre!$C$79</f>
        <v>28652.062140000002</v>
      </c>
      <c r="F51" s="11">
        <f>F20*Parametre!$C$79</f>
        <v>55618.708859999999</v>
      </c>
      <c r="G51" s="11">
        <f>G20*Parametre!$C$79</f>
        <v>0</v>
      </c>
      <c r="H51" s="11">
        <f>H20*Parametre!$C$79</f>
        <v>0</v>
      </c>
      <c r="I51" s="11">
        <f>I20*Parametre!$C$79</f>
        <v>0</v>
      </c>
      <c r="J51" s="11">
        <f>J20*Parametre!$C$79</f>
        <v>0</v>
      </c>
    </row>
    <row r="52" spans="2:10" s="2" customFormat="1" x14ac:dyDescent="0.2">
      <c r="B52" s="19" t="s">
        <v>63</v>
      </c>
      <c r="C52" s="20">
        <f t="shared" si="10"/>
        <v>13240755.317816298</v>
      </c>
      <c r="D52" s="20">
        <f t="shared" ref="D52:J52" si="14">SUM(D36:D39,D50:D51)</f>
        <v>591047.75</v>
      </c>
      <c r="E52" s="20">
        <f t="shared" si="14"/>
        <v>4406484.2840175414</v>
      </c>
      <c r="F52" s="20">
        <f t="shared" si="14"/>
        <v>8243223.283798757</v>
      </c>
      <c r="G52" s="20">
        <f t="shared" si="14"/>
        <v>0</v>
      </c>
      <c r="H52" s="20">
        <f t="shared" si="14"/>
        <v>0</v>
      </c>
      <c r="I52" s="20">
        <f t="shared" si="14"/>
        <v>0</v>
      </c>
      <c r="J52" s="20">
        <f t="shared" si="14"/>
        <v>0</v>
      </c>
    </row>
    <row r="53" spans="2:10" s="2" customFormat="1" x14ac:dyDescent="0.2">
      <c r="B53" s="172"/>
      <c r="C53" s="173"/>
      <c r="D53" s="173"/>
      <c r="E53" s="173"/>
      <c r="F53" s="173"/>
      <c r="G53" s="173"/>
      <c r="H53" s="173"/>
      <c r="I53" s="173"/>
      <c r="J53" s="173"/>
    </row>
    <row r="54" spans="2:10" s="2" customFormat="1" x14ac:dyDescent="0.2">
      <c r="B54" s="172" t="s">
        <v>322</v>
      </c>
      <c r="C54" s="173"/>
      <c r="D54" s="173"/>
      <c r="E54" s="173"/>
      <c r="F54" s="173"/>
      <c r="G54" s="173"/>
      <c r="H54" s="173"/>
      <c r="I54" s="173"/>
      <c r="J54" s="173"/>
    </row>
    <row r="55" spans="2:10" x14ac:dyDescent="0.2">
      <c r="B55" s="176" t="s">
        <v>61</v>
      </c>
    </row>
    <row r="56" spans="2:10" x14ac:dyDescent="0.2">
      <c r="B56" s="177" t="s">
        <v>284</v>
      </c>
    </row>
    <row r="57" spans="2:10" x14ac:dyDescent="0.2">
      <c r="B57" s="176" t="s">
        <v>278</v>
      </c>
    </row>
    <row r="58" spans="2:10" x14ac:dyDescent="0.2">
      <c r="B58" s="177" t="s">
        <v>279</v>
      </c>
    </row>
    <row r="59" spans="2:10" x14ac:dyDescent="0.2">
      <c r="B59" s="178" t="s">
        <v>52</v>
      </c>
    </row>
    <row r="60" spans="2:10" x14ac:dyDescent="0.2">
      <c r="B60" s="177" t="s">
        <v>280</v>
      </c>
    </row>
    <row r="61" spans="2:10" x14ac:dyDescent="0.2">
      <c r="B61" s="175" t="s">
        <v>281</v>
      </c>
    </row>
    <row r="62" spans="2:10" x14ac:dyDescent="0.2">
      <c r="B62" s="174" t="s">
        <v>294</v>
      </c>
    </row>
    <row r="63" spans="2:10" x14ac:dyDescent="0.2">
      <c r="B63" s="175" t="s">
        <v>282</v>
      </c>
    </row>
    <row r="64" spans="2:10" x14ac:dyDescent="0.2">
      <c r="B64" s="174" t="s">
        <v>295</v>
      </c>
    </row>
    <row r="65" spans="2:2" x14ac:dyDescent="0.2">
      <c r="B65" s="175" t="s">
        <v>296</v>
      </c>
    </row>
    <row r="66" spans="2:2" x14ac:dyDescent="0.2">
      <c r="B66" s="174" t="s">
        <v>297</v>
      </c>
    </row>
    <row r="67" spans="2:2" x14ac:dyDescent="0.2">
      <c r="B67" s="175" t="s">
        <v>283</v>
      </c>
    </row>
    <row r="68" spans="2:2" x14ac:dyDescent="0.2">
      <c r="B68" s="1" t="s">
        <v>285</v>
      </c>
    </row>
    <row r="69" spans="2:2" x14ac:dyDescent="0.2">
      <c r="B69" s="179" t="s">
        <v>286</v>
      </c>
    </row>
    <row r="70" spans="2:2" x14ac:dyDescent="0.2">
      <c r="B70" s="1" t="s">
        <v>288</v>
      </c>
    </row>
    <row r="71" spans="2:2" x14ac:dyDescent="0.2">
      <c r="B71" s="179" t="s">
        <v>289</v>
      </c>
    </row>
    <row r="72" spans="2:2" x14ac:dyDescent="0.2">
      <c r="B72" s="1" t="s">
        <v>293</v>
      </c>
    </row>
    <row r="73" spans="2:2" x14ac:dyDescent="0.2">
      <c r="B73" s="179" t="s">
        <v>300</v>
      </c>
    </row>
    <row r="74" spans="2:2" x14ac:dyDescent="0.2">
      <c r="B74" s="1" t="s">
        <v>298</v>
      </c>
    </row>
    <row r="75" spans="2:2" x14ac:dyDescent="0.2">
      <c r="B75" s="179" t="s">
        <v>301</v>
      </c>
    </row>
    <row r="76" spans="2:2" x14ac:dyDescent="0.2">
      <c r="B76" s="1" t="s">
        <v>299</v>
      </c>
    </row>
    <row r="77" spans="2:2" x14ac:dyDescent="0.2">
      <c r="B77" s="179" t="s">
        <v>302</v>
      </c>
    </row>
    <row r="78" spans="2:2" x14ac:dyDescent="0.2">
      <c r="B78" s="1" t="s">
        <v>303</v>
      </c>
    </row>
    <row r="79" spans="2:2" x14ac:dyDescent="0.2">
      <c r="B79" s="179" t="s">
        <v>304</v>
      </c>
    </row>
    <row r="80" spans="2:2" x14ac:dyDescent="0.2">
      <c r="B80" s="1" t="s">
        <v>468</v>
      </c>
    </row>
    <row r="81" spans="2:2" x14ac:dyDescent="0.2">
      <c r="B81" s="179" t="s">
        <v>51</v>
      </c>
    </row>
    <row r="82" spans="2:2" x14ac:dyDescent="0.2">
      <c r="B82" s="1" t="s">
        <v>305</v>
      </c>
    </row>
    <row r="83" spans="2:2" x14ac:dyDescent="0.2">
      <c r="B83" s="178" t="s">
        <v>307</v>
      </c>
    </row>
    <row r="84" spans="2:2" x14ac:dyDescent="0.2">
      <c r="B84" s="1" t="s">
        <v>306</v>
      </c>
    </row>
    <row r="85" spans="2:2" x14ac:dyDescent="0.2">
      <c r="B85" s="176" t="s">
        <v>308</v>
      </c>
    </row>
    <row r="86" spans="2:2" x14ac:dyDescent="0.2">
      <c r="B86" s="177" t="s">
        <v>310</v>
      </c>
    </row>
    <row r="87" spans="2:2" x14ac:dyDescent="0.2">
      <c r="B87" s="176" t="s">
        <v>309</v>
      </c>
    </row>
    <row r="88" spans="2:2" x14ac:dyDescent="0.2">
      <c r="B88" s="177" t="s">
        <v>311</v>
      </c>
    </row>
  </sheetData>
  <phoneticPr fontId="4" type="noConversion"/>
  <pageMargins left="0.19685039370078741" right="0.19685039370078741" top="0.98425196850393704" bottom="0.78740157480314965" header="0.51181102362204722" footer="0.51181102362204722"/>
  <pageSetup scale="75" orientation="landscape" r:id="rId1"/>
  <headerFooter alignWithMargins="0">
    <oddHeader>&amp;LPríloha 7: Štandardné tabuľky - Cesty 
&amp;"Arial,Tučné"&amp;12 01 Investičné náklady</oddHeader>
    <oddFooter>&amp;CStrana &amp;P z &amp;N</oddFooter>
  </headerFooter>
  <ignoredErrors>
    <ignoredError sqref="H37:J37 H39:J39 D39:G39 D37:G3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ist10">
    <tabColor rgb="FFFFC000"/>
  </sheetPr>
  <dimension ref="B1:L20"/>
  <sheetViews>
    <sheetView tabSelected="1" zoomScaleNormal="100" workbookViewId="0">
      <selection activeCell="C18" sqref="C18:C19"/>
    </sheetView>
  </sheetViews>
  <sheetFormatPr defaultRowHeight="11.25" x14ac:dyDescent="0.2"/>
  <cols>
    <col min="1" max="1" width="2.7109375" style="3" customWidth="1"/>
    <col min="2" max="2" width="50.7109375" style="3" customWidth="1"/>
    <col min="3" max="9" width="13.7109375" style="3" customWidth="1"/>
    <col min="10" max="11" width="5" style="3" bestFit="1" customWidth="1"/>
    <col min="12" max="12" width="12.85546875" style="3" customWidth="1"/>
    <col min="13" max="36" width="5" style="3" bestFit="1" customWidth="1"/>
    <col min="37" max="16384" width="9.140625" style="3"/>
  </cols>
  <sheetData>
    <row r="1" spans="2:12" ht="12" thickBot="1" x14ac:dyDescent="0.25"/>
    <row r="2" spans="2:12" x14ac:dyDescent="0.2">
      <c r="B2" s="21" t="s">
        <v>112</v>
      </c>
      <c r="H2" s="85" t="s">
        <v>113</v>
      </c>
      <c r="I2" s="86" t="s">
        <v>114</v>
      </c>
    </row>
    <row r="3" spans="2:12" ht="56.25" x14ac:dyDescent="0.2">
      <c r="B3" s="75" t="s">
        <v>42</v>
      </c>
      <c r="C3" s="76" t="s">
        <v>33</v>
      </c>
      <c r="D3" s="76" t="s">
        <v>91</v>
      </c>
      <c r="E3" s="76" t="s">
        <v>38</v>
      </c>
      <c r="F3" s="76" t="s">
        <v>37</v>
      </c>
      <c r="G3" s="77" t="s">
        <v>40</v>
      </c>
      <c r="H3" s="80" t="s">
        <v>16</v>
      </c>
      <c r="I3" s="81" t="s">
        <v>16</v>
      </c>
    </row>
    <row r="4" spans="2:12" x14ac:dyDescent="0.2">
      <c r="B4" s="22" t="s">
        <v>36</v>
      </c>
      <c r="C4" s="23" t="s">
        <v>39</v>
      </c>
      <c r="D4" s="190">
        <f>30-(Parametre!$C$14-Parametre!$C$13+1)</f>
        <v>26</v>
      </c>
      <c r="E4" s="23">
        <v>0</v>
      </c>
      <c r="F4" s="23" t="s">
        <v>39</v>
      </c>
      <c r="G4" s="78" t="s">
        <v>39</v>
      </c>
      <c r="H4" s="82">
        <f>'01 Investičné výdavky'!C6</f>
        <v>189312.41</v>
      </c>
      <c r="I4" s="83">
        <f>H4*Parametre!C76</f>
        <v>189312.41</v>
      </c>
      <c r="L4" s="2" t="s">
        <v>314</v>
      </c>
    </row>
    <row r="5" spans="2:12" x14ac:dyDescent="0.2">
      <c r="B5" s="22" t="s">
        <v>31</v>
      </c>
      <c r="C5" s="73">
        <v>100</v>
      </c>
      <c r="D5" s="190">
        <f>30-(Parametre!$C$14-Parametre!$C$13+1)</f>
        <v>26</v>
      </c>
      <c r="E5" s="24">
        <v>0</v>
      </c>
      <c r="F5" s="24">
        <f>C5+(E5*C5)</f>
        <v>100</v>
      </c>
      <c r="G5" s="79">
        <f>(F5-D5)/C5</f>
        <v>0.74</v>
      </c>
      <c r="H5" s="82">
        <f>G5*'01 Investičné výdavky'!C9</f>
        <v>5164281.5032679997</v>
      </c>
      <c r="I5" s="83">
        <f>H5*Parametre!$C$79</f>
        <v>4647853.3529412001</v>
      </c>
    </row>
    <row r="6" spans="2:12" x14ac:dyDescent="0.2">
      <c r="B6" s="22" t="s">
        <v>32</v>
      </c>
      <c r="C6" s="73">
        <v>100</v>
      </c>
      <c r="D6" s="190">
        <f>30-(Parametre!$C$14-Parametre!$C$13+1)</f>
        <v>26</v>
      </c>
      <c r="E6" s="24">
        <v>0</v>
      </c>
      <c r="F6" s="24">
        <f t="shared" ref="F6:F12" si="0">C6+(E6*C6)</f>
        <v>100</v>
      </c>
      <c r="G6" s="79">
        <f t="shared" ref="G6:G12" si="1">(F6-D6)/C6</f>
        <v>0.74</v>
      </c>
      <c r="H6" s="82">
        <f>G6*'01 Investičné výdavky'!C10</f>
        <v>0</v>
      </c>
      <c r="I6" s="83">
        <f>H6*Parametre!$C$79</f>
        <v>0</v>
      </c>
    </row>
    <row r="7" spans="2:12" x14ac:dyDescent="0.2">
      <c r="B7" s="22" t="s">
        <v>41</v>
      </c>
      <c r="C7" s="73">
        <v>60</v>
      </c>
      <c r="D7" s="190">
        <f>30-(Parametre!$C$14-Parametre!$C$13+1)</f>
        <v>26</v>
      </c>
      <c r="E7" s="24">
        <v>0</v>
      </c>
      <c r="F7" s="24">
        <f>C7+(E7*C7)</f>
        <v>60</v>
      </c>
      <c r="G7" s="79">
        <f t="shared" si="1"/>
        <v>0.56666666666666665</v>
      </c>
      <c r="H7" s="82">
        <f>G7*'01 Investičné výdavky'!C11</f>
        <v>0</v>
      </c>
      <c r="I7" s="83">
        <f>H7*Parametre!$C$79</f>
        <v>0</v>
      </c>
      <c r="L7" s="3" t="s">
        <v>315</v>
      </c>
    </row>
    <row r="8" spans="2:12" x14ac:dyDescent="0.2">
      <c r="B8" s="22" t="s">
        <v>69</v>
      </c>
      <c r="C8" s="73">
        <v>50</v>
      </c>
      <c r="D8" s="190">
        <f>30-(Parametre!$C$14-Parametre!$C$13+1)</f>
        <v>26</v>
      </c>
      <c r="E8" s="24">
        <v>0</v>
      </c>
      <c r="F8" s="24">
        <f t="shared" si="0"/>
        <v>50</v>
      </c>
      <c r="G8" s="79">
        <f t="shared" si="1"/>
        <v>0.48</v>
      </c>
      <c r="H8" s="82">
        <f>G8*'01 Investičné výdavky'!C12</f>
        <v>1900190.4313439999</v>
      </c>
      <c r="I8" s="83">
        <f>H8*Parametre!$C$79</f>
        <v>1710171.3882096</v>
      </c>
      <c r="L8" s="3" t="s">
        <v>316</v>
      </c>
    </row>
    <row r="9" spans="2:12" x14ac:dyDescent="0.2">
      <c r="B9" s="22" t="s">
        <v>287</v>
      </c>
      <c r="C9" s="73">
        <v>50</v>
      </c>
      <c r="D9" s="190">
        <f>30-(Parametre!$C$14-Parametre!$C$13+1)</f>
        <v>26</v>
      </c>
      <c r="E9" s="24">
        <v>0</v>
      </c>
      <c r="F9" s="24">
        <f t="shared" si="0"/>
        <v>50</v>
      </c>
      <c r="G9" s="79">
        <f t="shared" si="1"/>
        <v>0.48</v>
      </c>
      <c r="H9" s="82">
        <f>G9*'01 Investičné výdavky'!C13</f>
        <v>80448.568751999992</v>
      </c>
      <c r="I9" s="83">
        <f>H9*Parametre!$C$79</f>
        <v>72403.711876799993</v>
      </c>
    </row>
    <row r="10" spans="2:12" x14ac:dyDescent="0.2">
      <c r="B10" s="22" t="s">
        <v>290</v>
      </c>
      <c r="C10" s="73">
        <v>30</v>
      </c>
      <c r="D10" s="190">
        <f>30-(Parametre!$C$14-Parametre!$C$13+1)</f>
        <v>26</v>
      </c>
      <c r="E10" s="24">
        <v>0</v>
      </c>
      <c r="F10" s="24">
        <f t="shared" si="0"/>
        <v>30</v>
      </c>
      <c r="G10" s="79">
        <f t="shared" si="1"/>
        <v>0.13333333333333333</v>
      </c>
      <c r="H10" s="82">
        <f>G10*'01 Investičné výdavky'!C14</f>
        <v>48396.983200000002</v>
      </c>
      <c r="I10" s="83">
        <f>H10*Parametre!$C$79</f>
        <v>43557.284880000007</v>
      </c>
    </row>
    <row r="11" spans="2:12" ht="12" thickBot="1" x14ac:dyDescent="0.25">
      <c r="B11" s="22" t="s">
        <v>291</v>
      </c>
      <c r="C11" s="73">
        <v>30</v>
      </c>
      <c r="D11" s="190">
        <f>30-(Parametre!$C$14-Parametre!$C$13+1)</f>
        <v>26</v>
      </c>
      <c r="E11" s="24">
        <v>0</v>
      </c>
      <c r="F11" s="24">
        <f t="shared" si="0"/>
        <v>30</v>
      </c>
      <c r="G11" s="79">
        <f t="shared" si="1"/>
        <v>0.13333333333333333</v>
      </c>
      <c r="H11" s="82">
        <f>G11*'01 Investičné výdavky'!C15</f>
        <v>0</v>
      </c>
      <c r="I11" s="83">
        <f>H11*Parametre!$C$79</f>
        <v>0</v>
      </c>
    </row>
    <row r="12" spans="2:12" ht="12" thickBot="1" x14ac:dyDescent="0.25">
      <c r="B12" s="22" t="s">
        <v>292</v>
      </c>
      <c r="C12" s="73">
        <v>15</v>
      </c>
      <c r="D12" s="190">
        <f>30-(Parametre!$C$14-Parametre!$C$13+1)</f>
        <v>26</v>
      </c>
      <c r="E12" s="24">
        <v>1</v>
      </c>
      <c r="F12" s="24">
        <f t="shared" si="0"/>
        <v>30</v>
      </c>
      <c r="G12" s="79">
        <f t="shared" si="1"/>
        <v>0.26666666666666666</v>
      </c>
      <c r="H12" s="82">
        <f>G12*'01 Investičné výdavky'!C16</f>
        <v>37584.967919999996</v>
      </c>
      <c r="I12" s="83">
        <f>H12*Parametre!$C$79</f>
        <v>33826.471127999997</v>
      </c>
      <c r="K12" s="184" t="s">
        <v>312</v>
      </c>
      <c r="L12" s="16">
        <f>'01 Investičné výdavky'!C16</f>
        <v>140943.62969999999</v>
      </c>
    </row>
    <row r="13" spans="2:12" ht="12" thickBot="1" x14ac:dyDescent="0.25">
      <c r="B13" s="5" t="s">
        <v>16</v>
      </c>
      <c r="C13" s="4"/>
      <c r="D13" s="17"/>
      <c r="E13" s="4"/>
      <c r="F13" s="4"/>
      <c r="G13" s="38"/>
      <c r="H13" s="74">
        <f>SUM(H4:H12)</f>
        <v>7420214.8644839991</v>
      </c>
      <c r="I13" s="84">
        <f>SUM(I4:I12)</f>
        <v>6697124.6190356007</v>
      </c>
      <c r="L13" s="3" t="s">
        <v>313</v>
      </c>
    </row>
    <row r="14" spans="2:12" x14ac:dyDescent="0.2">
      <c r="B14" s="25" t="s">
        <v>111</v>
      </c>
    </row>
    <row r="17" spans="2:7" x14ac:dyDescent="0.2">
      <c r="B17" s="26" t="s">
        <v>115</v>
      </c>
      <c r="C17" s="27"/>
      <c r="D17" s="27"/>
    </row>
    <row r="18" spans="2:7" x14ac:dyDescent="0.2">
      <c r="B18" s="38" t="s">
        <v>43</v>
      </c>
      <c r="C18" s="253">
        <f>'04 Prevádzkové príjmy'!C28-'03 Prevádzkové výdavky'!C68</f>
        <v>-1407997.7311730385</v>
      </c>
      <c r="D18" s="58"/>
      <c r="G18" s="16"/>
    </row>
    <row r="19" spans="2:7" x14ac:dyDescent="0.2">
      <c r="B19" s="38" t="s">
        <v>60</v>
      </c>
      <c r="C19" s="254">
        <f>'03 Prevádzkové výdavky'!C63+'07 Čas cestujúcich'!C90+'09 Spotreba PHM'!C129+'10 Ostatné náklady'!C147+'11 Bezpečnosť'!C31+'12 Znečisťujúce látky'!C82+'13 Skleníkové plyny'!C60+'14 Hluk'!C131</f>
        <v>33149396.727707162</v>
      </c>
      <c r="D19" s="59"/>
      <c r="G19" s="16"/>
    </row>
    <row r="20" spans="2:7" x14ac:dyDescent="0.2">
      <c r="B20" s="1" t="s">
        <v>116</v>
      </c>
    </row>
  </sheetData>
  <phoneticPr fontId="4" type="noConversion"/>
  <pageMargins left="0.19685039370078741" right="0.19685039370078741" top="0.98425196850393704" bottom="0.78740157480314965" header="0.51181102362204722" footer="0.51181102362204722"/>
  <pageSetup scale="75" orientation="landscape" r:id="rId1"/>
  <headerFooter alignWithMargins="0">
    <oddHeader>&amp;LPríloha 7: Štandardné tabuľky - Cesty
&amp;"Arial,Tučné"&amp;12 02 Zostatková hodnota</oddHeader>
    <oddFooter>Strana &amp;P z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List11">
    <tabColor rgb="FFFFC000"/>
  </sheetPr>
  <dimension ref="B2:AH78"/>
  <sheetViews>
    <sheetView zoomScaleNormal="100" workbookViewId="0">
      <selection activeCell="J5" sqref="J5"/>
    </sheetView>
  </sheetViews>
  <sheetFormatPr defaultRowHeight="11.25" x14ac:dyDescent="0.2"/>
  <cols>
    <col min="1" max="1" width="2" style="3" customWidth="1"/>
    <col min="2" max="2" width="37.7109375" style="3" customWidth="1"/>
    <col min="3" max="3" width="10.7109375" style="3" customWidth="1"/>
    <col min="4" max="32" width="6.7109375" style="3" customWidth="1"/>
    <col min="33" max="33" width="9.7109375" style="3" customWidth="1"/>
    <col min="34" max="34" width="10.5703125" style="3" customWidth="1"/>
    <col min="35" max="16384" width="9.140625" style="3"/>
  </cols>
  <sheetData>
    <row r="2" spans="2:33" x14ac:dyDescent="0.2">
      <c r="C2" s="4"/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x14ac:dyDescent="0.2">
      <c r="B3" s="5" t="s">
        <v>75</v>
      </c>
      <c r="C3" s="5"/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  <c r="M3" s="4">
        <v>10</v>
      </c>
      <c r="N3" s="4">
        <v>11</v>
      </c>
      <c r="O3" s="4">
        <v>12</v>
      </c>
      <c r="P3" s="4">
        <v>13</v>
      </c>
      <c r="Q3" s="4">
        <v>14</v>
      </c>
      <c r="R3" s="4">
        <v>15</v>
      </c>
      <c r="S3" s="4">
        <v>16</v>
      </c>
      <c r="T3" s="4">
        <v>17</v>
      </c>
      <c r="U3" s="4">
        <v>18</v>
      </c>
      <c r="V3" s="4">
        <v>19</v>
      </c>
      <c r="W3" s="4">
        <v>20</v>
      </c>
      <c r="X3" s="4">
        <v>21</v>
      </c>
      <c r="Y3" s="4">
        <v>22</v>
      </c>
      <c r="Z3" s="4">
        <v>23</v>
      </c>
      <c r="AA3" s="4">
        <v>24</v>
      </c>
      <c r="AB3" s="4">
        <v>25</v>
      </c>
      <c r="AC3" s="4">
        <v>26</v>
      </c>
      <c r="AD3" s="4">
        <v>27</v>
      </c>
      <c r="AE3" s="4">
        <v>28</v>
      </c>
      <c r="AF3" s="4">
        <v>29</v>
      </c>
      <c r="AG3" s="4">
        <v>30</v>
      </c>
    </row>
    <row r="4" spans="2:33" x14ac:dyDescent="0.2">
      <c r="B4" s="7" t="s">
        <v>44</v>
      </c>
      <c r="C4" s="7" t="s">
        <v>9</v>
      </c>
      <c r="D4" s="28">
        <f>Parametre!C13</f>
        <v>2026</v>
      </c>
      <c r="E4" s="28">
        <f>$D$4+D3</f>
        <v>2027</v>
      </c>
      <c r="F4" s="28">
        <f>$D$4+E3</f>
        <v>2028</v>
      </c>
      <c r="G4" s="28">
        <f>$D$4+F3</f>
        <v>2029</v>
      </c>
      <c r="H4" s="28">
        <f t="shared" ref="H4:AG4" si="0">$D$4+G3</f>
        <v>2030</v>
      </c>
      <c r="I4" s="28">
        <f t="shared" si="0"/>
        <v>2031</v>
      </c>
      <c r="J4" s="28">
        <f t="shared" si="0"/>
        <v>2032</v>
      </c>
      <c r="K4" s="28">
        <f t="shared" si="0"/>
        <v>2033</v>
      </c>
      <c r="L4" s="28">
        <f t="shared" si="0"/>
        <v>2034</v>
      </c>
      <c r="M4" s="28">
        <f t="shared" si="0"/>
        <v>2035</v>
      </c>
      <c r="N4" s="28">
        <f t="shared" si="0"/>
        <v>2036</v>
      </c>
      <c r="O4" s="28">
        <f t="shared" si="0"/>
        <v>2037</v>
      </c>
      <c r="P4" s="28">
        <f t="shared" si="0"/>
        <v>2038</v>
      </c>
      <c r="Q4" s="28">
        <f t="shared" si="0"/>
        <v>2039</v>
      </c>
      <c r="R4" s="28">
        <f t="shared" si="0"/>
        <v>2040</v>
      </c>
      <c r="S4" s="28">
        <f t="shared" si="0"/>
        <v>2041</v>
      </c>
      <c r="T4" s="28">
        <f t="shared" si="0"/>
        <v>2042</v>
      </c>
      <c r="U4" s="28">
        <f t="shared" si="0"/>
        <v>2043</v>
      </c>
      <c r="V4" s="28">
        <f t="shared" si="0"/>
        <v>2044</v>
      </c>
      <c r="W4" s="28">
        <f t="shared" si="0"/>
        <v>2045</v>
      </c>
      <c r="X4" s="28">
        <f t="shared" si="0"/>
        <v>2046</v>
      </c>
      <c r="Y4" s="28">
        <f t="shared" si="0"/>
        <v>2047</v>
      </c>
      <c r="Z4" s="28">
        <f t="shared" si="0"/>
        <v>2048</v>
      </c>
      <c r="AA4" s="28">
        <f t="shared" si="0"/>
        <v>2049</v>
      </c>
      <c r="AB4" s="28">
        <f t="shared" si="0"/>
        <v>2050</v>
      </c>
      <c r="AC4" s="28">
        <f t="shared" si="0"/>
        <v>2051</v>
      </c>
      <c r="AD4" s="28">
        <f t="shared" si="0"/>
        <v>2052</v>
      </c>
      <c r="AE4" s="28">
        <f t="shared" si="0"/>
        <v>2053</v>
      </c>
      <c r="AF4" s="28">
        <f t="shared" si="0"/>
        <v>2054</v>
      </c>
      <c r="AG4" s="28">
        <f t="shared" si="0"/>
        <v>2055</v>
      </c>
    </row>
    <row r="5" spans="2:33" x14ac:dyDescent="0.2">
      <c r="B5" s="4" t="s">
        <v>84</v>
      </c>
      <c r="C5" s="9">
        <f t="shared" ref="C5:C11" si="1">SUM(D5:AG5)</f>
        <v>241503680.72999978</v>
      </c>
      <c r="D5" s="10">
        <f>'[1]03 Prevádzkové výdavky'!D5</f>
        <v>8050122.6909999987</v>
      </c>
      <c r="E5" s="10">
        <f>'[1]03 Prevádzkové výdavky'!E5</f>
        <v>8050122.6909999987</v>
      </c>
      <c r="F5" s="10">
        <f>'[1]03 Prevádzkové výdavky'!F5</f>
        <v>8050122.6909999987</v>
      </c>
      <c r="G5" s="10">
        <f>'[1]03 Prevádzkové výdavky'!G5</f>
        <v>8050122.6909999987</v>
      </c>
      <c r="H5" s="10">
        <f>'[1]03 Prevádzkové výdavky'!H5</f>
        <v>8050122.6909999987</v>
      </c>
      <c r="I5" s="10">
        <f>'[1]03 Prevádzkové výdavky'!I5</f>
        <v>8050122.6909999987</v>
      </c>
      <c r="J5" s="10">
        <f>'[1]03 Prevádzkové výdavky'!J5</f>
        <v>8050122.6909999987</v>
      </c>
      <c r="K5" s="10">
        <f>'[1]03 Prevádzkové výdavky'!K5</f>
        <v>8050122.6909999987</v>
      </c>
      <c r="L5" s="10">
        <f>'[1]03 Prevádzkové výdavky'!L5</f>
        <v>8050122.6909999987</v>
      </c>
      <c r="M5" s="10">
        <f>'[1]03 Prevádzkové výdavky'!M5</f>
        <v>8050122.6909999987</v>
      </c>
      <c r="N5" s="10">
        <f>'[1]03 Prevádzkové výdavky'!N5</f>
        <v>8050122.6909999987</v>
      </c>
      <c r="O5" s="10">
        <f>'[1]03 Prevádzkové výdavky'!O5</f>
        <v>8050122.6909999987</v>
      </c>
      <c r="P5" s="10">
        <f>'[1]03 Prevádzkové výdavky'!P5</f>
        <v>8050122.6909999987</v>
      </c>
      <c r="Q5" s="10">
        <f>'[1]03 Prevádzkové výdavky'!Q5</f>
        <v>8050122.6909999987</v>
      </c>
      <c r="R5" s="10">
        <f>'[1]03 Prevádzkové výdavky'!R5</f>
        <v>8050122.6909999987</v>
      </c>
      <c r="S5" s="10">
        <f>'[1]03 Prevádzkové výdavky'!S5</f>
        <v>8050122.6909999987</v>
      </c>
      <c r="T5" s="10">
        <f>'[1]03 Prevádzkové výdavky'!T5</f>
        <v>8050122.6909999987</v>
      </c>
      <c r="U5" s="10">
        <f>'[1]03 Prevádzkové výdavky'!U5</f>
        <v>8050122.6909999987</v>
      </c>
      <c r="V5" s="10">
        <f>'[1]03 Prevádzkové výdavky'!V5</f>
        <v>8050122.6909999987</v>
      </c>
      <c r="W5" s="10">
        <f>'[1]03 Prevádzkové výdavky'!W5</f>
        <v>8050122.6909999987</v>
      </c>
      <c r="X5" s="10">
        <f>'[1]03 Prevádzkové výdavky'!X5</f>
        <v>8050122.6909999987</v>
      </c>
      <c r="Y5" s="10">
        <f>'[1]03 Prevádzkové výdavky'!Y5</f>
        <v>8050122.6909999987</v>
      </c>
      <c r="Z5" s="10">
        <f>'[1]03 Prevádzkové výdavky'!Z5</f>
        <v>8050122.6909999987</v>
      </c>
      <c r="AA5" s="10">
        <f>'[1]03 Prevádzkové výdavky'!AA5</f>
        <v>8050122.6909999987</v>
      </c>
      <c r="AB5" s="10">
        <f>'[1]03 Prevádzkové výdavky'!AB5</f>
        <v>8050122.6909999987</v>
      </c>
      <c r="AC5" s="10">
        <f>'[1]03 Prevádzkové výdavky'!AC5</f>
        <v>8050122.6909999987</v>
      </c>
      <c r="AD5" s="10">
        <f>'[1]03 Prevádzkové výdavky'!AD5</f>
        <v>8050122.6909999987</v>
      </c>
      <c r="AE5" s="10">
        <f>'[1]03 Prevádzkové výdavky'!AE5</f>
        <v>8050122.6909999987</v>
      </c>
      <c r="AF5" s="10">
        <f>'[1]03 Prevádzkové výdavky'!AF5</f>
        <v>8050122.6909999987</v>
      </c>
      <c r="AG5" s="10">
        <f>'[1]03 Prevádzkové výdavky'!AG5</f>
        <v>8050122.6909999987</v>
      </c>
    </row>
    <row r="6" spans="2:33" x14ac:dyDescent="0.2">
      <c r="B6" s="4" t="s">
        <v>45</v>
      </c>
      <c r="C6" s="9">
        <f t="shared" si="1"/>
        <v>0</v>
      </c>
      <c r="D6" s="10">
        <f>'[1]03 Prevádzkové výdavky'!D6</f>
        <v>0</v>
      </c>
      <c r="E6" s="10">
        <f>'[1]03 Prevádzkové výdavky'!E6</f>
        <v>0</v>
      </c>
      <c r="F6" s="10">
        <f>'[1]03 Prevádzkové výdavky'!F6</f>
        <v>0</v>
      </c>
      <c r="G6" s="10">
        <f>'[1]03 Prevádzkové výdavky'!G6</f>
        <v>0</v>
      </c>
      <c r="H6" s="10">
        <f>'[1]03 Prevádzkové výdavky'!H6</f>
        <v>0</v>
      </c>
      <c r="I6" s="10">
        <f>'[1]03 Prevádzkové výdavky'!I6</f>
        <v>0</v>
      </c>
      <c r="J6" s="10">
        <f>'[1]03 Prevádzkové výdavky'!J6</f>
        <v>0</v>
      </c>
      <c r="K6" s="10">
        <f>'[1]03 Prevádzkové výdavky'!K6</f>
        <v>0</v>
      </c>
      <c r="L6" s="10">
        <f>'[1]03 Prevádzkové výdavky'!L6</f>
        <v>0</v>
      </c>
      <c r="M6" s="10">
        <f>'[1]03 Prevádzkové výdavky'!M6</f>
        <v>0</v>
      </c>
      <c r="N6" s="10">
        <f>'[1]03 Prevádzkové výdavky'!N6</f>
        <v>0</v>
      </c>
      <c r="O6" s="10">
        <f>'[1]03 Prevádzkové výdavky'!O6</f>
        <v>0</v>
      </c>
      <c r="P6" s="10">
        <f>'[1]03 Prevádzkové výdavky'!P6</f>
        <v>0</v>
      </c>
      <c r="Q6" s="10">
        <f>'[1]03 Prevádzkové výdavky'!Q6</f>
        <v>0</v>
      </c>
      <c r="R6" s="10">
        <f>'[1]03 Prevádzkové výdavky'!R6</f>
        <v>0</v>
      </c>
      <c r="S6" s="10">
        <f>'[1]03 Prevádzkové výdavky'!S6</f>
        <v>0</v>
      </c>
      <c r="T6" s="10">
        <f>'[1]03 Prevádzkové výdavky'!T6</f>
        <v>0</v>
      </c>
      <c r="U6" s="10">
        <f>'[1]03 Prevádzkové výdavky'!U6</f>
        <v>0</v>
      </c>
      <c r="V6" s="10">
        <f>'[1]03 Prevádzkové výdavky'!V6</f>
        <v>0</v>
      </c>
      <c r="W6" s="10">
        <f>'[1]03 Prevádzkové výdavky'!W6</f>
        <v>0</v>
      </c>
      <c r="X6" s="10">
        <f>'[1]03 Prevádzkové výdavky'!X6</f>
        <v>0</v>
      </c>
      <c r="Y6" s="10">
        <f>'[1]03 Prevádzkové výdavky'!Y6</f>
        <v>0</v>
      </c>
      <c r="Z6" s="10">
        <f>'[1]03 Prevádzkové výdavky'!Z6</f>
        <v>0</v>
      </c>
      <c r="AA6" s="10">
        <f>'[1]03 Prevádzkové výdavky'!AA6</f>
        <v>0</v>
      </c>
      <c r="AB6" s="10">
        <f>'[1]03 Prevádzkové výdavky'!AB6</f>
        <v>0</v>
      </c>
      <c r="AC6" s="10">
        <f>'[1]03 Prevádzkové výdavky'!AC6</f>
        <v>0</v>
      </c>
      <c r="AD6" s="10">
        <f>'[1]03 Prevádzkové výdavky'!AD6</f>
        <v>0</v>
      </c>
      <c r="AE6" s="10">
        <f>'[1]03 Prevádzkové výdavky'!AE6</f>
        <v>0</v>
      </c>
      <c r="AF6" s="10">
        <f>'[1]03 Prevádzkové výdavky'!AF6</f>
        <v>0</v>
      </c>
      <c r="AG6" s="10">
        <f>'[1]03 Prevádzkové výdavky'!AG6</f>
        <v>0</v>
      </c>
    </row>
    <row r="7" spans="2:33" x14ac:dyDescent="0.2">
      <c r="B7" s="5" t="s">
        <v>74</v>
      </c>
      <c r="C7" s="15">
        <f t="shared" si="1"/>
        <v>241503680.72999978</v>
      </c>
      <c r="D7" s="15">
        <f t="shared" ref="D7:AG7" si="2">SUM(D5:D6)</f>
        <v>8050122.6909999987</v>
      </c>
      <c r="E7" s="15">
        <f t="shared" si="2"/>
        <v>8050122.6909999987</v>
      </c>
      <c r="F7" s="15">
        <f t="shared" si="2"/>
        <v>8050122.6909999987</v>
      </c>
      <c r="G7" s="15">
        <f t="shared" si="2"/>
        <v>8050122.6909999987</v>
      </c>
      <c r="H7" s="15">
        <f t="shared" si="2"/>
        <v>8050122.6909999987</v>
      </c>
      <c r="I7" s="15">
        <f t="shared" si="2"/>
        <v>8050122.6909999987</v>
      </c>
      <c r="J7" s="15">
        <f t="shared" si="2"/>
        <v>8050122.6909999987</v>
      </c>
      <c r="K7" s="15">
        <f t="shared" si="2"/>
        <v>8050122.6909999987</v>
      </c>
      <c r="L7" s="15">
        <f t="shared" si="2"/>
        <v>8050122.6909999987</v>
      </c>
      <c r="M7" s="15">
        <f t="shared" si="2"/>
        <v>8050122.6909999987</v>
      </c>
      <c r="N7" s="15">
        <f t="shared" si="2"/>
        <v>8050122.6909999987</v>
      </c>
      <c r="O7" s="15">
        <f t="shared" si="2"/>
        <v>8050122.6909999987</v>
      </c>
      <c r="P7" s="15">
        <f t="shared" si="2"/>
        <v>8050122.6909999987</v>
      </c>
      <c r="Q7" s="15">
        <f t="shared" si="2"/>
        <v>8050122.6909999987</v>
      </c>
      <c r="R7" s="15">
        <f t="shared" si="2"/>
        <v>8050122.6909999987</v>
      </c>
      <c r="S7" s="15">
        <f t="shared" si="2"/>
        <v>8050122.6909999987</v>
      </c>
      <c r="T7" s="15">
        <f t="shared" si="2"/>
        <v>8050122.6909999987</v>
      </c>
      <c r="U7" s="15">
        <f t="shared" si="2"/>
        <v>8050122.6909999987</v>
      </c>
      <c r="V7" s="15">
        <f t="shared" si="2"/>
        <v>8050122.6909999987</v>
      </c>
      <c r="W7" s="15">
        <f t="shared" si="2"/>
        <v>8050122.6909999987</v>
      </c>
      <c r="X7" s="15">
        <f t="shared" si="2"/>
        <v>8050122.6909999987</v>
      </c>
      <c r="Y7" s="15">
        <f t="shared" si="2"/>
        <v>8050122.6909999987</v>
      </c>
      <c r="Z7" s="15">
        <f t="shared" si="2"/>
        <v>8050122.6909999987</v>
      </c>
      <c r="AA7" s="15">
        <f t="shared" si="2"/>
        <v>8050122.6909999987</v>
      </c>
      <c r="AB7" s="15">
        <f t="shared" si="2"/>
        <v>8050122.6909999987</v>
      </c>
      <c r="AC7" s="15">
        <f t="shared" si="2"/>
        <v>8050122.6909999987</v>
      </c>
      <c r="AD7" s="15">
        <f t="shared" si="2"/>
        <v>8050122.6909999987</v>
      </c>
      <c r="AE7" s="15">
        <f t="shared" si="2"/>
        <v>8050122.6909999987</v>
      </c>
      <c r="AF7" s="15">
        <f t="shared" si="2"/>
        <v>8050122.6909999987</v>
      </c>
      <c r="AG7" s="15">
        <f t="shared" si="2"/>
        <v>8050122.6909999987</v>
      </c>
    </row>
    <row r="8" spans="2:33" x14ac:dyDescent="0.2">
      <c r="B8" s="17" t="s">
        <v>78</v>
      </c>
      <c r="C8" s="9">
        <f t="shared" si="1"/>
        <v>102591982.552</v>
      </c>
      <c r="D8" s="10">
        <f>'[1]03 Prevádzkové výdavky'!D8</f>
        <v>2801648.3119999999</v>
      </c>
      <c r="E8" s="10">
        <f>'[1]03 Prevádzkové výdavky'!E8</f>
        <v>2858413.4039999992</v>
      </c>
      <c r="F8" s="10">
        <f>'[1]03 Prevádzkové výdavky'!F8</f>
        <v>2915178.4959999998</v>
      </c>
      <c r="G8" s="10">
        <f>'[1]03 Prevádzkové výdavky'!G8</f>
        <v>3028708.68</v>
      </c>
      <c r="H8" s="10">
        <f>'[1]03 Prevádzkové výdavky'!H8</f>
        <v>3028708.68</v>
      </c>
      <c r="I8" s="10">
        <f>'[1]03 Prevádzkové výdavky'!I8</f>
        <v>3067713.7479999987</v>
      </c>
      <c r="J8" s="10">
        <f>'[1]03 Prevádzkové výdavky'!J8</f>
        <v>3106718.8159999992</v>
      </c>
      <c r="K8" s="10">
        <f>'[1]03 Prevádzkové výdavky'!K8</f>
        <v>3145723.8840000001</v>
      </c>
      <c r="L8" s="10">
        <f>'[1]03 Prevádzkové výdavky'!L8</f>
        <v>3184728.952</v>
      </c>
      <c r="M8" s="10">
        <f>'[1]03 Prevádzkové výdavky'!M8</f>
        <v>3223734.0199999996</v>
      </c>
      <c r="N8" s="10">
        <f>'[1]03 Prevádzkové výdavky'!N8</f>
        <v>3262739.0880000005</v>
      </c>
      <c r="O8" s="10">
        <f>'[1]03 Prevádzkové výdavky'!O8</f>
        <v>3301744.1559999995</v>
      </c>
      <c r="P8" s="10">
        <f>'[1]03 Prevádzkové výdavky'!P8</f>
        <v>3340749.2240000004</v>
      </c>
      <c r="Q8" s="10">
        <f>'[1]03 Prevádzkové výdavky'!Q8</f>
        <v>3379754.2919999994</v>
      </c>
      <c r="R8" s="10">
        <f>'[1]03 Prevádzkové výdavky'!R8</f>
        <v>3418759.3600000008</v>
      </c>
      <c r="S8" s="10">
        <f>'[1]03 Prevádzkové výdavky'!S8</f>
        <v>3454139.101999999</v>
      </c>
      <c r="T8" s="10">
        <f>'[1]03 Prevádzkové výdavky'!T8</f>
        <v>3489518.844</v>
      </c>
      <c r="U8" s="10">
        <f>'[1]03 Prevádzkové výdavky'!U8</f>
        <v>3524898.5859999997</v>
      </c>
      <c r="V8" s="10">
        <f>'[1]03 Prevádzkové výdavky'!V8</f>
        <v>3560278.3279999993</v>
      </c>
      <c r="W8" s="10">
        <f>'[1]03 Prevádzkové výdavky'!W8</f>
        <v>3595658.07</v>
      </c>
      <c r="X8" s="10">
        <f>'[1]03 Prevádzkové výdavky'!X8</f>
        <v>3631037.811999999</v>
      </c>
      <c r="Y8" s="10">
        <f>'[1]03 Prevádzkové výdavky'!Y8</f>
        <v>3666417.5539999995</v>
      </c>
      <c r="Z8" s="10">
        <f>'[1]03 Prevádzkové výdavky'!Z8</f>
        <v>3701797.2960000001</v>
      </c>
      <c r="AA8" s="10">
        <f>'[1]03 Prevádzkové výdavky'!AA8</f>
        <v>3737177.0379999997</v>
      </c>
      <c r="AB8" s="10">
        <f>'[1]03 Prevádzkové výdavky'!AB8</f>
        <v>3772556.78</v>
      </c>
      <c r="AC8" s="10">
        <f>'[1]03 Prevádzkové výdavky'!AC8</f>
        <v>3807936.5220000003</v>
      </c>
      <c r="AD8" s="10">
        <f>'[1]03 Prevádzkové výdavky'!AD8</f>
        <v>3843316.264</v>
      </c>
      <c r="AE8" s="10">
        <f>'[1]03 Prevádzkové výdavky'!AE8</f>
        <v>3878696.0059999996</v>
      </c>
      <c r="AF8" s="10">
        <f>'[1]03 Prevádzkové výdavky'!AF8</f>
        <v>3914075.7479999997</v>
      </c>
      <c r="AG8" s="10">
        <f>'[1]03 Prevádzkové výdavky'!AG8</f>
        <v>3949455.4899999988</v>
      </c>
    </row>
    <row r="9" spans="2:33" x14ac:dyDescent="0.2">
      <c r="B9" s="17" t="s">
        <v>81</v>
      </c>
      <c r="C9" s="9">
        <f t="shared" si="1"/>
        <v>0</v>
      </c>
      <c r="D9" s="10">
        <f>'[1]03 Prevádzkové výdavky'!D9</f>
        <v>0</v>
      </c>
      <c r="E9" s="10">
        <f>'[1]03 Prevádzkové výdavky'!E9</f>
        <v>0</v>
      </c>
      <c r="F9" s="10">
        <f>'[1]03 Prevádzkové výdavky'!F9</f>
        <v>0</v>
      </c>
      <c r="G9" s="10">
        <f>'[1]03 Prevádzkové výdavky'!G9</f>
        <v>0</v>
      </c>
      <c r="H9" s="10">
        <f>'[1]03 Prevádzkové výdavky'!H9</f>
        <v>0</v>
      </c>
      <c r="I9" s="10">
        <f>'[1]03 Prevádzkové výdavky'!I9</f>
        <v>0</v>
      </c>
      <c r="J9" s="10">
        <f>'[1]03 Prevádzkové výdavky'!J9</f>
        <v>0</v>
      </c>
      <c r="K9" s="10">
        <f>'[1]03 Prevádzkové výdavky'!K9</f>
        <v>0</v>
      </c>
      <c r="L9" s="10">
        <f>'[1]03 Prevádzkové výdavky'!L9</f>
        <v>0</v>
      </c>
      <c r="M9" s="10">
        <f>'[1]03 Prevádzkové výdavky'!M9</f>
        <v>0</v>
      </c>
      <c r="N9" s="10">
        <f>'[1]03 Prevádzkové výdavky'!N9</f>
        <v>0</v>
      </c>
      <c r="O9" s="10">
        <f>'[1]03 Prevádzkové výdavky'!O9</f>
        <v>0</v>
      </c>
      <c r="P9" s="10">
        <f>'[1]03 Prevádzkové výdavky'!P9</f>
        <v>0</v>
      </c>
      <c r="Q9" s="10">
        <f>'[1]03 Prevádzkové výdavky'!Q9</f>
        <v>0</v>
      </c>
      <c r="R9" s="10">
        <f>'[1]03 Prevádzkové výdavky'!R9</f>
        <v>0</v>
      </c>
      <c r="S9" s="10">
        <f>'[1]03 Prevádzkové výdavky'!S9</f>
        <v>0</v>
      </c>
      <c r="T9" s="10">
        <f>'[1]03 Prevádzkové výdavky'!T9</f>
        <v>0</v>
      </c>
      <c r="U9" s="10">
        <f>'[1]03 Prevádzkové výdavky'!U9</f>
        <v>0</v>
      </c>
      <c r="V9" s="10">
        <f>'[1]03 Prevádzkové výdavky'!V9</f>
        <v>0</v>
      </c>
      <c r="W9" s="10">
        <f>'[1]03 Prevádzkové výdavky'!W9</f>
        <v>0</v>
      </c>
      <c r="X9" s="10">
        <f>'[1]03 Prevádzkové výdavky'!X9</f>
        <v>0</v>
      </c>
      <c r="Y9" s="10">
        <f>'[1]03 Prevádzkové výdavky'!Y9</f>
        <v>0</v>
      </c>
      <c r="Z9" s="10">
        <f>'[1]03 Prevádzkové výdavky'!Z9</f>
        <v>0</v>
      </c>
      <c r="AA9" s="10">
        <f>'[1]03 Prevádzkové výdavky'!AA9</f>
        <v>0</v>
      </c>
      <c r="AB9" s="10">
        <f>'[1]03 Prevádzkové výdavky'!AB9</f>
        <v>0</v>
      </c>
      <c r="AC9" s="10">
        <f>'[1]03 Prevádzkové výdavky'!AC9</f>
        <v>0</v>
      </c>
      <c r="AD9" s="10">
        <f>'[1]03 Prevádzkové výdavky'!AD9</f>
        <v>0</v>
      </c>
      <c r="AE9" s="10">
        <f>'[1]03 Prevádzkové výdavky'!AE9</f>
        <v>0</v>
      </c>
      <c r="AF9" s="10">
        <f>'[1]03 Prevádzkové výdavky'!AF9</f>
        <v>0</v>
      </c>
      <c r="AG9" s="10">
        <f>'[1]03 Prevádzkové výdavky'!AG9</f>
        <v>0</v>
      </c>
    </row>
    <row r="10" spans="2:33" ht="12" thickBot="1" x14ac:dyDescent="0.25">
      <c r="B10" s="29" t="s">
        <v>77</v>
      </c>
      <c r="C10" s="30">
        <f t="shared" si="1"/>
        <v>102591982.552</v>
      </c>
      <c r="D10" s="30">
        <f>SUM(D8:D9)</f>
        <v>2801648.3119999999</v>
      </c>
      <c r="E10" s="30">
        <f t="shared" ref="E10:AG10" si="3">SUM(E8:E9)</f>
        <v>2858413.4039999992</v>
      </c>
      <c r="F10" s="30">
        <f t="shared" si="3"/>
        <v>2915178.4959999998</v>
      </c>
      <c r="G10" s="30">
        <f t="shared" si="3"/>
        <v>3028708.68</v>
      </c>
      <c r="H10" s="30">
        <f t="shared" si="3"/>
        <v>3028708.68</v>
      </c>
      <c r="I10" s="30">
        <f t="shared" si="3"/>
        <v>3067713.7479999987</v>
      </c>
      <c r="J10" s="30">
        <f t="shared" si="3"/>
        <v>3106718.8159999992</v>
      </c>
      <c r="K10" s="30">
        <f t="shared" si="3"/>
        <v>3145723.8840000001</v>
      </c>
      <c r="L10" s="30">
        <f t="shared" si="3"/>
        <v>3184728.952</v>
      </c>
      <c r="M10" s="30">
        <f t="shared" si="3"/>
        <v>3223734.0199999996</v>
      </c>
      <c r="N10" s="30">
        <f t="shared" si="3"/>
        <v>3262739.0880000005</v>
      </c>
      <c r="O10" s="30">
        <f t="shared" si="3"/>
        <v>3301744.1559999995</v>
      </c>
      <c r="P10" s="30">
        <f t="shared" si="3"/>
        <v>3340749.2240000004</v>
      </c>
      <c r="Q10" s="30">
        <f t="shared" si="3"/>
        <v>3379754.2919999994</v>
      </c>
      <c r="R10" s="30">
        <f t="shared" si="3"/>
        <v>3418759.3600000008</v>
      </c>
      <c r="S10" s="30">
        <f t="shared" si="3"/>
        <v>3454139.101999999</v>
      </c>
      <c r="T10" s="30">
        <f t="shared" si="3"/>
        <v>3489518.844</v>
      </c>
      <c r="U10" s="30">
        <f t="shared" si="3"/>
        <v>3524898.5859999997</v>
      </c>
      <c r="V10" s="30">
        <f t="shared" si="3"/>
        <v>3560278.3279999993</v>
      </c>
      <c r="W10" s="30">
        <f t="shared" si="3"/>
        <v>3595658.07</v>
      </c>
      <c r="X10" s="30">
        <f t="shared" si="3"/>
        <v>3631037.811999999</v>
      </c>
      <c r="Y10" s="30">
        <f t="shared" si="3"/>
        <v>3666417.5539999995</v>
      </c>
      <c r="Z10" s="30">
        <f t="shared" si="3"/>
        <v>3701797.2960000001</v>
      </c>
      <c r="AA10" s="30">
        <f t="shared" si="3"/>
        <v>3737177.0379999997</v>
      </c>
      <c r="AB10" s="30">
        <f t="shared" si="3"/>
        <v>3772556.78</v>
      </c>
      <c r="AC10" s="30">
        <f t="shared" si="3"/>
        <v>3807936.5220000003</v>
      </c>
      <c r="AD10" s="30">
        <f t="shared" si="3"/>
        <v>3843316.264</v>
      </c>
      <c r="AE10" s="30">
        <f t="shared" si="3"/>
        <v>3878696.0059999996</v>
      </c>
      <c r="AF10" s="30">
        <f t="shared" si="3"/>
        <v>3914075.7479999997</v>
      </c>
      <c r="AG10" s="30">
        <f t="shared" si="3"/>
        <v>3949455.4899999988</v>
      </c>
    </row>
    <row r="11" spans="2:33" ht="12" thickTop="1" x14ac:dyDescent="0.2">
      <c r="B11" s="31" t="s">
        <v>76</v>
      </c>
      <c r="C11" s="32">
        <f t="shared" si="1"/>
        <v>344095663.28200001</v>
      </c>
      <c r="D11" s="32">
        <f>SUM(D7,D10)</f>
        <v>10851771.002999999</v>
      </c>
      <c r="E11" s="32">
        <f t="shared" ref="E11:AG11" si="4">SUM(E7,E10)</f>
        <v>10908536.094999999</v>
      </c>
      <c r="F11" s="32">
        <f t="shared" si="4"/>
        <v>10965301.186999999</v>
      </c>
      <c r="G11" s="32">
        <f t="shared" si="4"/>
        <v>11078831.370999999</v>
      </c>
      <c r="H11" s="32">
        <f t="shared" si="4"/>
        <v>11078831.370999999</v>
      </c>
      <c r="I11" s="32">
        <f t="shared" si="4"/>
        <v>11117836.438999997</v>
      </c>
      <c r="J11" s="32">
        <f t="shared" si="4"/>
        <v>11156841.506999997</v>
      </c>
      <c r="K11" s="32">
        <f t="shared" si="4"/>
        <v>11195846.574999999</v>
      </c>
      <c r="L11" s="32">
        <f t="shared" si="4"/>
        <v>11234851.642999999</v>
      </c>
      <c r="M11" s="32">
        <f t="shared" si="4"/>
        <v>11273856.710999999</v>
      </c>
      <c r="N11" s="32">
        <f t="shared" si="4"/>
        <v>11312861.778999999</v>
      </c>
      <c r="O11" s="32">
        <f t="shared" si="4"/>
        <v>11351866.846999999</v>
      </c>
      <c r="P11" s="32">
        <f t="shared" si="4"/>
        <v>11390871.914999999</v>
      </c>
      <c r="Q11" s="32">
        <f t="shared" si="4"/>
        <v>11429876.982999999</v>
      </c>
      <c r="R11" s="32">
        <f t="shared" si="4"/>
        <v>11468882.050999999</v>
      </c>
      <c r="S11" s="32">
        <f t="shared" si="4"/>
        <v>11504261.792999998</v>
      </c>
      <c r="T11" s="32">
        <f t="shared" si="4"/>
        <v>11539641.534999998</v>
      </c>
      <c r="U11" s="32">
        <f t="shared" si="4"/>
        <v>11575021.276999999</v>
      </c>
      <c r="V11" s="32">
        <f t="shared" si="4"/>
        <v>11610401.018999998</v>
      </c>
      <c r="W11" s="32">
        <f t="shared" si="4"/>
        <v>11645780.760999998</v>
      </c>
      <c r="X11" s="32">
        <f t="shared" si="4"/>
        <v>11681160.502999999</v>
      </c>
      <c r="Y11" s="32">
        <f t="shared" si="4"/>
        <v>11716540.244999997</v>
      </c>
      <c r="Z11" s="32">
        <f t="shared" si="4"/>
        <v>11751919.987</v>
      </c>
      <c r="AA11" s="32">
        <f t="shared" si="4"/>
        <v>11787299.728999998</v>
      </c>
      <c r="AB11" s="32">
        <f t="shared" si="4"/>
        <v>11822679.470999999</v>
      </c>
      <c r="AC11" s="32">
        <f t="shared" si="4"/>
        <v>11858059.213</v>
      </c>
      <c r="AD11" s="32">
        <f t="shared" si="4"/>
        <v>11893438.954999998</v>
      </c>
      <c r="AE11" s="32">
        <f t="shared" si="4"/>
        <v>11928818.696999999</v>
      </c>
      <c r="AF11" s="32">
        <f t="shared" si="4"/>
        <v>11964198.438999999</v>
      </c>
      <c r="AG11" s="32">
        <f t="shared" si="4"/>
        <v>11999578.180999998</v>
      </c>
    </row>
    <row r="14" spans="2:33" x14ac:dyDescent="0.2">
      <c r="C14" s="4"/>
      <c r="D14" s="4" t="s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x14ac:dyDescent="0.2">
      <c r="B15" s="5" t="s">
        <v>82</v>
      </c>
      <c r="C15" s="5"/>
      <c r="D15" s="6">
        <v>1</v>
      </c>
      <c r="E15" s="6">
        <v>2</v>
      </c>
      <c r="F15" s="6">
        <v>3</v>
      </c>
      <c r="G15" s="6">
        <v>4</v>
      </c>
      <c r="H15" s="6">
        <v>5</v>
      </c>
      <c r="I15" s="6">
        <v>6</v>
      </c>
      <c r="J15" s="6">
        <v>7</v>
      </c>
      <c r="K15" s="6">
        <v>8</v>
      </c>
      <c r="L15" s="6">
        <v>9</v>
      </c>
      <c r="M15" s="6">
        <v>10</v>
      </c>
      <c r="N15" s="6">
        <v>11</v>
      </c>
      <c r="O15" s="6">
        <v>12</v>
      </c>
      <c r="P15" s="6">
        <v>13</v>
      </c>
      <c r="Q15" s="6">
        <v>14</v>
      </c>
      <c r="R15" s="6">
        <v>15</v>
      </c>
      <c r="S15" s="6">
        <v>16</v>
      </c>
      <c r="T15" s="6">
        <v>17</v>
      </c>
      <c r="U15" s="6">
        <v>18</v>
      </c>
      <c r="V15" s="6">
        <v>19</v>
      </c>
      <c r="W15" s="6">
        <v>20</v>
      </c>
      <c r="X15" s="6">
        <v>21</v>
      </c>
      <c r="Y15" s="6">
        <v>22</v>
      </c>
      <c r="Z15" s="6">
        <v>23</v>
      </c>
      <c r="AA15" s="6">
        <v>24</v>
      </c>
      <c r="AB15" s="6">
        <v>25</v>
      </c>
      <c r="AC15" s="6">
        <v>26</v>
      </c>
      <c r="AD15" s="6">
        <v>27</v>
      </c>
      <c r="AE15" s="6">
        <v>28</v>
      </c>
      <c r="AF15" s="6">
        <v>29</v>
      </c>
      <c r="AG15" s="6">
        <v>30</v>
      </c>
    </row>
    <row r="16" spans="2:33" x14ac:dyDescent="0.2">
      <c r="B16" s="7" t="s">
        <v>46</v>
      </c>
      <c r="C16" s="7" t="s">
        <v>9</v>
      </c>
      <c r="D16" s="8">
        <f>D4</f>
        <v>2026</v>
      </c>
      <c r="E16" s="8">
        <f>$D$4+D15</f>
        <v>2027</v>
      </c>
      <c r="F16" s="8">
        <f>$D$4+E15</f>
        <v>2028</v>
      </c>
      <c r="G16" s="8">
        <f>$D$4+F15</f>
        <v>2029</v>
      </c>
      <c r="H16" s="8">
        <f t="shared" ref="H16:AG16" si="5">$D$4+G15</f>
        <v>2030</v>
      </c>
      <c r="I16" s="8">
        <f t="shared" si="5"/>
        <v>2031</v>
      </c>
      <c r="J16" s="8">
        <f t="shared" si="5"/>
        <v>2032</v>
      </c>
      <c r="K16" s="8">
        <f t="shared" si="5"/>
        <v>2033</v>
      </c>
      <c r="L16" s="8">
        <f t="shared" si="5"/>
        <v>2034</v>
      </c>
      <c r="M16" s="8">
        <f t="shared" si="5"/>
        <v>2035</v>
      </c>
      <c r="N16" s="8">
        <f t="shared" si="5"/>
        <v>2036</v>
      </c>
      <c r="O16" s="8">
        <f t="shared" si="5"/>
        <v>2037</v>
      </c>
      <c r="P16" s="8">
        <f t="shared" si="5"/>
        <v>2038</v>
      </c>
      <c r="Q16" s="8">
        <f t="shared" si="5"/>
        <v>2039</v>
      </c>
      <c r="R16" s="8">
        <f t="shared" si="5"/>
        <v>2040</v>
      </c>
      <c r="S16" s="8">
        <f t="shared" si="5"/>
        <v>2041</v>
      </c>
      <c r="T16" s="8">
        <f t="shared" si="5"/>
        <v>2042</v>
      </c>
      <c r="U16" s="8">
        <f t="shared" si="5"/>
        <v>2043</v>
      </c>
      <c r="V16" s="8">
        <f t="shared" si="5"/>
        <v>2044</v>
      </c>
      <c r="W16" s="8">
        <f t="shared" si="5"/>
        <v>2045</v>
      </c>
      <c r="X16" s="8">
        <f t="shared" si="5"/>
        <v>2046</v>
      </c>
      <c r="Y16" s="8">
        <f t="shared" si="5"/>
        <v>2047</v>
      </c>
      <c r="Z16" s="8">
        <f t="shared" si="5"/>
        <v>2048</v>
      </c>
      <c r="AA16" s="8">
        <f t="shared" si="5"/>
        <v>2049</v>
      </c>
      <c r="AB16" s="8">
        <f t="shared" si="5"/>
        <v>2050</v>
      </c>
      <c r="AC16" s="8">
        <f t="shared" si="5"/>
        <v>2051</v>
      </c>
      <c r="AD16" s="8">
        <f t="shared" si="5"/>
        <v>2052</v>
      </c>
      <c r="AE16" s="8">
        <f t="shared" si="5"/>
        <v>2053</v>
      </c>
      <c r="AF16" s="8">
        <f t="shared" si="5"/>
        <v>2054</v>
      </c>
      <c r="AG16" s="8">
        <f t="shared" si="5"/>
        <v>2055</v>
      </c>
    </row>
    <row r="17" spans="2:33" x14ac:dyDescent="0.2">
      <c r="B17" s="4" t="s">
        <v>84</v>
      </c>
      <c r="C17" s="9">
        <f t="shared" ref="C17:C23" si="6">SUM(D17:AG17)</f>
        <v>243691596.02999979</v>
      </c>
      <c r="D17" s="10">
        <f>'[1]03 Prevádzkové výdavky'!D17</f>
        <v>8050122.6909999987</v>
      </c>
      <c r="E17" s="10">
        <f>'[1]03 Prevádzkové výdavky'!E17</f>
        <v>8050122.6909999987</v>
      </c>
      <c r="F17" s="10">
        <f>'[1]03 Prevádzkové výdavky'!F17</f>
        <v>8050122.6909999987</v>
      </c>
      <c r="G17" s="10">
        <f>'[1]03 Prevádzkové výdavky'!G17</f>
        <v>8131156.5909999982</v>
      </c>
      <c r="H17" s="10">
        <f>'[1]03 Prevádzkové výdavky'!H17</f>
        <v>8131156.5909999982</v>
      </c>
      <c r="I17" s="10">
        <f>'[1]03 Prevádzkové výdavky'!I17</f>
        <v>8131156.5909999982</v>
      </c>
      <c r="J17" s="10">
        <f>'[1]03 Prevádzkové výdavky'!J17</f>
        <v>8131156.5909999982</v>
      </c>
      <c r="K17" s="10">
        <f>'[1]03 Prevádzkové výdavky'!K17</f>
        <v>8131156.5909999982</v>
      </c>
      <c r="L17" s="10">
        <f>'[1]03 Prevádzkové výdavky'!L17</f>
        <v>8131156.5909999982</v>
      </c>
      <c r="M17" s="10">
        <f>'[1]03 Prevádzkové výdavky'!M17</f>
        <v>8131156.5909999982</v>
      </c>
      <c r="N17" s="10">
        <f>'[1]03 Prevádzkové výdavky'!N17</f>
        <v>8131156.5909999982</v>
      </c>
      <c r="O17" s="10">
        <f>'[1]03 Prevádzkové výdavky'!O17</f>
        <v>8131156.5909999982</v>
      </c>
      <c r="P17" s="10">
        <f>'[1]03 Prevádzkové výdavky'!P17</f>
        <v>8131156.5909999982</v>
      </c>
      <c r="Q17" s="10">
        <f>'[1]03 Prevádzkové výdavky'!Q17</f>
        <v>8131156.5909999982</v>
      </c>
      <c r="R17" s="10">
        <f>'[1]03 Prevádzkové výdavky'!R17</f>
        <v>8131156.5909999982</v>
      </c>
      <c r="S17" s="10">
        <f>'[1]03 Prevádzkové výdavky'!S17</f>
        <v>8131156.5909999982</v>
      </c>
      <c r="T17" s="10">
        <f>'[1]03 Prevádzkové výdavky'!T17</f>
        <v>8131156.5909999982</v>
      </c>
      <c r="U17" s="10">
        <f>'[1]03 Prevádzkové výdavky'!U17</f>
        <v>8131156.5909999982</v>
      </c>
      <c r="V17" s="10">
        <f>'[1]03 Prevádzkové výdavky'!V17</f>
        <v>8131156.5909999982</v>
      </c>
      <c r="W17" s="10">
        <f>'[1]03 Prevádzkové výdavky'!W17</f>
        <v>8131156.5909999982</v>
      </c>
      <c r="X17" s="10">
        <f>'[1]03 Prevádzkové výdavky'!X17</f>
        <v>8131156.5909999982</v>
      </c>
      <c r="Y17" s="10">
        <f>'[1]03 Prevádzkové výdavky'!Y17</f>
        <v>8131156.5909999982</v>
      </c>
      <c r="Z17" s="10">
        <f>'[1]03 Prevádzkové výdavky'!Z17</f>
        <v>8131156.5909999982</v>
      </c>
      <c r="AA17" s="10">
        <f>'[1]03 Prevádzkové výdavky'!AA17</f>
        <v>8131156.5909999982</v>
      </c>
      <c r="AB17" s="10">
        <f>'[1]03 Prevádzkové výdavky'!AB17</f>
        <v>8131156.5909999982</v>
      </c>
      <c r="AC17" s="10">
        <f>'[1]03 Prevádzkové výdavky'!AC17</f>
        <v>8131156.5909999982</v>
      </c>
      <c r="AD17" s="10">
        <f>'[1]03 Prevádzkové výdavky'!AD17</f>
        <v>8131156.5909999982</v>
      </c>
      <c r="AE17" s="10">
        <f>'[1]03 Prevádzkové výdavky'!AE17</f>
        <v>8131156.5909999982</v>
      </c>
      <c r="AF17" s="10">
        <f>'[1]03 Prevádzkové výdavky'!AF17</f>
        <v>8131156.5909999982</v>
      </c>
      <c r="AG17" s="10">
        <f>'[1]03 Prevádzkové výdavky'!AG17</f>
        <v>8131156.5909999982</v>
      </c>
    </row>
    <row r="18" spans="2:33" x14ac:dyDescent="0.2">
      <c r="B18" s="4" t="s">
        <v>45</v>
      </c>
      <c r="C18" s="9">
        <f t="shared" si="6"/>
        <v>140943.62969999999</v>
      </c>
      <c r="D18" s="10">
        <f>'[1]03 Prevádzkové výdavky'!D18</f>
        <v>0</v>
      </c>
      <c r="E18" s="10">
        <f>'[1]03 Prevádzkové výdavky'!E18</f>
        <v>0</v>
      </c>
      <c r="F18" s="10">
        <f>'[1]03 Prevádzkové výdavky'!F18</f>
        <v>0</v>
      </c>
      <c r="G18" s="10">
        <f>'[1]03 Prevádzkové výdavky'!G18</f>
        <v>0</v>
      </c>
      <c r="H18" s="10">
        <f>'[1]03 Prevádzkové výdavky'!H18</f>
        <v>0</v>
      </c>
      <c r="I18" s="10">
        <f>'[1]03 Prevádzkové výdavky'!I18</f>
        <v>0</v>
      </c>
      <c r="J18" s="10">
        <f>'[1]03 Prevádzkové výdavky'!J18</f>
        <v>0</v>
      </c>
      <c r="K18" s="10">
        <f>'[1]03 Prevádzkové výdavky'!K18</f>
        <v>0</v>
      </c>
      <c r="L18" s="10">
        <f>'[1]03 Prevádzkové výdavky'!L18</f>
        <v>0</v>
      </c>
      <c r="M18" s="10">
        <f>'[1]03 Prevádzkové výdavky'!M18</f>
        <v>0</v>
      </c>
      <c r="N18" s="10">
        <f>'[1]03 Prevádzkové výdavky'!N18</f>
        <v>0</v>
      </c>
      <c r="O18" s="10">
        <f>'[1]03 Prevádzkové výdavky'!O18</f>
        <v>0</v>
      </c>
      <c r="P18" s="10">
        <f>'[1]03 Prevádzkové výdavky'!P18</f>
        <v>0</v>
      </c>
      <c r="Q18" s="10">
        <f>'[1]03 Prevádzkové výdavky'!Q18</f>
        <v>0</v>
      </c>
      <c r="R18" s="10">
        <f>'[1]03 Prevádzkové výdavky'!R18</f>
        <v>0</v>
      </c>
      <c r="S18" s="10">
        <f>'[1]03 Prevádzkové výdavky'!S18</f>
        <v>0</v>
      </c>
      <c r="T18" s="10">
        <f>'[1]03 Prevádzkové výdavky'!T18</f>
        <v>0</v>
      </c>
      <c r="U18" s="10">
        <f>'[1]03 Prevádzkové výdavky'!U18</f>
        <v>0</v>
      </c>
      <c r="V18" s="10">
        <f>'[1]03 Prevádzkové výdavky'!V18</f>
        <v>140943.62969999999</v>
      </c>
      <c r="W18" s="10">
        <f>'[1]03 Prevádzkové výdavky'!W18</f>
        <v>0</v>
      </c>
      <c r="X18" s="10">
        <f>'[1]03 Prevádzkové výdavky'!X18</f>
        <v>0</v>
      </c>
      <c r="Y18" s="10">
        <f>'[1]03 Prevádzkové výdavky'!Y18</f>
        <v>0</v>
      </c>
      <c r="Z18" s="10">
        <f>'[1]03 Prevádzkové výdavky'!Z18</f>
        <v>0</v>
      </c>
      <c r="AA18" s="10">
        <f>'[1]03 Prevádzkové výdavky'!AA18</f>
        <v>0</v>
      </c>
      <c r="AB18" s="10">
        <f>'[1]03 Prevádzkové výdavky'!AB18</f>
        <v>0</v>
      </c>
      <c r="AC18" s="10">
        <f>'[1]03 Prevádzkové výdavky'!AC18</f>
        <v>0</v>
      </c>
      <c r="AD18" s="10">
        <f>'[1]03 Prevádzkové výdavky'!AD18</f>
        <v>0</v>
      </c>
      <c r="AE18" s="10">
        <f>'[1]03 Prevádzkové výdavky'!AE18</f>
        <v>0</v>
      </c>
      <c r="AF18" s="10">
        <f>'[1]03 Prevádzkové výdavky'!AF18</f>
        <v>0</v>
      </c>
      <c r="AG18" s="10">
        <f>'[1]03 Prevádzkové výdavky'!AG18</f>
        <v>0</v>
      </c>
    </row>
    <row r="19" spans="2:33" x14ac:dyDescent="0.2">
      <c r="B19" s="5" t="s">
        <v>74</v>
      </c>
      <c r="C19" s="15">
        <f t="shared" si="6"/>
        <v>243832539.6596998</v>
      </c>
      <c r="D19" s="15">
        <f t="shared" ref="D19:AG19" si="7">SUM(D17:D18)</f>
        <v>8050122.6909999987</v>
      </c>
      <c r="E19" s="15">
        <f t="shared" si="7"/>
        <v>8050122.6909999987</v>
      </c>
      <c r="F19" s="15">
        <f t="shared" si="7"/>
        <v>8050122.6909999987</v>
      </c>
      <c r="G19" s="15">
        <f t="shared" si="7"/>
        <v>8131156.5909999982</v>
      </c>
      <c r="H19" s="15">
        <f t="shared" si="7"/>
        <v>8131156.5909999982</v>
      </c>
      <c r="I19" s="15">
        <f t="shared" si="7"/>
        <v>8131156.5909999982</v>
      </c>
      <c r="J19" s="15">
        <f t="shared" si="7"/>
        <v>8131156.5909999982</v>
      </c>
      <c r="K19" s="15">
        <f t="shared" si="7"/>
        <v>8131156.5909999982</v>
      </c>
      <c r="L19" s="15">
        <f t="shared" si="7"/>
        <v>8131156.5909999982</v>
      </c>
      <c r="M19" s="15">
        <f t="shared" si="7"/>
        <v>8131156.5909999982</v>
      </c>
      <c r="N19" s="15">
        <f t="shared" si="7"/>
        <v>8131156.5909999982</v>
      </c>
      <c r="O19" s="15">
        <f t="shared" si="7"/>
        <v>8131156.5909999982</v>
      </c>
      <c r="P19" s="15">
        <f t="shared" si="7"/>
        <v>8131156.5909999982</v>
      </c>
      <c r="Q19" s="15">
        <f t="shared" si="7"/>
        <v>8131156.5909999982</v>
      </c>
      <c r="R19" s="15">
        <f t="shared" si="7"/>
        <v>8131156.5909999982</v>
      </c>
      <c r="S19" s="15">
        <f t="shared" si="7"/>
        <v>8131156.5909999982</v>
      </c>
      <c r="T19" s="15">
        <f t="shared" si="7"/>
        <v>8131156.5909999982</v>
      </c>
      <c r="U19" s="15">
        <f t="shared" si="7"/>
        <v>8131156.5909999982</v>
      </c>
      <c r="V19" s="15">
        <f t="shared" si="7"/>
        <v>8272100.2206999986</v>
      </c>
      <c r="W19" s="15">
        <f t="shared" si="7"/>
        <v>8131156.5909999982</v>
      </c>
      <c r="X19" s="15">
        <f t="shared" si="7"/>
        <v>8131156.5909999982</v>
      </c>
      <c r="Y19" s="15">
        <f t="shared" si="7"/>
        <v>8131156.5909999982</v>
      </c>
      <c r="Z19" s="15">
        <f t="shared" si="7"/>
        <v>8131156.5909999982</v>
      </c>
      <c r="AA19" s="15">
        <f t="shared" si="7"/>
        <v>8131156.5909999982</v>
      </c>
      <c r="AB19" s="15">
        <f t="shared" si="7"/>
        <v>8131156.5909999982</v>
      </c>
      <c r="AC19" s="15">
        <f t="shared" si="7"/>
        <v>8131156.5909999982</v>
      </c>
      <c r="AD19" s="15">
        <f t="shared" si="7"/>
        <v>8131156.5909999982</v>
      </c>
      <c r="AE19" s="15">
        <f t="shared" si="7"/>
        <v>8131156.5909999982</v>
      </c>
      <c r="AF19" s="15">
        <f t="shared" si="7"/>
        <v>8131156.5909999982</v>
      </c>
      <c r="AG19" s="15">
        <f t="shared" si="7"/>
        <v>8131156.5909999982</v>
      </c>
    </row>
    <row r="20" spans="2:33" x14ac:dyDescent="0.2">
      <c r="B20" s="17" t="s">
        <v>78</v>
      </c>
      <c r="C20" s="9">
        <f t="shared" si="6"/>
        <v>102242643.242</v>
      </c>
      <c r="D20" s="10">
        <f>'[1]03 Prevádzkové výdavky'!D20</f>
        <v>2801648.3119999999</v>
      </c>
      <c r="E20" s="10">
        <f>'[1]03 Prevádzkové výdavky'!E20</f>
        <v>2858413.4039999992</v>
      </c>
      <c r="F20" s="10">
        <f>'[1]03 Prevádzkové výdavky'!F20</f>
        <v>2915178.4959999998</v>
      </c>
      <c r="G20" s="10">
        <f>'[1]03 Prevádzkové výdavky'!G20</f>
        <v>3010559.42</v>
      </c>
      <c r="H20" s="10">
        <f>'[1]03 Prevádzkové výdavky'!H20</f>
        <v>3010559.42</v>
      </c>
      <c r="I20" s="10">
        <f>'[1]03 Prevádzkové výdavky'!I20</f>
        <v>3050184.5500000003</v>
      </c>
      <c r="J20" s="10">
        <f>'[1]03 Prevádzkové výdavky'!J20</f>
        <v>3089809.6799999997</v>
      </c>
      <c r="K20" s="10">
        <f>'[1]03 Prevádzkové výdavky'!K20</f>
        <v>3129434.8099999996</v>
      </c>
      <c r="L20" s="10">
        <f>'[1]03 Prevádzkové výdavky'!L20</f>
        <v>3169059.9399999995</v>
      </c>
      <c r="M20" s="10">
        <f>'[1]03 Prevádzkové výdavky'!M20</f>
        <v>3208685.0699999994</v>
      </c>
      <c r="N20" s="10">
        <f>'[1]03 Prevádzkové výdavky'!N20</f>
        <v>3248310.2</v>
      </c>
      <c r="O20" s="10">
        <f>'[1]03 Prevádzkové výdavky'!O20</f>
        <v>3287935.3299999996</v>
      </c>
      <c r="P20" s="10">
        <f>'[1]03 Prevádzkové výdavky'!P20</f>
        <v>3327560.4599999995</v>
      </c>
      <c r="Q20" s="10">
        <f>'[1]03 Prevádzkové výdavky'!Q20</f>
        <v>3367185.5899999989</v>
      </c>
      <c r="R20" s="10">
        <f>'[1]03 Prevádzkové výdavky'!R20</f>
        <v>3406810.7199999997</v>
      </c>
      <c r="S20" s="10">
        <f>'[1]03 Prevádzkové výdavky'!S20</f>
        <v>3442303.6120000002</v>
      </c>
      <c r="T20" s="10">
        <f>'[1]03 Prevádzkové výdavky'!T20</f>
        <v>3477796.5039999993</v>
      </c>
      <c r="U20" s="10">
        <f>'[1]03 Prevádzkové výdavky'!U20</f>
        <v>3513289.3960000002</v>
      </c>
      <c r="V20" s="10">
        <f>'[1]03 Prevádzkové výdavky'!V20</f>
        <v>3548782.2879999997</v>
      </c>
      <c r="W20" s="10">
        <f>'[1]03 Prevádzkové výdavky'!W20</f>
        <v>3584275.1799999992</v>
      </c>
      <c r="X20" s="10">
        <f>'[1]03 Prevádzkové výdavky'!X20</f>
        <v>3619768.0719999992</v>
      </c>
      <c r="Y20" s="10">
        <f>'[1]03 Prevádzkové výdavky'!Y20</f>
        <v>3655260.9639999992</v>
      </c>
      <c r="Z20" s="10">
        <f>'[1]03 Prevádzkové výdavky'!Z20</f>
        <v>3690753.8559999992</v>
      </c>
      <c r="AA20" s="10">
        <f>'[1]03 Prevádzkové výdavky'!AA20</f>
        <v>3726246.7479999992</v>
      </c>
      <c r="AB20" s="10">
        <f>'[1]03 Prevádzkové výdavky'!AB20</f>
        <v>3761739.6399999997</v>
      </c>
      <c r="AC20" s="10">
        <f>'[1]03 Prevádzkové výdavky'!AC20</f>
        <v>3797232.5319999997</v>
      </c>
      <c r="AD20" s="10">
        <f>'[1]03 Prevádzkové výdavky'!AD20</f>
        <v>3832725.4240000001</v>
      </c>
      <c r="AE20" s="10">
        <f>'[1]03 Prevádzkové výdavky'!AE20</f>
        <v>3868218.3159999996</v>
      </c>
      <c r="AF20" s="10">
        <f>'[1]03 Prevádzkové výdavky'!AF20</f>
        <v>3903711.2080000001</v>
      </c>
      <c r="AG20" s="10">
        <f>'[1]03 Prevádzkové výdavky'!AG20</f>
        <v>3939204.0999999996</v>
      </c>
    </row>
    <row r="21" spans="2:33" x14ac:dyDescent="0.2">
      <c r="B21" s="17" t="s">
        <v>81</v>
      </c>
      <c r="C21" s="9">
        <f t="shared" si="6"/>
        <v>0</v>
      </c>
      <c r="D21" s="10">
        <f>'[1]03 Prevádzkové výdavky'!D21</f>
        <v>0</v>
      </c>
      <c r="E21" s="10">
        <f>'[1]03 Prevádzkové výdavky'!E21</f>
        <v>0</v>
      </c>
      <c r="F21" s="10">
        <f>'[1]03 Prevádzkové výdavky'!F21</f>
        <v>0</v>
      </c>
      <c r="G21" s="10">
        <f>'[1]03 Prevádzkové výdavky'!G21</f>
        <v>0</v>
      </c>
      <c r="H21" s="10">
        <f>'[1]03 Prevádzkové výdavky'!H21</f>
        <v>0</v>
      </c>
      <c r="I21" s="10">
        <f>'[1]03 Prevádzkové výdavky'!I21</f>
        <v>0</v>
      </c>
      <c r="J21" s="10">
        <f>'[1]03 Prevádzkové výdavky'!J21</f>
        <v>0</v>
      </c>
      <c r="K21" s="10">
        <f>'[1]03 Prevádzkové výdavky'!K21</f>
        <v>0</v>
      </c>
      <c r="L21" s="10">
        <f>'[1]03 Prevádzkové výdavky'!L21</f>
        <v>0</v>
      </c>
      <c r="M21" s="10">
        <f>'[1]03 Prevádzkové výdavky'!M21</f>
        <v>0</v>
      </c>
      <c r="N21" s="10">
        <f>'[1]03 Prevádzkové výdavky'!N21</f>
        <v>0</v>
      </c>
      <c r="O21" s="10">
        <f>'[1]03 Prevádzkové výdavky'!O21</f>
        <v>0</v>
      </c>
      <c r="P21" s="10">
        <f>'[1]03 Prevádzkové výdavky'!P21</f>
        <v>0</v>
      </c>
      <c r="Q21" s="10">
        <f>'[1]03 Prevádzkové výdavky'!Q21</f>
        <v>0</v>
      </c>
      <c r="R21" s="10">
        <f>'[1]03 Prevádzkové výdavky'!R21</f>
        <v>0</v>
      </c>
      <c r="S21" s="10">
        <f>'[1]03 Prevádzkové výdavky'!S21</f>
        <v>0</v>
      </c>
      <c r="T21" s="10">
        <f>'[1]03 Prevádzkové výdavky'!T21</f>
        <v>0</v>
      </c>
      <c r="U21" s="10">
        <f>'[1]03 Prevádzkové výdavky'!U21</f>
        <v>0</v>
      </c>
      <c r="V21" s="10">
        <f>'[1]03 Prevádzkové výdavky'!V21</f>
        <v>0</v>
      </c>
      <c r="W21" s="10">
        <f>'[1]03 Prevádzkové výdavky'!W21</f>
        <v>0</v>
      </c>
      <c r="X21" s="10">
        <f>'[1]03 Prevádzkové výdavky'!X21</f>
        <v>0</v>
      </c>
      <c r="Y21" s="10">
        <f>'[1]03 Prevádzkové výdavky'!Y21</f>
        <v>0</v>
      </c>
      <c r="Z21" s="10">
        <f>'[1]03 Prevádzkové výdavky'!Z21</f>
        <v>0</v>
      </c>
      <c r="AA21" s="10">
        <f>'[1]03 Prevádzkové výdavky'!AA21</f>
        <v>0</v>
      </c>
      <c r="AB21" s="10">
        <f>'[1]03 Prevádzkové výdavky'!AB21</f>
        <v>0</v>
      </c>
      <c r="AC21" s="10">
        <f>'[1]03 Prevádzkové výdavky'!AC21</f>
        <v>0</v>
      </c>
      <c r="AD21" s="10">
        <f>'[1]03 Prevádzkové výdavky'!AD21</f>
        <v>0</v>
      </c>
      <c r="AE21" s="10">
        <f>'[1]03 Prevádzkové výdavky'!AE21</f>
        <v>0</v>
      </c>
      <c r="AF21" s="10">
        <f>'[1]03 Prevádzkové výdavky'!AF21</f>
        <v>0</v>
      </c>
      <c r="AG21" s="10">
        <f>'[1]03 Prevádzkové výdavky'!AG21</f>
        <v>0</v>
      </c>
    </row>
    <row r="22" spans="2:33" ht="12" thickBot="1" x14ac:dyDescent="0.25">
      <c r="B22" s="29" t="s">
        <v>77</v>
      </c>
      <c r="C22" s="30">
        <f t="shared" si="6"/>
        <v>102242643.242</v>
      </c>
      <c r="D22" s="30">
        <f>SUM(D20:D21)</f>
        <v>2801648.3119999999</v>
      </c>
      <c r="E22" s="30">
        <f t="shared" ref="E22:AG22" si="8">SUM(E20:E21)</f>
        <v>2858413.4039999992</v>
      </c>
      <c r="F22" s="30">
        <f t="shared" si="8"/>
        <v>2915178.4959999998</v>
      </c>
      <c r="G22" s="30">
        <f t="shared" si="8"/>
        <v>3010559.42</v>
      </c>
      <c r="H22" s="30">
        <f t="shared" si="8"/>
        <v>3010559.42</v>
      </c>
      <c r="I22" s="30">
        <f t="shared" si="8"/>
        <v>3050184.5500000003</v>
      </c>
      <c r="J22" s="30">
        <f t="shared" si="8"/>
        <v>3089809.6799999997</v>
      </c>
      <c r="K22" s="30">
        <f t="shared" si="8"/>
        <v>3129434.8099999996</v>
      </c>
      <c r="L22" s="30">
        <f t="shared" si="8"/>
        <v>3169059.9399999995</v>
      </c>
      <c r="M22" s="30">
        <f t="shared" si="8"/>
        <v>3208685.0699999994</v>
      </c>
      <c r="N22" s="30">
        <f t="shared" si="8"/>
        <v>3248310.2</v>
      </c>
      <c r="O22" s="30">
        <f t="shared" si="8"/>
        <v>3287935.3299999996</v>
      </c>
      <c r="P22" s="30">
        <f t="shared" si="8"/>
        <v>3327560.4599999995</v>
      </c>
      <c r="Q22" s="30">
        <f t="shared" si="8"/>
        <v>3367185.5899999989</v>
      </c>
      <c r="R22" s="30">
        <f t="shared" si="8"/>
        <v>3406810.7199999997</v>
      </c>
      <c r="S22" s="30">
        <f t="shared" si="8"/>
        <v>3442303.6120000002</v>
      </c>
      <c r="T22" s="30">
        <f t="shared" si="8"/>
        <v>3477796.5039999993</v>
      </c>
      <c r="U22" s="30">
        <f t="shared" si="8"/>
        <v>3513289.3960000002</v>
      </c>
      <c r="V22" s="30">
        <f t="shared" si="8"/>
        <v>3548782.2879999997</v>
      </c>
      <c r="W22" s="30">
        <f t="shared" si="8"/>
        <v>3584275.1799999992</v>
      </c>
      <c r="X22" s="30">
        <f t="shared" si="8"/>
        <v>3619768.0719999992</v>
      </c>
      <c r="Y22" s="30">
        <f t="shared" si="8"/>
        <v>3655260.9639999992</v>
      </c>
      <c r="Z22" s="30">
        <f t="shared" si="8"/>
        <v>3690753.8559999992</v>
      </c>
      <c r="AA22" s="30">
        <f t="shared" si="8"/>
        <v>3726246.7479999992</v>
      </c>
      <c r="AB22" s="30">
        <f t="shared" si="8"/>
        <v>3761739.6399999997</v>
      </c>
      <c r="AC22" s="30">
        <f t="shared" si="8"/>
        <v>3797232.5319999997</v>
      </c>
      <c r="AD22" s="30">
        <f t="shared" si="8"/>
        <v>3832725.4240000001</v>
      </c>
      <c r="AE22" s="30">
        <f t="shared" si="8"/>
        <v>3868218.3159999996</v>
      </c>
      <c r="AF22" s="30">
        <f t="shared" si="8"/>
        <v>3903711.2080000001</v>
      </c>
      <c r="AG22" s="30">
        <f t="shared" si="8"/>
        <v>3939204.0999999996</v>
      </c>
    </row>
    <row r="23" spans="2:33" ht="12" thickTop="1" x14ac:dyDescent="0.2">
      <c r="B23" s="31" t="s">
        <v>76</v>
      </c>
      <c r="C23" s="32">
        <f t="shared" si="6"/>
        <v>346075182.90169996</v>
      </c>
      <c r="D23" s="32">
        <f t="shared" ref="D23:AG23" si="9">SUM(D19,D22)</f>
        <v>10851771.002999999</v>
      </c>
      <c r="E23" s="32">
        <f t="shared" si="9"/>
        <v>10908536.094999999</v>
      </c>
      <c r="F23" s="32">
        <f t="shared" si="9"/>
        <v>10965301.186999999</v>
      </c>
      <c r="G23" s="32">
        <f t="shared" si="9"/>
        <v>11141716.010999998</v>
      </c>
      <c r="H23" s="32">
        <f t="shared" si="9"/>
        <v>11141716.010999998</v>
      </c>
      <c r="I23" s="32">
        <f t="shared" si="9"/>
        <v>11181341.140999999</v>
      </c>
      <c r="J23" s="32">
        <f t="shared" si="9"/>
        <v>11220966.270999998</v>
      </c>
      <c r="K23" s="32">
        <f t="shared" si="9"/>
        <v>11260591.400999997</v>
      </c>
      <c r="L23" s="32">
        <f t="shared" si="9"/>
        <v>11300216.530999998</v>
      </c>
      <c r="M23" s="32">
        <f t="shared" si="9"/>
        <v>11339841.660999998</v>
      </c>
      <c r="N23" s="32">
        <f t="shared" si="9"/>
        <v>11379466.790999997</v>
      </c>
      <c r="O23" s="32">
        <f t="shared" si="9"/>
        <v>11419091.920999998</v>
      </c>
      <c r="P23" s="32">
        <f t="shared" si="9"/>
        <v>11458717.050999997</v>
      </c>
      <c r="Q23" s="32">
        <f t="shared" si="9"/>
        <v>11498342.180999998</v>
      </c>
      <c r="R23" s="32">
        <f t="shared" si="9"/>
        <v>11537967.310999997</v>
      </c>
      <c r="S23" s="32">
        <f t="shared" si="9"/>
        <v>11573460.202999998</v>
      </c>
      <c r="T23" s="32">
        <f t="shared" si="9"/>
        <v>11608953.094999997</v>
      </c>
      <c r="U23" s="32">
        <f t="shared" si="9"/>
        <v>11644445.986999998</v>
      </c>
      <c r="V23" s="32">
        <f t="shared" si="9"/>
        <v>11820882.508699998</v>
      </c>
      <c r="W23" s="32">
        <f t="shared" si="9"/>
        <v>11715431.770999998</v>
      </c>
      <c r="X23" s="32">
        <f t="shared" si="9"/>
        <v>11750924.662999997</v>
      </c>
      <c r="Y23" s="32">
        <f t="shared" si="9"/>
        <v>11786417.554999998</v>
      </c>
      <c r="Z23" s="32">
        <f t="shared" si="9"/>
        <v>11821910.446999997</v>
      </c>
      <c r="AA23" s="32">
        <f t="shared" si="9"/>
        <v>11857403.338999998</v>
      </c>
      <c r="AB23" s="32">
        <f t="shared" si="9"/>
        <v>11892896.230999999</v>
      </c>
      <c r="AC23" s="32">
        <f t="shared" si="9"/>
        <v>11928389.122999998</v>
      </c>
      <c r="AD23" s="32">
        <f t="shared" si="9"/>
        <v>11963882.014999999</v>
      </c>
      <c r="AE23" s="32">
        <f t="shared" si="9"/>
        <v>11999374.906999998</v>
      </c>
      <c r="AF23" s="32">
        <f t="shared" si="9"/>
        <v>12034867.798999999</v>
      </c>
      <c r="AG23" s="32">
        <f t="shared" si="9"/>
        <v>12070360.690999998</v>
      </c>
    </row>
    <row r="26" spans="2:33" x14ac:dyDescent="0.2">
      <c r="C26" s="4"/>
      <c r="D26" s="4" t="s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x14ac:dyDescent="0.2">
      <c r="B27" s="5" t="s">
        <v>83</v>
      </c>
      <c r="C27" s="5"/>
      <c r="D27" s="4">
        <v>1</v>
      </c>
      <c r="E27" s="4">
        <v>2</v>
      </c>
      <c r="F27" s="4">
        <v>3</v>
      </c>
      <c r="G27" s="4">
        <v>4</v>
      </c>
      <c r="H27" s="4">
        <v>5</v>
      </c>
      <c r="I27" s="4">
        <v>6</v>
      </c>
      <c r="J27" s="4">
        <v>7</v>
      </c>
      <c r="K27" s="4">
        <v>8</v>
      </c>
      <c r="L27" s="4">
        <v>9</v>
      </c>
      <c r="M27" s="4">
        <v>10</v>
      </c>
      <c r="N27" s="4">
        <v>11</v>
      </c>
      <c r="O27" s="4">
        <v>12</v>
      </c>
      <c r="P27" s="4">
        <v>13</v>
      </c>
      <c r="Q27" s="4">
        <v>14</v>
      </c>
      <c r="R27" s="4">
        <v>15</v>
      </c>
      <c r="S27" s="4">
        <v>16</v>
      </c>
      <c r="T27" s="4">
        <v>17</v>
      </c>
      <c r="U27" s="4">
        <v>18</v>
      </c>
      <c r="V27" s="4">
        <v>19</v>
      </c>
      <c r="W27" s="4">
        <v>20</v>
      </c>
      <c r="X27" s="4">
        <v>21</v>
      </c>
      <c r="Y27" s="4">
        <v>22</v>
      </c>
      <c r="Z27" s="4">
        <v>23</v>
      </c>
      <c r="AA27" s="4">
        <v>24</v>
      </c>
      <c r="AB27" s="4">
        <v>25</v>
      </c>
      <c r="AC27" s="4">
        <v>26</v>
      </c>
      <c r="AD27" s="4">
        <v>27</v>
      </c>
      <c r="AE27" s="4">
        <v>28</v>
      </c>
      <c r="AF27" s="4">
        <v>29</v>
      </c>
      <c r="AG27" s="4">
        <v>30</v>
      </c>
    </row>
    <row r="28" spans="2:33" x14ac:dyDescent="0.2">
      <c r="B28" s="214" t="s">
        <v>59</v>
      </c>
      <c r="C28" s="214" t="s">
        <v>9</v>
      </c>
      <c r="D28" s="215">
        <f t="shared" ref="D28:AG28" si="10">D4</f>
        <v>2026</v>
      </c>
      <c r="E28" s="215">
        <f t="shared" si="10"/>
        <v>2027</v>
      </c>
      <c r="F28" s="215">
        <f t="shared" si="10"/>
        <v>2028</v>
      </c>
      <c r="G28" s="215">
        <f t="shared" si="10"/>
        <v>2029</v>
      </c>
      <c r="H28" s="215">
        <f t="shared" si="10"/>
        <v>2030</v>
      </c>
      <c r="I28" s="215">
        <f t="shared" si="10"/>
        <v>2031</v>
      </c>
      <c r="J28" s="215">
        <f t="shared" si="10"/>
        <v>2032</v>
      </c>
      <c r="K28" s="215">
        <f t="shared" si="10"/>
        <v>2033</v>
      </c>
      <c r="L28" s="215">
        <f t="shared" si="10"/>
        <v>2034</v>
      </c>
      <c r="M28" s="215">
        <f t="shared" si="10"/>
        <v>2035</v>
      </c>
      <c r="N28" s="215">
        <f t="shared" si="10"/>
        <v>2036</v>
      </c>
      <c r="O28" s="215">
        <f t="shared" si="10"/>
        <v>2037</v>
      </c>
      <c r="P28" s="215">
        <f t="shared" si="10"/>
        <v>2038</v>
      </c>
      <c r="Q28" s="215">
        <f t="shared" si="10"/>
        <v>2039</v>
      </c>
      <c r="R28" s="215">
        <f t="shared" si="10"/>
        <v>2040</v>
      </c>
      <c r="S28" s="215">
        <f t="shared" si="10"/>
        <v>2041</v>
      </c>
      <c r="T28" s="215">
        <f t="shared" si="10"/>
        <v>2042</v>
      </c>
      <c r="U28" s="215">
        <f t="shared" si="10"/>
        <v>2043</v>
      </c>
      <c r="V28" s="215">
        <f t="shared" si="10"/>
        <v>2044</v>
      </c>
      <c r="W28" s="215">
        <f t="shared" si="10"/>
        <v>2045</v>
      </c>
      <c r="X28" s="215">
        <f t="shared" si="10"/>
        <v>2046</v>
      </c>
      <c r="Y28" s="215">
        <f t="shared" si="10"/>
        <v>2047</v>
      </c>
      <c r="Z28" s="215">
        <f t="shared" si="10"/>
        <v>2048</v>
      </c>
      <c r="AA28" s="215">
        <f t="shared" si="10"/>
        <v>2049</v>
      </c>
      <c r="AB28" s="215">
        <f t="shared" si="10"/>
        <v>2050</v>
      </c>
      <c r="AC28" s="215">
        <f t="shared" si="10"/>
        <v>2051</v>
      </c>
      <c r="AD28" s="215">
        <f t="shared" si="10"/>
        <v>2052</v>
      </c>
      <c r="AE28" s="215">
        <f t="shared" si="10"/>
        <v>2053</v>
      </c>
      <c r="AF28" s="215">
        <f t="shared" si="10"/>
        <v>2054</v>
      </c>
      <c r="AG28" s="215">
        <f t="shared" si="10"/>
        <v>2055</v>
      </c>
    </row>
    <row r="29" spans="2:33" x14ac:dyDescent="0.2">
      <c r="B29" s="4" t="s">
        <v>84</v>
      </c>
      <c r="C29" s="9">
        <f t="shared" ref="C29:C35" si="11">SUM(D29:AG29)</f>
        <v>2187915.2999999849</v>
      </c>
      <c r="D29" s="11">
        <f t="shared" ref="D29:AG29" si="12">D17-D5</f>
        <v>0</v>
      </c>
      <c r="E29" s="11">
        <f t="shared" si="12"/>
        <v>0</v>
      </c>
      <c r="F29" s="11">
        <f t="shared" si="12"/>
        <v>0</v>
      </c>
      <c r="G29" s="11">
        <f t="shared" si="12"/>
        <v>81033.899999999441</v>
      </c>
      <c r="H29" s="11">
        <f t="shared" si="12"/>
        <v>81033.899999999441</v>
      </c>
      <c r="I29" s="11">
        <f t="shared" si="12"/>
        <v>81033.899999999441</v>
      </c>
      <c r="J29" s="11">
        <f t="shared" si="12"/>
        <v>81033.899999999441</v>
      </c>
      <c r="K29" s="11">
        <f t="shared" si="12"/>
        <v>81033.899999999441</v>
      </c>
      <c r="L29" s="11">
        <f t="shared" si="12"/>
        <v>81033.899999999441</v>
      </c>
      <c r="M29" s="11">
        <f t="shared" si="12"/>
        <v>81033.899999999441</v>
      </c>
      <c r="N29" s="11">
        <f t="shared" si="12"/>
        <v>81033.899999999441</v>
      </c>
      <c r="O29" s="11">
        <f t="shared" si="12"/>
        <v>81033.899999999441</v>
      </c>
      <c r="P29" s="11">
        <f t="shared" si="12"/>
        <v>81033.899999999441</v>
      </c>
      <c r="Q29" s="11">
        <f t="shared" si="12"/>
        <v>81033.899999999441</v>
      </c>
      <c r="R29" s="11">
        <f t="shared" si="12"/>
        <v>81033.899999999441</v>
      </c>
      <c r="S29" s="11">
        <f t="shared" si="12"/>
        <v>81033.899999999441</v>
      </c>
      <c r="T29" s="11">
        <f t="shared" si="12"/>
        <v>81033.899999999441</v>
      </c>
      <c r="U29" s="11">
        <f t="shared" si="12"/>
        <v>81033.899999999441</v>
      </c>
      <c r="V29" s="11">
        <f t="shared" si="12"/>
        <v>81033.899999999441</v>
      </c>
      <c r="W29" s="11">
        <f t="shared" si="12"/>
        <v>81033.899999999441</v>
      </c>
      <c r="X29" s="11">
        <f t="shared" si="12"/>
        <v>81033.899999999441</v>
      </c>
      <c r="Y29" s="11">
        <f t="shared" si="12"/>
        <v>81033.899999999441</v>
      </c>
      <c r="Z29" s="11">
        <f t="shared" si="12"/>
        <v>81033.899999999441</v>
      </c>
      <c r="AA29" s="11">
        <f t="shared" si="12"/>
        <v>81033.899999999441</v>
      </c>
      <c r="AB29" s="11">
        <f t="shared" si="12"/>
        <v>81033.899999999441</v>
      </c>
      <c r="AC29" s="11">
        <f t="shared" si="12"/>
        <v>81033.899999999441</v>
      </c>
      <c r="AD29" s="11">
        <f t="shared" si="12"/>
        <v>81033.899999999441</v>
      </c>
      <c r="AE29" s="11">
        <f t="shared" si="12"/>
        <v>81033.899999999441</v>
      </c>
      <c r="AF29" s="11">
        <f t="shared" si="12"/>
        <v>81033.899999999441</v>
      </c>
      <c r="AG29" s="11">
        <f t="shared" si="12"/>
        <v>81033.899999999441</v>
      </c>
    </row>
    <row r="30" spans="2:33" x14ac:dyDescent="0.2">
      <c r="B30" s="4" t="s">
        <v>45</v>
      </c>
      <c r="C30" s="9">
        <f t="shared" si="11"/>
        <v>140943.62969999999</v>
      </c>
      <c r="D30" s="11">
        <f t="shared" ref="D30:AG30" si="13">D18-D6</f>
        <v>0</v>
      </c>
      <c r="E30" s="11">
        <f t="shared" si="13"/>
        <v>0</v>
      </c>
      <c r="F30" s="11">
        <f t="shared" si="13"/>
        <v>0</v>
      </c>
      <c r="G30" s="11">
        <f t="shared" si="13"/>
        <v>0</v>
      </c>
      <c r="H30" s="11">
        <f t="shared" si="13"/>
        <v>0</v>
      </c>
      <c r="I30" s="11">
        <f t="shared" si="13"/>
        <v>0</v>
      </c>
      <c r="J30" s="11">
        <f t="shared" si="13"/>
        <v>0</v>
      </c>
      <c r="K30" s="11">
        <f t="shared" si="13"/>
        <v>0</v>
      </c>
      <c r="L30" s="11">
        <f t="shared" si="13"/>
        <v>0</v>
      </c>
      <c r="M30" s="11">
        <f t="shared" si="13"/>
        <v>0</v>
      </c>
      <c r="N30" s="11">
        <f t="shared" si="13"/>
        <v>0</v>
      </c>
      <c r="O30" s="11">
        <f t="shared" si="13"/>
        <v>0</v>
      </c>
      <c r="P30" s="11">
        <f t="shared" si="13"/>
        <v>0</v>
      </c>
      <c r="Q30" s="11">
        <f t="shared" si="13"/>
        <v>0</v>
      </c>
      <c r="R30" s="11">
        <f t="shared" si="13"/>
        <v>0</v>
      </c>
      <c r="S30" s="11">
        <f t="shared" si="13"/>
        <v>0</v>
      </c>
      <c r="T30" s="11">
        <f t="shared" si="13"/>
        <v>0</v>
      </c>
      <c r="U30" s="11">
        <f t="shared" si="13"/>
        <v>0</v>
      </c>
      <c r="V30" s="11">
        <f t="shared" si="13"/>
        <v>140943.62969999999</v>
      </c>
      <c r="W30" s="11">
        <f t="shared" si="13"/>
        <v>0</v>
      </c>
      <c r="X30" s="11">
        <f t="shared" si="13"/>
        <v>0</v>
      </c>
      <c r="Y30" s="11">
        <f t="shared" si="13"/>
        <v>0</v>
      </c>
      <c r="Z30" s="11">
        <f t="shared" si="13"/>
        <v>0</v>
      </c>
      <c r="AA30" s="11">
        <f t="shared" si="13"/>
        <v>0</v>
      </c>
      <c r="AB30" s="11">
        <f t="shared" si="13"/>
        <v>0</v>
      </c>
      <c r="AC30" s="11">
        <f t="shared" si="13"/>
        <v>0</v>
      </c>
      <c r="AD30" s="11">
        <f t="shared" si="13"/>
        <v>0</v>
      </c>
      <c r="AE30" s="11">
        <f t="shared" si="13"/>
        <v>0</v>
      </c>
      <c r="AF30" s="11">
        <f t="shared" si="13"/>
        <v>0</v>
      </c>
      <c r="AG30" s="11">
        <f t="shared" si="13"/>
        <v>0</v>
      </c>
    </row>
    <row r="31" spans="2:33" x14ac:dyDescent="0.2">
      <c r="B31" s="5" t="s">
        <v>74</v>
      </c>
      <c r="C31" s="15">
        <f t="shared" si="11"/>
        <v>2328858.9296999848</v>
      </c>
      <c r="D31" s="15">
        <f t="shared" ref="D31:AG31" si="14">SUM(D29:D30)</f>
        <v>0</v>
      </c>
      <c r="E31" s="15">
        <f t="shared" si="14"/>
        <v>0</v>
      </c>
      <c r="F31" s="15">
        <f t="shared" si="14"/>
        <v>0</v>
      </c>
      <c r="G31" s="15">
        <f t="shared" si="14"/>
        <v>81033.899999999441</v>
      </c>
      <c r="H31" s="15">
        <f t="shared" si="14"/>
        <v>81033.899999999441</v>
      </c>
      <c r="I31" s="15">
        <f t="shared" si="14"/>
        <v>81033.899999999441</v>
      </c>
      <c r="J31" s="15">
        <f t="shared" si="14"/>
        <v>81033.899999999441</v>
      </c>
      <c r="K31" s="15">
        <f t="shared" si="14"/>
        <v>81033.899999999441</v>
      </c>
      <c r="L31" s="15">
        <f t="shared" si="14"/>
        <v>81033.899999999441</v>
      </c>
      <c r="M31" s="15">
        <f t="shared" si="14"/>
        <v>81033.899999999441</v>
      </c>
      <c r="N31" s="15">
        <f t="shared" si="14"/>
        <v>81033.899999999441</v>
      </c>
      <c r="O31" s="15">
        <f t="shared" si="14"/>
        <v>81033.899999999441</v>
      </c>
      <c r="P31" s="15">
        <f t="shared" si="14"/>
        <v>81033.899999999441</v>
      </c>
      <c r="Q31" s="15">
        <f t="shared" si="14"/>
        <v>81033.899999999441</v>
      </c>
      <c r="R31" s="15">
        <f t="shared" si="14"/>
        <v>81033.899999999441</v>
      </c>
      <c r="S31" s="15">
        <f t="shared" si="14"/>
        <v>81033.899999999441</v>
      </c>
      <c r="T31" s="15">
        <f t="shared" si="14"/>
        <v>81033.899999999441</v>
      </c>
      <c r="U31" s="15">
        <f t="shared" si="14"/>
        <v>81033.899999999441</v>
      </c>
      <c r="V31" s="15">
        <f t="shared" si="14"/>
        <v>221977.52969999943</v>
      </c>
      <c r="W31" s="15">
        <f t="shared" si="14"/>
        <v>81033.899999999441</v>
      </c>
      <c r="X31" s="15">
        <f t="shared" si="14"/>
        <v>81033.899999999441</v>
      </c>
      <c r="Y31" s="15">
        <f t="shared" si="14"/>
        <v>81033.899999999441</v>
      </c>
      <c r="Z31" s="15">
        <f t="shared" si="14"/>
        <v>81033.899999999441</v>
      </c>
      <c r="AA31" s="15">
        <f t="shared" si="14"/>
        <v>81033.899999999441</v>
      </c>
      <c r="AB31" s="15">
        <f t="shared" si="14"/>
        <v>81033.899999999441</v>
      </c>
      <c r="AC31" s="15">
        <f t="shared" si="14"/>
        <v>81033.899999999441</v>
      </c>
      <c r="AD31" s="15">
        <f t="shared" si="14"/>
        <v>81033.899999999441</v>
      </c>
      <c r="AE31" s="15">
        <f t="shared" si="14"/>
        <v>81033.899999999441</v>
      </c>
      <c r="AF31" s="15">
        <f t="shared" si="14"/>
        <v>81033.899999999441</v>
      </c>
      <c r="AG31" s="15">
        <f t="shared" si="14"/>
        <v>81033.899999999441</v>
      </c>
    </row>
    <row r="32" spans="2:33" x14ac:dyDescent="0.2">
      <c r="B32" s="17" t="s">
        <v>78</v>
      </c>
      <c r="C32" s="9">
        <f t="shared" si="11"/>
        <v>-349339.31000000238</v>
      </c>
      <c r="D32" s="11">
        <f t="shared" ref="D32:AG32" si="15">D20-D8</f>
        <v>0</v>
      </c>
      <c r="E32" s="11">
        <f t="shared" si="15"/>
        <v>0</v>
      </c>
      <c r="F32" s="11">
        <f t="shared" si="15"/>
        <v>0</v>
      </c>
      <c r="G32" s="11">
        <f t="shared" si="15"/>
        <v>-18149.260000000242</v>
      </c>
      <c r="H32" s="11">
        <f t="shared" si="15"/>
        <v>-18149.260000000242</v>
      </c>
      <c r="I32" s="11">
        <f t="shared" si="15"/>
        <v>-17529.197999998461</v>
      </c>
      <c r="J32" s="11">
        <f t="shared" si="15"/>
        <v>-16909.135999999475</v>
      </c>
      <c r="K32" s="11">
        <f t="shared" si="15"/>
        <v>-16289.074000000488</v>
      </c>
      <c r="L32" s="11">
        <f t="shared" si="15"/>
        <v>-15669.01200000057</v>
      </c>
      <c r="M32" s="11">
        <f t="shared" si="15"/>
        <v>-15048.950000000186</v>
      </c>
      <c r="N32" s="11">
        <f t="shared" si="15"/>
        <v>-14428.888000000268</v>
      </c>
      <c r="O32" s="11">
        <f t="shared" si="15"/>
        <v>-13808.825999999885</v>
      </c>
      <c r="P32" s="11">
        <f t="shared" si="15"/>
        <v>-13188.764000000898</v>
      </c>
      <c r="Q32" s="11">
        <f t="shared" si="15"/>
        <v>-12568.702000000514</v>
      </c>
      <c r="R32" s="11">
        <f t="shared" si="15"/>
        <v>-11948.640000001062</v>
      </c>
      <c r="S32" s="11">
        <f t="shared" si="15"/>
        <v>-11835.489999998827</v>
      </c>
      <c r="T32" s="11">
        <f t="shared" si="15"/>
        <v>-11722.340000000782</v>
      </c>
      <c r="U32" s="11">
        <f t="shared" si="15"/>
        <v>-11609.189999999478</v>
      </c>
      <c r="V32" s="11">
        <f t="shared" si="15"/>
        <v>-11496.039999999572</v>
      </c>
      <c r="W32" s="11">
        <f t="shared" si="15"/>
        <v>-11382.890000000596</v>
      </c>
      <c r="X32" s="11">
        <f t="shared" si="15"/>
        <v>-11269.739999999758</v>
      </c>
      <c r="Y32" s="11">
        <f t="shared" si="15"/>
        <v>-11156.590000000317</v>
      </c>
      <c r="Z32" s="11">
        <f t="shared" si="15"/>
        <v>-11043.440000000875</v>
      </c>
      <c r="AA32" s="11">
        <f t="shared" si="15"/>
        <v>-10930.290000000503</v>
      </c>
      <c r="AB32" s="11">
        <f t="shared" si="15"/>
        <v>-10817.14000000013</v>
      </c>
      <c r="AC32" s="11">
        <f t="shared" si="15"/>
        <v>-10703.990000000689</v>
      </c>
      <c r="AD32" s="11">
        <f t="shared" si="15"/>
        <v>-10590.839999999851</v>
      </c>
      <c r="AE32" s="11">
        <f t="shared" si="15"/>
        <v>-10477.689999999944</v>
      </c>
      <c r="AF32" s="11">
        <f t="shared" si="15"/>
        <v>-10364.539999999572</v>
      </c>
      <c r="AG32" s="11">
        <f t="shared" si="15"/>
        <v>-10251.389999999199</v>
      </c>
    </row>
    <row r="33" spans="2:33" x14ac:dyDescent="0.2">
      <c r="B33" s="17" t="s">
        <v>81</v>
      </c>
      <c r="C33" s="9">
        <f t="shared" si="11"/>
        <v>0</v>
      </c>
      <c r="D33" s="11">
        <f t="shared" ref="D33:AG33" si="16">D21-D9</f>
        <v>0</v>
      </c>
      <c r="E33" s="11">
        <f t="shared" si="16"/>
        <v>0</v>
      </c>
      <c r="F33" s="11">
        <f t="shared" si="16"/>
        <v>0</v>
      </c>
      <c r="G33" s="11">
        <f t="shared" si="16"/>
        <v>0</v>
      </c>
      <c r="H33" s="11">
        <f t="shared" si="16"/>
        <v>0</v>
      </c>
      <c r="I33" s="11">
        <f t="shared" si="16"/>
        <v>0</v>
      </c>
      <c r="J33" s="11">
        <f t="shared" si="16"/>
        <v>0</v>
      </c>
      <c r="K33" s="11">
        <f t="shared" si="16"/>
        <v>0</v>
      </c>
      <c r="L33" s="11">
        <f t="shared" si="16"/>
        <v>0</v>
      </c>
      <c r="M33" s="11">
        <f t="shared" si="16"/>
        <v>0</v>
      </c>
      <c r="N33" s="11">
        <f t="shared" si="16"/>
        <v>0</v>
      </c>
      <c r="O33" s="11">
        <f t="shared" si="16"/>
        <v>0</v>
      </c>
      <c r="P33" s="11">
        <f t="shared" si="16"/>
        <v>0</v>
      </c>
      <c r="Q33" s="11">
        <f t="shared" si="16"/>
        <v>0</v>
      </c>
      <c r="R33" s="11">
        <f t="shared" si="16"/>
        <v>0</v>
      </c>
      <c r="S33" s="11">
        <f t="shared" si="16"/>
        <v>0</v>
      </c>
      <c r="T33" s="11">
        <f t="shared" si="16"/>
        <v>0</v>
      </c>
      <c r="U33" s="11">
        <f t="shared" si="16"/>
        <v>0</v>
      </c>
      <c r="V33" s="11">
        <f t="shared" si="16"/>
        <v>0</v>
      </c>
      <c r="W33" s="11">
        <f t="shared" si="16"/>
        <v>0</v>
      </c>
      <c r="X33" s="11">
        <f t="shared" si="16"/>
        <v>0</v>
      </c>
      <c r="Y33" s="11">
        <f t="shared" si="16"/>
        <v>0</v>
      </c>
      <c r="Z33" s="11">
        <f t="shared" si="16"/>
        <v>0</v>
      </c>
      <c r="AA33" s="11">
        <f t="shared" si="16"/>
        <v>0</v>
      </c>
      <c r="AB33" s="11">
        <f t="shared" si="16"/>
        <v>0</v>
      </c>
      <c r="AC33" s="11">
        <f t="shared" si="16"/>
        <v>0</v>
      </c>
      <c r="AD33" s="11">
        <f t="shared" si="16"/>
        <v>0</v>
      </c>
      <c r="AE33" s="11">
        <f t="shared" si="16"/>
        <v>0</v>
      </c>
      <c r="AF33" s="11">
        <f t="shared" si="16"/>
        <v>0</v>
      </c>
      <c r="AG33" s="11">
        <f t="shared" si="16"/>
        <v>0</v>
      </c>
    </row>
    <row r="34" spans="2:33" ht="12" thickBot="1" x14ac:dyDescent="0.25">
      <c r="B34" s="29" t="s">
        <v>77</v>
      </c>
      <c r="C34" s="30">
        <f t="shared" si="11"/>
        <v>-349339.31000000238</v>
      </c>
      <c r="D34" s="30">
        <f>SUM(D32:D33)</f>
        <v>0</v>
      </c>
      <c r="E34" s="30">
        <f t="shared" ref="E34:AG34" si="17">SUM(E32:E33)</f>
        <v>0</v>
      </c>
      <c r="F34" s="30">
        <f t="shared" si="17"/>
        <v>0</v>
      </c>
      <c r="G34" s="30">
        <f t="shared" si="17"/>
        <v>-18149.260000000242</v>
      </c>
      <c r="H34" s="30">
        <f t="shared" si="17"/>
        <v>-18149.260000000242</v>
      </c>
      <c r="I34" s="30">
        <f t="shared" si="17"/>
        <v>-17529.197999998461</v>
      </c>
      <c r="J34" s="30">
        <f t="shared" si="17"/>
        <v>-16909.135999999475</v>
      </c>
      <c r="K34" s="30">
        <f t="shared" si="17"/>
        <v>-16289.074000000488</v>
      </c>
      <c r="L34" s="30">
        <f t="shared" si="17"/>
        <v>-15669.01200000057</v>
      </c>
      <c r="M34" s="30">
        <f t="shared" si="17"/>
        <v>-15048.950000000186</v>
      </c>
      <c r="N34" s="30">
        <f t="shared" si="17"/>
        <v>-14428.888000000268</v>
      </c>
      <c r="O34" s="30">
        <f t="shared" si="17"/>
        <v>-13808.825999999885</v>
      </c>
      <c r="P34" s="30">
        <f t="shared" si="17"/>
        <v>-13188.764000000898</v>
      </c>
      <c r="Q34" s="30">
        <f t="shared" si="17"/>
        <v>-12568.702000000514</v>
      </c>
      <c r="R34" s="30">
        <f t="shared" si="17"/>
        <v>-11948.640000001062</v>
      </c>
      <c r="S34" s="30">
        <f t="shared" si="17"/>
        <v>-11835.489999998827</v>
      </c>
      <c r="T34" s="30">
        <f t="shared" si="17"/>
        <v>-11722.340000000782</v>
      </c>
      <c r="U34" s="30">
        <f t="shared" si="17"/>
        <v>-11609.189999999478</v>
      </c>
      <c r="V34" s="30">
        <f t="shared" si="17"/>
        <v>-11496.039999999572</v>
      </c>
      <c r="W34" s="30">
        <f t="shared" si="17"/>
        <v>-11382.890000000596</v>
      </c>
      <c r="X34" s="30">
        <f t="shared" si="17"/>
        <v>-11269.739999999758</v>
      </c>
      <c r="Y34" s="30">
        <f t="shared" si="17"/>
        <v>-11156.590000000317</v>
      </c>
      <c r="Z34" s="30">
        <f t="shared" si="17"/>
        <v>-11043.440000000875</v>
      </c>
      <c r="AA34" s="30">
        <f t="shared" si="17"/>
        <v>-10930.290000000503</v>
      </c>
      <c r="AB34" s="30">
        <f t="shared" si="17"/>
        <v>-10817.14000000013</v>
      </c>
      <c r="AC34" s="30">
        <f t="shared" si="17"/>
        <v>-10703.990000000689</v>
      </c>
      <c r="AD34" s="30">
        <f t="shared" si="17"/>
        <v>-10590.839999999851</v>
      </c>
      <c r="AE34" s="30">
        <f t="shared" si="17"/>
        <v>-10477.689999999944</v>
      </c>
      <c r="AF34" s="30">
        <f t="shared" si="17"/>
        <v>-10364.539999999572</v>
      </c>
      <c r="AG34" s="30">
        <f t="shared" si="17"/>
        <v>-10251.389999999199</v>
      </c>
    </row>
    <row r="35" spans="2:33" ht="12" thickTop="1" x14ac:dyDescent="0.2">
      <c r="B35" s="31" t="s">
        <v>76</v>
      </c>
      <c r="C35" s="32">
        <f t="shared" si="11"/>
        <v>1979519.6196999825</v>
      </c>
      <c r="D35" s="32">
        <f>SUM(D31,D34)</f>
        <v>0</v>
      </c>
      <c r="E35" s="32">
        <f t="shared" ref="E35:AG35" si="18">SUM(E31,E34)</f>
        <v>0</v>
      </c>
      <c r="F35" s="32">
        <f t="shared" si="18"/>
        <v>0</v>
      </c>
      <c r="G35" s="32">
        <f t="shared" si="18"/>
        <v>62884.639999999199</v>
      </c>
      <c r="H35" s="32">
        <f t="shared" si="18"/>
        <v>62884.639999999199</v>
      </c>
      <c r="I35" s="32">
        <f t="shared" si="18"/>
        <v>63504.70200000098</v>
      </c>
      <c r="J35" s="32">
        <f t="shared" si="18"/>
        <v>64124.763999999966</v>
      </c>
      <c r="K35" s="32">
        <f t="shared" si="18"/>
        <v>64744.825999998953</v>
      </c>
      <c r="L35" s="32">
        <f t="shared" si="18"/>
        <v>65364.887999998871</v>
      </c>
      <c r="M35" s="32">
        <f t="shared" si="18"/>
        <v>65984.949999999255</v>
      </c>
      <c r="N35" s="32">
        <f t="shared" si="18"/>
        <v>66605.011999999173</v>
      </c>
      <c r="O35" s="32">
        <f t="shared" si="18"/>
        <v>67225.073999999557</v>
      </c>
      <c r="P35" s="32">
        <f t="shared" si="18"/>
        <v>67845.135999998543</v>
      </c>
      <c r="Q35" s="32">
        <f t="shared" si="18"/>
        <v>68465.197999998927</v>
      </c>
      <c r="R35" s="32">
        <f t="shared" si="18"/>
        <v>69085.259999998379</v>
      </c>
      <c r="S35" s="32">
        <f t="shared" si="18"/>
        <v>69198.410000000615</v>
      </c>
      <c r="T35" s="32">
        <f t="shared" si="18"/>
        <v>69311.559999998659</v>
      </c>
      <c r="U35" s="32">
        <f t="shared" si="18"/>
        <v>69424.709999999963</v>
      </c>
      <c r="V35" s="32">
        <f t="shared" si="18"/>
        <v>210481.48969999986</v>
      </c>
      <c r="W35" s="32">
        <f t="shared" si="18"/>
        <v>69651.009999998845</v>
      </c>
      <c r="X35" s="32">
        <f t="shared" si="18"/>
        <v>69764.159999999683</v>
      </c>
      <c r="Y35" s="32">
        <f t="shared" si="18"/>
        <v>69877.309999999125</v>
      </c>
      <c r="Z35" s="32">
        <f t="shared" si="18"/>
        <v>69990.459999998566</v>
      </c>
      <c r="AA35" s="32">
        <f t="shared" si="18"/>
        <v>70103.609999998938</v>
      </c>
      <c r="AB35" s="32">
        <f t="shared" si="18"/>
        <v>70216.759999999311</v>
      </c>
      <c r="AC35" s="32">
        <f t="shared" si="18"/>
        <v>70329.909999998752</v>
      </c>
      <c r="AD35" s="32">
        <f t="shared" si="18"/>
        <v>70443.05999999959</v>
      </c>
      <c r="AE35" s="32">
        <f t="shared" si="18"/>
        <v>70556.209999999497</v>
      </c>
      <c r="AF35" s="32">
        <f t="shared" si="18"/>
        <v>70669.35999999987</v>
      </c>
      <c r="AG35" s="32">
        <f t="shared" si="18"/>
        <v>70782.510000000242</v>
      </c>
    </row>
    <row r="38" spans="2:33" x14ac:dyDescent="0.2">
      <c r="C38" s="4"/>
      <c r="D38" s="4" t="s"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2">
      <c r="B39" s="5" t="s">
        <v>330</v>
      </c>
      <c r="C39" s="5"/>
      <c r="D39" s="4">
        <v>1</v>
      </c>
      <c r="E39" s="4">
        <v>2</v>
      </c>
      <c r="F39" s="4">
        <v>3</v>
      </c>
      <c r="G39" s="4">
        <v>4</v>
      </c>
      <c r="H39" s="4">
        <v>5</v>
      </c>
      <c r="I39" s="4">
        <v>6</v>
      </c>
      <c r="J39" s="4">
        <v>7</v>
      </c>
      <c r="K39" s="4">
        <v>8</v>
      </c>
      <c r="L39" s="4">
        <v>9</v>
      </c>
      <c r="M39" s="4">
        <v>10</v>
      </c>
      <c r="N39" s="4">
        <v>11</v>
      </c>
      <c r="O39" s="4">
        <v>12</v>
      </c>
      <c r="P39" s="4">
        <v>13</v>
      </c>
      <c r="Q39" s="4">
        <v>14</v>
      </c>
      <c r="R39" s="4">
        <v>15</v>
      </c>
      <c r="S39" s="4">
        <v>16</v>
      </c>
      <c r="T39" s="4">
        <v>17</v>
      </c>
      <c r="U39" s="4">
        <v>18</v>
      </c>
      <c r="V39" s="4">
        <v>19</v>
      </c>
      <c r="W39" s="4">
        <v>20</v>
      </c>
      <c r="X39" s="4">
        <v>21</v>
      </c>
      <c r="Y39" s="4">
        <v>22</v>
      </c>
      <c r="Z39" s="4">
        <v>23</v>
      </c>
      <c r="AA39" s="4">
        <v>24</v>
      </c>
      <c r="AB39" s="4">
        <v>25</v>
      </c>
      <c r="AC39" s="4">
        <v>26</v>
      </c>
      <c r="AD39" s="4">
        <v>27</v>
      </c>
      <c r="AE39" s="4">
        <v>28</v>
      </c>
      <c r="AF39" s="4">
        <v>29</v>
      </c>
      <c r="AG39" s="4">
        <v>30</v>
      </c>
    </row>
    <row r="40" spans="2:33" x14ac:dyDescent="0.2">
      <c r="B40" s="214" t="s">
        <v>59</v>
      </c>
      <c r="C40" s="214" t="s">
        <v>9</v>
      </c>
      <c r="D40" s="215">
        <f t="shared" ref="D40:AG40" si="19">D4</f>
        <v>2026</v>
      </c>
      <c r="E40" s="215">
        <f t="shared" si="19"/>
        <v>2027</v>
      </c>
      <c r="F40" s="215">
        <f t="shared" si="19"/>
        <v>2028</v>
      </c>
      <c r="G40" s="215">
        <f t="shared" si="19"/>
        <v>2029</v>
      </c>
      <c r="H40" s="215">
        <f t="shared" si="19"/>
        <v>2030</v>
      </c>
      <c r="I40" s="215">
        <f t="shared" si="19"/>
        <v>2031</v>
      </c>
      <c r="J40" s="215">
        <f t="shared" si="19"/>
        <v>2032</v>
      </c>
      <c r="K40" s="215">
        <f t="shared" si="19"/>
        <v>2033</v>
      </c>
      <c r="L40" s="215">
        <f t="shared" si="19"/>
        <v>2034</v>
      </c>
      <c r="M40" s="215">
        <f t="shared" si="19"/>
        <v>2035</v>
      </c>
      <c r="N40" s="215">
        <f t="shared" si="19"/>
        <v>2036</v>
      </c>
      <c r="O40" s="215">
        <f t="shared" si="19"/>
        <v>2037</v>
      </c>
      <c r="P40" s="215">
        <f t="shared" si="19"/>
        <v>2038</v>
      </c>
      <c r="Q40" s="215">
        <f t="shared" si="19"/>
        <v>2039</v>
      </c>
      <c r="R40" s="215">
        <f t="shared" si="19"/>
        <v>2040</v>
      </c>
      <c r="S40" s="215">
        <f t="shared" si="19"/>
        <v>2041</v>
      </c>
      <c r="T40" s="215">
        <f t="shared" si="19"/>
        <v>2042</v>
      </c>
      <c r="U40" s="215">
        <f t="shared" si="19"/>
        <v>2043</v>
      </c>
      <c r="V40" s="215">
        <f t="shared" si="19"/>
        <v>2044</v>
      </c>
      <c r="W40" s="215">
        <f t="shared" si="19"/>
        <v>2045</v>
      </c>
      <c r="X40" s="215">
        <f t="shared" si="19"/>
        <v>2046</v>
      </c>
      <c r="Y40" s="215">
        <f t="shared" si="19"/>
        <v>2047</v>
      </c>
      <c r="Z40" s="215">
        <f t="shared" si="19"/>
        <v>2048</v>
      </c>
      <c r="AA40" s="215">
        <f t="shared" si="19"/>
        <v>2049</v>
      </c>
      <c r="AB40" s="215">
        <f t="shared" si="19"/>
        <v>2050</v>
      </c>
      <c r="AC40" s="215">
        <f t="shared" si="19"/>
        <v>2051</v>
      </c>
      <c r="AD40" s="215">
        <f t="shared" si="19"/>
        <v>2052</v>
      </c>
      <c r="AE40" s="215">
        <f t="shared" si="19"/>
        <v>2053</v>
      </c>
      <c r="AF40" s="215">
        <f t="shared" si="19"/>
        <v>2054</v>
      </c>
      <c r="AG40" s="215">
        <f t="shared" si="19"/>
        <v>2055</v>
      </c>
    </row>
    <row r="41" spans="2:33" x14ac:dyDescent="0.2">
      <c r="B41" s="4" t="s">
        <v>12</v>
      </c>
      <c r="C41" s="9">
        <f t="shared" ref="C41:C47" si="20">SUM(D41:AG41)</f>
        <v>1969123.7699999872</v>
      </c>
      <c r="D41" s="11">
        <f>D29*Parametre!$C$79</f>
        <v>0</v>
      </c>
      <c r="E41" s="11">
        <f>E29*Parametre!$C$79</f>
        <v>0</v>
      </c>
      <c r="F41" s="11">
        <f>F29*Parametre!$C$79</f>
        <v>0</v>
      </c>
      <c r="G41" s="11">
        <f>G29*Parametre!$C$79</f>
        <v>72930.5099999995</v>
      </c>
      <c r="H41" s="11">
        <f>H29*Parametre!$C$79</f>
        <v>72930.5099999995</v>
      </c>
      <c r="I41" s="11">
        <f>I29*Parametre!$C$79</f>
        <v>72930.5099999995</v>
      </c>
      <c r="J41" s="11">
        <f>J29*Parametre!$C$79</f>
        <v>72930.5099999995</v>
      </c>
      <c r="K41" s="11">
        <f>K29*Parametre!$C$79</f>
        <v>72930.5099999995</v>
      </c>
      <c r="L41" s="11">
        <f>L29*Parametre!$C$79</f>
        <v>72930.5099999995</v>
      </c>
      <c r="M41" s="11">
        <f>M29*Parametre!$C$79</f>
        <v>72930.5099999995</v>
      </c>
      <c r="N41" s="11">
        <f>N29*Parametre!$C$79</f>
        <v>72930.5099999995</v>
      </c>
      <c r="O41" s="11">
        <f>O29*Parametre!$C$79</f>
        <v>72930.5099999995</v>
      </c>
      <c r="P41" s="11">
        <f>P29*Parametre!$C$79</f>
        <v>72930.5099999995</v>
      </c>
      <c r="Q41" s="11">
        <f>Q29*Parametre!$C$79</f>
        <v>72930.5099999995</v>
      </c>
      <c r="R41" s="11">
        <f>R29*Parametre!$C$79</f>
        <v>72930.5099999995</v>
      </c>
      <c r="S41" s="11">
        <f>S29*Parametre!$C$79</f>
        <v>72930.5099999995</v>
      </c>
      <c r="T41" s="11">
        <f>T29*Parametre!$C$79</f>
        <v>72930.5099999995</v>
      </c>
      <c r="U41" s="11">
        <f>U29*Parametre!$C$79</f>
        <v>72930.5099999995</v>
      </c>
      <c r="V41" s="11">
        <f>V29*Parametre!$C$79</f>
        <v>72930.5099999995</v>
      </c>
      <c r="W41" s="11">
        <f>W29*Parametre!$C$79</f>
        <v>72930.5099999995</v>
      </c>
      <c r="X41" s="11">
        <f>X29*Parametre!$C$79</f>
        <v>72930.5099999995</v>
      </c>
      <c r="Y41" s="11">
        <f>Y29*Parametre!$C$79</f>
        <v>72930.5099999995</v>
      </c>
      <c r="Z41" s="11">
        <f>Z29*Parametre!$C$79</f>
        <v>72930.5099999995</v>
      </c>
      <c r="AA41" s="11">
        <f>AA29*Parametre!$C$79</f>
        <v>72930.5099999995</v>
      </c>
      <c r="AB41" s="11">
        <f>AB29*Parametre!$C$79</f>
        <v>72930.5099999995</v>
      </c>
      <c r="AC41" s="11">
        <f>AC29*Parametre!$C$79</f>
        <v>72930.5099999995</v>
      </c>
      <c r="AD41" s="11">
        <f>AD29*Parametre!$C$79</f>
        <v>72930.5099999995</v>
      </c>
      <c r="AE41" s="11">
        <f>AE29*Parametre!$C$79</f>
        <v>72930.5099999995</v>
      </c>
      <c r="AF41" s="11">
        <f>AF29*Parametre!$C$79</f>
        <v>72930.5099999995</v>
      </c>
      <c r="AG41" s="11">
        <f>AG29*Parametre!$C$79</f>
        <v>72930.5099999995</v>
      </c>
    </row>
    <row r="42" spans="2:33" x14ac:dyDescent="0.2">
      <c r="B42" s="4" t="s">
        <v>45</v>
      </c>
      <c r="C42" s="9">
        <f t="shared" si="20"/>
        <v>126849.26672999999</v>
      </c>
      <c r="D42" s="11">
        <f>D30*Parametre!$C$79</f>
        <v>0</v>
      </c>
      <c r="E42" s="11">
        <f>E30*Parametre!$C$79</f>
        <v>0</v>
      </c>
      <c r="F42" s="11">
        <f>F30*Parametre!$C$79</f>
        <v>0</v>
      </c>
      <c r="G42" s="11">
        <f>G30*Parametre!$C$79</f>
        <v>0</v>
      </c>
      <c r="H42" s="11">
        <f>H30*Parametre!$C$79</f>
        <v>0</v>
      </c>
      <c r="I42" s="11">
        <f>I30*Parametre!$C$79</f>
        <v>0</v>
      </c>
      <c r="J42" s="11">
        <f>J30*Parametre!$C$79</f>
        <v>0</v>
      </c>
      <c r="K42" s="11">
        <f>K30*Parametre!$C$79</f>
        <v>0</v>
      </c>
      <c r="L42" s="11">
        <f>L30*Parametre!$C$79</f>
        <v>0</v>
      </c>
      <c r="M42" s="11">
        <f>M30*Parametre!$C$79</f>
        <v>0</v>
      </c>
      <c r="N42" s="11">
        <f>N30*Parametre!$C$79</f>
        <v>0</v>
      </c>
      <c r="O42" s="11">
        <f>O30*Parametre!$C$79</f>
        <v>0</v>
      </c>
      <c r="P42" s="11">
        <f>P30*Parametre!$C$79</f>
        <v>0</v>
      </c>
      <c r="Q42" s="11">
        <f>Q30*Parametre!$C$79</f>
        <v>0</v>
      </c>
      <c r="R42" s="11">
        <f>R30*Parametre!$C$79</f>
        <v>0</v>
      </c>
      <c r="S42" s="11">
        <f>S30*Parametre!$C$79</f>
        <v>0</v>
      </c>
      <c r="T42" s="11">
        <f>T30*Parametre!$C$79</f>
        <v>0</v>
      </c>
      <c r="U42" s="11">
        <f>U30*Parametre!$C$79</f>
        <v>0</v>
      </c>
      <c r="V42" s="11">
        <f>V30*Parametre!$C$79</f>
        <v>126849.26672999999</v>
      </c>
      <c r="W42" s="11">
        <f>W30*Parametre!$C$79</f>
        <v>0</v>
      </c>
      <c r="X42" s="11">
        <f>X30*Parametre!$C$79</f>
        <v>0</v>
      </c>
      <c r="Y42" s="11">
        <f>Y30*Parametre!$C$79</f>
        <v>0</v>
      </c>
      <c r="Z42" s="11">
        <f>Z30*Parametre!$C$79</f>
        <v>0</v>
      </c>
      <c r="AA42" s="11">
        <f>AA30*Parametre!$C$79</f>
        <v>0</v>
      </c>
      <c r="AB42" s="11">
        <f>AB30*Parametre!$C$79</f>
        <v>0</v>
      </c>
      <c r="AC42" s="11">
        <f>AC30*Parametre!$C$79</f>
        <v>0</v>
      </c>
      <c r="AD42" s="11">
        <f>AD30*Parametre!$C$79</f>
        <v>0</v>
      </c>
      <c r="AE42" s="11">
        <f>AE30*Parametre!$C$79</f>
        <v>0</v>
      </c>
      <c r="AF42" s="11">
        <f>AF30*Parametre!$C$79</f>
        <v>0</v>
      </c>
      <c r="AG42" s="11">
        <f>AG30*Parametre!$C$79</f>
        <v>0</v>
      </c>
    </row>
    <row r="43" spans="2:33" x14ac:dyDescent="0.2">
      <c r="B43" s="5" t="s">
        <v>331</v>
      </c>
      <c r="C43" s="15">
        <f t="shared" si="20"/>
        <v>2095973.0367299872</v>
      </c>
      <c r="D43" s="15">
        <f t="shared" ref="D43:AG43" si="21">SUM(D41:D42)</f>
        <v>0</v>
      </c>
      <c r="E43" s="15">
        <f t="shared" si="21"/>
        <v>0</v>
      </c>
      <c r="F43" s="15">
        <f t="shared" si="21"/>
        <v>0</v>
      </c>
      <c r="G43" s="15">
        <f t="shared" si="21"/>
        <v>72930.5099999995</v>
      </c>
      <c r="H43" s="15">
        <f t="shared" si="21"/>
        <v>72930.5099999995</v>
      </c>
      <c r="I43" s="15">
        <f t="shared" si="21"/>
        <v>72930.5099999995</v>
      </c>
      <c r="J43" s="15">
        <f t="shared" si="21"/>
        <v>72930.5099999995</v>
      </c>
      <c r="K43" s="15">
        <f t="shared" si="21"/>
        <v>72930.5099999995</v>
      </c>
      <c r="L43" s="15">
        <f t="shared" si="21"/>
        <v>72930.5099999995</v>
      </c>
      <c r="M43" s="15">
        <f t="shared" si="21"/>
        <v>72930.5099999995</v>
      </c>
      <c r="N43" s="15">
        <f t="shared" si="21"/>
        <v>72930.5099999995</v>
      </c>
      <c r="O43" s="15">
        <f t="shared" si="21"/>
        <v>72930.5099999995</v>
      </c>
      <c r="P43" s="15">
        <f t="shared" si="21"/>
        <v>72930.5099999995</v>
      </c>
      <c r="Q43" s="15">
        <f t="shared" si="21"/>
        <v>72930.5099999995</v>
      </c>
      <c r="R43" s="15">
        <f t="shared" si="21"/>
        <v>72930.5099999995</v>
      </c>
      <c r="S43" s="15">
        <f t="shared" si="21"/>
        <v>72930.5099999995</v>
      </c>
      <c r="T43" s="15">
        <f t="shared" si="21"/>
        <v>72930.5099999995</v>
      </c>
      <c r="U43" s="15">
        <f t="shared" si="21"/>
        <v>72930.5099999995</v>
      </c>
      <c r="V43" s="15">
        <f t="shared" si="21"/>
        <v>199779.77672999949</v>
      </c>
      <c r="W43" s="15">
        <f t="shared" si="21"/>
        <v>72930.5099999995</v>
      </c>
      <c r="X43" s="15">
        <f t="shared" si="21"/>
        <v>72930.5099999995</v>
      </c>
      <c r="Y43" s="15">
        <f t="shared" si="21"/>
        <v>72930.5099999995</v>
      </c>
      <c r="Z43" s="15">
        <f t="shared" si="21"/>
        <v>72930.5099999995</v>
      </c>
      <c r="AA43" s="15">
        <f t="shared" si="21"/>
        <v>72930.5099999995</v>
      </c>
      <c r="AB43" s="15">
        <f t="shared" si="21"/>
        <v>72930.5099999995</v>
      </c>
      <c r="AC43" s="15">
        <f t="shared" si="21"/>
        <v>72930.5099999995</v>
      </c>
      <c r="AD43" s="15">
        <f t="shared" si="21"/>
        <v>72930.5099999995</v>
      </c>
      <c r="AE43" s="15">
        <f t="shared" si="21"/>
        <v>72930.5099999995</v>
      </c>
      <c r="AF43" s="15">
        <f t="shared" si="21"/>
        <v>72930.5099999995</v>
      </c>
      <c r="AG43" s="15">
        <f t="shared" si="21"/>
        <v>72930.5099999995</v>
      </c>
    </row>
    <row r="44" spans="2:33" x14ac:dyDescent="0.2">
      <c r="B44" s="17" t="s">
        <v>332</v>
      </c>
      <c r="C44" s="9">
        <f t="shared" si="20"/>
        <v>-314405.37900000211</v>
      </c>
      <c r="D44" s="11">
        <f>D32*Parametre!$C$79</f>
        <v>0</v>
      </c>
      <c r="E44" s="11">
        <f>E32*Parametre!$C$79</f>
        <v>0</v>
      </c>
      <c r="F44" s="11">
        <f>F32*Parametre!$C$79</f>
        <v>0</v>
      </c>
      <c r="G44" s="11">
        <f>G32*Parametre!$C$79</f>
        <v>-16334.334000000219</v>
      </c>
      <c r="H44" s="11">
        <f>H32*Parametre!$C$79</f>
        <v>-16334.334000000219</v>
      </c>
      <c r="I44" s="11">
        <f>I32*Parametre!$C$79</f>
        <v>-15776.278199998616</v>
      </c>
      <c r="J44" s="11">
        <f>J32*Parametre!$C$79</f>
        <v>-15218.222399999528</v>
      </c>
      <c r="K44" s="11">
        <f>K32*Parametre!$C$79</f>
        <v>-14660.166600000439</v>
      </c>
      <c r="L44" s="11">
        <f>L32*Parametre!$C$79</f>
        <v>-14102.110800000513</v>
      </c>
      <c r="M44" s="11">
        <f>M32*Parametre!$C$79</f>
        <v>-13544.055000000168</v>
      </c>
      <c r="N44" s="11">
        <f>N32*Parametre!$C$79</f>
        <v>-12985.999200000242</v>
      </c>
      <c r="O44" s="11">
        <f>O32*Parametre!$C$79</f>
        <v>-12427.943399999896</v>
      </c>
      <c r="P44" s="11">
        <f>P32*Parametre!$C$79</f>
        <v>-11869.887600000808</v>
      </c>
      <c r="Q44" s="11">
        <f>Q32*Parametre!$C$79</f>
        <v>-11311.831800000464</v>
      </c>
      <c r="R44" s="11">
        <f>R32*Parametre!$C$79</f>
        <v>-10753.776000000957</v>
      </c>
      <c r="S44" s="11">
        <f>S32*Parametre!$C$79</f>
        <v>-10651.940999998944</v>
      </c>
      <c r="T44" s="11">
        <f>T32*Parametre!$C$79</f>
        <v>-10550.106000000704</v>
      </c>
      <c r="U44" s="11">
        <f>U32*Parametre!$C$79</f>
        <v>-10448.270999999531</v>
      </c>
      <c r="V44" s="11">
        <f>V32*Parametre!$C$79</f>
        <v>-10346.435999999614</v>
      </c>
      <c r="W44" s="11">
        <f>W32*Parametre!$C$79</f>
        <v>-10244.601000000537</v>
      </c>
      <c r="X44" s="11">
        <f>X32*Parametre!$C$79</f>
        <v>-10142.765999999783</v>
      </c>
      <c r="Y44" s="11">
        <f>Y32*Parametre!$C$79</f>
        <v>-10040.931000000286</v>
      </c>
      <c r="Z44" s="11">
        <f>Z32*Parametre!$C$79</f>
        <v>-9939.096000000789</v>
      </c>
      <c r="AA44" s="11">
        <f>AA32*Parametre!$C$79</f>
        <v>-9837.2610000004534</v>
      </c>
      <c r="AB44" s="11">
        <f>AB32*Parametre!$C$79</f>
        <v>-9735.4260000001177</v>
      </c>
      <c r="AC44" s="11">
        <f>AC32*Parametre!$C$79</f>
        <v>-9633.5910000006206</v>
      </c>
      <c r="AD44" s="11">
        <f>AD32*Parametre!$C$79</f>
        <v>-9531.7559999998666</v>
      </c>
      <c r="AE44" s="11">
        <f>AE32*Parametre!$C$79</f>
        <v>-9429.9209999999493</v>
      </c>
      <c r="AF44" s="11">
        <f>AF32*Parametre!$C$79</f>
        <v>-9328.0859999996155</v>
      </c>
      <c r="AG44" s="11">
        <f>AG32*Parametre!$C$79</f>
        <v>-9226.2509999992799</v>
      </c>
    </row>
    <row r="45" spans="2:33" x14ac:dyDescent="0.2">
      <c r="B45" s="17" t="s">
        <v>333</v>
      </c>
      <c r="C45" s="9">
        <f t="shared" si="20"/>
        <v>0</v>
      </c>
      <c r="D45" s="11">
        <f>D33*Parametre!$C$79</f>
        <v>0</v>
      </c>
      <c r="E45" s="11">
        <f>E33*Parametre!$C$79</f>
        <v>0</v>
      </c>
      <c r="F45" s="11">
        <f>F33*Parametre!$C$79</f>
        <v>0</v>
      </c>
      <c r="G45" s="11">
        <f>G33*Parametre!$C$79</f>
        <v>0</v>
      </c>
      <c r="H45" s="11">
        <f>H33*Parametre!$C$79</f>
        <v>0</v>
      </c>
      <c r="I45" s="11">
        <f>I33*Parametre!$C$79</f>
        <v>0</v>
      </c>
      <c r="J45" s="11">
        <f>J33*Parametre!$C$79</f>
        <v>0</v>
      </c>
      <c r="K45" s="11">
        <f>K33*Parametre!$C$79</f>
        <v>0</v>
      </c>
      <c r="L45" s="11">
        <f>L33*Parametre!$C$79</f>
        <v>0</v>
      </c>
      <c r="M45" s="11">
        <f>M33*Parametre!$C$79</f>
        <v>0</v>
      </c>
      <c r="N45" s="11">
        <f>N33*Parametre!$C$79</f>
        <v>0</v>
      </c>
      <c r="O45" s="11">
        <f>O33*Parametre!$C$79</f>
        <v>0</v>
      </c>
      <c r="P45" s="11">
        <f>P33*Parametre!$C$79</f>
        <v>0</v>
      </c>
      <c r="Q45" s="11">
        <f>Q33*Parametre!$C$79</f>
        <v>0</v>
      </c>
      <c r="R45" s="11">
        <f>R33*Parametre!$C$79</f>
        <v>0</v>
      </c>
      <c r="S45" s="11">
        <f>S33*Parametre!$C$79</f>
        <v>0</v>
      </c>
      <c r="T45" s="11">
        <f>T33*Parametre!$C$79</f>
        <v>0</v>
      </c>
      <c r="U45" s="11">
        <f>U33*Parametre!$C$79</f>
        <v>0</v>
      </c>
      <c r="V45" s="11">
        <f>V33*Parametre!$C$79</f>
        <v>0</v>
      </c>
      <c r="W45" s="11">
        <f>W33*Parametre!$C$79</f>
        <v>0</v>
      </c>
      <c r="X45" s="11">
        <f>X33*Parametre!$C$79</f>
        <v>0</v>
      </c>
      <c r="Y45" s="11">
        <f>Y33*Parametre!$C$79</f>
        <v>0</v>
      </c>
      <c r="Z45" s="11">
        <f>Z33*Parametre!$C$79</f>
        <v>0</v>
      </c>
      <c r="AA45" s="11">
        <f>AA33*Parametre!$C$79</f>
        <v>0</v>
      </c>
      <c r="AB45" s="11">
        <f>AB33*Parametre!$C$79</f>
        <v>0</v>
      </c>
      <c r="AC45" s="11">
        <f>AC33*Parametre!$C$79</f>
        <v>0</v>
      </c>
      <c r="AD45" s="11">
        <f>AD33*Parametre!$C$79</f>
        <v>0</v>
      </c>
      <c r="AE45" s="11">
        <f>AE33*Parametre!$C$79</f>
        <v>0</v>
      </c>
      <c r="AF45" s="11">
        <f>AF33*Parametre!$C$79</f>
        <v>0</v>
      </c>
      <c r="AG45" s="11">
        <f>AG33*Parametre!$C$79</f>
        <v>0</v>
      </c>
    </row>
    <row r="46" spans="2:33" ht="12" thickBot="1" x14ac:dyDescent="0.25">
      <c r="B46" s="29" t="s">
        <v>334</v>
      </c>
      <c r="C46" s="30">
        <f t="shared" si="20"/>
        <v>-314405.37900000211</v>
      </c>
      <c r="D46" s="30">
        <f>SUM(D44:D45)</f>
        <v>0</v>
      </c>
      <c r="E46" s="30">
        <f t="shared" ref="E46:AG46" si="22">SUM(E44:E45)</f>
        <v>0</v>
      </c>
      <c r="F46" s="30">
        <f t="shared" si="22"/>
        <v>0</v>
      </c>
      <c r="G46" s="30">
        <f t="shared" si="22"/>
        <v>-16334.334000000219</v>
      </c>
      <c r="H46" s="30">
        <f t="shared" si="22"/>
        <v>-16334.334000000219</v>
      </c>
      <c r="I46" s="30">
        <f t="shared" si="22"/>
        <v>-15776.278199998616</v>
      </c>
      <c r="J46" s="30">
        <f t="shared" si="22"/>
        <v>-15218.222399999528</v>
      </c>
      <c r="K46" s="30">
        <f t="shared" si="22"/>
        <v>-14660.166600000439</v>
      </c>
      <c r="L46" s="30">
        <f t="shared" si="22"/>
        <v>-14102.110800000513</v>
      </c>
      <c r="M46" s="30">
        <f t="shared" si="22"/>
        <v>-13544.055000000168</v>
      </c>
      <c r="N46" s="30">
        <f t="shared" si="22"/>
        <v>-12985.999200000242</v>
      </c>
      <c r="O46" s="30">
        <f t="shared" si="22"/>
        <v>-12427.943399999896</v>
      </c>
      <c r="P46" s="30">
        <f t="shared" si="22"/>
        <v>-11869.887600000808</v>
      </c>
      <c r="Q46" s="30">
        <f t="shared" si="22"/>
        <v>-11311.831800000464</v>
      </c>
      <c r="R46" s="30">
        <f t="shared" si="22"/>
        <v>-10753.776000000957</v>
      </c>
      <c r="S46" s="30">
        <f t="shared" si="22"/>
        <v>-10651.940999998944</v>
      </c>
      <c r="T46" s="30">
        <f t="shared" si="22"/>
        <v>-10550.106000000704</v>
      </c>
      <c r="U46" s="30">
        <f t="shared" si="22"/>
        <v>-10448.270999999531</v>
      </c>
      <c r="V46" s="30">
        <f t="shared" si="22"/>
        <v>-10346.435999999614</v>
      </c>
      <c r="W46" s="30">
        <f t="shared" si="22"/>
        <v>-10244.601000000537</v>
      </c>
      <c r="X46" s="30">
        <f t="shared" si="22"/>
        <v>-10142.765999999783</v>
      </c>
      <c r="Y46" s="30">
        <f t="shared" si="22"/>
        <v>-10040.931000000286</v>
      </c>
      <c r="Z46" s="30">
        <f t="shared" si="22"/>
        <v>-9939.096000000789</v>
      </c>
      <c r="AA46" s="30">
        <f t="shared" si="22"/>
        <v>-9837.2610000004534</v>
      </c>
      <c r="AB46" s="30">
        <f t="shared" si="22"/>
        <v>-9735.4260000001177</v>
      </c>
      <c r="AC46" s="30">
        <f t="shared" si="22"/>
        <v>-9633.5910000006206</v>
      </c>
      <c r="AD46" s="30">
        <f t="shared" si="22"/>
        <v>-9531.7559999998666</v>
      </c>
      <c r="AE46" s="30">
        <f t="shared" si="22"/>
        <v>-9429.9209999999493</v>
      </c>
      <c r="AF46" s="30">
        <f t="shared" si="22"/>
        <v>-9328.0859999996155</v>
      </c>
      <c r="AG46" s="30">
        <f t="shared" si="22"/>
        <v>-9226.2509999992799</v>
      </c>
    </row>
    <row r="47" spans="2:33" ht="12" thickTop="1" x14ac:dyDescent="0.2">
      <c r="B47" s="31" t="s">
        <v>335</v>
      </c>
      <c r="C47" s="32">
        <f t="shared" si="20"/>
        <v>1781567.6577299845</v>
      </c>
      <c r="D47" s="32">
        <f>SUM(D43,D46)</f>
        <v>0</v>
      </c>
      <c r="E47" s="32">
        <f t="shared" ref="E47:AG47" si="23">SUM(E43,E46)</f>
        <v>0</v>
      </c>
      <c r="F47" s="32">
        <f t="shared" si="23"/>
        <v>0</v>
      </c>
      <c r="G47" s="32">
        <f t="shared" si="23"/>
        <v>56596.175999999279</v>
      </c>
      <c r="H47" s="32">
        <f t="shared" si="23"/>
        <v>56596.175999999279</v>
      </c>
      <c r="I47" s="32">
        <f t="shared" si="23"/>
        <v>57154.231800000882</v>
      </c>
      <c r="J47" s="32">
        <f t="shared" si="23"/>
        <v>57712.287599999974</v>
      </c>
      <c r="K47" s="32">
        <f t="shared" si="23"/>
        <v>58270.343399999059</v>
      </c>
      <c r="L47" s="32">
        <f t="shared" si="23"/>
        <v>58828.399199998988</v>
      </c>
      <c r="M47" s="32">
        <f t="shared" si="23"/>
        <v>59386.454999999332</v>
      </c>
      <c r="N47" s="32">
        <f t="shared" si="23"/>
        <v>59944.510799999262</v>
      </c>
      <c r="O47" s="32">
        <f t="shared" si="23"/>
        <v>60502.566599999605</v>
      </c>
      <c r="P47" s="32">
        <f t="shared" si="23"/>
        <v>61060.622399998691</v>
      </c>
      <c r="Q47" s="32">
        <f t="shared" si="23"/>
        <v>61618.678199999034</v>
      </c>
      <c r="R47" s="32">
        <f t="shared" si="23"/>
        <v>62176.733999998542</v>
      </c>
      <c r="S47" s="32">
        <f t="shared" si="23"/>
        <v>62278.569000000556</v>
      </c>
      <c r="T47" s="32">
        <f t="shared" si="23"/>
        <v>62380.403999998794</v>
      </c>
      <c r="U47" s="32">
        <f t="shared" si="23"/>
        <v>62482.238999999972</v>
      </c>
      <c r="V47" s="32">
        <f t="shared" si="23"/>
        <v>189433.34072999988</v>
      </c>
      <c r="W47" s="32">
        <f t="shared" si="23"/>
        <v>62685.908999998966</v>
      </c>
      <c r="X47" s="32">
        <f t="shared" si="23"/>
        <v>62787.743999999715</v>
      </c>
      <c r="Y47" s="32">
        <f t="shared" si="23"/>
        <v>62889.578999999212</v>
      </c>
      <c r="Z47" s="32">
        <f t="shared" si="23"/>
        <v>62991.413999998709</v>
      </c>
      <c r="AA47" s="32">
        <f t="shared" si="23"/>
        <v>63093.24899999905</v>
      </c>
      <c r="AB47" s="32">
        <f t="shared" si="23"/>
        <v>63195.083999999384</v>
      </c>
      <c r="AC47" s="32">
        <f t="shared" si="23"/>
        <v>63296.918999998881</v>
      </c>
      <c r="AD47" s="32">
        <f t="shared" si="23"/>
        <v>63398.753999999637</v>
      </c>
      <c r="AE47" s="32">
        <f t="shared" si="23"/>
        <v>63500.588999999549</v>
      </c>
      <c r="AF47" s="32">
        <f t="shared" si="23"/>
        <v>63602.423999999883</v>
      </c>
      <c r="AG47" s="32">
        <f t="shared" si="23"/>
        <v>63704.259000000224</v>
      </c>
    </row>
    <row r="49" spans="2:34" x14ac:dyDescent="0.2">
      <c r="B49" s="3" t="s">
        <v>315</v>
      </c>
    </row>
    <row r="50" spans="2:34" x14ac:dyDescent="0.2">
      <c r="B50" s="3" t="s">
        <v>316</v>
      </c>
    </row>
    <row r="51" spans="2:34" x14ac:dyDescent="0.2">
      <c r="AH51" s="294"/>
    </row>
    <row r="52" spans="2:34" x14ac:dyDescent="0.2">
      <c r="B52" s="207" t="s">
        <v>44</v>
      </c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205"/>
      <c r="AA52" s="205"/>
      <c r="AB52" s="205"/>
      <c r="AC52" s="205"/>
      <c r="AD52" s="205"/>
      <c r="AE52" s="205"/>
      <c r="AF52" s="205"/>
      <c r="AG52" s="205"/>
      <c r="AH52" s="27"/>
    </row>
    <row r="53" spans="2:34" x14ac:dyDescent="0.2">
      <c r="B53" s="216" t="s">
        <v>9</v>
      </c>
      <c r="C53" s="287">
        <f>SUM(D53:AG53)</f>
        <v>309686096.95380002</v>
      </c>
      <c r="D53" s="223">
        <f>D11*Parametre!$C$79</f>
        <v>9766593.9026999995</v>
      </c>
      <c r="E53" s="223">
        <f>E11*Parametre!$C$79</f>
        <v>9817682.4854999986</v>
      </c>
      <c r="F53" s="223">
        <f>F11*Parametre!$C$79</f>
        <v>9868771.0682999995</v>
      </c>
      <c r="G53" s="223">
        <f>G11*Parametre!$C$79</f>
        <v>9970948.2338999994</v>
      </c>
      <c r="H53" s="223">
        <f>H11*Parametre!$C$79</f>
        <v>9970948.2338999994</v>
      </c>
      <c r="I53" s="223">
        <f>I11*Parametre!$C$79</f>
        <v>10006052.795099998</v>
      </c>
      <c r="J53" s="223">
        <f>J11*Parametre!$C$79</f>
        <v>10041157.356299998</v>
      </c>
      <c r="K53" s="223">
        <f>K11*Parametre!$C$79</f>
        <v>10076261.9175</v>
      </c>
      <c r="L53" s="223">
        <f>L11*Parametre!$C$79</f>
        <v>10111366.478699999</v>
      </c>
      <c r="M53" s="223">
        <f>M11*Parametre!$C$79</f>
        <v>10146471.039899999</v>
      </c>
      <c r="N53" s="223">
        <f>N11*Parametre!$C$79</f>
        <v>10181575.6011</v>
      </c>
      <c r="O53" s="223">
        <f>O11*Parametre!$C$79</f>
        <v>10216680.1623</v>
      </c>
      <c r="P53" s="223">
        <f>P11*Parametre!$C$79</f>
        <v>10251784.7235</v>
      </c>
      <c r="Q53" s="223">
        <f>Q11*Parametre!$C$79</f>
        <v>10286889.284699999</v>
      </c>
      <c r="R53" s="223">
        <f>R11*Parametre!$C$79</f>
        <v>10321993.845899999</v>
      </c>
      <c r="S53" s="223">
        <f>S11*Parametre!$C$79</f>
        <v>10353835.613699999</v>
      </c>
      <c r="T53" s="223">
        <f>T11*Parametre!$C$79</f>
        <v>10385677.381499998</v>
      </c>
      <c r="U53" s="223">
        <f>U11*Parametre!$C$79</f>
        <v>10417519.1493</v>
      </c>
      <c r="V53" s="223">
        <f>V11*Parametre!$C$79</f>
        <v>10449360.917099997</v>
      </c>
      <c r="W53" s="223">
        <f>W11*Parametre!$C$79</f>
        <v>10481202.684899999</v>
      </c>
      <c r="X53" s="223">
        <f>X11*Parametre!$C$79</f>
        <v>10513044.452699998</v>
      </c>
      <c r="Y53" s="223">
        <f>Y11*Parametre!$C$79</f>
        <v>10544886.220499998</v>
      </c>
      <c r="Z53" s="223">
        <f>Z11*Parametre!$C$79</f>
        <v>10576727.988299999</v>
      </c>
      <c r="AA53" s="223">
        <f>AA11*Parametre!$C$79</f>
        <v>10608569.756099999</v>
      </c>
      <c r="AB53" s="223">
        <f>AB11*Parametre!$C$79</f>
        <v>10640411.523899999</v>
      </c>
      <c r="AC53" s="223">
        <f>AC11*Parametre!$C$79</f>
        <v>10672253.2917</v>
      </c>
      <c r="AD53" s="223">
        <f>AD11*Parametre!$C$79</f>
        <v>10704095.0595</v>
      </c>
      <c r="AE53" s="223">
        <f>AE11*Parametre!$C$79</f>
        <v>10735936.827299999</v>
      </c>
      <c r="AF53" s="223">
        <f>AF11*Parametre!$C$79</f>
        <v>10767778.595100001</v>
      </c>
      <c r="AG53" s="223">
        <f>AG11*Parametre!$C$79</f>
        <v>10799620.362899998</v>
      </c>
      <c r="AH53" s="59"/>
    </row>
    <row r="54" spans="2:34" x14ac:dyDescent="0.2">
      <c r="B54" s="205"/>
      <c r="C54" s="205"/>
      <c r="D54" s="205"/>
      <c r="E54" s="205"/>
      <c r="F54" s="205"/>
      <c r="G54" s="205"/>
      <c r="H54" s="205"/>
      <c r="I54" s="205"/>
      <c r="J54" s="205"/>
      <c r="K54" s="205"/>
      <c r="L54" s="205"/>
      <c r="M54" s="205"/>
      <c r="N54" s="205"/>
      <c r="O54" s="205"/>
      <c r="P54" s="205"/>
      <c r="Q54" s="205"/>
      <c r="R54" s="205"/>
      <c r="S54" s="205"/>
      <c r="T54" s="205"/>
      <c r="U54" s="205"/>
      <c r="V54" s="205"/>
      <c r="W54" s="205"/>
      <c r="X54" s="205"/>
      <c r="Y54" s="205"/>
      <c r="Z54" s="205"/>
      <c r="AA54" s="205"/>
      <c r="AB54" s="205"/>
      <c r="AC54" s="205"/>
      <c r="AD54" s="205"/>
      <c r="AE54" s="205"/>
      <c r="AF54" s="205"/>
      <c r="AG54" s="205"/>
      <c r="AH54" s="27"/>
    </row>
    <row r="55" spans="2:34" x14ac:dyDescent="0.2">
      <c r="B55" s="207" t="s">
        <v>46</v>
      </c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205"/>
      <c r="V55" s="205"/>
      <c r="W55" s="205"/>
      <c r="X55" s="205"/>
      <c r="Y55" s="205"/>
      <c r="Z55" s="205"/>
      <c r="AA55" s="205"/>
      <c r="AB55" s="205"/>
      <c r="AC55" s="205"/>
      <c r="AD55" s="205"/>
      <c r="AE55" s="205"/>
      <c r="AF55" s="205"/>
      <c r="AG55" s="205"/>
      <c r="AH55" s="27"/>
    </row>
    <row r="56" spans="2:34" x14ac:dyDescent="0.2">
      <c r="B56" s="216" t="s">
        <v>9</v>
      </c>
      <c r="C56" s="287">
        <f>SUM(D56:AG56)</f>
        <v>311467664.61153007</v>
      </c>
      <c r="D56" s="223">
        <f>D23*Parametre!$C$79</f>
        <v>9766593.9026999995</v>
      </c>
      <c r="E56" s="223">
        <f>E23*Parametre!$C$79</f>
        <v>9817682.4854999986</v>
      </c>
      <c r="F56" s="223">
        <f>F23*Parametre!$C$79</f>
        <v>9868771.0682999995</v>
      </c>
      <c r="G56" s="223">
        <f>G23*Parametre!$C$79</f>
        <v>10027544.409899998</v>
      </c>
      <c r="H56" s="223">
        <f>H23*Parametre!$C$79</f>
        <v>10027544.409899998</v>
      </c>
      <c r="I56" s="223">
        <f>I23*Parametre!$C$79</f>
        <v>10063207.026899999</v>
      </c>
      <c r="J56" s="223">
        <f>J23*Parametre!$C$79</f>
        <v>10098869.643899998</v>
      </c>
      <c r="K56" s="223">
        <f>K23*Parametre!$C$79</f>
        <v>10134532.260899998</v>
      </c>
      <c r="L56" s="223">
        <f>L23*Parametre!$C$79</f>
        <v>10170194.877899999</v>
      </c>
      <c r="M56" s="223">
        <f>M23*Parametre!$C$79</f>
        <v>10205857.494899999</v>
      </c>
      <c r="N56" s="223">
        <f>N23*Parametre!$C$79</f>
        <v>10241520.111899998</v>
      </c>
      <c r="O56" s="223">
        <f>O23*Parametre!$C$79</f>
        <v>10277182.728899999</v>
      </c>
      <c r="P56" s="223">
        <f>P23*Parametre!$C$79</f>
        <v>10312845.345899997</v>
      </c>
      <c r="Q56" s="223">
        <f>Q23*Parametre!$C$79</f>
        <v>10348507.962899998</v>
      </c>
      <c r="R56" s="223">
        <f>R23*Parametre!$C$79</f>
        <v>10384170.579899998</v>
      </c>
      <c r="S56" s="223">
        <f>S23*Parametre!$C$79</f>
        <v>10416114.182699999</v>
      </c>
      <c r="T56" s="223">
        <f>T23*Parametre!$C$79</f>
        <v>10448057.785499997</v>
      </c>
      <c r="U56" s="223">
        <f>U23*Parametre!$C$79</f>
        <v>10480001.388299998</v>
      </c>
      <c r="V56" s="223">
        <f>V23*Parametre!$C$79</f>
        <v>10638794.25783</v>
      </c>
      <c r="W56" s="223">
        <f>W23*Parametre!$C$79</f>
        <v>10543888.593899999</v>
      </c>
      <c r="X56" s="223">
        <f>X23*Parametre!$C$79</f>
        <v>10575832.196699997</v>
      </c>
      <c r="Y56" s="223">
        <f>Y23*Parametre!$C$79</f>
        <v>10607775.799499998</v>
      </c>
      <c r="Z56" s="223">
        <f>Z23*Parametre!$C$79</f>
        <v>10639719.402299998</v>
      </c>
      <c r="AA56" s="223">
        <f>AA23*Parametre!$C$79</f>
        <v>10671663.005099999</v>
      </c>
      <c r="AB56" s="223">
        <f>AB23*Parametre!$C$79</f>
        <v>10703606.607899999</v>
      </c>
      <c r="AC56" s="223">
        <f>AC23*Parametre!$C$79</f>
        <v>10735550.210699998</v>
      </c>
      <c r="AD56" s="223">
        <f>AD23*Parametre!$C$79</f>
        <v>10767493.813499998</v>
      </c>
      <c r="AE56" s="223">
        <f>AE23*Parametre!$C$79</f>
        <v>10799437.416299999</v>
      </c>
      <c r="AF56" s="223">
        <f>AF23*Parametre!$C$79</f>
        <v>10831381.019099999</v>
      </c>
      <c r="AG56" s="223">
        <f>AG23*Parametre!$C$79</f>
        <v>10863324.621899998</v>
      </c>
      <c r="AH56" s="59"/>
    </row>
    <row r="57" spans="2:34" x14ac:dyDescent="0.2"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  <c r="U57" s="205"/>
      <c r="V57" s="205"/>
      <c r="W57" s="205"/>
      <c r="X57" s="205"/>
      <c r="Y57" s="205"/>
      <c r="Z57" s="205"/>
      <c r="AA57" s="205"/>
      <c r="AB57" s="205"/>
      <c r="AC57" s="205"/>
      <c r="AD57" s="205"/>
      <c r="AE57" s="205"/>
      <c r="AF57" s="205"/>
      <c r="AG57" s="205"/>
      <c r="AH57" s="27"/>
    </row>
    <row r="58" spans="2:34" x14ac:dyDescent="0.2">
      <c r="B58" s="212" t="s">
        <v>486</v>
      </c>
      <c r="C58" s="289">
        <f>C53-C56</f>
        <v>-1781567.6577300429</v>
      </c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  <c r="U58" s="205"/>
      <c r="V58" s="205"/>
      <c r="W58" s="205"/>
      <c r="X58" s="205"/>
      <c r="Y58" s="205"/>
      <c r="Z58" s="205"/>
      <c r="AA58" s="205"/>
      <c r="AB58" s="205"/>
      <c r="AC58" s="205"/>
      <c r="AD58" s="205"/>
      <c r="AE58" s="205"/>
      <c r="AF58" s="205"/>
      <c r="AG58" s="205"/>
      <c r="AH58" s="59"/>
    </row>
    <row r="59" spans="2:34" x14ac:dyDescent="0.2">
      <c r="AH59" s="27"/>
    </row>
    <row r="60" spans="2:34" x14ac:dyDescent="0.2">
      <c r="B60" s="21" t="s">
        <v>497</v>
      </c>
      <c r="AH60" s="27"/>
    </row>
    <row r="61" spans="2:34" x14ac:dyDescent="0.2">
      <c r="B61" s="3" t="s">
        <v>489</v>
      </c>
      <c r="C61" s="59">
        <f>AG53*(1/(1+Parametre!$C$10))*(((1/(1+Parametre!$C$10))^'01 Investičné výdavky'!$M$20-1)/((1/(1+Parametre!$C$10))-1))</f>
        <v>199721729.87056091</v>
      </c>
      <c r="AH61" s="27"/>
    </row>
    <row r="62" spans="2:34" x14ac:dyDescent="0.2">
      <c r="B62" s="3" t="s">
        <v>490</v>
      </c>
      <c r="C62" s="59">
        <f>AG56*(1/(1+Parametre!$C$10))*(((1/(1+Parametre!$C$10))^'01 Investičné výdavky'!$M$20-1)/((1/(1+Parametre!$C$10))-1))</f>
        <v>200899838.3947559</v>
      </c>
    </row>
    <row r="63" spans="2:34" x14ac:dyDescent="0.2">
      <c r="B63" s="21" t="s">
        <v>496</v>
      </c>
      <c r="C63" s="295">
        <f>C61-C62</f>
        <v>-1178108.5241949856</v>
      </c>
    </row>
    <row r="65" spans="2:34" x14ac:dyDescent="0.2">
      <c r="B65" s="21" t="s">
        <v>498</v>
      </c>
    </row>
    <row r="66" spans="2:34" x14ac:dyDescent="0.2">
      <c r="B66" s="3" t="s">
        <v>489</v>
      </c>
      <c r="C66" s="59">
        <f>AG53/Parametre!$C$79*(1/(1+Parametre!$C$9))*(((1/(1+Parametre!$C$9))^'01 Investičné výdavky'!$M$20-1)/((1/(1+Parametre!$C$9))-1))</f>
        <v>262462872.89503834</v>
      </c>
      <c r="AD66" s="27"/>
      <c r="AE66" s="27"/>
      <c r="AF66" s="27"/>
      <c r="AG66" s="27"/>
      <c r="AH66" s="27"/>
    </row>
    <row r="67" spans="2:34" x14ac:dyDescent="0.2">
      <c r="B67" s="3" t="s">
        <v>490</v>
      </c>
      <c r="C67" s="59">
        <f>AG56/Parametre!$C$79*(1/(1+Parametre!$C$9))*(((1/(1+Parametre!$C$9))^'01 Investičné výdavky'!$M$20-1)/((1/(1+Parametre!$C$9))-1))</f>
        <v>264011075.72726268</v>
      </c>
      <c r="AD67" s="27"/>
      <c r="AE67" s="27"/>
      <c r="AF67" s="27"/>
      <c r="AG67" s="27"/>
      <c r="AH67" s="27"/>
    </row>
    <row r="68" spans="2:34" x14ac:dyDescent="0.2">
      <c r="B68" s="21" t="s">
        <v>496</v>
      </c>
      <c r="C68" s="295">
        <f>C67-C66</f>
        <v>1548202.8322243392</v>
      </c>
      <c r="AD68" s="27"/>
      <c r="AE68" s="27"/>
      <c r="AF68" s="27"/>
      <c r="AG68" s="27"/>
      <c r="AH68" s="27"/>
    </row>
    <row r="69" spans="2:34" x14ac:dyDescent="0.2">
      <c r="AD69" s="27"/>
      <c r="AE69" s="27"/>
      <c r="AF69" s="27"/>
      <c r="AG69" s="26"/>
      <c r="AH69" s="27"/>
    </row>
    <row r="70" spans="2:34" x14ac:dyDescent="0.2">
      <c r="AD70" s="27"/>
      <c r="AE70" s="27"/>
      <c r="AF70" s="27"/>
      <c r="AG70" s="27"/>
      <c r="AH70" s="27"/>
    </row>
    <row r="71" spans="2:34" x14ac:dyDescent="0.2">
      <c r="AD71" s="27"/>
      <c r="AE71" s="27"/>
      <c r="AF71" s="59"/>
      <c r="AG71" s="59"/>
      <c r="AH71" s="27"/>
    </row>
    <row r="72" spans="2:34" x14ac:dyDescent="0.2">
      <c r="AD72" s="27"/>
      <c r="AE72" s="27"/>
      <c r="AF72" s="59"/>
      <c r="AG72" s="27"/>
      <c r="AH72" s="27"/>
    </row>
    <row r="73" spans="2:34" x14ac:dyDescent="0.2">
      <c r="AD73" s="27"/>
      <c r="AE73" s="27"/>
      <c r="AF73" s="59"/>
      <c r="AG73" s="27"/>
      <c r="AH73" s="27"/>
    </row>
    <row r="74" spans="2:34" x14ac:dyDescent="0.2">
      <c r="AD74" s="27"/>
      <c r="AE74" s="27"/>
      <c r="AF74" s="59"/>
      <c r="AG74" s="59"/>
      <c r="AH74" s="27"/>
    </row>
    <row r="75" spans="2:34" x14ac:dyDescent="0.2">
      <c r="AD75" s="27"/>
      <c r="AE75" s="27"/>
      <c r="AF75" s="59"/>
      <c r="AG75" s="27"/>
      <c r="AH75" s="27"/>
    </row>
    <row r="76" spans="2:34" x14ac:dyDescent="0.2">
      <c r="AD76" s="27"/>
      <c r="AE76" s="27"/>
      <c r="AF76" s="27"/>
      <c r="AG76" s="58"/>
      <c r="AH76" s="27"/>
    </row>
    <row r="77" spans="2:34" x14ac:dyDescent="0.2">
      <c r="AD77" s="27"/>
      <c r="AE77" s="27"/>
      <c r="AF77" s="27"/>
      <c r="AG77" s="27"/>
      <c r="AH77" s="27"/>
    </row>
    <row r="78" spans="2:34" x14ac:dyDescent="0.2">
      <c r="AD78" s="27"/>
      <c r="AE78" s="27"/>
      <c r="AF78" s="27"/>
      <c r="AG78" s="27"/>
      <c r="AH78" s="27"/>
    </row>
  </sheetData>
  <phoneticPr fontId="4" type="noConversion"/>
  <pageMargins left="0.19687499999999999" right="0.26250000000000001" top="0.88958333333333328" bottom="0.7" header="0.5" footer="0.5"/>
  <pageSetup paperSize="9" scale="70" orientation="landscape" r:id="rId1"/>
  <headerFooter alignWithMargins="0">
    <oddHeader>&amp;LPríloha 7: Štandardné tabuľky - Cesty
&amp;"Arial,Tučné"&amp;12 03 Náklady na prevádzku a údržbu</oddHeader>
    <oddFooter>Strana &amp;P z &amp;N</oddFooter>
  </headerFooter>
  <ignoredErrors>
    <ignoredError sqref="D19 D7" formulaRange="1"/>
    <ignoredError sqref="D31:AG31 D43:AG43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ist12">
    <tabColor rgb="FFFFC000"/>
  </sheetPr>
  <dimension ref="B1:AI28"/>
  <sheetViews>
    <sheetView topLeftCell="B1" zoomScaleNormal="100" workbookViewId="0">
      <selection activeCell="L5" sqref="L5"/>
    </sheetView>
  </sheetViews>
  <sheetFormatPr defaultRowHeight="11.25" x14ac:dyDescent="0.2"/>
  <cols>
    <col min="1" max="1" width="2.7109375" style="3" customWidth="1"/>
    <col min="2" max="2" width="22.7109375" style="3" customWidth="1"/>
    <col min="3" max="3" width="10.7109375" style="3" customWidth="1"/>
    <col min="4" max="33" width="6.7109375" style="3" customWidth="1"/>
    <col min="34" max="34" width="5.7109375" style="3" customWidth="1"/>
    <col min="35" max="35" width="10.28515625" style="3" customWidth="1"/>
    <col min="36" max="16384" width="9.140625" style="3"/>
  </cols>
  <sheetData>
    <row r="1" spans="2:35" x14ac:dyDescent="0.2">
      <c r="AH1" s="27"/>
      <c r="AI1" s="294"/>
    </row>
    <row r="2" spans="2:35" x14ac:dyDescent="0.2">
      <c r="B2" s="4"/>
      <c r="C2" s="4"/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7"/>
      <c r="AI2" s="27"/>
    </row>
    <row r="3" spans="2:35" x14ac:dyDescent="0.2">
      <c r="B3" s="5" t="s">
        <v>366</v>
      </c>
      <c r="C3" s="5"/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  <c r="AH3" s="27"/>
      <c r="AI3" s="27"/>
    </row>
    <row r="4" spans="2:35" x14ac:dyDescent="0.2">
      <c r="B4" s="7" t="s">
        <v>44</v>
      </c>
      <c r="C4" s="7" t="s">
        <v>9</v>
      </c>
      <c r="D4" s="8">
        <f>Parametre!C13</f>
        <v>2026</v>
      </c>
      <c r="E4" s="8">
        <f>$D$4+D3</f>
        <v>2027</v>
      </c>
      <c r="F4" s="8">
        <f>$D$4+E3</f>
        <v>2028</v>
      </c>
      <c r="G4" s="8">
        <f t="shared" ref="G4:AG4" si="0">$D$4+F3</f>
        <v>2029</v>
      </c>
      <c r="H4" s="8">
        <f t="shared" si="0"/>
        <v>2030</v>
      </c>
      <c r="I4" s="8">
        <f t="shared" si="0"/>
        <v>2031</v>
      </c>
      <c r="J4" s="8">
        <f t="shared" si="0"/>
        <v>2032</v>
      </c>
      <c r="K4" s="8">
        <f t="shared" si="0"/>
        <v>2033</v>
      </c>
      <c r="L4" s="8">
        <f t="shared" si="0"/>
        <v>2034</v>
      </c>
      <c r="M4" s="8">
        <f t="shared" si="0"/>
        <v>2035</v>
      </c>
      <c r="N4" s="8">
        <f t="shared" si="0"/>
        <v>2036</v>
      </c>
      <c r="O4" s="8">
        <f t="shared" si="0"/>
        <v>2037</v>
      </c>
      <c r="P4" s="8">
        <f t="shared" si="0"/>
        <v>2038</v>
      </c>
      <c r="Q4" s="8">
        <f t="shared" si="0"/>
        <v>2039</v>
      </c>
      <c r="R4" s="8">
        <f t="shared" si="0"/>
        <v>2040</v>
      </c>
      <c r="S4" s="8">
        <f t="shared" si="0"/>
        <v>2041</v>
      </c>
      <c r="T4" s="8">
        <f t="shared" si="0"/>
        <v>2042</v>
      </c>
      <c r="U4" s="8">
        <f t="shared" si="0"/>
        <v>2043</v>
      </c>
      <c r="V4" s="8">
        <f t="shared" si="0"/>
        <v>2044</v>
      </c>
      <c r="W4" s="8">
        <f t="shared" si="0"/>
        <v>2045</v>
      </c>
      <c r="X4" s="8">
        <f t="shared" si="0"/>
        <v>2046</v>
      </c>
      <c r="Y4" s="8">
        <f t="shared" si="0"/>
        <v>2047</v>
      </c>
      <c r="Z4" s="8">
        <f t="shared" si="0"/>
        <v>2048</v>
      </c>
      <c r="AA4" s="8">
        <f t="shared" si="0"/>
        <v>2049</v>
      </c>
      <c r="AB4" s="8">
        <f t="shared" si="0"/>
        <v>2050</v>
      </c>
      <c r="AC4" s="8">
        <f t="shared" si="0"/>
        <v>2051</v>
      </c>
      <c r="AD4" s="8">
        <f t="shared" si="0"/>
        <v>2052</v>
      </c>
      <c r="AE4" s="8">
        <f t="shared" si="0"/>
        <v>2053</v>
      </c>
      <c r="AF4" s="8">
        <f t="shared" si="0"/>
        <v>2054</v>
      </c>
      <c r="AG4" s="8">
        <f t="shared" si="0"/>
        <v>2055</v>
      </c>
      <c r="AH4" s="27"/>
      <c r="AI4" s="27"/>
    </row>
    <row r="5" spans="2:35" x14ac:dyDescent="0.2">
      <c r="B5" s="4" t="s">
        <v>79</v>
      </c>
      <c r="C5" s="9">
        <f>SUM(D5:AG5)</f>
        <v>245874453.05166051</v>
      </c>
      <c r="D5" s="10">
        <f>'[1]04 Prevádzkové príjmy'!D5</f>
        <v>6725337.5035109986</v>
      </c>
      <c r="E5" s="10">
        <f>'[1]04 Prevádzkové príjmy'!E5</f>
        <v>6858398.2795720045</v>
      </c>
      <c r="F5" s="10">
        <f>'[1]04 Prevádzkové príjmy'!F5</f>
        <v>6991459.0556329973</v>
      </c>
      <c r="G5" s="10">
        <f>'[1]04 Prevádzkové príjmy'!G5</f>
        <v>7257553.5498669995</v>
      </c>
      <c r="H5" s="10">
        <f>'[1]04 Prevádzkové príjmy'!H5</f>
        <v>7257580.6077549998</v>
      </c>
      <c r="I5" s="10">
        <f>'[1]04 Prevádzkové príjmy'!I5</f>
        <v>7351915.0581765007</v>
      </c>
      <c r="J5" s="10">
        <f>'[1]04 Prevádzkové príjmy'!J5</f>
        <v>7446249.5085979989</v>
      </c>
      <c r="K5" s="10">
        <f>'[1]04 Prevádzkové príjmy'!K5</f>
        <v>7540583.959019498</v>
      </c>
      <c r="L5" s="10">
        <f>'[1]04 Prevádzkové príjmy'!L5</f>
        <v>7634918.4094410017</v>
      </c>
      <c r="M5" s="10">
        <f>'[1]04 Prevádzkové príjmy'!M5</f>
        <v>7729252.8598625008</v>
      </c>
      <c r="N5" s="10">
        <f>'[1]04 Prevádzkové príjmy'!N5</f>
        <v>7823587.310283999</v>
      </c>
      <c r="O5" s="10">
        <f>'[1]04 Prevádzkové príjmy'!O5</f>
        <v>7917921.7607055008</v>
      </c>
      <c r="P5" s="10">
        <f>'[1]04 Prevádzkové príjmy'!P5</f>
        <v>8012256.2111270018</v>
      </c>
      <c r="Q5" s="10">
        <f>'[1]04 Prevádzkové príjmy'!Q5</f>
        <v>8106590.6615485018</v>
      </c>
      <c r="R5" s="10">
        <f>'[1]04 Prevádzkové príjmy'!R5</f>
        <v>8200925.11197</v>
      </c>
      <c r="S5" s="10">
        <f>'[1]04 Prevádzkové príjmy'!S5</f>
        <v>8284308.8330120025</v>
      </c>
      <c r="T5" s="10">
        <f>'[1]04 Prevádzkové príjmy'!T5</f>
        <v>8367692.5540540013</v>
      </c>
      <c r="U5" s="10">
        <f>'[1]04 Prevádzkové príjmy'!U5</f>
        <v>8451076.2750959955</v>
      </c>
      <c r="V5" s="10">
        <f>'[1]04 Prevádzkové príjmy'!V5</f>
        <v>8534459.996137999</v>
      </c>
      <c r="W5" s="10">
        <f>'[1]04 Prevádzkové príjmy'!W5</f>
        <v>8617843.717179995</v>
      </c>
      <c r="X5" s="10">
        <f>'[1]04 Prevádzkové príjmy'!X5</f>
        <v>8701227.4382219967</v>
      </c>
      <c r="Y5" s="10">
        <f>'[1]04 Prevádzkové príjmy'!Y5</f>
        <v>8784611.159264002</v>
      </c>
      <c r="Z5" s="10">
        <f>'[1]04 Prevádzkové príjmy'!Z5</f>
        <v>8867994.8803060018</v>
      </c>
      <c r="AA5" s="10">
        <f>'[1]04 Prevádzkové príjmy'!AA5</f>
        <v>8951378.6013479996</v>
      </c>
      <c r="AB5" s="10">
        <f>'[1]04 Prevádzkové príjmy'!AB5</f>
        <v>9034762.3223900013</v>
      </c>
      <c r="AC5" s="10">
        <f>'[1]04 Prevádzkové príjmy'!AC5</f>
        <v>9118146.0434320029</v>
      </c>
      <c r="AD5" s="10">
        <f>'[1]04 Prevádzkové príjmy'!AD5</f>
        <v>9201529.7644740008</v>
      </c>
      <c r="AE5" s="10">
        <f>'[1]04 Prevádzkové príjmy'!AE5</f>
        <v>9284913.4855159987</v>
      </c>
      <c r="AF5" s="10">
        <f>'[1]04 Prevádzkové príjmy'!AF5</f>
        <v>9368297.2065580003</v>
      </c>
      <c r="AG5" s="10">
        <f>'[1]04 Prevádzkové príjmy'!AG5</f>
        <v>9451680.9275999982</v>
      </c>
      <c r="AH5" s="27"/>
      <c r="AI5" s="27"/>
    </row>
    <row r="6" spans="2:35" x14ac:dyDescent="0.2">
      <c r="B6" s="4" t="s">
        <v>80</v>
      </c>
      <c r="C6" s="9">
        <f>SUM(D6:AG6)</f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27"/>
      <c r="AI6" s="27"/>
    </row>
    <row r="7" spans="2:35" x14ac:dyDescent="0.2">
      <c r="B7" s="5" t="s">
        <v>11</v>
      </c>
      <c r="C7" s="15">
        <f>SUM(D7:AG7)</f>
        <v>245874453.05166051</v>
      </c>
      <c r="D7" s="15">
        <f>SUM(D5:D6)</f>
        <v>6725337.5035109986</v>
      </c>
      <c r="E7" s="15">
        <f t="shared" ref="E7:AG7" si="1">SUM(E5:E6)</f>
        <v>6858398.2795720045</v>
      </c>
      <c r="F7" s="15">
        <f t="shared" si="1"/>
        <v>6991459.0556329973</v>
      </c>
      <c r="G7" s="15">
        <f t="shared" si="1"/>
        <v>7257553.5498669995</v>
      </c>
      <c r="H7" s="15">
        <f t="shared" si="1"/>
        <v>7257580.6077549998</v>
      </c>
      <c r="I7" s="15">
        <f t="shared" si="1"/>
        <v>7351915.0581765007</v>
      </c>
      <c r="J7" s="15">
        <f t="shared" si="1"/>
        <v>7446249.5085979989</v>
      </c>
      <c r="K7" s="15">
        <f t="shared" si="1"/>
        <v>7540583.959019498</v>
      </c>
      <c r="L7" s="15">
        <f t="shared" si="1"/>
        <v>7634918.4094410017</v>
      </c>
      <c r="M7" s="15">
        <f t="shared" si="1"/>
        <v>7729252.8598625008</v>
      </c>
      <c r="N7" s="15">
        <f t="shared" si="1"/>
        <v>7823587.310283999</v>
      </c>
      <c r="O7" s="15">
        <f t="shared" si="1"/>
        <v>7917921.7607055008</v>
      </c>
      <c r="P7" s="15">
        <f t="shared" si="1"/>
        <v>8012256.2111270018</v>
      </c>
      <c r="Q7" s="15">
        <f t="shared" si="1"/>
        <v>8106590.6615485018</v>
      </c>
      <c r="R7" s="15">
        <f t="shared" si="1"/>
        <v>8200925.11197</v>
      </c>
      <c r="S7" s="15">
        <f t="shared" si="1"/>
        <v>8284308.8330120025</v>
      </c>
      <c r="T7" s="15">
        <f t="shared" si="1"/>
        <v>8367692.5540540013</v>
      </c>
      <c r="U7" s="15">
        <f t="shared" si="1"/>
        <v>8451076.2750959955</v>
      </c>
      <c r="V7" s="15">
        <f t="shared" si="1"/>
        <v>8534459.996137999</v>
      </c>
      <c r="W7" s="15">
        <f t="shared" si="1"/>
        <v>8617843.717179995</v>
      </c>
      <c r="X7" s="15">
        <f t="shared" si="1"/>
        <v>8701227.4382219967</v>
      </c>
      <c r="Y7" s="15">
        <f t="shared" si="1"/>
        <v>8784611.159264002</v>
      </c>
      <c r="Z7" s="15">
        <f t="shared" si="1"/>
        <v>8867994.8803060018</v>
      </c>
      <c r="AA7" s="15">
        <f t="shared" si="1"/>
        <v>8951378.6013479996</v>
      </c>
      <c r="AB7" s="15">
        <f t="shared" si="1"/>
        <v>9034762.3223900013</v>
      </c>
      <c r="AC7" s="15">
        <f t="shared" si="1"/>
        <v>9118146.0434320029</v>
      </c>
      <c r="AD7" s="15">
        <f t="shared" si="1"/>
        <v>9201529.7644740008</v>
      </c>
      <c r="AE7" s="15">
        <f t="shared" si="1"/>
        <v>9284913.4855159987</v>
      </c>
      <c r="AF7" s="15">
        <f t="shared" si="1"/>
        <v>9368297.2065580003</v>
      </c>
      <c r="AG7" s="15">
        <f t="shared" si="1"/>
        <v>9451680.9275999982</v>
      </c>
      <c r="AH7" s="27"/>
      <c r="AI7" s="59"/>
    </row>
    <row r="8" spans="2:35" x14ac:dyDescent="0.2">
      <c r="AH8" s="27"/>
      <c r="AI8" s="27"/>
    </row>
    <row r="9" spans="2:35" x14ac:dyDescent="0.2">
      <c r="AH9" s="27"/>
      <c r="AI9" s="27"/>
    </row>
    <row r="10" spans="2:35" x14ac:dyDescent="0.2">
      <c r="B10" s="4"/>
      <c r="C10" s="4"/>
      <c r="D10" s="4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27"/>
      <c r="AI10" s="27"/>
    </row>
    <row r="11" spans="2:35" x14ac:dyDescent="0.2">
      <c r="B11" s="5" t="s">
        <v>367</v>
      </c>
      <c r="C11" s="5"/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  <c r="R11" s="4">
        <v>15</v>
      </c>
      <c r="S11" s="4">
        <v>16</v>
      </c>
      <c r="T11" s="4">
        <v>17</v>
      </c>
      <c r="U11" s="4">
        <v>18</v>
      </c>
      <c r="V11" s="4">
        <v>19</v>
      </c>
      <c r="W11" s="4">
        <v>20</v>
      </c>
      <c r="X11" s="4">
        <v>21</v>
      </c>
      <c r="Y11" s="4">
        <v>22</v>
      </c>
      <c r="Z11" s="4">
        <v>23</v>
      </c>
      <c r="AA11" s="4">
        <v>24</v>
      </c>
      <c r="AB11" s="4">
        <v>25</v>
      </c>
      <c r="AC11" s="4">
        <v>26</v>
      </c>
      <c r="AD11" s="4">
        <v>27</v>
      </c>
      <c r="AE11" s="4">
        <v>28</v>
      </c>
      <c r="AF11" s="4">
        <v>29</v>
      </c>
      <c r="AG11" s="4">
        <v>30</v>
      </c>
      <c r="AH11" s="27"/>
      <c r="AI11" s="27"/>
    </row>
    <row r="12" spans="2:35" x14ac:dyDescent="0.2">
      <c r="B12" s="7" t="s">
        <v>46</v>
      </c>
      <c r="C12" s="7" t="s">
        <v>9</v>
      </c>
      <c r="D12" s="28">
        <f>D4</f>
        <v>2026</v>
      </c>
      <c r="E12" s="28">
        <f>E4</f>
        <v>2027</v>
      </c>
      <c r="F12" s="28">
        <f>F4</f>
        <v>2028</v>
      </c>
      <c r="G12" s="28">
        <f t="shared" ref="G12:AG12" si="2">G4</f>
        <v>2029</v>
      </c>
      <c r="H12" s="28">
        <f t="shared" si="2"/>
        <v>2030</v>
      </c>
      <c r="I12" s="28">
        <f t="shared" si="2"/>
        <v>2031</v>
      </c>
      <c r="J12" s="28">
        <f t="shared" si="2"/>
        <v>2032</v>
      </c>
      <c r="K12" s="28">
        <f t="shared" si="2"/>
        <v>2033</v>
      </c>
      <c r="L12" s="28">
        <f t="shared" si="2"/>
        <v>2034</v>
      </c>
      <c r="M12" s="28">
        <f t="shared" si="2"/>
        <v>2035</v>
      </c>
      <c r="N12" s="28">
        <f t="shared" si="2"/>
        <v>2036</v>
      </c>
      <c r="O12" s="28">
        <f t="shared" si="2"/>
        <v>2037</v>
      </c>
      <c r="P12" s="28">
        <f t="shared" si="2"/>
        <v>2038</v>
      </c>
      <c r="Q12" s="28">
        <f t="shared" si="2"/>
        <v>2039</v>
      </c>
      <c r="R12" s="28">
        <f t="shared" si="2"/>
        <v>2040</v>
      </c>
      <c r="S12" s="28">
        <f t="shared" si="2"/>
        <v>2041</v>
      </c>
      <c r="T12" s="28">
        <f t="shared" si="2"/>
        <v>2042</v>
      </c>
      <c r="U12" s="28">
        <f t="shared" si="2"/>
        <v>2043</v>
      </c>
      <c r="V12" s="28">
        <f t="shared" si="2"/>
        <v>2044</v>
      </c>
      <c r="W12" s="28">
        <f t="shared" si="2"/>
        <v>2045</v>
      </c>
      <c r="X12" s="28">
        <f t="shared" si="2"/>
        <v>2046</v>
      </c>
      <c r="Y12" s="28">
        <f t="shared" si="2"/>
        <v>2047</v>
      </c>
      <c r="Z12" s="28">
        <f t="shared" si="2"/>
        <v>2048</v>
      </c>
      <c r="AA12" s="28">
        <f t="shared" si="2"/>
        <v>2049</v>
      </c>
      <c r="AB12" s="28">
        <f t="shared" si="2"/>
        <v>2050</v>
      </c>
      <c r="AC12" s="28">
        <f t="shared" si="2"/>
        <v>2051</v>
      </c>
      <c r="AD12" s="28">
        <f t="shared" si="2"/>
        <v>2052</v>
      </c>
      <c r="AE12" s="28">
        <f t="shared" si="2"/>
        <v>2053</v>
      </c>
      <c r="AF12" s="28">
        <f t="shared" si="2"/>
        <v>2054</v>
      </c>
      <c r="AG12" s="28">
        <f t="shared" si="2"/>
        <v>2055</v>
      </c>
      <c r="AH12" s="27"/>
      <c r="AI12" s="27"/>
    </row>
    <row r="13" spans="2:35" x14ac:dyDescent="0.2">
      <c r="B13" s="4" t="s">
        <v>79</v>
      </c>
      <c r="C13" s="9">
        <f>SUM(D13:AG13)</f>
        <v>245860322.44330305</v>
      </c>
      <c r="D13" s="10">
        <f>'[1]04 Prevádzkové príjmy'!D13</f>
        <v>6725337.5035109986</v>
      </c>
      <c r="E13" s="10">
        <f>'[1]04 Prevádzkové príjmy'!E13</f>
        <v>6858398.2795720045</v>
      </c>
      <c r="F13" s="10">
        <f>'[1]04 Prevádzkové príjmy'!F13</f>
        <v>6991459.0556329973</v>
      </c>
      <c r="G13" s="10">
        <f>'[1]04 Prevádzkové príjmy'!G13</f>
        <v>7246756.3049220014</v>
      </c>
      <c r="H13" s="10">
        <f>'[1]04 Prevádzkové príjmy'!H13</f>
        <v>7246815.0564900013</v>
      </c>
      <c r="I13" s="10">
        <f>'[1]04 Prevádzkové príjmy'!I13</f>
        <v>7342262.8357149987</v>
      </c>
      <c r="J13" s="10">
        <f>'[1]04 Prevádzkové príjmy'!J13</f>
        <v>7437710.6149400007</v>
      </c>
      <c r="K13" s="10">
        <f>'[1]04 Prevádzkové príjmy'!K13</f>
        <v>7533158.3941649981</v>
      </c>
      <c r="L13" s="10">
        <f>'[1]04 Prevádzkové príjmy'!L13</f>
        <v>7628606.1733899992</v>
      </c>
      <c r="M13" s="10">
        <f>'[1]04 Prevádzkové príjmy'!M13</f>
        <v>7724053.9526150022</v>
      </c>
      <c r="N13" s="10">
        <f>'[1]04 Prevádzkové príjmy'!N13</f>
        <v>7819501.7318399958</v>
      </c>
      <c r="O13" s="10">
        <f>'[1]04 Prevádzkové príjmy'!O13</f>
        <v>7914949.5110649988</v>
      </c>
      <c r="P13" s="10">
        <f>'[1]04 Prevádzkové príjmy'!P13</f>
        <v>8010397.2902899962</v>
      </c>
      <c r="Q13" s="10">
        <f>'[1]04 Prevádzkové príjmy'!Q13</f>
        <v>8105845.0695149973</v>
      </c>
      <c r="R13" s="10">
        <f>'[1]04 Prevádzkové príjmy'!R13</f>
        <v>8201292.8487400012</v>
      </c>
      <c r="S13" s="10">
        <f>'[1]04 Prevádzkové príjmy'!S13</f>
        <v>8285079.3911550026</v>
      </c>
      <c r="T13" s="10">
        <f>'[1]04 Prevádzkové príjmy'!T13</f>
        <v>8368865.9335700003</v>
      </c>
      <c r="U13" s="10">
        <f>'[1]04 Prevádzkové príjmy'!U13</f>
        <v>8452652.475984998</v>
      </c>
      <c r="V13" s="10">
        <f>'[1]04 Prevádzkové príjmy'!V13</f>
        <v>8536439.0183999985</v>
      </c>
      <c r="W13" s="10">
        <f>'[1]04 Prevádzkové príjmy'!W13</f>
        <v>8620225.5608149953</v>
      </c>
      <c r="X13" s="10">
        <f>'[1]04 Prevádzkové príjmy'!X13</f>
        <v>8704012.1032299977</v>
      </c>
      <c r="Y13" s="10">
        <f>'[1]04 Prevádzkové príjmy'!Y13</f>
        <v>8787798.645645</v>
      </c>
      <c r="Z13" s="10">
        <f>'[1]04 Prevádzkové príjmy'!Z13</f>
        <v>8871585.1880600024</v>
      </c>
      <c r="AA13" s="10">
        <f>'[1]04 Prevádzkové príjmy'!AA13</f>
        <v>8955371.7304749973</v>
      </c>
      <c r="AB13" s="10">
        <f>'[1]04 Prevádzkové príjmy'!AB13</f>
        <v>9039158.2728899997</v>
      </c>
      <c r="AC13" s="10">
        <f>'[1]04 Prevádzkové príjmy'!AC13</f>
        <v>9122944.8153050002</v>
      </c>
      <c r="AD13" s="10">
        <f>'[1]04 Prevádzkové príjmy'!AD13</f>
        <v>9206731.3577200025</v>
      </c>
      <c r="AE13" s="10">
        <f>'[1]04 Prevádzkové príjmy'!AE13</f>
        <v>9290517.9001349974</v>
      </c>
      <c r="AF13" s="10">
        <f>'[1]04 Prevádzkové príjmy'!AF13</f>
        <v>9374304.4425499979</v>
      </c>
      <c r="AG13" s="10">
        <f>'[1]04 Prevádzkové príjmy'!AG13</f>
        <v>9458090.9849649984</v>
      </c>
      <c r="AH13" s="27"/>
      <c r="AI13" s="27"/>
    </row>
    <row r="14" spans="2:35" x14ac:dyDescent="0.2">
      <c r="B14" s="4" t="s">
        <v>80</v>
      </c>
      <c r="C14" s="9">
        <f>SUM(D14:AG14)</f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27"/>
      <c r="AI14" s="27"/>
    </row>
    <row r="15" spans="2:35" x14ac:dyDescent="0.2">
      <c r="B15" s="5" t="s">
        <v>11</v>
      </c>
      <c r="C15" s="15">
        <f>SUM(D15:AG15)</f>
        <v>245860322.44330305</v>
      </c>
      <c r="D15" s="15">
        <f>SUM(D13:D14)</f>
        <v>6725337.5035109986</v>
      </c>
      <c r="E15" s="15">
        <f t="shared" ref="E15:AG15" si="3">SUM(E13:E14)</f>
        <v>6858398.2795720045</v>
      </c>
      <c r="F15" s="15">
        <f t="shared" si="3"/>
        <v>6991459.0556329973</v>
      </c>
      <c r="G15" s="15">
        <f t="shared" si="3"/>
        <v>7246756.3049220014</v>
      </c>
      <c r="H15" s="15">
        <f t="shared" si="3"/>
        <v>7246815.0564900013</v>
      </c>
      <c r="I15" s="15">
        <f t="shared" si="3"/>
        <v>7342262.8357149987</v>
      </c>
      <c r="J15" s="15">
        <f t="shared" si="3"/>
        <v>7437710.6149400007</v>
      </c>
      <c r="K15" s="15">
        <f t="shared" si="3"/>
        <v>7533158.3941649981</v>
      </c>
      <c r="L15" s="15">
        <f t="shared" si="3"/>
        <v>7628606.1733899992</v>
      </c>
      <c r="M15" s="15">
        <f t="shared" si="3"/>
        <v>7724053.9526150022</v>
      </c>
      <c r="N15" s="15">
        <f t="shared" si="3"/>
        <v>7819501.7318399958</v>
      </c>
      <c r="O15" s="15">
        <f t="shared" si="3"/>
        <v>7914949.5110649988</v>
      </c>
      <c r="P15" s="15">
        <f t="shared" si="3"/>
        <v>8010397.2902899962</v>
      </c>
      <c r="Q15" s="15">
        <f t="shared" si="3"/>
        <v>8105845.0695149973</v>
      </c>
      <c r="R15" s="15">
        <f t="shared" si="3"/>
        <v>8201292.8487400012</v>
      </c>
      <c r="S15" s="15">
        <f t="shared" si="3"/>
        <v>8285079.3911550026</v>
      </c>
      <c r="T15" s="15">
        <f t="shared" si="3"/>
        <v>8368865.9335700003</v>
      </c>
      <c r="U15" s="15">
        <f t="shared" si="3"/>
        <v>8452652.475984998</v>
      </c>
      <c r="V15" s="15">
        <f t="shared" si="3"/>
        <v>8536439.0183999985</v>
      </c>
      <c r="W15" s="15">
        <f t="shared" si="3"/>
        <v>8620225.5608149953</v>
      </c>
      <c r="X15" s="15">
        <f t="shared" si="3"/>
        <v>8704012.1032299977</v>
      </c>
      <c r="Y15" s="15">
        <f t="shared" si="3"/>
        <v>8787798.645645</v>
      </c>
      <c r="Z15" s="15">
        <f t="shared" si="3"/>
        <v>8871585.1880600024</v>
      </c>
      <c r="AA15" s="15">
        <f t="shared" si="3"/>
        <v>8955371.7304749973</v>
      </c>
      <c r="AB15" s="15">
        <f t="shared" si="3"/>
        <v>9039158.2728899997</v>
      </c>
      <c r="AC15" s="15">
        <f t="shared" si="3"/>
        <v>9122944.8153050002</v>
      </c>
      <c r="AD15" s="15">
        <f t="shared" si="3"/>
        <v>9206731.3577200025</v>
      </c>
      <c r="AE15" s="15">
        <f t="shared" si="3"/>
        <v>9290517.9001349974</v>
      </c>
      <c r="AF15" s="15">
        <f t="shared" si="3"/>
        <v>9374304.4425499979</v>
      </c>
      <c r="AG15" s="15">
        <f t="shared" si="3"/>
        <v>9458090.9849649984</v>
      </c>
      <c r="AH15" s="27"/>
      <c r="AI15" s="59"/>
    </row>
    <row r="16" spans="2:35" x14ac:dyDescent="0.2">
      <c r="AH16" s="27"/>
      <c r="AI16" s="27"/>
    </row>
    <row r="17" spans="2:35" x14ac:dyDescent="0.2">
      <c r="AH17" s="26"/>
      <c r="AI17" s="58"/>
    </row>
    <row r="18" spans="2:35" x14ac:dyDescent="0.2">
      <c r="B18" s="4"/>
      <c r="C18" s="4"/>
      <c r="D18" s="4" t="s">
        <v>10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5" x14ac:dyDescent="0.2">
      <c r="B19" s="5" t="s">
        <v>368</v>
      </c>
      <c r="C19" s="5"/>
      <c r="D19" s="4">
        <v>1</v>
      </c>
      <c r="E19" s="4">
        <v>2</v>
      </c>
      <c r="F19" s="4">
        <v>3</v>
      </c>
      <c r="G19" s="4">
        <v>4</v>
      </c>
      <c r="H19" s="4">
        <v>5</v>
      </c>
      <c r="I19" s="4">
        <v>6</v>
      </c>
      <c r="J19" s="4">
        <v>7</v>
      </c>
      <c r="K19" s="4">
        <v>8</v>
      </c>
      <c r="L19" s="4">
        <v>9</v>
      </c>
      <c r="M19" s="4">
        <v>10</v>
      </c>
      <c r="N19" s="4">
        <v>11</v>
      </c>
      <c r="O19" s="4">
        <v>12</v>
      </c>
      <c r="P19" s="4">
        <v>13</v>
      </c>
      <c r="Q19" s="4">
        <v>14</v>
      </c>
      <c r="R19" s="4">
        <v>15</v>
      </c>
      <c r="S19" s="4">
        <v>16</v>
      </c>
      <c r="T19" s="4">
        <v>17</v>
      </c>
      <c r="U19" s="4">
        <v>18</v>
      </c>
      <c r="V19" s="4">
        <v>19</v>
      </c>
      <c r="W19" s="4">
        <v>20</v>
      </c>
      <c r="X19" s="4">
        <v>21</v>
      </c>
      <c r="Y19" s="4">
        <v>22</v>
      </c>
      <c r="Z19" s="4">
        <v>23</v>
      </c>
      <c r="AA19" s="4">
        <v>24</v>
      </c>
      <c r="AB19" s="4">
        <v>25</v>
      </c>
      <c r="AC19" s="4">
        <v>26</v>
      </c>
      <c r="AD19" s="4">
        <v>27</v>
      </c>
      <c r="AE19" s="4">
        <v>28</v>
      </c>
      <c r="AF19" s="4">
        <v>29</v>
      </c>
      <c r="AG19" s="4">
        <v>30</v>
      </c>
    </row>
    <row r="20" spans="2:35" x14ac:dyDescent="0.2">
      <c r="B20" s="214" t="s">
        <v>369</v>
      </c>
      <c r="C20" s="214" t="s">
        <v>9</v>
      </c>
      <c r="D20" s="215">
        <f>D4</f>
        <v>2026</v>
      </c>
      <c r="E20" s="215">
        <f t="shared" ref="E20:AG20" si="4">E4</f>
        <v>2027</v>
      </c>
      <c r="F20" s="215">
        <f t="shared" si="4"/>
        <v>2028</v>
      </c>
      <c r="G20" s="215">
        <f t="shared" si="4"/>
        <v>2029</v>
      </c>
      <c r="H20" s="215">
        <f t="shared" si="4"/>
        <v>2030</v>
      </c>
      <c r="I20" s="215">
        <f t="shared" si="4"/>
        <v>2031</v>
      </c>
      <c r="J20" s="215">
        <f t="shared" si="4"/>
        <v>2032</v>
      </c>
      <c r="K20" s="215">
        <f t="shared" si="4"/>
        <v>2033</v>
      </c>
      <c r="L20" s="215">
        <f t="shared" si="4"/>
        <v>2034</v>
      </c>
      <c r="M20" s="215">
        <f t="shared" si="4"/>
        <v>2035</v>
      </c>
      <c r="N20" s="215">
        <f t="shared" si="4"/>
        <v>2036</v>
      </c>
      <c r="O20" s="215">
        <f t="shared" si="4"/>
        <v>2037</v>
      </c>
      <c r="P20" s="215">
        <f t="shared" si="4"/>
        <v>2038</v>
      </c>
      <c r="Q20" s="215">
        <f t="shared" si="4"/>
        <v>2039</v>
      </c>
      <c r="R20" s="215">
        <f t="shared" si="4"/>
        <v>2040</v>
      </c>
      <c r="S20" s="215">
        <f t="shared" si="4"/>
        <v>2041</v>
      </c>
      <c r="T20" s="215">
        <f t="shared" si="4"/>
        <v>2042</v>
      </c>
      <c r="U20" s="215">
        <f t="shared" si="4"/>
        <v>2043</v>
      </c>
      <c r="V20" s="215">
        <f t="shared" si="4"/>
        <v>2044</v>
      </c>
      <c r="W20" s="215">
        <f t="shared" si="4"/>
        <v>2045</v>
      </c>
      <c r="X20" s="215">
        <f t="shared" si="4"/>
        <v>2046</v>
      </c>
      <c r="Y20" s="215">
        <f t="shared" si="4"/>
        <v>2047</v>
      </c>
      <c r="Z20" s="215">
        <f t="shared" si="4"/>
        <v>2048</v>
      </c>
      <c r="AA20" s="215">
        <f t="shared" si="4"/>
        <v>2049</v>
      </c>
      <c r="AB20" s="215">
        <f t="shared" si="4"/>
        <v>2050</v>
      </c>
      <c r="AC20" s="215">
        <f t="shared" si="4"/>
        <v>2051</v>
      </c>
      <c r="AD20" s="215">
        <f t="shared" si="4"/>
        <v>2052</v>
      </c>
      <c r="AE20" s="215">
        <f t="shared" si="4"/>
        <v>2053</v>
      </c>
      <c r="AF20" s="215">
        <f t="shared" si="4"/>
        <v>2054</v>
      </c>
      <c r="AG20" s="215">
        <f t="shared" si="4"/>
        <v>2055</v>
      </c>
    </row>
    <row r="21" spans="2:35" x14ac:dyDescent="0.2">
      <c r="B21" s="4" t="s">
        <v>79</v>
      </c>
      <c r="C21" s="9">
        <f>SUM(D21:AG21)</f>
        <v>-14130.608357518911</v>
      </c>
      <c r="D21" s="11">
        <f>D13-D5</f>
        <v>0</v>
      </c>
      <c r="E21" s="11">
        <f t="shared" ref="E21:AG21" si="5">E13-E5</f>
        <v>0</v>
      </c>
      <c r="F21" s="11">
        <f t="shared" si="5"/>
        <v>0</v>
      </c>
      <c r="G21" s="11">
        <f t="shared" si="5"/>
        <v>-10797.244944998063</v>
      </c>
      <c r="H21" s="11">
        <f t="shared" si="5"/>
        <v>-10765.551264998503</v>
      </c>
      <c r="I21" s="11">
        <f t="shared" si="5"/>
        <v>-9652.2224615020677</v>
      </c>
      <c r="J21" s="11">
        <f t="shared" si="5"/>
        <v>-8538.8936579981819</v>
      </c>
      <c r="K21" s="11">
        <f t="shared" si="5"/>
        <v>-7425.5648544998839</v>
      </c>
      <c r="L21" s="11">
        <f t="shared" si="5"/>
        <v>-6312.2360510025173</v>
      </c>
      <c r="M21" s="11">
        <f t="shared" si="5"/>
        <v>-5198.9072474986315</v>
      </c>
      <c r="N21" s="11">
        <f t="shared" si="5"/>
        <v>-4085.5784440031275</v>
      </c>
      <c r="O21" s="11">
        <f t="shared" si="5"/>
        <v>-2972.2496405020356</v>
      </c>
      <c r="P21" s="11">
        <f t="shared" si="5"/>
        <v>-1858.9208370056003</v>
      </c>
      <c r="Q21" s="11">
        <f t="shared" si="5"/>
        <v>-745.59203350450844</v>
      </c>
      <c r="R21" s="11">
        <f t="shared" si="5"/>
        <v>367.73677000124007</v>
      </c>
      <c r="S21" s="11">
        <f t="shared" si="5"/>
        <v>770.55814300011843</v>
      </c>
      <c r="T21" s="11">
        <f t="shared" si="5"/>
        <v>1173.3795159989968</v>
      </c>
      <c r="U21" s="11">
        <f t="shared" si="5"/>
        <v>1576.2008890025318</v>
      </c>
      <c r="V21" s="11">
        <f t="shared" si="5"/>
        <v>1979.0222619995475</v>
      </c>
      <c r="W21" s="11">
        <f t="shared" si="5"/>
        <v>2381.8436350002885</v>
      </c>
      <c r="X21" s="11">
        <f t="shared" si="5"/>
        <v>2784.6650080010295</v>
      </c>
      <c r="Y21" s="11">
        <f t="shared" si="5"/>
        <v>3187.4863809980452</v>
      </c>
      <c r="Z21" s="11">
        <f t="shared" si="5"/>
        <v>3590.3077540006489</v>
      </c>
      <c r="AA21" s="11">
        <f t="shared" si="5"/>
        <v>3993.1291269976646</v>
      </c>
      <c r="AB21" s="11">
        <f t="shared" si="5"/>
        <v>4395.9504999984056</v>
      </c>
      <c r="AC21" s="11">
        <f t="shared" si="5"/>
        <v>4798.7718729972839</v>
      </c>
      <c r="AD21" s="11">
        <f t="shared" si="5"/>
        <v>5201.5932460017502</v>
      </c>
      <c r="AE21" s="11">
        <f t="shared" si="5"/>
        <v>5604.4146189987659</v>
      </c>
      <c r="AF21" s="11">
        <f t="shared" si="5"/>
        <v>6007.2359919976443</v>
      </c>
      <c r="AG21" s="11">
        <f t="shared" si="5"/>
        <v>6410.057365000248</v>
      </c>
    </row>
    <row r="22" spans="2:35" x14ac:dyDescent="0.2">
      <c r="B22" s="4" t="s">
        <v>80</v>
      </c>
      <c r="C22" s="9">
        <f>SUM(D22:AG22)</f>
        <v>0</v>
      </c>
      <c r="D22" s="11">
        <f>D14-D6</f>
        <v>0</v>
      </c>
      <c r="E22" s="11">
        <f t="shared" ref="E22:AG22" si="6">E14-E6</f>
        <v>0</v>
      </c>
      <c r="F22" s="11">
        <f t="shared" si="6"/>
        <v>0</v>
      </c>
      <c r="G22" s="11">
        <f t="shared" si="6"/>
        <v>0</v>
      </c>
      <c r="H22" s="11">
        <f t="shared" si="6"/>
        <v>0</v>
      </c>
      <c r="I22" s="11">
        <f t="shared" si="6"/>
        <v>0</v>
      </c>
      <c r="J22" s="11">
        <f t="shared" si="6"/>
        <v>0</v>
      </c>
      <c r="K22" s="11">
        <f t="shared" si="6"/>
        <v>0</v>
      </c>
      <c r="L22" s="11">
        <f t="shared" si="6"/>
        <v>0</v>
      </c>
      <c r="M22" s="11">
        <f t="shared" si="6"/>
        <v>0</v>
      </c>
      <c r="N22" s="11">
        <f t="shared" si="6"/>
        <v>0</v>
      </c>
      <c r="O22" s="11">
        <f t="shared" si="6"/>
        <v>0</v>
      </c>
      <c r="P22" s="11">
        <f t="shared" si="6"/>
        <v>0</v>
      </c>
      <c r="Q22" s="11">
        <f t="shared" si="6"/>
        <v>0</v>
      </c>
      <c r="R22" s="11">
        <f t="shared" si="6"/>
        <v>0</v>
      </c>
      <c r="S22" s="11">
        <f t="shared" si="6"/>
        <v>0</v>
      </c>
      <c r="T22" s="11">
        <f t="shared" si="6"/>
        <v>0</v>
      </c>
      <c r="U22" s="11">
        <f t="shared" si="6"/>
        <v>0</v>
      </c>
      <c r="V22" s="11">
        <f t="shared" si="6"/>
        <v>0</v>
      </c>
      <c r="W22" s="11">
        <f t="shared" si="6"/>
        <v>0</v>
      </c>
      <c r="X22" s="11">
        <f t="shared" si="6"/>
        <v>0</v>
      </c>
      <c r="Y22" s="11">
        <f t="shared" si="6"/>
        <v>0</v>
      </c>
      <c r="Z22" s="11">
        <f t="shared" si="6"/>
        <v>0</v>
      </c>
      <c r="AA22" s="11">
        <f t="shared" si="6"/>
        <v>0</v>
      </c>
      <c r="AB22" s="11">
        <f t="shared" si="6"/>
        <v>0</v>
      </c>
      <c r="AC22" s="11">
        <f t="shared" si="6"/>
        <v>0</v>
      </c>
      <c r="AD22" s="11">
        <f t="shared" si="6"/>
        <v>0</v>
      </c>
      <c r="AE22" s="11">
        <f t="shared" si="6"/>
        <v>0</v>
      </c>
      <c r="AF22" s="11">
        <f t="shared" si="6"/>
        <v>0</v>
      </c>
      <c r="AG22" s="11">
        <f t="shared" si="6"/>
        <v>0</v>
      </c>
    </row>
    <row r="23" spans="2:35" x14ac:dyDescent="0.2">
      <c r="B23" s="5" t="s">
        <v>11</v>
      </c>
      <c r="C23" s="15">
        <f>SUM(D23:AG23)</f>
        <v>-14130.608357518911</v>
      </c>
      <c r="D23" s="15">
        <f>SUM(D21:D22)</f>
        <v>0</v>
      </c>
      <c r="E23" s="15">
        <f t="shared" ref="E23:AG23" si="7">SUM(E21:E22)</f>
        <v>0</v>
      </c>
      <c r="F23" s="15">
        <f t="shared" si="7"/>
        <v>0</v>
      </c>
      <c r="G23" s="15">
        <f t="shared" si="7"/>
        <v>-10797.244944998063</v>
      </c>
      <c r="H23" s="15">
        <f t="shared" si="7"/>
        <v>-10765.551264998503</v>
      </c>
      <c r="I23" s="15">
        <f t="shared" si="7"/>
        <v>-9652.2224615020677</v>
      </c>
      <c r="J23" s="15">
        <f t="shared" si="7"/>
        <v>-8538.8936579981819</v>
      </c>
      <c r="K23" s="15">
        <f t="shared" si="7"/>
        <v>-7425.5648544998839</v>
      </c>
      <c r="L23" s="15">
        <f t="shared" si="7"/>
        <v>-6312.2360510025173</v>
      </c>
      <c r="M23" s="15">
        <f t="shared" si="7"/>
        <v>-5198.9072474986315</v>
      </c>
      <c r="N23" s="15">
        <f t="shared" si="7"/>
        <v>-4085.5784440031275</v>
      </c>
      <c r="O23" s="15">
        <f t="shared" si="7"/>
        <v>-2972.2496405020356</v>
      </c>
      <c r="P23" s="15">
        <f t="shared" si="7"/>
        <v>-1858.9208370056003</v>
      </c>
      <c r="Q23" s="15">
        <f t="shared" si="7"/>
        <v>-745.59203350450844</v>
      </c>
      <c r="R23" s="15">
        <f t="shared" si="7"/>
        <v>367.73677000124007</v>
      </c>
      <c r="S23" s="15">
        <f t="shared" si="7"/>
        <v>770.55814300011843</v>
      </c>
      <c r="T23" s="15">
        <f t="shared" si="7"/>
        <v>1173.3795159989968</v>
      </c>
      <c r="U23" s="15">
        <f t="shared" si="7"/>
        <v>1576.2008890025318</v>
      </c>
      <c r="V23" s="15">
        <f t="shared" si="7"/>
        <v>1979.0222619995475</v>
      </c>
      <c r="W23" s="15">
        <f t="shared" si="7"/>
        <v>2381.8436350002885</v>
      </c>
      <c r="X23" s="15">
        <f t="shared" si="7"/>
        <v>2784.6650080010295</v>
      </c>
      <c r="Y23" s="15">
        <f t="shared" si="7"/>
        <v>3187.4863809980452</v>
      </c>
      <c r="Z23" s="15">
        <f t="shared" si="7"/>
        <v>3590.3077540006489</v>
      </c>
      <c r="AA23" s="15">
        <f t="shared" si="7"/>
        <v>3993.1291269976646</v>
      </c>
      <c r="AB23" s="15">
        <f t="shared" si="7"/>
        <v>4395.9504999984056</v>
      </c>
      <c r="AC23" s="15">
        <f t="shared" si="7"/>
        <v>4798.7718729972839</v>
      </c>
      <c r="AD23" s="15">
        <f t="shared" si="7"/>
        <v>5201.5932460017502</v>
      </c>
      <c r="AE23" s="15">
        <f t="shared" si="7"/>
        <v>5604.4146189987659</v>
      </c>
      <c r="AF23" s="15">
        <f t="shared" si="7"/>
        <v>6007.2359919976443</v>
      </c>
      <c r="AG23" s="15">
        <f t="shared" si="7"/>
        <v>6410.057365000248</v>
      </c>
    </row>
    <row r="25" spans="2:35" x14ac:dyDescent="0.2">
      <c r="B25" s="21" t="s">
        <v>498</v>
      </c>
    </row>
    <row r="26" spans="2:35" x14ac:dyDescent="0.2">
      <c r="B26" s="3" t="s">
        <v>489</v>
      </c>
      <c r="C26" s="59">
        <f>AG7*(1/(1+Parametre!$C$9))*(((1/(1+Parametre!$C$9))^'01 Investičné výdavky'!$M$20-1)/((1/(1+Parametre!$C$9))-1))</f>
        <v>206733544.50684556</v>
      </c>
    </row>
    <row r="27" spans="2:35" x14ac:dyDescent="0.2">
      <c r="B27" s="3" t="s">
        <v>490</v>
      </c>
      <c r="C27" s="59">
        <f>AG15*(1/(1+Parametre!$C$9))*(((1/(1+Parametre!$C$9))^'01 Investičné výdavky'!$M$20-1)/((1/(1+Parametre!$C$9))-1))</f>
        <v>206873749.60789686</v>
      </c>
    </row>
    <row r="28" spans="2:35" x14ac:dyDescent="0.2">
      <c r="B28" s="21" t="s">
        <v>496</v>
      </c>
      <c r="C28" s="295">
        <f>C27-C26</f>
        <v>140205.10105130076</v>
      </c>
    </row>
  </sheetData>
  <phoneticPr fontId="4" type="noConversion"/>
  <pageMargins left="0.22604166666666667" right="0.24062500000000001" top="1" bottom="1" header="0.5" footer="0.5"/>
  <pageSetup paperSize="9" scale="75" orientation="landscape" r:id="rId1"/>
  <headerFooter alignWithMargins="0">
    <oddHeader>&amp;LPríloha 7: Štandardné tabuľky - Cesty
&amp;"Arial,Tučné"&amp;12 04 Príjmy</oddHeader>
    <oddFooter>Strana &amp;P z &amp;N</oddFooter>
  </headerFooter>
  <ignoredErrors>
    <ignoredError sqref="D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List13">
    <tabColor rgb="FFFFC000"/>
  </sheetPr>
  <dimension ref="B2:AG27"/>
  <sheetViews>
    <sheetView zoomScaleNormal="100" workbookViewId="0">
      <selection activeCell="E24" sqref="E24"/>
    </sheetView>
  </sheetViews>
  <sheetFormatPr defaultRowHeight="11.25" x14ac:dyDescent="0.2"/>
  <cols>
    <col min="1" max="1" width="2.5703125" style="2" customWidth="1"/>
    <col min="2" max="2" width="30.7109375" style="2" customWidth="1"/>
    <col min="3" max="4" width="12.7109375" style="2" customWidth="1"/>
    <col min="5" max="5" width="11.5703125" style="2" customWidth="1"/>
    <col min="6" max="33" width="6.7109375" style="2" customWidth="1"/>
    <col min="34" max="16384" width="9.140625" style="2"/>
  </cols>
  <sheetData>
    <row r="2" spans="2:6" x14ac:dyDescent="0.2">
      <c r="B2" s="7" t="s">
        <v>15</v>
      </c>
      <c r="C2" s="188" t="s">
        <v>34</v>
      </c>
      <c r="D2" s="188" t="s">
        <v>35</v>
      </c>
    </row>
    <row r="3" spans="2:6" x14ac:dyDescent="0.2">
      <c r="B3" s="17" t="s">
        <v>457</v>
      </c>
      <c r="C3" s="195">
        <f>'01 Investičné výdavky'!C21</f>
        <v>14690915.640907001</v>
      </c>
      <c r="D3" s="198">
        <f>'06 Finančná analýza'!C5</f>
        <v>13811604.36730708</v>
      </c>
      <c r="F3" s="2" t="s">
        <v>342</v>
      </c>
    </row>
    <row r="4" spans="2:6" x14ac:dyDescent="0.2">
      <c r="B4" s="17" t="s">
        <v>16</v>
      </c>
      <c r="C4" s="195">
        <f>'06 Finančná analýza'!AG8</f>
        <v>0</v>
      </c>
      <c r="D4" s="198">
        <f>'06 Finančná analýza'!C8</f>
        <v>0</v>
      </c>
    </row>
    <row r="5" spans="2:6" x14ac:dyDescent="0.2">
      <c r="B5" s="17" t="s">
        <v>323</v>
      </c>
      <c r="C5" s="195">
        <f>'04 Prevádzkové príjmy'!C23</f>
        <v>-14130.608357518911</v>
      </c>
      <c r="D5" s="198">
        <f>'06 Finančná analýza'!C7</f>
        <v>-32308.80189963432</v>
      </c>
    </row>
    <row r="6" spans="2:6" x14ac:dyDescent="0.2">
      <c r="B6" s="17" t="s">
        <v>84</v>
      </c>
      <c r="C6" s="195">
        <f>'03 Prevádzkové výdavky'!C35</f>
        <v>1979519.6196999825</v>
      </c>
      <c r="D6" s="198">
        <f>'06 Finančná analýza'!C6</f>
        <v>1086334.1010101354</v>
      </c>
      <c r="F6" s="261" t="s">
        <v>462</v>
      </c>
    </row>
    <row r="7" spans="2:6" x14ac:dyDescent="0.2">
      <c r="B7" s="17" t="s">
        <v>456</v>
      </c>
      <c r="C7" s="257"/>
      <c r="D7" s="198">
        <f>IF(D5&gt;D6,D4+D5-D6,0)</f>
        <v>0</v>
      </c>
      <c r="F7" s="261" t="s">
        <v>455</v>
      </c>
    </row>
    <row r="8" spans="2:6" x14ac:dyDescent="0.2">
      <c r="B8" s="17" t="s">
        <v>458</v>
      </c>
      <c r="C8" s="258"/>
      <c r="D8" s="198">
        <f>D3-D7</f>
        <v>13811604.36730708</v>
      </c>
    </row>
    <row r="9" spans="2:6" x14ac:dyDescent="0.2">
      <c r="B9" s="17" t="s">
        <v>459</v>
      </c>
      <c r="C9" s="259"/>
      <c r="D9" s="260">
        <f>D8/D3</f>
        <v>1</v>
      </c>
    </row>
    <row r="12" spans="2:6" x14ac:dyDescent="0.2">
      <c r="B12" s="7" t="s">
        <v>18</v>
      </c>
      <c r="C12" s="28"/>
      <c r="D12" s="2" t="s">
        <v>461</v>
      </c>
    </row>
    <row r="13" spans="2:6" x14ac:dyDescent="0.2">
      <c r="B13" s="17" t="s">
        <v>324</v>
      </c>
      <c r="C13" s="11">
        <f>'01 Investičné výdavky'!C28</f>
        <v>21032689.919596404</v>
      </c>
    </row>
    <row r="14" spans="2:6" x14ac:dyDescent="0.2">
      <c r="B14" s="17" t="s">
        <v>325</v>
      </c>
      <c r="C14" s="11">
        <f>C13*D9</f>
        <v>21032689.919596404</v>
      </c>
    </row>
    <row r="15" spans="2:6" x14ac:dyDescent="0.2">
      <c r="B15" s="17" t="s">
        <v>17</v>
      </c>
      <c r="C15" s="33">
        <v>0.85</v>
      </c>
    </row>
    <row r="16" spans="2:6" x14ac:dyDescent="0.2">
      <c r="B16" s="17" t="s">
        <v>19</v>
      </c>
      <c r="C16" s="11">
        <f>C14*C15</f>
        <v>17877786.431656942</v>
      </c>
    </row>
    <row r="17" spans="2:33" x14ac:dyDescent="0.2">
      <c r="B17" s="34"/>
    </row>
    <row r="18" spans="2:33" x14ac:dyDescent="0.2">
      <c r="B18" s="34"/>
    </row>
    <row r="19" spans="2:33" x14ac:dyDescent="0.2">
      <c r="B19" s="17"/>
      <c r="C19" s="17"/>
      <c r="D19" s="17" t="s">
        <v>10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2:33" x14ac:dyDescent="0.2">
      <c r="B20" s="19"/>
      <c r="C20" s="19"/>
      <c r="D20" s="35">
        <v>1</v>
      </c>
      <c r="E20" s="35">
        <v>2</v>
      </c>
      <c r="F20" s="35">
        <v>3</v>
      </c>
      <c r="G20" s="35">
        <v>4</v>
      </c>
      <c r="H20" s="35">
        <v>5</v>
      </c>
      <c r="I20" s="35">
        <v>6</v>
      </c>
      <c r="J20" s="35">
        <v>7</v>
      </c>
      <c r="K20" s="35">
        <v>8</v>
      </c>
      <c r="L20" s="35">
        <v>9</v>
      </c>
      <c r="M20" s="35">
        <v>10</v>
      </c>
      <c r="N20" s="35">
        <v>11</v>
      </c>
      <c r="O20" s="35">
        <v>12</v>
      </c>
      <c r="P20" s="35">
        <v>13</v>
      </c>
      <c r="Q20" s="35">
        <v>14</v>
      </c>
      <c r="R20" s="35">
        <v>15</v>
      </c>
      <c r="S20" s="35">
        <v>16</v>
      </c>
      <c r="T20" s="35">
        <v>17</v>
      </c>
      <c r="U20" s="35">
        <v>18</v>
      </c>
      <c r="V20" s="35">
        <v>19</v>
      </c>
      <c r="W20" s="35">
        <v>20</v>
      </c>
      <c r="X20" s="35">
        <v>21</v>
      </c>
      <c r="Y20" s="35">
        <v>22</v>
      </c>
      <c r="Z20" s="35">
        <v>23</v>
      </c>
      <c r="AA20" s="35">
        <v>24</v>
      </c>
      <c r="AB20" s="35">
        <v>25</v>
      </c>
      <c r="AC20" s="35">
        <v>26</v>
      </c>
      <c r="AD20" s="35">
        <v>27</v>
      </c>
      <c r="AE20" s="35">
        <v>28</v>
      </c>
      <c r="AF20" s="35">
        <v>29</v>
      </c>
      <c r="AG20" s="35">
        <v>30</v>
      </c>
    </row>
    <row r="21" spans="2:33" x14ac:dyDescent="0.2">
      <c r="B21" s="7" t="s">
        <v>348</v>
      </c>
      <c r="C21" s="188" t="s">
        <v>9</v>
      </c>
      <c r="D21" s="8">
        <v>2026</v>
      </c>
      <c r="E21" s="8">
        <f>$D$21+D20</f>
        <v>2027</v>
      </c>
      <c r="F21" s="8">
        <f>$D$21+E20</f>
        <v>2028</v>
      </c>
      <c r="G21" s="8">
        <f>$D$21+F20</f>
        <v>2029</v>
      </c>
      <c r="H21" s="8">
        <f t="shared" ref="H21:AG21" si="0">$D$21+G20</f>
        <v>2030</v>
      </c>
      <c r="I21" s="8">
        <f t="shared" si="0"/>
        <v>2031</v>
      </c>
      <c r="J21" s="8">
        <f t="shared" si="0"/>
        <v>2032</v>
      </c>
      <c r="K21" s="8">
        <f t="shared" si="0"/>
        <v>2033</v>
      </c>
      <c r="L21" s="8">
        <f t="shared" si="0"/>
        <v>2034</v>
      </c>
      <c r="M21" s="8">
        <f t="shared" si="0"/>
        <v>2035</v>
      </c>
      <c r="N21" s="8">
        <f t="shared" si="0"/>
        <v>2036</v>
      </c>
      <c r="O21" s="8">
        <f t="shared" si="0"/>
        <v>2037</v>
      </c>
      <c r="P21" s="8">
        <f t="shared" si="0"/>
        <v>2038</v>
      </c>
      <c r="Q21" s="8">
        <f t="shared" si="0"/>
        <v>2039</v>
      </c>
      <c r="R21" s="8">
        <f t="shared" si="0"/>
        <v>2040</v>
      </c>
      <c r="S21" s="8">
        <f t="shared" si="0"/>
        <v>2041</v>
      </c>
      <c r="T21" s="8">
        <f t="shared" si="0"/>
        <v>2042</v>
      </c>
      <c r="U21" s="8">
        <f t="shared" si="0"/>
        <v>2043</v>
      </c>
      <c r="V21" s="8">
        <f t="shared" si="0"/>
        <v>2044</v>
      </c>
      <c r="W21" s="8">
        <f t="shared" si="0"/>
        <v>2045</v>
      </c>
      <c r="X21" s="8">
        <f t="shared" si="0"/>
        <v>2046</v>
      </c>
      <c r="Y21" s="8">
        <f t="shared" si="0"/>
        <v>2047</v>
      </c>
      <c r="Z21" s="8">
        <f t="shared" si="0"/>
        <v>2048</v>
      </c>
      <c r="AA21" s="8">
        <f t="shared" si="0"/>
        <v>2049</v>
      </c>
      <c r="AB21" s="8">
        <f t="shared" si="0"/>
        <v>2050</v>
      </c>
      <c r="AC21" s="8">
        <f t="shared" si="0"/>
        <v>2051</v>
      </c>
      <c r="AD21" s="8">
        <f t="shared" si="0"/>
        <v>2052</v>
      </c>
      <c r="AE21" s="8">
        <f t="shared" si="0"/>
        <v>2053</v>
      </c>
      <c r="AF21" s="8">
        <f t="shared" si="0"/>
        <v>2054</v>
      </c>
      <c r="AG21" s="8">
        <f t="shared" si="0"/>
        <v>2055</v>
      </c>
    </row>
    <row r="22" spans="2:33" x14ac:dyDescent="0.2">
      <c r="B22" s="17" t="s">
        <v>85</v>
      </c>
      <c r="C22" s="11">
        <f>SUM(D22:AG22)</f>
        <v>14690915.640907001</v>
      </c>
      <c r="D22" s="11">
        <f>'01 Investičné výdavky'!D21</f>
        <v>635685.01</v>
      </c>
      <c r="E22" s="11">
        <f>'01 Investičné výdavky'!E21</f>
        <v>4896093.6489083795</v>
      </c>
      <c r="F22" s="11">
        <f>'01 Investičné výdavky'!F21</f>
        <v>9159136.9819986224</v>
      </c>
      <c r="G22" s="11">
        <f>'01 Investičné výdavky'!G21</f>
        <v>0</v>
      </c>
      <c r="H22" s="11">
        <f>'01 Investičné výdavky'!H21</f>
        <v>0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2:33" x14ac:dyDescent="0.2">
      <c r="B23" s="17" t="s">
        <v>349</v>
      </c>
      <c r="C23" s="11">
        <f>SUM(D23:AG23)</f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2:33" x14ac:dyDescent="0.2">
      <c r="B24" s="17" t="s">
        <v>340</v>
      </c>
      <c r="C24" s="11">
        <f t="shared" ref="C24:C25" si="1">SUM(D24:AG24)</f>
        <v>12487278.294770952</v>
      </c>
      <c r="D24" s="11">
        <f>$D$9*$C$15*'01 Investičné výdavky'!D29</f>
        <v>540332.2585</v>
      </c>
      <c r="E24" s="11">
        <f>$D$9*$C$15*'01 Investičné výdavky'!E29</f>
        <v>4161679.6015721224</v>
      </c>
      <c r="F24" s="11">
        <f>$D$9*$C$15*'01 Investičné výdavky'!F29</f>
        <v>7785266.4346988285</v>
      </c>
      <c r="G24" s="11">
        <f>$D$9*$C$15*'01 Investičné výdavky'!G29</f>
        <v>0</v>
      </c>
      <c r="H24" s="11">
        <f>$D$9*$C$15*'01 Investičné výdavky'!H29</f>
        <v>0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2:33" x14ac:dyDescent="0.2">
      <c r="B25" s="17" t="s">
        <v>341</v>
      </c>
      <c r="C25" s="11">
        <f t="shared" si="1"/>
        <v>2203637.3461360512</v>
      </c>
      <c r="D25" s="11">
        <f>D22-D24</f>
        <v>95352.751500000013</v>
      </c>
      <c r="E25" s="11">
        <f t="shared" ref="E25:H25" si="2">E22-E24</f>
        <v>734414.04733625706</v>
      </c>
      <c r="F25" s="11">
        <f t="shared" si="2"/>
        <v>1373870.5472997939</v>
      </c>
      <c r="G25" s="11">
        <f t="shared" si="2"/>
        <v>0</v>
      </c>
      <c r="H25" s="11">
        <f t="shared" si="2"/>
        <v>0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2:33" x14ac:dyDescent="0.2">
      <c r="B26" s="196" t="s">
        <v>346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spans="2:33" x14ac:dyDescent="0.2">
      <c r="B27" s="196" t="s">
        <v>350</v>
      </c>
    </row>
  </sheetData>
  <phoneticPr fontId="4" type="noConversion"/>
  <pageMargins left="0.1953125" right="0.34375" top="1" bottom="1" header="0.5" footer="0.5"/>
  <pageSetup scale="75" orientation="landscape" r:id="rId1"/>
  <headerFooter alignWithMargins="0">
    <oddFooter>Strana &amp;P z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List14">
    <tabColor rgb="FFFFC000"/>
  </sheetPr>
  <dimension ref="B2:AI60"/>
  <sheetViews>
    <sheetView zoomScale="90" zoomScaleNormal="90" workbookViewId="0">
      <selection activeCell="AI5" sqref="AI5:AI8"/>
    </sheetView>
  </sheetViews>
  <sheetFormatPr defaultRowHeight="11.25" x14ac:dyDescent="0.2"/>
  <cols>
    <col min="1" max="1" width="2.7109375" style="3" customWidth="1"/>
    <col min="2" max="2" width="44.7109375" style="3" customWidth="1"/>
    <col min="3" max="3" width="13.7109375" style="3" customWidth="1"/>
    <col min="4" max="4" width="10.7109375" style="3" customWidth="1"/>
    <col min="5" max="33" width="6.7109375" style="3" customWidth="1"/>
    <col min="34" max="34" width="5" style="3" bestFit="1" customWidth="1"/>
    <col min="35" max="35" width="10.85546875" style="3" customWidth="1"/>
    <col min="36" max="16384" width="9.140625" style="3"/>
  </cols>
  <sheetData>
    <row r="2" spans="2:35" x14ac:dyDescent="0.2">
      <c r="B2" s="21" t="s">
        <v>24</v>
      </c>
      <c r="C2" s="21"/>
      <c r="D2" s="4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5" x14ac:dyDescent="0.2">
      <c r="B3" s="5"/>
      <c r="C3" s="24" t="s">
        <v>9</v>
      </c>
      <c r="D3" s="6">
        <v>1</v>
      </c>
      <c r="E3" s="6">
        <v>2</v>
      </c>
      <c r="F3" s="6">
        <v>3</v>
      </c>
      <c r="G3" s="6">
        <v>4</v>
      </c>
      <c r="H3" s="6">
        <v>5</v>
      </c>
      <c r="I3" s="6">
        <v>6</v>
      </c>
      <c r="J3" s="6">
        <v>7</v>
      </c>
      <c r="K3" s="6">
        <v>8</v>
      </c>
      <c r="L3" s="6">
        <v>9</v>
      </c>
      <c r="M3" s="6">
        <v>10</v>
      </c>
      <c r="N3" s="6">
        <v>11</v>
      </c>
      <c r="O3" s="6">
        <v>12</v>
      </c>
      <c r="P3" s="6">
        <v>13</v>
      </c>
      <c r="Q3" s="6">
        <v>14</v>
      </c>
      <c r="R3" s="6">
        <v>15</v>
      </c>
      <c r="S3" s="6">
        <v>16</v>
      </c>
      <c r="T3" s="6">
        <v>17</v>
      </c>
      <c r="U3" s="6">
        <v>18</v>
      </c>
      <c r="V3" s="6">
        <v>19</v>
      </c>
      <c r="W3" s="6">
        <v>20</v>
      </c>
      <c r="X3" s="6">
        <v>21</v>
      </c>
      <c r="Y3" s="6">
        <v>22</v>
      </c>
      <c r="Z3" s="6">
        <v>23</v>
      </c>
      <c r="AA3" s="6">
        <v>24</v>
      </c>
      <c r="AB3" s="6">
        <v>25</v>
      </c>
      <c r="AC3" s="6">
        <v>26</v>
      </c>
      <c r="AD3" s="6">
        <v>27</v>
      </c>
      <c r="AE3" s="6">
        <v>28</v>
      </c>
      <c r="AF3" s="6">
        <v>29</v>
      </c>
      <c r="AG3" s="6">
        <v>30</v>
      </c>
    </row>
    <row r="4" spans="2:35" x14ac:dyDescent="0.2">
      <c r="B4" s="7" t="s">
        <v>55</v>
      </c>
      <c r="C4" s="188" t="s">
        <v>336</v>
      </c>
      <c r="D4" s="8">
        <f>Parametre!C13</f>
        <v>2026</v>
      </c>
      <c r="E4" s="8">
        <f>$D$4+D3</f>
        <v>2027</v>
      </c>
      <c r="F4" s="8">
        <f>$D$4+E3</f>
        <v>2028</v>
      </c>
      <c r="G4" s="8">
        <f t="shared" ref="G4:AG4" si="0">$D$4+F3</f>
        <v>2029</v>
      </c>
      <c r="H4" s="8">
        <f t="shared" si="0"/>
        <v>2030</v>
      </c>
      <c r="I4" s="8">
        <f t="shared" si="0"/>
        <v>2031</v>
      </c>
      <c r="J4" s="8">
        <f t="shared" si="0"/>
        <v>2032</v>
      </c>
      <c r="K4" s="8">
        <f t="shared" si="0"/>
        <v>2033</v>
      </c>
      <c r="L4" s="8">
        <f t="shared" si="0"/>
        <v>2034</v>
      </c>
      <c r="M4" s="8">
        <f t="shared" si="0"/>
        <v>2035</v>
      </c>
      <c r="N4" s="8">
        <f t="shared" si="0"/>
        <v>2036</v>
      </c>
      <c r="O4" s="8">
        <f t="shared" si="0"/>
        <v>2037</v>
      </c>
      <c r="P4" s="8">
        <f t="shared" si="0"/>
        <v>2038</v>
      </c>
      <c r="Q4" s="8">
        <f t="shared" si="0"/>
        <v>2039</v>
      </c>
      <c r="R4" s="8">
        <f t="shared" si="0"/>
        <v>2040</v>
      </c>
      <c r="S4" s="8">
        <f t="shared" si="0"/>
        <v>2041</v>
      </c>
      <c r="T4" s="8">
        <f t="shared" si="0"/>
        <v>2042</v>
      </c>
      <c r="U4" s="8">
        <f t="shared" si="0"/>
        <v>2043</v>
      </c>
      <c r="V4" s="8">
        <f t="shared" si="0"/>
        <v>2044</v>
      </c>
      <c r="W4" s="8">
        <f t="shared" si="0"/>
        <v>2045</v>
      </c>
      <c r="X4" s="8">
        <f t="shared" si="0"/>
        <v>2046</v>
      </c>
      <c r="Y4" s="8">
        <f t="shared" si="0"/>
        <v>2047</v>
      </c>
      <c r="Z4" s="8">
        <f t="shared" si="0"/>
        <v>2048</v>
      </c>
      <c r="AA4" s="8">
        <f t="shared" si="0"/>
        <v>2049</v>
      </c>
      <c r="AB4" s="8">
        <f t="shared" si="0"/>
        <v>2050</v>
      </c>
      <c r="AC4" s="8">
        <f t="shared" si="0"/>
        <v>2051</v>
      </c>
      <c r="AD4" s="8">
        <f t="shared" si="0"/>
        <v>2052</v>
      </c>
      <c r="AE4" s="8">
        <f t="shared" si="0"/>
        <v>2053</v>
      </c>
      <c r="AF4" s="8">
        <f t="shared" si="0"/>
        <v>2054</v>
      </c>
      <c r="AG4" s="8">
        <f t="shared" si="0"/>
        <v>2055</v>
      </c>
    </row>
    <row r="5" spans="2:35" x14ac:dyDescent="0.2">
      <c r="B5" s="4" t="s">
        <v>85</v>
      </c>
      <c r="C5" s="192">
        <f>D5+NPV(Parametre!$C$9,'06 Finančná analýza'!E5:AG5)</f>
        <v>13811604.36730708</v>
      </c>
      <c r="D5" s="11">
        <f>'01 Investičné výdavky'!D21</f>
        <v>635685.01</v>
      </c>
      <c r="E5" s="11">
        <f>'01 Investičné výdavky'!E21</f>
        <v>4896093.6489083795</v>
      </c>
      <c r="F5" s="11">
        <f>'01 Investičné výdavky'!F21</f>
        <v>9159136.9819986224</v>
      </c>
      <c r="G5" s="11">
        <f>'01 Investičné výdavky'!G21</f>
        <v>0</v>
      </c>
      <c r="H5" s="11">
        <f>'01 Investičné výdavky'!H21</f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I5" s="296">
        <f>SUM(D5:AG5)</f>
        <v>14690915.640907001</v>
      </c>
    </row>
    <row r="6" spans="2:35" x14ac:dyDescent="0.2">
      <c r="B6" s="4" t="s">
        <v>84</v>
      </c>
      <c r="C6" s="192">
        <f>D6+NPV(Parametre!$C$9,'06 Finančná analýza'!E6:AG6)</f>
        <v>1086334.1010101354</v>
      </c>
      <c r="D6" s="11">
        <f>'03 Prevádzkové výdavky'!D35</f>
        <v>0</v>
      </c>
      <c r="E6" s="11">
        <f>'03 Prevádzkové výdavky'!E35</f>
        <v>0</v>
      </c>
      <c r="F6" s="11">
        <f>'03 Prevádzkové výdavky'!F35</f>
        <v>0</v>
      </c>
      <c r="G6" s="11">
        <f>'03 Prevádzkové výdavky'!G35</f>
        <v>62884.639999999199</v>
      </c>
      <c r="H6" s="11">
        <f>'03 Prevádzkové výdavky'!H35</f>
        <v>62884.639999999199</v>
      </c>
      <c r="I6" s="11">
        <f>'03 Prevádzkové výdavky'!I35</f>
        <v>63504.70200000098</v>
      </c>
      <c r="J6" s="11">
        <f>'03 Prevádzkové výdavky'!J35</f>
        <v>64124.763999999966</v>
      </c>
      <c r="K6" s="11">
        <f>'03 Prevádzkové výdavky'!K35</f>
        <v>64744.825999998953</v>
      </c>
      <c r="L6" s="11">
        <f>'03 Prevádzkové výdavky'!L35</f>
        <v>65364.887999998871</v>
      </c>
      <c r="M6" s="11">
        <f>'03 Prevádzkové výdavky'!M35</f>
        <v>65984.949999999255</v>
      </c>
      <c r="N6" s="11">
        <f>'03 Prevádzkové výdavky'!N35</f>
        <v>66605.011999999173</v>
      </c>
      <c r="O6" s="11">
        <f>'03 Prevádzkové výdavky'!O35</f>
        <v>67225.073999999557</v>
      </c>
      <c r="P6" s="11">
        <f>'03 Prevádzkové výdavky'!P35</f>
        <v>67845.135999998543</v>
      </c>
      <c r="Q6" s="11">
        <f>'03 Prevádzkové výdavky'!Q35</f>
        <v>68465.197999998927</v>
      </c>
      <c r="R6" s="11">
        <f>'03 Prevádzkové výdavky'!R35</f>
        <v>69085.259999998379</v>
      </c>
      <c r="S6" s="11">
        <f>'03 Prevádzkové výdavky'!S35</f>
        <v>69198.410000000615</v>
      </c>
      <c r="T6" s="11">
        <f>'03 Prevádzkové výdavky'!T35</f>
        <v>69311.559999998659</v>
      </c>
      <c r="U6" s="11">
        <f>'03 Prevádzkové výdavky'!U35</f>
        <v>69424.709999999963</v>
      </c>
      <c r="V6" s="11">
        <f>'03 Prevádzkové výdavky'!V35</f>
        <v>210481.48969999986</v>
      </c>
      <c r="W6" s="11">
        <f>'03 Prevádzkové výdavky'!W35</f>
        <v>69651.009999998845</v>
      </c>
      <c r="X6" s="11">
        <f>'03 Prevádzkové výdavky'!X35</f>
        <v>69764.159999999683</v>
      </c>
      <c r="Y6" s="11">
        <f>'03 Prevádzkové výdavky'!Y35</f>
        <v>69877.309999999125</v>
      </c>
      <c r="Z6" s="11">
        <f>'03 Prevádzkové výdavky'!Z35</f>
        <v>69990.459999998566</v>
      </c>
      <c r="AA6" s="11">
        <f>'03 Prevádzkové výdavky'!AA35</f>
        <v>70103.609999998938</v>
      </c>
      <c r="AB6" s="11">
        <f>'03 Prevádzkové výdavky'!AB35</f>
        <v>70216.759999999311</v>
      </c>
      <c r="AC6" s="11">
        <f>'03 Prevádzkové výdavky'!AC35</f>
        <v>70329.909999998752</v>
      </c>
      <c r="AD6" s="11">
        <f>'03 Prevádzkové výdavky'!AD35</f>
        <v>70443.05999999959</v>
      </c>
      <c r="AE6" s="11">
        <f>'03 Prevádzkové výdavky'!AE35</f>
        <v>70556.209999999497</v>
      </c>
      <c r="AF6" s="11">
        <f>'03 Prevádzkové výdavky'!AF35</f>
        <v>70669.35999999987</v>
      </c>
      <c r="AG6" s="11">
        <f>'03 Prevádzkové výdavky'!AG35</f>
        <v>70782.510000000242</v>
      </c>
      <c r="AI6" s="296">
        <f t="shared" ref="AI6:AI8" si="1">SUM(D6:AG6)</f>
        <v>1979519.6196999825</v>
      </c>
    </row>
    <row r="7" spans="2:35" x14ac:dyDescent="0.2">
      <c r="B7" s="4" t="s">
        <v>323</v>
      </c>
      <c r="C7" s="192">
        <f>D7+NPV(Parametre!$C$9,'06 Finančná analýza'!E7:AG7)</f>
        <v>-32308.80189963432</v>
      </c>
      <c r="D7" s="11">
        <f>'04 Prevádzkové príjmy'!D23</f>
        <v>0</v>
      </c>
      <c r="E7" s="11">
        <f>'04 Prevádzkové príjmy'!E23</f>
        <v>0</v>
      </c>
      <c r="F7" s="11">
        <f>'04 Prevádzkové príjmy'!F23</f>
        <v>0</v>
      </c>
      <c r="G7" s="11">
        <f>'04 Prevádzkové príjmy'!G23</f>
        <v>-10797.244944998063</v>
      </c>
      <c r="H7" s="11">
        <f>'04 Prevádzkové príjmy'!H23</f>
        <v>-10765.551264998503</v>
      </c>
      <c r="I7" s="11">
        <f>'04 Prevádzkové príjmy'!I23</f>
        <v>-9652.2224615020677</v>
      </c>
      <c r="J7" s="11">
        <f>'04 Prevádzkové príjmy'!J23</f>
        <v>-8538.8936579981819</v>
      </c>
      <c r="K7" s="11">
        <f>'04 Prevádzkové príjmy'!K23</f>
        <v>-7425.5648544998839</v>
      </c>
      <c r="L7" s="11">
        <f>'04 Prevádzkové príjmy'!L23</f>
        <v>-6312.2360510025173</v>
      </c>
      <c r="M7" s="11">
        <f>'04 Prevádzkové príjmy'!M23</f>
        <v>-5198.9072474986315</v>
      </c>
      <c r="N7" s="11">
        <f>'04 Prevádzkové príjmy'!N23</f>
        <v>-4085.5784440031275</v>
      </c>
      <c r="O7" s="11">
        <f>'04 Prevádzkové príjmy'!O23</f>
        <v>-2972.2496405020356</v>
      </c>
      <c r="P7" s="11">
        <f>'04 Prevádzkové príjmy'!P23</f>
        <v>-1858.9208370056003</v>
      </c>
      <c r="Q7" s="11">
        <f>'04 Prevádzkové príjmy'!Q23</f>
        <v>-745.59203350450844</v>
      </c>
      <c r="R7" s="11">
        <f>'04 Prevádzkové príjmy'!R23</f>
        <v>367.73677000124007</v>
      </c>
      <c r="S7" s="11">
        <f>'04 Prevádzkové príjmy'!S23</f>
        <v>770.55814300011843</v>
      </c>
      <c r="T7" s="11">
        <f>'04 Prevádzkové príjmy'!T23</f>
        <v>1173.3795159989968</v>
      </c>
      <c r="U7" s="11">
        <f>'04 Prevádzkové príjmy'!U23</f>
        <v>1576.2008890025318</v>
      </c>
      <c r="V7" s="11">
        <f>'04 Prevádzkové príjmy'!V23</f>
        <v>1979.0222619995475</v>
      </c>
      <c r="W7" s="11">
        <f>'04 Prevádzkové príjmy'!W23</f>
        <v>2381.8436350002885</v>
      </c>
      <c r="X7" s="11">
        <f>'04 Prevádzkové príjmy'!X23</f>
        <v>2784.6650080010295</v>
      </c>
      <c r="Y7" s="11">
        <f>'04 Prevádzkové príjmy'!Y23</f>
        <v>3187.4863809980452</v>
      </c>
      <c r="Z7" s="11">
        <f>'04 Prevádzkové príjmy'!Z23</f>
        <v>3590.3077540006489</v>
      </c>
      <c r="AA7" s="11">
        <f>'04 Prevádzkové príjmy'!AA23</f>
        <v>3993.1291269976646</v>
      </c>
      <c r="AB7" s="11">
        <f>'04 Prevádzkové príjmy'!AB23</f>
        <v>4395.9504999984056</v>
      </c>
      <c r="AC7" s="11">
        <f>'04 Prevádzkové príjmy'!AC23</f>
        <v>4798.7718729972839</v>
      </c>
      <c r="AD7" s="11">
        <f>'04 Prevádzkové príjmy'!AD23</f>
        <v>5201.5932460017502</v>
      </c>
      <c r="AE7" s="11">
        <f>'04 Prevádzkové príjmy'!AE23</f>
        <v>5604.4146189987659</v>
      </c>
      <c r="AF7" s="11">
        <f>'04 Prevádzkové príjmy'!AF23</f>
        <v>6007.2359919976443</v>
      </c>
      <c r="AG7" s="11">
        <f>'04 Prevádzkové príjmy'!AG23</f>
        <v>6410.057365000248</v>
      </c>
      <c r="AI7" s="296">
        <f t="shared" si="1"/>
        <v>-14130.608357518911</v>
      </c>
    </row>
    <row r="8" spans="2:35" ht="12" thickBot="1" x14ac:dyDescent="0.25">
      <c r="B8" s="40" t="s">
        <v>16</v>
      </c>
      <c r="C8" s="193">
        <f>D8+NPV(Parametre!$C$9,'06 Finančná analýza'!E8:AG8)</f>
        <v>0</v>
      </c>
      <c r="D8" s="41">
        <v>0</v>
      </c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41">
        <v>0</v>
      </c>
      <c r="S8" s="41">
        <v>0</v>
      </c>
      <c r="T8" s="41">
        <v>0</v>
      </c>
      <c r="U8" s="41">
        <v>0</v>
      </c>
      <c r="V8" s="41">
        <v>0</v>
      </c>
      <c r="W8" s="41">
        <v>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41">
        <v>0</v>
      </c>
      <c r="AD8" s="41">
        <v>0</v>
      </c>
      <c r="AE8" s="41">
        <v>0</v>
      </c>
      <c r="AF8" s="41">
        <v>0</v>
      </c>
      <c r="AG8" s="42">
        <f>IF('02 Zostatková hodnota'!C18&lt;0,0,'02 Zostatková hodnota'!C18)</f>
        <v>0</v>
      </c>
      <c r="AI8" s="296">
        <f t="shared" si="1"/>
        <v>0</v>
      </c>
    </row>
    <row r="9" spans="2:35" ht="12" thickTop="1" x14ac:dyDescent="0.2">
      <c r="B9" s="31" t="s">
        <v>56</v>
      </c>
      <c r="C9" s="194">
        <f>D9+NPV(Parametre!$C$9,'06 Finančná analýza'!E9:AG9)</f>
        <v>-14930247.270216851</v>
      </c>
      <c r="D9" s="32">
        <f>-D5-D6+D7+D8</f>
        <v>-635685.01</v>
      </c>
      <c r="E9" s="32">
        <f t="shared" ref="E9:AG9" si="2">-E5-E6+E7+E8</f>
        <v>-4896093.6489083795</v>
      </c>
      <c r="F9" s="32">
        <f t="shared" si="2"/>
        <v>-9159136.9819986224</v>
      </c>
      <c r="G9" s="32">
        <f t="shared" si="2"/>
        <v>-73681.884944997262</v>
      </c>
      <c r="H9" s="32">
        <f t="shared" si="2"/>
        <v>-73650.191264997702</v>
      </c>
      <c r="I9" s="32">
        <f t="shared" si="2"/>
        <v>-73156.924461503047</v>
      </c>
      <c r="J9" s="32">
        <f t="shared" si="2"/>
        <v>-72663.657657998148</v>
      </c>
      <c r="K9" s="32">
        <f t="shared" si="2"/>
        <v>-72170.390854498837</v>
      </c>
      <c r="L9" s="32">
        <f t="shared" si="2"/>
        <v>-71677.124051001389</v>
      </c>
      <c r="M9" s="32">
        <f t="shared" si="2"/>
        <v>-71183.857247497886</v>
      </c>
      <c r="N9" s="32">
        <f t="shared" si="2"/>
        <v>-70690.590444002301</v>
      </c>
      <c r="O9" s="32">
        <f t="shared" si="2"/>
        <v>-70197.323640501592</v>
      </c>
      <c r="P9" s="32">
        <f t="shared" si="2"/>
        <v>-69704.056837004144</v>
      </c>
      <c r="Q9" s="32">
        <f t="shared" si="2"/>
        <v>-69210.790033503436</v>
      </c>
      <c r="R9" s="32">
        <f t="shared" si="2"/>
        <v>-68717.523229997139</v>
      </c>
      <c r="S9" s="32">
        <f t="shared" si="2"/>
        <v>-68427.851857000496</v>
      </c>
      <c r="T9" s="32">
        <f t="shared" si="2"/>
        <v>-68138.180483999662</v>
      </c>
      <c r="U9" s="32">
        <f t="shared" si="2"/>
        <v>-67848.509110997431</v>
      </c>
      <c r="V9" s="32">
        <f t="shared" si="2"/>
        <v>-208502.46743800031</v>
      </c>
      <c r="W9" s="32">
        <f t="shared" si="2"/>
        <v>-67269.166364998557</v>
      </c>
      <c r="X9" s="32">
        <f t="shared" si="2"/>
        <v>-66979.494991998654</v>
      </c>
      <c r="Y9" s="32">
        <f t="shared" si="2"/>
        <v>-66689.823619001079</v>
      </c>
      <c r="Z9" s="32">
        <f t="shared" si="2"/>
        <v>-66400.152245997917</v>
      </c>
      <c r="AA9" s="32">
        <f t="shared" si="2"/>
        <v>-66110.480873001274</v>
      </c>
      <c r="AB9" s="32">
        <f t="shared" si="2"/>
        <v>-65820.809500000905</v>
      </c>
      <c r="AC9" s="32">
        <f t="shared" si="2"/>
        <v>-65531.138127001468</v>
      </c>
      <c r="AD9" s="32">
        <f t="shared" si="2"/>
        <v>-65241.46675399784</v>
      </c>
      <c r="AE9" s="32">
        <f t="shared" si="2"/>
        <v>-64951.795381000731</v>
      </c>
      <c r="AF9" s="32">
        <f t="shared" si="2"/>
        <v>-64662.124008002225</v>
      </c>
      <c r="AG9" s="32">
        <f t="shared" si="2"/>
        <v>-64372.452634999994</v>
      </c>
    </row>
    <row r="11" spans="2:35" x14ac:dyDescent="0.2">
      <c r="B11" s="38" t="s">
        <v>20</v>
      </c>
      <c r="C11" s="199">
        <f>-C5-C6+C7+C8</f>
        <v>-14930247.270216849</v>
      </c>
      <c r="D11" s="3" t="s">
        <v>0</v>
      </c>
      <c r="E11" s="39"/>
    </row>
    <row r="12" spans="2:35" x14ac:dyDescent="0.2">
      <c r="B12" s="38" t="s">
        <v>21</v>
      </c>
      <c r="C12" s="200" t="e">
        <f>IRR(D9:AG9,1)</f>
        <v>#NUM!</v>
      </c>
      <c r="E12" s="27"/>
    </row>
    <row r="15" spans="2:35" x14ac:dyDescent="0.2">
      <c r="B15" s="21" t="s">
        <v>25</v>
      </c>
      <c r="C15" s="21"/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5" x14ac:dyDescent="0.2">
      <c r="B16" s="5"/>
      <c r="C16" s="24" t="s">
        <v>9</v>
      </c>
      <c r="D16" s="6">
        <v>1</v>
      </c>
      <c r="E16" s="6">
        <v>2</v>
      </c>
      <c r="F16" s="6">
        <v>3</v>
      </c>
      <c r="G16" s="6">
        <v>4</v>
      </c>
      <c r="H16" s="6">
        <v>5</v>
      </c>
      <c r="I16" s="6">
        <v>6</v>
      </c>
      <c r="J16" s="6">
        <v>7</v>
      </c>
      <c r="K16" s="6">
        <v>8</v>
      </c>
      <c r="L16" s="6">
        <v>9</v>
      </c>
      <c r="M16" s="6">
        <v>10</v>
      </c>
      <c r="N16" s="6">
        <v>11</v>
      </c>
      <c r="O16" s="6">
        <v>12</v>
      </c>
      <c r="P16" s="6">
        <v>13</v>
      </c>
      <c r="Q16" s="6">
        <v>14</v>
      </c>
      <c r="R16" s="6">
        <v>15</v>
      </c>
      <c r="S16" s="6">
        <v>16</v>
      </c>
      <c r="T16" s="6">
        <v>17</v>
      </c>
      <c r="U16" s="6">
        <v>18</v>
      </c>
      <c r="V16" s="6">
        <v>19</v>
      </c>
      <c r="W16" s="6">
        <v>20</v>
      </c>
      <c r="X16" s="6">
        <v>21</v>
      </c>
      <c r="Y16" s="6">
        <v>22</v>
      </c>
      <c r="Z16" s="6">
        <v>23</v>
      </c>
      <c r="AA16" s="6">
        <v>24</v>
      </c>
      <c r="AB16" s="6">
        <v>25</v>
      </c>
      <c r="AC16" s="6">
        <v>26</v>
      </c>
      <c r="AD16" s="6">
        <v>27</v>
      </c>
      <c r="AE16" s="6">
        <v>28</v>
      </c>
      <c r="AF16" s="6">
        <v>29</v>
      </c>
      <c r="AG16" s="6">
        <v>30</v>
      </c>
    </row>
    <row r="17" spans="2:33" x14ac:dyDescent="0.2">
      <c r="B17" s="7" t="s">
        <v>55</v>
      </c>
      <c r="C17" s="188" t="s">
        <v>336</v>
      </c>
      <c r="D17" s="8">
        <f>D4</f>
        <v>2026</v>
      </c>
      <c r="E17" s="8">
        <f>E4</f>
        <v>2027</v>
      </c>
      <c r="F17" s="8">
        <f>F4</f>
        <v>2028</v>
      </c>
      <c r="G17" s="8">
        <f t="shared" ref="G17:AG17" si="3">G4</f>
        <v>2029</v>
      </c>
      <c r="H17" s="8">
        <f t="shared" si="3"/>
        <v>2030</v>
      </c>
      <c r="I17" s="8">
        <f t="shared" si="3"/>
        <v>2031</v>
      </c>
      <c r="J17" s="8">
        <f t="shared" si="3"/>
        <v>2032</v>
      </c>
      <c r="K17" s="8">
        <f t="shared" si="3"/>
        <v>2033</v>
      </c>
      <c r="L17" s="8">
        <f t="shared" si="3"/>
        <v>2034</v>
      </c>
      <c r="M17" s="8">
        <f t="shared" si="3"/>
        <v>2035</v>
      </c>
      <c r="N17" s="8">
        <f t="shared" si="3"/>
        <v>2036</v>
      </c>
      <c r="O17" s="8">
        <f t="shared" si="3"/>
        <v>2037</v>
      </c>
      <c r="P17" s="8">
        <f t="shared" si="3"/>
        <v>2038</v>
      </c>
      <c r="Q17" s="8">
        <f t="shared" si="3"/>
        <v>2039</v>
      </c>
      <c r="R17" s="8">
        <f t="shared" si="3"/>
        <v>2040</v>
      </c>
      <c r="S17" s="8">
        <f t="shared" si="3"/>
        <v>2041</v>
      </c>
      <c r="T17" s="8">
        <f t="shared" si="3"/>
        <v>2042</v>
      </c>
      <c r="U17" s="8">
        <f t="shared" si="3"/>
        <v>2043</v>
      </c>
      <c r="V17" s="8">
        <f t="shared" si="3"/>
        <v>2044</v>
      </c>
      <c r="W17" s="8">
        <f t="shared" si="3"/>
        <v>2045</v>
      </c>
      <c r="X17" s="8">
        <f t="shared" si="3"/>
        <v>2046</v>
      </c>
      <c r="Y17" s="8">
        <f t="shared" si="3"/>
        <v>2047</v>
      </c>
      <c r="Z17" s="8">
        <f t="shared" si="3"/>
        <v>2048</v>
      </c>
      <c r="AA17" s="8">
        <f t="shared" si="3"/>
        <v>2049</v>
      </c>
      <c r="AB17" s="8">
        <f t="shared" si="3"/>
        <v>2050</v>
      </c>
      <c r="AC17" s="8">
        <f t="shared" si="3"/>
        <v>2051</v>
      </c>
      <c r="AD17" s="8">
        <f t="shared" si="3"/>
        <v>2052</v>
      </c>
      <c r="AE17" s="8">
        <f t="shared" si="3"/>
        <v>2053</v>
      </c>
      <c r="AF17" s="8">
        <f t="shared" si="3"/>
        <v>2054</v>
      </c>
      <c r="AG17" s="8">
        <f t="shared" si="3"/>
        <v>2055</v>
      </c>
    </row>
    <row r="18" spans="2:33" x14ac:dyDescent="0.2">
      <c r="B18" s="4" t="s">
        <v>337</v>
      </c>
      <c r="C18" s="192">
        <f>D18+NPV(Parametre!$C$9,'06 Finančná analýza'!E18:AG18)</f>
        <v>2071740.6550960625</v>
      </c>
      <c r="D18" s="11">
        <f>'05 Financovanie'!D25</f>
        <v>95352.751500000013</v>
      </c>
      <c r="E18" s="11">
        <f>'05 Financovanie'!E25</f>
        <v>734414.04733625706</v>
      </c>
      <c r="F18" s="11">
        <f>'05 Financovanie'!F25</f>
        <v>1373870.5472997939</v>
      </c>
      <c r="G18" s="11">
        <f>'05 Financovanie'!G25</f>
        <v>0</v>
      </c>
      <c r="H18" s="11">
        <f>'05 Financovanie'!H25</f>
        <v>0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2:33" x14ac:dyDescent="0.2">
      <c r="B19" s="4" t="s">
        <v>84</v>
      </c>
      <c r="C19" s="192">
        <f>D19+NPV(Parametre!$C$9,'06 Finančná analýza'!E19:AG19)</f>
        <v>1086334.1010101354</v>
      </c>
      <c r="D19" s="11">
        <f>'03 Prevádzkové výdavky'!D35</f>
        <v>0</v>
      </c>
      <c r="E19" s="11">
        <f>'03 Prevádzkové výdavky'!E35</f>
        <v>0</v>
      </c>
      <c r="F19" s="11">
        <f>'03 Prevádzkové výdavky'!F35</f>
        <v>0</v>
      </c>
      <c r="G19" s="11">
        <f>'03 Prevádzkové výdavky'!G35</f>
        <v>62884.639999999199</v>
      </c>
      <c r="H19" s="11">
        <f>'03 Prevádzkové výdavky'!H35</f>
        <v>62884.639999999199</v>
      </c>
      <c r="I19" s="11">
        <f>'03 Prevádzkové výdavky'!I35</f>
        <v>63504.70200000098</v>
      </c>
      <c r="J19" s="11">
        <f>'03 Prevádzkové výdavky'!J35</f>
        <v>64124.763999999966</v>
      </c>
      <c r="K19" s="11">
        <f>'03 Prevádzkové výdavky'!K35</f>
        <v>64744.825999998953</v>
      </c>
      <c r="L19" s="11">
        <f>'03 Prevádzkové výdavky'!L35</f>
        <v>65364.887999998871</v>
      </c>
      <c r="M19" s="11">
        <f>'03 Prevádzkové výdavky'!M35</f>
        <v>65984.949999999255</v>
      </c>
      <c r="N19" s="11">
        <f>'03 Prevádzkové výdavky'!N35</f>
        <v>66605.011999999173</v>
      </c>
      <c r="O19" s="11">
        <f>'03 Prevádzkové výdavky'!O35</f>
        <v>67225.073999999557</v>
      </c>
      <c r="P19" s="11">
        <f>'03 Prevádzkové výdavky'!P35</f>
        <v>67845.135999998543</v>
      </c>
      <c r="Q19" s="11">
        <f>'03 Prevádzkové výdavky'!Q35</f>
        <v>68465.197999998927</v>
      </c>
      <c r="R19" s="11">
        <f>'03 Prevádzkové výdavky'!R35</f>
        <v>69085.259999998379</v>
      </c>
      <c r="S19" s="11">
        <f>'03 Prevádzkové výdavky'!S35</f>
        <v>69198.410000000615</v>
      </c>
      <c r="T19" s="11">
        <f>'03 Prevádzkové výdavky'!T35</f>
        <v>69311.559999998659</v>
      </c>
      <c r="U19" s="11">
        <f>'03 Prevádzkové výdavky'!U35</f>
        <v>69424.709999999963</v>
      </c>
      <c r="V19" s="11">
        <f>'03 Prevádzkové výdavky'!V35</f>
        <v>210481.48969999986</v>
      </c>
      <c r="W19" s="11">
        <f>'03 Prevádzkové výdavky'!W35</f>
        <v>69651.009999998845</v>
      </c>
      <c r="X19" s="11">
        <f>'03 Prevádzkové výdavky'!X35</f>
        <v>69764.159999999683</v>
      </c>
      <c r="Y19" s="11">
        <f>'03 Prevádzkové výdavky'!Y35</f>
        <v>69877.309999999125</v>
      </c>
      <c r="Z19" s="11">
        <f>'03 Prevádzkové výdavky'!Z35</f>
        <v>69990.459999998566</v>
      </c>
      <c r="AA19" s="11">
        <f>'03 Prevádzkové výdavky'!AA35</f>
        <v>70103.609999998938</v>
      </c>
      <c r="AB19" s="11">
        <f>'03 Prevádzkové výdavky'!AB35</f>
        <v>70216.759999999311</v>
      </c>
      <c r="AC19" s="11">
        <f>'03 Prevádzkové výdavky'!AC35</f>
        <v>70329.909999998752</v>
      </c>
      <c r="AD19" s="11">
        <f>'03 Prevádzkové výdavky'!AD35</f>
        <v>70443.05999999959</v>
      </c>
      <c r="AE19" s="11">
        <f>'03 Prevádzkové výdavky'!AE35</f>
        <v>70556.209999999497</v>
      </c>
      <c r="AF19" s="11">
        <f>'03 Prevádzkové výdavky'!AF35</f>
        <v>70669.35999999987</v>
      </c>
      <c r="AG19" s="11">
        <f>'03 Prevádzkové výdavky'!AG35</f>
        <v>70782.510000000242</v>
      </c>
    </row>
    <row r="20" spans="2:33" x14ac:dyDescent="0.2">
      <c r="B20" s="4" t="s">
        <v>352</v>
      </c>
      <c r="C20" s="192">
        <f>D20+NPV(Parametre!$C$9,'06 Finančná analýza'!E20:AG20)</f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2:33" x14ac:dyDescent="0.2">
      <c r="B21" s="4" t="s">
        <v>13</v>
      </c>
      <c r="C21" s="192">
        <f>D21+NPV(Parametre!$C$9,'06 Finančná analýza'!E21:AG21)</f>
        <v>-32308.80189963432</v>
      </c>
      <c r="D21" s="191">
        <f>'04 Prevádzkové príjmy'!D23</f>
        <v>0</v>
      </c>
      <c r="E21" s="191">
        <f>'04 Prevádzkové príjmy'!E23</f>
        <v>0</v>
      </c>
      <c r="F21" s="191">
        <f>'04 Prevádzkové príjmy'!F23</f>
        <v>0</v>
      </c>
      <c r="G21" s="191">
        <f>'04 Prevádzkové príjmy'!G23</f>
        <v>-10797.244944998063</v>
      </c>
      <c r="H21" s="191">
        <f>'04 Prevádzkové príjmy'!H23</f>
        <v>-10765.551264998503</v>
      </c>
      <c r="I21" s="191">
        <f>'04 Prevádzkové príjmy'!I23</f>
        <v>-9652.2224615020677</v>
      </c>
      <c r="J21" s="191">
        <f>'04 Prevádzkové príjmy'!J23</f>
        <v>-8538.8936579981819</v>
      </c>
      <c r="K21" s="191">
        <f>'04 Prevádzkové príjmy'!K23</f>
        <v>-7425.5648544998839</v>
      </c>
      <c r="L21" s="191">
        <f>'04 Prevádzkové príjmy'!L23</f>
        <v>-6312.2360510025173</v>
      </c>
      <c r="M21" s="191">
        <f>'04 Prevádzkové príjmy'!M23</f>
        <v>-5198.9072474986315</v>
      </c>
      <c r="N21" s="191">
        <f>'04 Prevádzkové príjmy'!N23</f>
        <v>-4085.5784440031275</v>
      </c>
      <c r="O21" s="191">
        <f>'04 Prevádzkové príjmy'!O23</f>
        <v>-2972.2496405020356</v>
      </c>
      <c r="P21" s="191">
        <f>'04 Prevádzkové príjmy'!P23</f>
        <v>-1858.9208370056003</v>
      </c>
      <c r="Q21" s="191">
        <f>'04 Prevádzkové príjmy'!Q23</f>
        <v>-745.59203350450844</v>
      </c>
      <c r="R21" s="191">
        <f>'04 Prevádzkové príjmy'!R23</f>
        <v>367.73677000124007</v>
      </c>
      <c r="S21" s="191">
        <f>'04 Prevádzkové príjmy'!S23</f>
        <v>770.55814300011843</v>
      </c>
      <c r="T21" s="191">
        <f>'04 Prevádzkové príjmy'!T23</f>
        <v>1173.3795159989968</v>
      </c>
      <c r="U21" s="191">
        <f>'04 Prevádzkové príjmy'!U23</f>
        <v>1576.2008890025318</v>
      </c>
      <c r="V21" s="191">
        <f>'04 Prevádzkové príjmy'!V23</f>
        <v>1979.0222619995475</v>
      </c>
      <c r="W21" s="191">
        <f>'04 Prevádzkové príjmy'!W23</f>
        <v>2381.8436350002885</v>
      </c>
      <c r="X21" s="191">
        <f>'04 Prevádzkové príjmy'!X23</f>
        <v>2784.6650080010295</v>
      </c>
      <c r="Y21" s="191">
        <f>'04 Prevádzkové príjmy'!Y23</f>
        <v>3187.4863809980452</v>
      </c>
      <c r="Z21" s="191">
        <f>'04 Prevádzkové príjmy'!Z23</f>
        <v>3590.3077540006489</v>
      </c>
      <c r="AA21" s="191">
        <f>'04 Prevádzkové príjmy'!AA23</f>
        <v>3993.1291269976646</v>
      </c>
      <c r="AB21" s="191">
        <f>'04 Prevádzkové príjmy'!AB23</f>
        <v>4395.9504999984056</v>
      </c>
      <c r="AC21" s="191">
        <f>'04 Prevádzkové príjmy'!AC23</f>
        <v>4798.7718729972839</v>
      </c>
      <c r="AD21" s="191">
        <f>'04 Prevádzkové príjmy'!AD23</f>
        <v>5201.5932460017502</v>
      </c>
      <c r="AE21" s="191">
        <f>'04 Prevádzkové príjmy'!AE23</f>
        <v>5604.4146189987659</v>
      </c>
      <c r="AF21" s="191">
        <f>'04 Prevádzkové príjmy'!AF23</f>
        <v>6007.2359919976443</v>
      </c>
      <c r="AG21" s="191">
        <f>'04 Prevádzkové príjmy'!AG23</f>
        <v>6410.057365000248</v>
      </c>
    </row>
    <row r="22" spans="2:33" ht="12" thickBot="1" x14ac:dyDescent="0.25">
      <c r="B22" s="40" t="s">
        <v>16</v>
      </c>
      <c r="C22" s="193">
        <f>D22+NPV(Parametre!$C$9,'06 Finančná analýza'!E22:AG22)</f>
        <v>0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41">
        <v>0</v>
      </c>
      <c r="K22" s="41">
        <v>0</v>
      </c>
      <c r="L22" s="41">
        <v>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41">
        <v>0</v>
      </c>
      <c r="S22" s="41">
        <v>0</v>
      </c>
      <c r="T22" s="41">
        <v>0</v>
      </c>
      <c r="U22" s="41">
        <v>0</v>
      </c>
      <c r="V22" s="41">
        <v>0</v>
      </c>
      <c r="W22" s="41">
        <v>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41">
        <v>0</v>
      </c>
      <c r="AE22" s="41">
        <v>0</v>
      </c>
      <c r="AF22" s="41">
        <v>0</v>
      </c>
      <c r="AG22" s="41">
        <f>AG8</f>
        <v>0</v>
      </c>
    </row>
    <row r="23" spans="2:33" ht="12" thickTop="1" x14ac:dyDescent="0.2">
      <c r="B23" s="31" t="s">
        <v>56</v>
      </c>
      <c r="C23" s="194">
        <f>D23+NPV(Parametre!$C$9,'06 Finančná analýza'!E23:AG23)</f>
        <v>-3190383.5580058321</v>
      </c>
      <c r="D23" s="32">
        <f>-D18-D19-D20+D21+D22</f>
        <v>-95352.751500000013</v>
      </c>
      <c r="E23" s="32">
        <f t="shared" ref="E23:AG23" si="4">-E18-E19-E20+E21+E22</f>
        <v>-734414.04733625706</v>
      </c>
      <c r="F23" s="32">
        <f t="shared" si="4"/>
        <v>-1373870.5472997939</v>
      </c>
      <c r="G23" s="32">
        <f t="shared" si="4"/>
        <v>-73681.884944997262</v>
      </c>
      <c r="H23" s="32">
        <f t="shared" si="4"/>
        <v>-73650.191264997702</v>
      </c>
      <c r="I23" s="32">
        <f t="shared" si="4"/>
        <v>-73156.924461503047</v>
      </c>
      <c r="J23" s="32">
        <f t="shared" si="4"/>
        <v>-72663.657657998148</v>
      </c>
      <c r="K23" s="32">
        <f t="shared" si="4"/>
        <v>-72170.390854498837</v>
      </c>
      <c r="L23" s="32">
        <f t="shared" si="4"/>
        <v>-71677.124051001389</v>
      </c>
      <c r="M23" s="32">
        <f t="shared" si="4"/>
        <v>-71183.857247497886</v>
      </c>
      <c r="N23" s="32">
        <f t="shared" si="4"/>
        <v>-70690.590444002301</v>
      </c>
      <c r="O23" s="32">
        <f t="shared" si="4"/>
        <v>-70197.323640501592</v>
      </c>
      <c r="P23" s="32">
        <f t="shared" si="4"/>
        <v>-69704.056837004144</v>
      </c>
      <c r="Q23" s="32">
        <f t="shared" si="4"/>
        <v>-69210.790033503436</v>
      </c>
      <c r="R23" s="32">
        <f t="shared" si="4"/>
        <v>-68717.523229997139</v>
      </c>
      <c r="S23" s="32">
        <f t="shared" si="4"/>
        <v>-68427.851857000496</v>
      </c>
      <c r="T23" s="32">
        <f t="shared" si="4"/>
        <v>-68138.180483999662</v>
      </c>
      <c r="U23" s="32">
        <f t="shared" si="4"/>
        <v>-67848.509110997431</v>
      </c>
      <c r="V23" s="32">
        <f t="shared" si="4"/>
        <v>-208502.46743800031</v>
      </c>
      <c r="W23" s="32">
        <f t="shared" si="4"/>
        <v>-67269.166364998557</v>
      </c>
      <c r="X23" s="32">
        <f t="shared" si="4"/>
        <v>-66979.494991998654</v>
      </c>
      <c r="Y23" s="32">
        <f t="shared" si="4"/>
        <v>-66689.823619001079</v>
      </c>
      <c r="Z23" s="32">
        <f t="shared" si="4"/>
        <v>-66400.152245997917</v>
      </c>
      <c r="AA23" s="32">
        <f t="shared" si="4"/>
        <v>-66110.480873001274</v>
      </c>
      <c r="AB23" s="32">
        <f t="shared" si="4"/>
        <v>-65820.809500000905</v>
      </c>
      <c r="AC23" s="32">
        <f t="shared" si="4"/>
        <v>-65531.138127001468</v>
      </c>
      <c r="AD23" s="32">
        <f t="shared" si="4"/>
        <v>-65241.46675399784</v>
      </c>
      <c r="AE23" s="32">
        <f t="shared" si="4"/>
        <v>-64951.795381000731</v>
      </c>
      <c r="AF23" s="32">
        <f t="shared" si="4"/>
        <v>-64662.124008002225</v>
      </c>
      <c r="AG23" s="32">
        <f t="shared" si="4"/>
        <v>-64372.452634999994</v>
      </c>
    </row>
    <row r="25" spans="2:33" x14ac:dyDescent="0.2">
      <c r="B25" s="38" t="s">
        <v>22</v>
      </c>
      <c r="C25" s="199">
        <f>-C18-C19-C20+C21+C22</f>
        <v>-3190383.5580058321</v>
      </c>
      <c r="D25" s="39" t="s">
        <v>0</v>
      </c>
    </row>
    <row r="26" spans="2:33" x14ac:dyDescent="0.2">
      <c r="B26" s="38" t="s">
        <v>23</v>
      </c>
      <c r="C26" s="200" t="e">
        <f>IRR(D23:AG23,1)</f>
        <v>#NUM!</v>
      </c>
      <c r="D26" s="27"/>
    </row>
    <row r="27" spans="2:33" x14ac:dyDescent="0.2">
      <c r="D27" s="37"/>
    </row>
    <row r="29" spans="2:33" x14ac:dyDescent="0.2">
      <c r="B29" s="26" t="s">
        <v>339</v>
      </c>
      <c r="C29" s="26"/>
      <c r="D29" s="4" t="s">
        <v>10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x14ac:dyDescent="0.2">
      <c r="B30" s="5"/>
      <c r="C30" s="5"/>
      <c r="D30" s="6">
        <v>1</v>
      </c>
      <c r="E30" s="6">
        <v>2</v>
      </c>
      <c r="F30" s="6">
        <v>3</v>
      </c>
      <c r="G30" s="6">
        <v>4</v>
      </c>
      <c r="H30" s="6">
        <v>5</v>
      </c>
      <c r="I30" s="6">
        <v>6</v>
      </c>
      <c r="J30" s="6">
        <v>7</v>
      </c>
      <c r="K30" s="6">
        <v>8</v>
      </c>
      <c r="L30" s="6">
        <v>9</v>
      </c>
      <c r="M30" s="6">
        <v>10</v>
      </c>
      <c r="N30" s="6">
        <v>11</v>
      </c>
      <c r="O30" s="6">
        <v>12</v>
      </c>
      <c r="P30" s="6">
        <v>13</v>
      </c>
      <c r="Q30" s="6">
        <v>14</v>
      </c>
      <c r="R30" s="6">
        <v>15</v>
      </c>
      <c r="S30" s="6">
        <v>16</v>
      </c>
      <c r="T30" s="6">
        <v>17</v>
      </c>
      <c r="U30" s="6">
        <v>18</v>
      </c>
      <c r="V30" s="6">
        <v>19</v>
      </c>
      <c r="W30" s="6">
        <v>20</v>
      </c>
      <c r="X30" s="6">
        <v>21</v>
      </c>
      <c r="Y30" s="6">
        <v>22</v>
      </c>
      <c r="Z30" s="6">
        <v>23</v>
      </c>
      <c r="AA30" s="6">
        <v>24</v>
      </c>
      <c r="AB30" s="6">
        <v>25</v>
      </c>
      <c r="AC30" s="6">
        <v>26</v>
      </c>
      <c r="AD30" s="6">
        <v>27</v>
      </c>
      <c r="AE30" s="6">
        <v>28</v>
      </c>
      <c r="AF30" s="6">
        <v>29</v>
      </c>
      <c r="AG30" s="6">
        <v>30</v>
      </c>
    </row>
    <row r="31" spans="2:33" x14ac:dyDescent="0.2">
      <c r="B31" s="7" t="s">
        <v>55</v>
      </c>
      <c r="C31" s="188" t="s">
        <v>9</v>
      </c>
      <c r="D31" s="8">
        <f>D4</f>
        <v>2026</v>
      </c>
      <c r="E31" s="8">
        <f t="shared" ref="E31:AG31" si="5">E4</f>
        <v>2027</v>
      </c>
      <c r="F31" s="8">
        <f t="shared" si="5"/>
        <v>2028</v>
      </c>
      <c r="G31" s="8">
        <f t="shared" si="5"/>
        <v>2029</v>
      </c>
      <c r="H31" s="8">
        <f t="shared" si="5"/>
        <v>2030</v>
      </c>
      <c r="I31" s="8">
        <f t="shared" si="5"/>
        <v>2031</v>
      </c>
      <c r="J31" s="8">
        <f t="shared" si="5"/>
        <v>2032</v>
      </c>
      <c r="K31" s="8">
        <f t="shared" si="5"/>
        <v>2033</v>
      </c>
      <c r="L31" s="8">
        <f t="shared" si="5"/>
        <v>2034</v>
      </c>
      <c r="M31" s="8">
        <f t="shared" si="5"/>
        <v>2035</v>
      </c>
      <c r="N31" s="8">
        <f t="shared" si="5"/>
        <v>2036</v>
      </c>
      <c r="O31" s="8">
        <f t="shared" si="5"/>
        <v>2037</v>
      </c>
      <c r="P31" s="8">
        <f t="shared" si="5"/>
        <v>2038</v>
      </c>
      <c r="Q31" s="8">
        <f t="shared" si="5"/>
        <v>2039</v>
      </c>
      <c r="R31" s="8">
        <f t="shared" si="5"/>
        <v>2040</v>
      </c>
      <c r="S31" s="8">
        <f t="shared" si="5"/>
        <v>2041</v>
      </c>
      <c r="T31" s="8">
        <f t="shared" si="5"/>
        <v>2042</v>
      </c>
      <c r="U31" s="8">
        <f t="shared" si="5"/>
        <v>2043</v>
      </c>
      <c r="V31" s="8">
        <f t="shared" si="5"/>
        <v>2044</v>
      </c>
      <c r="W31" s="8">
        <f t="shared" si="5"/>
        <v>2045</v>
      </c>
      <c r="X31" s="8">
        <f t="shared" si="5"/>
        <v>2046</v>
      </c>
      <c r="Y31" s="8">
        <f t="shared" si="5"/>
        <v>2047</v>
      </c>
      <c r="Z31" s="8">
        <f t="shared" si="5"/>
        <v>2048</v>
      </c>
      <c r="AA31" s="8">
        <f t="shared" si="5"/>
        <v>2049</v>
      </c>
      <c r="AB31" s="8">
        <f t="shared" si="5"/>
        <v>2050</v>
      </c>
      <c r="AC31" s="8">
        <f t="shared" si="5"/>
        <v>2051</v>
      </c>
      <c r="AD31" s="8">
        <f t="shared" si="5"/>
        <v>2052</v>
      </c>
      <c r="AE31" s="8">
        <f t="shared" si="5"/>
        <v>2053</v>
      </c>
      <c r="AF31" s="8">
        <f t="shared" si="5"/>
        <v>2054</v>
      </c>
      <c r="AG31" s="8">
        <f t="shared" si="5"/>
        <v>2055</v>
      </c>
    </row>
    <row r="32" spans="2:33" x14ac:dyDescent="0.2">
      <c r="B32" s="4" t="s">
        <v>351</v>
      </c>
      <c r="C32" s="9">
        <f>SUM(D32:AG32)</f>
        <v>14690915.640907001</v>
      </c>
      <c r="D32" s="11">
        <f>'05 Financovanie'!D22</f>
        <v>635685.01</v>
      </c>
      <c r="E32" s="11">
        <f>'05 Financovanie'!E22</f>
        <v>4896093.6489083795</v>
      </c>
      <c r="F32" s="11">
        <f>'05 Financovanie'!F22</f>
        <v>9159136.9819986224</v>
      </c>
      <c r="G32" s="11">
        <f>'05 Financovanie'!G22</f>
        <v>0</v>
      </c>
      <c r="H32" s="11">
        <f>'05 Financovanie'!H22</f>
        <v>0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2:33" x14ac:dyDescent="0.2">
      <c r="B33" s="4" t="s">
        <v>323</v>
      </c>
      <c r="C33" s="9">
        <f t="shared" ref="C33:C41" si="6">SUM(D33:AG33)</f>
        <v>-14130.608357518911</v>
      </c>
      <c r="D33" s="11">
        <f>D7</f>
        <v>0</v>
      </c>
      <c r="E33" s="11">
        <f t="shared" ref="E33:AG33" si="7">E7</f>
        <v>0</v>
      </c>
      <c r="F33" s="11">
        <f t="shared" si="7"/>
        <v>0</v>
      </c>
      <c r="G33" s="11">
        <f t="shared" si="7"/>
        <v>-10797.244944998063</v>
      </c>
      <c r="H33" s="11">
        <f t="shared" si="7"/>
        <v>-10765.551264998503</v>
      </c>
      <c r="I33" s="11">
        <f t="shared" si="7"/>
        <v>-9652.2224615020677</v>
      </c>
      <c r="J33" s="11">
        <f t="shared" si="7"/>
        <v>-8538.8936579981819</v>
      </c>
      <c r="K33" s="11">
        <f t="shared" si="7"/>
        <v>-7425.5648544998839</v>
      </c>
      <c r="L33" s="11">
        <f t="shared" si="7"/>
        <v>-6312.2360510025173</v>
      </c>
      <c r="M33" s="11">
        <f t="shared" si="7"/>
        <v>-5198.9072474986315</v>
      </c>
      <c r="N33" s="11">
        <f t="shared" si="7"/>
        <v>-4085.5784440031275</v>
      </c>
      <c r="O33" s="11">
        <f t="shared" si="7"/>
        <v>-2972.2496405020356</v>
      </c>
      <c r="P33" s="11">
        <f t="shared" si="7"/>
        <v>-1858.9208370056003</v>
      </c>
      <c r="Q33" s="11">
        <f t="shared" si="7"/>
        <v>-745.59203350450844</v>
      </c>
      <c r="R33" s="11">
        <f t="shared" si="7"/>
        <v>367.73677000124007</v>
      </c>
      <c r="S33" s="11">
        <f t="shared" si="7"/>
        <v>770.55814300011843</v>
      </c>
      <c r="T33" s="11">
        <f t="shared" si="7"/>
        <v>1173.3795159989968</v>
      </c>
      <c r="U33" s="11">
        <f t="shared" si="7"/>
        <v>1576.2008890025318</v>
      </c>
      <c r="V33" s="11">
        <f t="shared" si="7"/>
        <v>1979.0222619995475</v>
      </c>
      <c r="W33" s="11">
        <f t="shared" si="7"/>
        <v>2381.8436350002885</v>
      </c>
      <c r="X33" s="11">
        <f t="shared" si="7"/>
        <v>2784.6650080010295</v>
      </c>
      <c r="Y33" s="11">
        <f t="shared" si="7"/>
        <v>3187.4863809980452</v>
      </c>
      <c r="Z33" s="11">
        <f t="shared" si="7"/>
        <v>3590.3077540006489</v>
      </c>
      <c r="AA33" s="11">
        <f t="shared" si="7"/>
        <v>3993.1291269976646</v>
      </c>
      <c r="AB33" s="11">
        <f t="shared" si="7"/>
        <v>4395.9504999984056</v>
      </c>
      <c r="AC33" s="11">
        <f t="shared" si="7"/>
        <v>4798.7718729972839</v>
      </c>
      <c r="AD33" s="11">
        <f t="shared" si="7"/>
        <v>5201.5932460017502</v>
      </c>
      <c r="AE33" s="11">
        <f t="shared" si="7"/>
        <v>5604.4146189987659</v>
      </c>
      <c r="AF33" s="11">
        <f t="shared" si="7"/>
        <v>6007.2359919976443</v>
      </c>
      <c r="AG33" s="11">
        <f t="shared" si="7"/>
        <v>6410.057365000248</v>
      </c>
    </row>
    <row r="34" spans="2:33" s="2" customFormat="1" x14ac:dyDescent="0.2">
      <c r="B34" s="19" t="s">
        <v>11</v>
      </c>
      <c r="C34" s="20">
        <f t="shared" si="6"/>
        <v>14676785.032549486</v>
      </c>
      <c r="D34" s="20">
        <f t="shared" ref="D34:AG34" si="8">SUM(D32:D33)</f>
        <v>635685.01</v>
      </c>
      <c r="E34" s="20">
        <f t="shared" si="8"/>
        <v>4896093.6489083795</v>
      </c>
      <c r="F34" s="20">
        <f t="shared" si="8"/>
        <v>9159136.9819986224</v>
      </c>
      <c r="G34" s="20">
        <f t="shared" si="8"/>
        <v>-10797.244944998063</v>
      </c>
      <c r="H34" s="20">
        <f t="shared" si="8"/>
        <v>-10765.551264998503</v>
      </c>
      <c r="I34" s="20">
        <f t="shared" si="8"/>
        <v>-9652.2224615020677</v>
      </c>
      <c r="J34" s="20">
        <f t="shared" si="8"/>
        <v>-8538.8936579981819</v>
      </c>
      <c r="K34" s="20">
        <f t="shared" si="8"/>
        <v>-7425.5648544998839</v>
      </c>
      <c r="L34" s="20">
        <f t="shared" si="8"/>
        <v>-6312.2360510025173</v>
      </c>
      <c r="M34" s="20">
        <f t="shared" si="8"/>
        <v>-5198.9072474986315</v>
      </c>
      <c r="N34" s="20">
        <f t="shared" si="8"/>
        <v>-4085.5784440031275</v>
      </c>
      <c r="O34" s="20">
        <f t="shared" si="8"/>
        <v>-2972.2496405020356</v>
      </c>
      <c r="P34" s="20">
        <f t="shared" si="8"/>
        <v>-1858.9208370056003</v>
      </c>
      <c r="Q34" s="20">
        <f t="shared" si="8"/>
        <v>-745.59203350450844</v>
      </c>
      <c r="R34" s="20">
        <f t="shared" si="8"/>
        <v>367.73677000124007</v>
      </c>
      <c r="S34" s="20">
        <f t="shared" si="8"/>
        <v>770.55814300011843</v>
      </c>
      <c r="T34" s="20">
        <f t="shared" si="8"/>
        <v>1173.3795159989968</v>
      </c>
      <c r="U34" s="20">
        <f t="shared" si="8"/>
        <v>1576.2008890025318</v>
      </c>
      <c r="V34" s="20">
        <f t="shared" si="8"/>
        <v>1979.0222619995475</v>
      </c>
      <c r="W34" s="20">
        <f t="shared" si="8"/>
        <v>2381.8436350002885</v>
      </c>
      <c r="X34" s="20">
        <f t="shared" si="8"/>
        <v>2784.6650080010295</v>
      </c>
      <c r="Y34" s="20">
        <f t="shared" si="8"/>
        <v>3187.4863809980452</v>
      </c>
      <c r="Z34" s="20">
        <f t="shared" si="8"/>
        <v>3590.3077540006489</v>
      </c>
      <c r="AA34" s="20">
        <f t="shared" si="8"/>
        <v>3993.1291269976646</v>
      </c>
      <c r="AB34" s="20">
        <f t="shared" si="8"/>
        <v>4395.9504999984056</v>
      </c>
      <c r="AC34" s="20">
        <f t="shared" si="8"/>
        <v>4798.7718729972839</v>
      </c>
      <c r="AD34" s="20">
        <f t="shared" si="8"/>
        <v>5201.5932460017502</v>
      </c>
      <c r="AE34" s="20">
        <f t="shared" si="8"/>
        <v>5604.4146189987659</v>
      </c>
      <c r="AF34" s="20">
        <f t="shared" si="8"/>
        <v>6007.2359919976443</v>
      </c>
      <c r="AG34" s="20">
        <f t="shared" si="8"/>
        <v>6410.057365000248</v>
      </c>
    </row>
    <row r="35" spans="2:33" x14ac:dyDescent="0.2">
      <c r="B35" s="4" t="s">
        <v>85</v>
      </c>
      <c r="C35" s="9">
        <f t="shared" si="6"/>
        <v>14690915.640907001</v>
      </c>
      <c r="D35" s="11">
        <f>D5</f>
        <v>635685.01</v>
      </c>
      <c r="E35" s="11">
        <f t="shared" ref="E35:H35" si="9">E5</f>
        <v>4896093.6489083795</v>
      </c>
      <c r="F35" s="11">
        <f t="shared" si="9"/>
        <v>9159136.9819986224</v>
      </c>
      <c r="G35" s="11">
        <f t="shared" si="9"/>
        <v>0</v>
      </c>
      <c r="H35" s="11">
        <f t="shared" si="9"/>
        <v>0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2:33" x14ac:dyDescent="0.2">
      <c r="B36" s="4" t="s">
        <v>84</v>
      </c>
      <c r="C36" s="9">
        <f t="shared" si="6"/>
        <v>1979519.6196999825</v>
      </c>
      <c r="D36" s="11">
        <f>D6</f>
        <v>0</v>
      </c>
      <c r="E36" s="11">
        <f t="shared" ref="E36:AG36" si="10">E6</f>
        <v>0</v>
      </c>
      <c r="F36" s="11">
        <f t="shared" si="10"/>
        <v>0</v>
      </c>
      <c r="G36" s="11">
        <f t="shared" si="10"/>
        <v>62884.639999999199</v>
      </c>
      <c r="H36" s="11">
        <f t="shared" si="10"/>
        <v>62884.639999999199</v>
      </c>
      <c r="I36" s="11">
        <f t="shared" si="10"/>
        <v>63504.70200000098</v>
      </c>
      <c r="J36" s="11">
        <f t="shared" si="10"/>
        <v>64124.763999999966</v>
      </c>
      <c r="K36" s="11">
        <f t="shared" si="10"/>
        <v>64744.825999998953</v>
      </c>
      <c r="L36" s="11">
        <f t="shared" si="10"/>
        <v>65364.887999998871</v>
      </c>
      <c r="M36" s="11">
        <f t="shared" si="10"/>
        <v>65984.949999999255</v>
      </c>
      <c r="N36" s="11">
        <f t="shared" si="10"/>
        <v>66605.011999999173</v>
      </c>
      <c r="O36" s="11">
        <f t="shared" si="10"/>
        <v>67225.073999999557</v>
      </c>
      <c r="P36" s="11">
        <f t="shared" si="10"/>
        <v>67845.135999998543</v>
      </c>
      <c r="Q36" s="11">
        <f t="shared" si="10"/>
        <v>68465.197999998927</v>
      </c>
      <c r="R36" s="11">
        <f t="shared" si="10"/>
        <v>69085.259999998379</v>
      </c>
      <c r="S36" s="11">
        <f t="shared" si="10"/>
        <v>69198.410000000615</v>
      </c>
      <c r="T36" s="11">
        <f t="shared" si="10"/>
        <v>69311.559999998659</v>
      </c>
      <c r="U36" s="11">
        <f t="shared" si="10"/>
        <v>69424.709999999963</v>
      </c>
      <c r="V36" s="11">
        <f t="shared" si="10"/>
        <v>210481.48969999986</v>
      </c>
      <c r="W36" s="11">
        <f t="shared" si="10"/>
        <v>69651.009999998845</v>
      </c>
      <c r="X36" s="11">
        <f t="shared" si="10"/>
        <v>69764.159999999683</v>
      </c>
      <c r="Y36" s="11">
        <f t="shared" si="10"/>
        <v>69877.309999999125</v>
      </c>
      <c r="Z36" s="11">
        <f t="shared" si="10"/>
        <v>69990.459999998566</v>
      </c>
      <c r="AA36" s="11">
        <f t="shared" si="10"/>
        <v>70103.609999998938</v>
      </c>
      <c r="AB36" s="11">
        <f t="shared" si="10"/>
        <v>70216.759999999311</v>
      </c>
      <c r="AC36" s="11">
        <f t="shared" si="10"/>
        <v>70329.909999998752</v>
      </c>
      <c r="AD36" s="11">
        <f t="shared" si="10"/>
        <v>70443.05999999959</v>
      </c>
      <c r="AE36" s="11">
        <f t="shared" si="10"/>
        <v>70556.209999999497</v>
      </c>
      <c r="AF36" s="11">
        <f t="shared" si="10"/>
        <v>70669.35999999987</v>
      </c>
      <c r="AG36" s="11">
        <f t="shared" si="10"/>
        <v>70782.510000000242</v>
      </c>
    </row>
    <row r="37" spans="2:33" x14ac:dyDescent="0.2">
      <c r="B37" s="4" t="s">
        <v>338</v>
      </c>
      <c r="C37" s="9">
        <f t="shared" si="6"/>
        <v>0</v>
      </c>
      <c r="D37" s="11">
        <f>D20</f>
        <v>0</v>
      </c>
      <c r="E37" s="11">
        <f t="shared" ref="E37:AG37" si="11">E20</f>
        <v>0</v>
      </c>
      <c r="F37" s="11">
        <f t="shared" si="11"/>
        <v>0</v>
      </c>
      <c r="G37" s="11">
        <f t="shared" si="11"/>
        <v>0</v>
      </c>
      <c r="H37" s="11">
        <f t="shared" si="11"/>
        <v>0</v>
      </c>
      <c r="I37" s="11">
        <f t="shared" si="11"/>
        <v>0</v>
      </c>
      <c r="J37" s="11">
        <f t="shared" si="11"/>
        <v>0</v>
      </c>
      <c r="K37" s="11">
        <f t="shared" si="11"/>
        <v>0</v>
      </c>
      <c r="L37" s="11">
        <f t="shared" si="11"/>
        <v>0</v>
      </c>
      <c r="M37" s="11">
        <f t="shared" si="11"/>
        <v>0</v>
      </c>
      <c r="N37" s="11">
        <f t="shared" si="11"/>
        <v>0</v>
      </c>
      <c r="O37" s="11">
        <f t="shared" si="11"/>
        <v>0</v>
      </c>
      <c r="P37" s="11">
        <f t="shared" si="11"/>
        <v>0</v>
      </c>
      <c r="Q37" s="11">
        <f t="shared" si="11"/>
        <v>0</v>
      </c>
      <c r="R37" s="11">
        <f t="shared" si="11"/>
        <v>0</v>
      </c>
      <c r="S37" s="11">
        <f t="shared" si="11"/>
        <v>0</v>
      </c>
      <c r="T37" s="11">
        <f t="shared" si="11"/>
        <v>0</v>
      </c>
      <c r="U37" s="11">
        <f t="shared" si="11"/>
        <v>0</v>
      </c>
      <c r="V37" s="11">
        <f t="shared" si="11"/>
        <v>0</v>
      </c>
      <c r="W37" s="11">
        <f t="shared" si="11"/>
        <v>0</v>
      </c>
      <c r="X37" s="11">
        <f t="shared" si="11"/>
        <v>0</v>
      </c>
      <c r="Y37" s="11">
        <f t="shared" si="11"/>
        <v>0</v>
      </c>
      <c r="Z37" s="11">
        <f t="shared" si="11"/>
        <v>0</v>
      </c>
      <c r="AA37" s="11">
        <f t="shared" si="11"/>
        <v>0</v>
      </c>
      <c r="AB37" s="11">
        <f t="shared" si="11"/>
        <v>0</v>
      </c>
      <c r="AC37" s="11">
        <f t="shared" si="11"/>
        <v>0</v>
      </c>
      <c r="AD37" s="11">
        <f t="shared" si="11"/>
        <v>0</v>
      </c>
      <c r="AE37" s="11">
        <f t="shared" si="11"/>
        <v>0</v>
      </c>
      <c r="AF37" s="11">
        <f t="shared" si="11"/>
        <v>0</v>
      </c>
      <c r="AG37" s="11">
        <f t="shared" si="11"/>
        <v>0</v>
      </c>
    </row>
    <row r="38" spans="2:33" s="2" customFormat="1" x14ac:dyDescent="0.2">
      <c r="B38" s="19" t="s">
        <v>26</v>
      </c>
      <c r="C38" s="20">
        <f t="shared" si="6"/>
        <v>16670435.260606982</v>
      </c>
      <c r="D38" s="20">
        <f>SUM(D35:D37)</f>
        <v>635685.01</v>
      </c>
      <c r="E38" s="20">
        <f t="shared" ref="E38:AG38" si="12">SUM(E35:E37)</f>
        <v>4896093.6489083795</v>
      </c>
      <c r="F38" s="20">
        <f t="shared" si="12"/>
        <v>9159136.9819986224</v>
      </c>
      <c r="G38" s="20">
        <f t="shared" si="12"/>
        <v>62884.639999999199</v>
      </c>
      <c r="H38" s="20">
        <f t="shared" si="12"/>
        <v>62884.639999999199</v>
      </c>
      <c r="I38" s="20">
        <f t="shared" si="12"/>
        <v>63504.70200000098</v>
      </c>
      <c r="J38" s="20">
        <f t="shared" si="12"/>
        <v>64124.763999999966</v>
      </c>
      <c r="K38" s="20">
        <f t="shared" si="12"/>
        <v>64744.825999998953</v>
      </c>
      <c r="L38" s="20">
        <f t="shared" si="12"/>
        <v>65364.887999998871</v>
      </c>
      <c r="M38" s="20">
        <f t="shared" si="12"/>
        <v>65984.949999999255</v>
      </c>
      <c r="N38" s="20">
        <f t="shared" si="12"/>
        <v>66605.011999999173</v>
      </c>
      <c r="O38" s="20">
        <f t="shared" si="12"/>
        <v>67225.073999999557</v>
      </c>
      <c r="P38" s="20">
        <f t="shared" si="12"/>
        <v>67845.135999998543</v>
      </c>
      <c r="Q38" s="20">
        <f t="shared" si="12"/>
        <v>68465.197999998927</v>
      </c>
      <c r="R38" s="20">
        <f t="shared" si="12"/>
        <v>69085.259999998379</v>
      </c>
      <c r="S38" s="20">
        <f t="shared" si="12"/>
        <v>69198.410000000615</v>
      </c>
      <c r="T38" s="20">
        <f t="shared" si="12"/>
        <v>69311.559999998659</v>
      </c>
      <c r="U38" s="20">
        <f t="shared" si="12"/>
        <v>69424.709999999963</v>
      </c>
      <c r="V38" s="20">
        <f t="shared" si="12"/>
        <v>210481.48969999986</v>
      </c>
      <c r="W38" s="20">
        <f t="shared" si="12"/>
        <v>69651.009999998845</v>
      </c>
      <c r="X38" s="20">
        <f t="shared" si="12"/>
        <v>69764.159999999683</v>
      </c>
      <c r="Y38" s="20">
        <f t="shared" si="12"/>
        <v>69877.309999999125</v>
      </c>
      <c r="Z38" s="20">
        <f t="shared" si="12"/>
        <v>69990.459999998566</v>
      </c>
      <c r="AA38" s="20">
        <f t="shared" si="12"/>
        <v>70103.609999998938</v>
      </c>
      <c r="AB38" s="20">
        <f t="shared" si="12"/>
        <v>70216.759999999311</v>
      </c>
      <c r="AC38" s="20">
        <f t="shared" si="12"/>
        <v>70329.909999998752</v>
      </c>
      <c r="AD38" s="20">
        <f t="shared" si="12"/>
        <v>70443.05999999959</v>
      </c>
      <c r="AE38" s="20">
        <f t="shared" si="12"/>
        <v>70556.209999999497</v>
      </c>
      <c r="AF38" s="20">
        <f t="shared" si="12"/>
        <v>70669.35999999987</v>
      </c>
      <c r="AG38" s="20">
        <f t="shared" si="12"/>
        <v>70782.510000000242</v>
      </c>
    </row>
    <row r="39" spans="2:33" x14ac:dyDescent="0.2">
      <c r="B39" s="201" t="s">
        <v>65</v>
      </c>
      <c r="C39" s="202">
        <f t="shared" si="6"/>
        <v>-1993650.2280575014</v>
      </c>
      <c r="D39" s="202">
        <f>D34-D38</f>
        <v>0</v>
      </c>
      <c r="E39" s="202">
        <f t="shared" ref="E39:AG39" si="13">E34-E38</f>
        <v>0</v>
      </c>
      <c r="F39" s="202">
        <f t="shared" si="13"/>
        <v>0</v>
      </c>
      <c r="G39" s="202">
        <f t="shared" si="13"/>
        <v>-73681.884944997262</v>
      </c>
      <c r="H39" s="202">
        <f t="shared" si="13"/>
        <v>-73650.191264997702</v>
      </c>
      <c r="I39" s="202">
        <f t="shared" si="13"/>
        <v>-73156.924461503047</v>
      </c>
      <c r="J39" s="202">
        <f t="shared" si="13"/>
        <v>-72663.657657998148</v>
      </c>
      <c r="K39" s="202">
        <f t="shared" si="13"/>
        <v>-72170.390854498837</v>
      </c>
      <c r="L39" s="202">
        <f t="shared" si="13"/>
        <v>-71677.124051001389</v>
      </c>
      <c r="M39" s="202">
        <f t="shared" si="13"/>
        <v>-71183.857247497886</v>
      </c>
      <c r="N39" s="202">
        <f t="shared" si="13"/>
        <v>-70690.590444002301</v>
      </c>
      <c r="O39" s="202">
        <f t="shared" si="13"/>
        <v>-70197.323640501592</v>
      </c>
      <c r="P39" s="202">
        <f t="shared" si="13"/>
        <v>-69704.056837004144</v>
      </c>
      <c r="Q39" s="202">
        <f t="shared" si="13"/>
        <v>-69210.790033503436</v>
      </c>
      <c r="R39" s="202">
        <f t="shared" si="13"/>
        <v>-68717.523229997139</v>
      </c>
      <c r="S39" s="202">
        <f t="shared" si="13"/>
        <v>-68427.851857000496</v>
      </c>
      <c r="T39" s="202">
        <f t="shared" si="13"/>
        <v>-68138.180483999662</v>
      </c>
      <c r="U39" s="202">
        <f t="shared" si="13"/>
        <v>-67848.509110997431</v>
      </c>
      <c r="V39" s="202">
        <f t="shared" si="13"/>
        <v>-208502.46743800031</v>
      </c>
      <c r="W39" s="202">
        <f t="shared" si="13"/>
        <v>-67269.166364998557</v>
      </c>
      <c r="X39" s="202">
        <f t="shared" si="13"/>
        <v>-66979.494991998654</v>
      </c>
      <c r="Y39" s="202">
        <f t="shared" si="13"/>
        <v>-66689.823619001079</v>
      </c>
      <c r="Z39" s="202">
        <f t="shared" si="13"/>
        <v>-66400.152245997917</v>
      </c>
      <c r="AA39" s="202">
        <f t="shared" si="13"/>
        <v>-66110.480873001274</v>
      </c>
      <c r="AB39" s="202">
        <f t="shared" si="13"/>
        <v>-65820.809500000905</v>
      </c>
      <c r="AC39" s="202">
        <f t="shared" si="13"/>
        <v>-65531.138127001468</v>
      </c>
      <c r="AD39" s="202">
        <f t="shared" si="13"/>
        <v>-65241.46675399784</v>
      </c>
      <c r="AE39" s="202">
        <f t="shared" si="13"/>
        <v>-64951.795381000731</v>
      </c>
      <c r="AF39" s="202">
        <f t="shared" si="13"/>
        <v>-64662.124008002225</v>
      </c>
      <c r="AG39" s="202">
        <f t="shared" si="13"/>
        <v>-64372.452634999994</v>
      </c>
    </row>
    <row r="40" spans="2:33" x14ac:dyDescent="0.2">
      <c r="B40" s="17" t="s">
        <v>27</v>
      </c>
      <c r="C40" s="19"/>
      <c r="D40" s="11">
        <f>D39</f>
        <v>0</v>
      </c>
      <c r="E40" s="11">
        <f>D40+E39</f>
        <v>0</v>
      </c>
      <c r="F40" s="11">
        <f t="shared" ref="F40:AG40" si="14">E40+F39</f>
        <v>0</v>
      </c>
      <c r="G40" s="11">
        <f t="shared" si="14"/>
        <v>-73681.884944997262</v>
      </c>
      <c r="H40" s="11">
        <f t="shared" si="14"/>
        <v>-147332.07620999496</v>
      </c>
      <c r="I40" s="11">
        <f t="shared" si="14"/>
        <v>-220489.00067149801</v>
      </c>
      <c r="J40" s="11">
        <f t="shared" si="14"/>
        <v>-293152.65832949616</v>
      </c>
      <c r="K40" s="11">
        <f t="shared" si="14"/>
        <v>-365323.049183995</v>
      </c>
      <c r="L40" s="11">
        <f t="shared" si="14"/>
        <v>-437000.17323499639</v>
      </c>
      <c r="M40" s="11">
        <f t="shared" si="14"/>
        <v>-508184.03048249427</v>
      </c>
      <c r="N40" s="11">
        <f t="shared" si="14"/>
        <v>-578874.62092649657</v>
      </c>
      <c r="O40" s="11">
        <f t="shared" si="14"/>
        <v>-649071.94456699817</v>
      </c>
      <c r="P40" s="11">
        <f t="shared" si="14"/>
        <v>-718776.00140400231</v>
      </c>
      <c r="Q40" s="11">
        <f t="shared" si="14"/>
        <v>-787986.79143750574</v>
      </c>
      <c r="R40" s="11">
        <f t="shared" si="14"/>
        <v>-856704.31466750288</v>
      </c>
      <c r="S40" s="11">
        <f t="shared" si="14"/>
        <v>-925132.16652450338</v>
      </c>
      <c r="T40" s="11">
        <f t="shared" si="14"/>
        <v>-993270.34700850304</v>
      </c>
      <c r="U40" s="11">
        <f t="shared" si="14"/>
        <v>-1061118.8561195005</v>
      </c>
      <c r="V40" s="11">
        <f t="shared" si="14"/>
        <v>-1269621.3235575007</v>
      </c>
      <c r="W40" s="11">
        <f t="shared" si="14"/>
        <v>-1336890.4899224993</v>
      </c>
      <c r="X40" s="11">
        <f t="shared" si="14"/>
        <v>-1403869.9849144979</v>
      </c>
      <c r="Y40" s="11">
        <f t="shared" si="14"/>
        <v>-1470559.808533499</v>
      </c>
      <c r="Z40" s="11">
        <f t="shared" si="14"/>
        <v>-1536959.9607794969</v>
      </c>
      <c r="AA40" s="11">
        <f t="shared" si="14"/>
        <v>-1603070.4416524982</v>
      </c>
      <c r="AB40" s="11">
        <f t="shared" si="14"/>
        <v>-1668891.2511524991</v>
      </c>
      <c r="AC40" s="11">
        <f t="shared" si="14"/>
        <v>-1734422.3892795006</v>
      </c>
      <c r="AD40" s="11">
        <f t="shared" si="14"/>
        <v>-1799663.8560334984</v>
      </c>
      <c r="AE40" s="11">
        <f t="shared" si="14"/>
        <v>-1864615.6514144992</v>
      </c>
      <c r="AF40" s="11">
        <f t="shared" si="14"/>
        <v>-1929277.7754225014</v>
      </c>
      <c r="AG40" s="11">
        <f t="shared" si="14"/>
        <v>-1993650.2280575014</v>
      </c>
    </row>
    <row r="41" spans="2:33" x14ac:dyDescent="0.2">
      <c r="B41" s="17" t="s">
        <v>353</v>
      </c>
      <c r="C41" s="19">
        <f t="shared" si="6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2:33" x14ac:dyDescent="0.2">
      <c r="B42" s="43" t="s">
        <v>354</v>
      </c>
      <c r="C42" s="43"/>
      <c r="D42" s="44">
        <f>D40+D41</f>
        <v>0</v>
      </c>
      <c r="E42" s="44">
        <f t="shared" ref="E42:AG42" si="15">E40+E41</f>
        <v>0</v>
      </c>
      <c r="F42" s="44">
        <f t="shared" si="15"/>
        <v>0</v>
      </c>
      <c r="G42" s="44">
        <f t="shared" si="15"/>
        <v>-73681.884944997262</v>
      </c>
      <c r="H42" s="44">
        <f t="shared" si="15"/>
        <v>-147332.07620999496</v>
      </c>
      <c r="I42" s="44">
        <f t="shared" si="15"/>
        <v>-220489.00067149801</v>
      </c>
      <c r="J42" s="44">
        <f t="shared" si="15"/>
        <v>-293152.65832949616</v>
      </c>
      <c r="K42" s="44">
        <f t="shared" si="15"/>
        <v>-365323.049183995</v>
      </c>
      <c r="L42" s="44">
        <f t="shared" si="15"/>
        <v>-437000.17323499639</v>
      </c>
      <c r="M42" s="44">
        <f t="shared" si="15"/>
        <v>-508184.03048249427</v>
      </c>
      <c r="N42" s="44">
        <f t="shared" si="15"/>
        <v>-578874.62092649657</v>
      </c>
      <c r="O42" s="44">
        <f t="shared" si="15"/>
        <v>-649071.94456699817</v>
      </c>
      <c r="P42" s="44">
        <f t="shared" si="15"/>
        <v>-718776.00140400231</v>
      </c>
      <c r="Q42" s="44">
        <f t="shared" si="15"/>
        <v>-787986.79143750574</v>
      </c>
      <c r="R42" s="44">
        <f t="shared" si="15"/>
        <v>-856704.31466750288</v>
      </c>
      <c r="S42" s="44">
        <f t="shared" si="15"/>
        <v>-925132.16652450338</v>
      </c>
      <c r="T42" s="44">
        <f t="shared" si="15"/>
        <v>-993270.34700850304</v>
      </c>
      <c r="U42" s="44">
        <f t="shared" si="15"/>
        <v>-1061118.8561195005</v>
      </c>
      <c r="V42" s="44">
        <f t="shared" si="15"/>
        <v>-1269621.3235575007</v>
      </c>
      <c r="W42" s="44">
        <f t="shared" si="15"/>
        <v>-1336890.4899224993</v>
      </c>
      <c r="X42" s="44">
        <f t="shared" si="15"/>
        <v>-1403869.9849144979</v>
      </c>
      <c r="Y42" s="44">
        <f t="shared" si="15"/>
        <v>-1470559.808533499</v>
      </c>
      <c r="Z42" s="44">
        <f t="shared" si="15"/>
        <v>-1536959.9607794969</v>
      </c>
      <c r="AA42" s="44">
        <f t="shared" si="15"/>
        <v>-1603070.4416524982</v>
      </c>
      <c r="AB42" s="44">
        <f t="shared" si="15"/>
        <v>-1668891.2511524991</v>
      </c>
      <c r="AC42" s="44">
        <f t="shared" si="15"/>
        <v>-1734422.3892795006</v>
      </c>
      <c r="AD42" s="44">
        <f t="shared" si="15"/>
        <v>-1799663.8560334984</v>
      </c>
      <c r="AE42" s="44">
        <f t="shared" si="15"/>
        <v>-1864615.6514144992</v>
      </c>
      <c r="AF42" s="44">
        <f t="shared" si="15"/>
        <v>-1929277.7754225014</v>
      </c>
      <c r="AG42" s="44">
        <f t="shared" si="15"/>
        <v>-1993650.2280575014</v>
      </c>
    </row>
    <row r="45" spans="2:33" x14ac:dyDescent="0.2">
      <c r="B45" s="26" t="s">
        <v>357</v>
      </c>
      <c r="C45" s="26"/>
      <c r="D45" s="4" t="s">
        <v>10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2">
      <c r="B46" s="5"/>
      <c r="C46" s="5"/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>
        <v>6</v>
      </c>
      <c r="J46" s="6">
        <v>7</v>
      </c>
      <c r="K46" s="6">
        <v>8</v>
      </c>
      <c r="L46" s="6">
        <v>9</v>
      </c>
      <c r="M46" s="6">
        <v>10</v>
      </c>
      <c r="N46" s="6">
        <v>11</v>
      </c>
      <c r="O46" s="6">
        <v>12</v>
      </c>
      <c r="P46" s="6">
        <v>13</v>
      </c>
      <c r="Q46" s="6">
        <v>14</v>
      </c>
      <c r="R46" s="6">
        <v>15</v>
      </c>
      <c r="S46" s="6">
        <v>16</v>
      </c>
      <c r="T46" s="6">
        <v>17</v>
      </c>
      <c r="U46" s="6">
        <v>18</v>
      </c>
      <c r="V46" s="6">
        <v>19</v>
      </c>
      <c r="W46" s="6">
        <v>20</v>
      </c>
      <c r="X46" s="6">
        <v>21</v>
      </c>
      <c r="Y46" s="6">
        <v>22</v>
      </c>
      <c r="Z46" s="6">
        <v>23</v>
      </c>
      <c r="AA46" s="6">
        <v>24</v>
      </c>
      <c r="AB46" s="6">
        <v>25</v>
      </c>
      <c r="AC46" s="6">
        <v>26</v>
      </c>
      <c r="AD46" s="6">
        <v>27</v>
      </c>
      <c r="AE46" s="6">
        <v>28</v>
      </c>
      <c r="AF46" s="6">
        <v>29</v>
      </c>
      <c r="AG46" s="6">
        <v>30</v>
      </c>
    </row>
    <row r="47" spans="2:33" x14ac:dyDescent="0.2">
      <c r="B47" s="7" t="s">
        <v>55</v>
      </c>
      <c r="C47" s="188" t="s">
        <v>9</v>
      </c>
      <c r="D47" s="8">
        <f>D4</f>
        <v>2026</v>
      </c>
      <c r="E47" s="8">
        <f t="shared" ref="E47:AG47" si="16">E4</f>
        <v>2027</v>
      </c>
      <c r="F47" s="8">
        <f t="shared" si="16"/>
        <v>2028</v>
      </c>
      <c r="G47" s="8">
        <f t="shared" si="16"/>
        <v>2029</v>
      </c>
      <c r="H47" s="8">
        <f t="shared" si="16"/>
        <v>2030</v>
      </c>
      <c r="I47" s="8">
        <f t="shared" si="16"/>
        <v>2031</v>
      </c>
      <c r="J47" s="8">
        <f t="shared" si="16"/>
        <v>2032</v>
      </c>
      <c r="K47" s="8">
        <f t="shared" si="16"/>
        <v>2033</v>
      </c>
      <c r="L47" s="8">
        <f t="shared" si="16"/>
        <v>2034</v>
      </c>
      <c r="M47" s="8">
        <f t="shared" si="16"/>
        <v>2035</v>
      </c>
      <c r="N47" s="8">
        <f t="shared" si="16"/>
        <v>2036</v>
      </c>
      <c r="O47" s="8">
        <f t="shared" si="16"/>
        <v>2037</v>
      </c>
      <c r="P47" s="8">
        <f t="shared" si="16"/>
        <v>2038</v>
      </c>
      <c r="Q47" s="8">
        <f t="shared" si="16"/>
        <v>2039</v>
      </c>
      <c r="R47" s="8">
        <f t="shared" si="16"/>
        <v>2040</v>
      </c>
      <c r="S47" s="8">
        <f t="shared" si="16"/>
        <v>2041</v>
      </c>
      <c r="T47" s="8">
        <f t="shared" si="16"/>
        <v>2042</v>
      </c>
      <c r="U47" s="8">
        <f t="shared" si="16"/>
        <v>2043</v>
      </c>
      <c r="V47" s="8">
        <f t="shared" si="16"/>
        <v>2044</v>
      </c>
      <c r="W47" s="8">
        <f t="shared" si="16"/>
        <v>2045</v>
      </c>
      <c r="X47" s="8">
        <f t="shared" si="16"/>
        <v>2046</v>
      </c>
      <c r="Y47" s="8">
        <f t="shared" si="16"/>
        <v>2047</v>
      </c>
      <c r="Z47" s="8">
        <f t="shared" si="16"/>
        <v>2048</v>
      </c>
      <c r="AA47" s="8">
        <f t="shared" si="16"/>
        <v>2049</v>
      </c>
      <c r="AB47" s="8">
        <f t="shared" si="16"/>
        <v>2050</v>
      </c>
      <c r="AC47" s="8">
        <f t="shared" si="16"/>
        <v>2051</v>
      </c>
      <c r="AD47" s="8">
        <f t="shared" si="16"/>
        <v>2052</v>
      </c>
      <c r="AE47" s="8">
        <f t="shared" si="16"/>
        <v>2053</v>
      </c>
      <c r="AF47" s="8">
        <f t="shared" si="16"/>
        <v>2054</v>
      </c>
      <c r="AG47" s="8">
        <f t="shared" si="16"/>
        <v>2055</v>
      </c>
    </row>
    <row r="48" spans="2:33" x14ac:dyDescent="0.2">
      <c r="B48" s="4" t="s">
        <v>351</v>
      </c>
      <c r="C48" s="9">
        <f>SUM(D48:AG48)</f>
        <v>14690915.640907001</v>
      </c>
      <c r="D48" s="11">
        <f>'05 Financovanie'!D22</f>
        <v>635685.01</v>
      </c>
      <c r="E48" s="11">
        <f>'05 Financovanie'!E22</f>
        <v>4896093.6489083795</v>
      </c>
      <c r="F48" s="11">
        <f>'05 Financovanie'!F22</f>
        <v>9159136.9819986224</v>
      </c>
      <c r="G48" s="11">
        <f>'05 Financovanie'!G22</f>
        <v>0</v>
      </c>
      <c r="H48" s="11">
        <f>'05 Financovanie'!H22</f>
        <v>0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2:33" x14ac:dyDescent="0.2">
      <c r="B49" s="203" t="s">
        <v>356</v>
      </c>
      <c r="C49" s="45">
        <f t="shared" ref="C49:C55" si="17">SUM(D49:AG49)</f>
        <v>245860322.44330305</v>
      </c>
      <c r="D49" s="45">
        <f>'04 Prevádzkové príjmy'!D15</f>
        <v>6725337.5035109986</v>
      </c>
      <c r="E49" s="45">
        <f>'04 Prevádzkové príjmy'!E15</f>
        <v>6858398.2795720045</v>
      </c>
      <c r="F49" s="45">
        <f>'04 Prevádzkové príjmy'!F15</f>
        <v>6991459.0556329973</v>
      </c>
      <c r="G49" s="45">
        <f>'04 Prevádzkové príjmy'!G15</f>
        <v>7246756.3049220014</v>
      </c>
      <c r="H49" s="45">
        <f>'04 Prevádzkové príjmy'!H15</f>
        <v>7246815.0564900013</v>
      </c>
      <c r="I49" s="45">
        <f>'04 Prevádzkové príjmy'!I15</f>
        <v>7342262.8357149987</v>
      </c>
      <c r="J49" s="45">
        <f>'04 Prevádzkové príjmy'!J15</f>
        <v>7437710.6149400007</v>
      </c>
      <c r="K49" s="45">
        <f>'04 Prevádzkové príjmy'!K15</f>
        <v>7533158.3941649981</v>
      </c>
      <c r="L49" s="45">
        <f>'04 Prevádzkové príjmy'!L15</f>
        <v>7628606.1733899992</v>
      </c>
      <c r="M49" s="45">
        <f>'04 Prevádzkové príjmy'!M15</f>
        <v>7724053.9526150022</v>
      </c>
      <c r="N49" s="45">
        <f>'04 Prevádzkové príjmy'!N15</f>
        <v>7819501.7318399958</v>
      </c>
      <c r="O49" s="45">
        <f>'04 Prevádzkové príjmy'!O15</f>
        <v>7914949.5110649988</v>
      </c>
      <c r="P49" s="45">
        <f>'04 Prevádzkové príjmy'!P15</f>
        <v>8010397.2902899962</v>
      </c>
      <c r="Q49" s="45">
        <f>'04 Prevádzkové príjmy'!Q15</f>
        <v>8105845.0695149973</v>
      </c>
      <c r="R49" s="45">
        <f>'04 Prevádzkové príjmy'!R15</f>
        <v>8201292.8487400012</v>
      </c>
      <c r="S49" s="45">
        <f>'04 Prevádzkové príjmy'!S15</f>
        <v>8285079.3911550026</v>
      </c>
      <c r="T49" s="45">
        <f>'04 Prevádzkové príjmy'!T15</f>
        <v>8368865.9335700003</v>
      </c>
      <c r="U49" s="45">
        <f>'04 Prevádzkové príjmy'!U15</f>
        <v>8452652.475984998</v>
      </c>
      <c r="V49" s="45">
        <f>'04 Prevádzkové príjmy'!V15</f>
        <v>8536439.0183999985</v>
      </c>
      <c r="W49" s="45">
        <f>'04 Prevádzkové príjmy'!W15</f>
        <v>8620225.5608149953</v>
      </c>
      <c r="X49" s="45">
        <f>'04 Prevádzkové príjmy'!X15</f>
        <v>8704012.1032299977</v>
      </c>
      <c r="Y49" s="45">
        <f>'04 Prevádzkové príjmy'!Y15</f>
        <v>8787798.645645</v>
      </c>
      <c r="Z49" s="45">
        <f>'04 Prevádzkové príjmy'!Z15</f>
        <v>8871585.1880600024</v>
      </c>
      <c r="AA49" s="45">
        <f>'04 Prevádzkové príjmy'!AA15</f>
        <v>8955371.7304749973</v>
      </c>
      <c r="AB49" s="45">
        <f>'04 Prevádzkové príjmy'!AB15</f>
        <v>9039158.2728899997</v>
      </c>
      <c r="AC49" s="45">
        <f>'04 Prevádzkové príjmy'!AC15</f>
        <v>9122944.8153050002</v>
      </c>
      <c r="AD49" s="45">
        <f>'04 Prevádzkové príjmy'!AD15</f>
        <v>9206731.3577200025</v>
      </c>
      <c r="AE49" s="45">
        <f>'04 Prevádzkové príjmy'!AE15</f>
        <v>9290517.9001349974</v>
      </c>
      <c r="AF49" s="45">
        <f>'04 Prevádzkové príjmy'!AF15</f>
        <v>9374304.4425499979</v>
      </c>
      <c r="AG49" s="45">
        <f>'04 Prevádzkové príjmy'!AG15</f>
        <v>9458090.9849649984</v>
      </c>
    </row>
    <row r="50" spans="2:33" s="2" customFormat="1" x14ac:dyDescent="0.2">
      <c r="B50" s="19" t="s">
        <v>11</v>
      </c>
      <c r="C50" s="20">
        <f t="shared" si="17"/>
        <v>260551238.08421004</v>
      </c>
      <c r="D50" s="20">
        <f>SUM(D48:D49)</f>
        <v>7361022.5135109983</v>
      </c>
      <c r="E50" s="20">
        <f t="shared" ref="E50" si="18">SUM(E48:E49)</f>
        <v>11754491.928480383</v>
      </c>
      <c r="F50" s="20">
        <f t="shared" ref="F50" si="19">SUM(F48:F49)</f>
        <v>16150596.03763162</v>
      </c>
      <c r="G50" s="20">
        <f t="shared" ref="G50" si="20">SUM(G48:G49)</f>
        <v>7246756.3049220014</v>
      </c>
      <c r="H50" s="20">
        <f t="shared" ref="H50" si="21">SUM(H48:H49)</f>
        <v>7246815.0564900013</v>
      </c>
      <c r="I50" s="20">
        <f t="shared" ref="I50" si="22">SUM(I48:I49)</f>
        <v>7342262.8357149987</v>
      </c>
      <c r="J50" s="20">
        <f t="shared" ref="J50" si="23">SUM(J48:J49)</f>
        <v>7437710.6149400007</v>
      </c>
      <c r="K50" s="20">
        <f t="shared" ref="K50" si="24">SUM(K48:K49)</f>
        <v>7533158.3941649981</v>
      </c>
      <c r="L50" s="20">
        <f t="shared" ref="L50" si="25">SUM(L48:L49)</f>
        <v>7628606.1733899992</v>
      </c>
      <c r="M50" s="20">
        <f t="shared" ref="M50" si="26">SUM(M48:M49)</f>
        <v>7724053.9526150022</v>
      </c>
      <c r="N50" s="20">
        <f t="shared" ref="N50" si="27">SUM(N48:N49)</f>
        <v>7819501.7318399958</v>
      </c>
      <c r="O50" s="20">
        <f t="shared" ref="O50" si="28">SUM(O48:O49)</f>
        <v>7914949.5110649988</v>
      </c>
      <c r="P50" s="20">
        <f t="shared" ref="P50" si="29">SUM(P48:P49)</f>
        <v>8010397.2902899962</v>
      </c>
      <c r="Q50" s="20">
        <f t="shared" ref="Q50" si="30">SUM(Q48:Q49)</f>
        <v>8105845.0695149973</v>
      </c>
      <c r="R50" s="20">
        <f t="shared" ref="R50" si="31">SUM(R48:R49)</f>
        <v>8201292.8487400012</v>
      </c>
      <c r="S50" s="20">
        <f t="shared" ref="S50" si="32">SUM(S48:S49)</f>
        <v>8285079.3911550026</v>
      </c>
      <c r="T50" s="20">
        <f t="shared" ref="T50" si="33">SUM(T48:T49)</f>
        <v>8368865.9335700003</v>
      </c>
      <c r="U50" s="20">
        <f t="shared" ref="U50" si="34">SUM(U48:U49)</f>
        <v>8452652.475984998</v>
      </c>
      <c r="V50" s="20">
        <f t="shared" ref="V50" si="35">SUM(V48:V49)</f>
        <v>8536439.0183999985</v>
      </c>
      <c r="W50" s="20">
        <f t="shared" ref="W50" si="36">SUM(W48:W49)</f>
        <v>8620225.5608149953</v>
      </c>
      <c r="X50" s="20">
        <f t="shared" ref="X50" si="37">SUM(X48:X49)</f>
        <v>8704012.1032299977</v>
      </c>
      <c r="Y50" s="20">
        <f t="shared" ref="Y50" si="38">SUM(Y48:Y49)</f>
        <v>8787798.645645</v>
      </c>
      <c r="Z50" s="20">
        <f t="shared" ref="Z50" si="39">SUM(Z48:Z49)</f>
        <v>8871585.1880600024</v>
      </c>
      <c r="AA50" s="20">
        <f t="shared" ref="AA50" si="40">SUM(AA48:AA49)</f>
        <v>8955371.7304749973</v>
      </c>
      <c r="AB50" s="20">
        <f t="shared" ref="AB50" si="41">SUM(AB48:AB49)</f>
        <v>9039158.2728899997</v>
      </c>
      <c r="AC50" s="20">
        <f t="shared" ref="AC50" si="42">SUM(AC48:AC49)</f>
        <v>9122944.8153050002</v>
      </c>
      <c r="AD50" s="20">
        <f t="shared" ref="AD50" si="43">SUM(AD48:AD49)</f>
        <v>9206731.3577200025</v>
      </c>
      <c r="AE50" s="20">
        <f t="shared" ref="AE50" si="44">SUM(AE48:AE49)</f>
        <v>9290517.9001349974</v>
      </c>
      <c r="AF50" s="20">
        <f t="shared" ref="AF50" si="45">SUM(AF48:AF49)</f>
        <v>9374304.4425499979</v>
      </c>
      <c r="AG50" s="20">
        <f t="shared" ref="AG50" si="46">SUM(AG48:AG49)</f>
        <v>9458090.9849649984</v>
      </c>
    </row>
    <row r="51" spans="2:33" x14ac:dyDescent="0.2">
      <c r="B51" s="4" t="s">
        <v>85</v>
      </c>
      <c r="C51" s="9">
        <f t="shared" si="17"/>
        <v>14690915.640907001</v>
      </c>
      <c r="D51" s="11">
        <f>D5</f>
        <v>635685.01</v>
      </c>
      <c r="E51" s="11">
        <f t="shared" ref="E51:H51" si="47">E5</f>
        <v>4896093.6489083795</v>
      </c>
      <c r="F51" s="11">
        <f t="shared" si="47"/>
        <v>9159136.9819986224</v>
      </c>
      <c r="G51" s="11">
        <f t="shared" si="47"/>
        <v>0</v>
      </c>
      <c r="H51" s="11">
        <f t="shared" si="47"/>
        <v>0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2:33" x14ac:dyDescent="0.2">
      <c r="B52" s="203" t="s">
        <v>355</v>
      </c>
      <c r="C52" s="45">
        <f t="shared" si="17"/>
        <v>346075182.90169996</v>
      </c>
      <c r="D52" s="45">
        <f>'03 Prevádzkové výdavky'!D23</f>
        <v>10851771.002999999</v>
      </c>
      <c r="E52" s="45">
        <f>'03 Prevádzkové výdavky'!E23</f>
        <v>10908536.094999999</v>
      </c>
      <c r="F52" s="45">
        <f>'03 Prevádzkové výdavky'!F23</f>
        <v>10965301.186999999</v>
      </c>
      <c r="G52" s="45">
        <f>'03 Prevádzkové výdavky'!G23</f>
        <v>11141716.010999998</v>
      </c>
      <c r="H52" s="45">
        <f>'03 Prevádzkové výdavky'!H23</f>
        <v>11141716.010999998</v>
      </c>
      <c r="I52" s="45">
        <f>'03 Prevádzkové výdavky'!I23</f>
        <v>11181341.140999999</v>
      </c>
      <c r="J52" s="45">
        <f>'03 Prevádzkové výdavky'!J23</f>
        <v>11220966.270999998</v>
      </c>
      <c r="K52" s="45">
        <f>'03 Prevádzkové výdavky'!K23</f>
        <v>11260591.400999997</v>
      </c>
      <c r="L52" s="45">
        <f>'03 Prevádzkové výdavky'!L23</f>
        <v>11300216.530999998</v>
      </c>
      <c r="M52" s="45">
        <f>'03 Prevádzkové výdavky'!M23</f>
        <v>11339841.660999998</v>
      </c>
      <c r="N52" s="45">
        <f>'03 Prevádzkové výdavky'!N23</f>
        <v>11379466.790999997</v>
      </c>
      <c r="O52" s="45">
        <f>'03 Prevádzkové výdavky'!O23</f>
        <v>11419091.920999998</v>
      </c>
      <c r="P52" s="45">
        <f>'03 Prevádzkové výdavky'!P23</f>
        <v>11458717.050999997</v>
      </c>
      <c r="Q52" s="45">
        <f>'03 Prevádzkové výdavky'!Q23</f>
        <v>11498342.180999998</v>
      </c>
      <c r="R52" s="45">
        <f>'03 Prevádzkové výdavky'!R23</f>
        <v>11537967.310999997</v>
      </c>
      <c r="S52" s="45">
        <f>'03 Prevádzkové výdavky'!S23</f>
        <v>11573460.202999998</v>
      </c>
      <c r="T52" s="45">
        <f>'03 Prevádzkové výdavky'!T23</f>
        <v>11608953.094999997</v>
      </c>
      <c r="U52" s="45">
        <f>'03 Prevádzkové výdavky'!U23</f>
        <v>11644445.986999998</v>
      </c>
      <c r="V52" s="45">
        <f>'03 Prevádzkové výdavky'!V23</f>
        <v>11820882.508699998</v>
      </c>
      <c r="W52" s="45">
        <f>'03 Prevádzkové výdavky'!W23</f>
        <v>11715431.770999998</v>
      </c>
      <c r="X52" s="45">
        <f>'03 Prevádzkové výdavky'!X23</f>
        <v>11750924.662999997</v>
      </c>
      <c r="Y52" s="45">
        <f>'03 Prevádzkové výdavky'!Y23</f>
        <v>11786417.554999998</v>
      </c>
      <c r="Z52" s="45">
        <f>'03 Prevádzkové výdavky'!Z23</f>
        <v>11821910.446999997</v>
      </c>
      <c r="AA52" s="45">
        <f>'03 Prevádzkové výdavky'!AA23</f>
        <v>11857403.338999998</v>
      </c>
      <c r="AB52" s="45">
        <f>'03 Prevádzkové výdavky'!AB23</f>
        <v>11892896.230999999</v>
      </c>
      <c r="AC52" s="45">
        <f>'03 Prevádzkové výdavky'!AC23</f>
        <v>11928389.122999998</v>
      </c>
      <c r="AD52" s="45">
        <f>'03 Prevádzkové výdavky'!AD23</f>
        <v>11963882.014999999</v>
      </c>
      <c r="AE52" s="45">
        <f>'03 Prevádzkové výdavky'!AE23</f>
        <v>11999374.906999998</v>
      </c>
      <c r="AF52" s="45">
        <f>'03 Prevádzkové výdavky'!AF23</f>
        <v>12034867.798999999</v>
      </c>
      <c r="AG52" s="45">
        <f>'03 Prevádzkové výdavky'!AG23</f>
        <v>12070360.690999998</v>
      </c>
    </row>
    <row r="53" spans="2:33" x14ac:dyDescent="0.2">
      <c r="B53" s="4" t="s">
        <v>338</v>
      </c>
      <c r="C53" s="9">
        <f t="shared" si="17"/>
        <v>0</v>
      </c>
      <c r="D53" s="11">
        <f>D20</f>
        <v>0</v>
      </c>
      <c r="E53" s="11">
        <f t="shared" ref="E53:AG53" si="48">E20</f>
        <v>0</v>
      </c>
      <c r="F53" s="11">
        <f t="shared" si="48"/>
        <v>0</v>
      </c>
      <c r="G53" s="11">
        <f t="shared" si="48"/>
        <v>0</v>
      </c>
      <c r="H53" s="11">
        <f t="shared" si="48"/>
        <v>0</v>
      </c>
      <c r="I53" s="11">
        <f t="shared" si="48"/>
        <v>0</v>
      </c>
      <c r="J53" s="11">
        <f t="shared" si="48"/>
        <v>0</v>
      </c>
      <c r="K53" s="11">
        <f t="shared" si="48"/>
        <v>0</v>
      </c>
      <c r="L53" s="11">
        <f t="shared" si="48"/>
        <v>0</v>
      </c>
      <c r="M53" s="11">
        <f t="shared" si="48"/>
        <v>0</v>
      </c>
      <c r="N53" s="11">
        <f t="shared" si="48"/>
        <v>0</v>
      </c>
      <c r="O53" s="11">
        <f t="shared" si="48"/>
        <v>0</v>
      </c>
      <c r="P53" s="11">
        <f t="shared" si="48"/>
        <v>0</v>
      </c>
      <c r="Q53" s="11">
        <f t="shared" si="48"/>
        <v>0</v>
      </c>
      <c r="R53" s="11">
        <f t="shared" si="48"/>
        <v>0</v>
      </c>
      <c r="S53" s="11">
        <f t="shared" si="48"/>
        <v>0</v>
      </c>
      <c r="T53" s="11">
        <f t="shared" si="48"/>
        <v>0</v>
      </c>
      <c r="U53" s="11">
        <f t="shared" si="48"/>
        <v>0</v>
      </c>
      <c r="V53" s="11">
        <f t="shared" si="48"/>
        <v>0</v>
      </c>
      <c r="W53" s="11">
        <f t="shared" si="48"/>
        <v>0</v>
      </c>
      <c r="X53" s="11">
        <f t="shared" si="48"/>
        <v>0</v>
      </c>
      <c r="Y53" s="11">
        <f t="shared" si="48"/>
        <v>0</v>
      </c>
      <c r="Z53" s="11">
        <f t="shared" si="48"/>
        <v>0</v>
      </c>
      <c r="AA53" s="11">
        <f t="shared" si="48"/>
        <v>0</v>
      </c>
      <c r="AB53" s="11">
        <f t="shared" si="48"/>
        <v>0</v>
      </c>
      <c r="AC53" s="11">
        <f t="shared" si="48"/>
        <v>0</v>
      </c>
      <c r="AD53" s="11">
        <f t="shared" si="48"/>
        <v>0</v>
      </c>
      <c r="AE53" s="11">
        <f t="shared" si="48"/>
        <v>0</v>
      </c>
      <c r="AF53" s="11">
        <f t="shared" si="48"/>
        <v>0</v>
      </c>
      <c r="AG53" s="11">
        <f t="shared" si="48"/>
        <v>0</v>
      </c>
    </row>
    <row r="54" spans="2:33" s="2" customFormat="1" x14ac:dyDescent="0.2">
      <c r="B54" s="19" t="s">
        <v>26</v>
      </c>
      <c r="C54" s="20">
        <f t="shared" si="17"/>
        <v>360766098.54260701</v>
      </c>
      <c r="D54" s="20">
        <f>SUM(D51:D53)</f>
        <v>11487456.012999998</v>
      </c>
      <c r="E54" s="20">
        <f t="shared" ref="E54" si="49">SUM(E51:E53)</f>
        <v>15804629.743908379</v>
      </c>
      <c r="F54" s="20">
        <f t="shared" ref="F54" si="50">SUM(F51:F53)</f>
        <v>20124438.168998621</v>
      </c>
      <c r="G54" s="20">
        <f t="shared" ref="G54" si="51">SUM(G51:G53)</f>
        <v>11141716.010999998</v>
      </c>
      <c r="H54" s="20">
        <f t="shared" ref="H54" si="52">SUM(H51:H53)</f>
        <v>11141716.010999998</v>
      </c>
      <c r="I54" s="20">
        <f t="shared" ref="I54" si="53">SUM(I51:I53)</f>
        <v>11181341.140999999</v>
      </c>
      <c r="J54" s="20">
        <f t="shared" ref="J54" si="54">SUM(J51:J53)</f>
        <v>11220966.270999998</v>
      </c>
      <c r="K54" s="20">
        <f t="shared" ref="K54" si="55">SUM(K51:K53)</f>
        <v>11260591.400999997</v>
      </c>
      <c r="L54" s="20">
        <f t="shared" ref="L54" si="56">SUM(L51:L53)</f>
        <v>11300216.530999998</v>
      </c>
      <c r="M54" s="20">
        <f t="shared" ref="M54" si="57">SUM(M51:M53)</f>
        <v>11339841.660999998</v>
      </c>
      <c r="N54" s="20">
        <f t="shared" ref="N54" si="58">SUM(N51:N53)</f>
        <v>11379466.790999997</v>
      </c>
      <c r="O54" s="20">
        <f t="shared" ref="O54" si="59">SUM(O51:O53)</f>
        <v>11419091.920999998</v>
      </c>
      <c r="P54" s="20">
        <f t="shared" ref="P54" si="60">SUM(P51:P53)</f>
        <v>11458717.050999997</v>
      </c>
      <c r="Q54" s="20">
        <f t="shared" ref="Q54" si="61">SUM(Q51:Q53)</f>
        <v>11498342.180999998</v>
      </c>
      <c r="R54" s="20">
        <f t="shared" ref="R54" si="62">SUM(R51:R53)</f>
        <v>11537967.310999997</v>
      </c>
      <c r="S54" s="20">
        <f t="shared" ref="S54" si="63">SUM(S51:S53)</f>
        <v>11573460.202999998</v>
      </c>
      <c r="T54" s="20">
        <f t="shared" ref="T54" si="64">SUM(T51:T53)</f>
        <v>11608953.094999997</v>
      </c>
      <c r="U54" s="20">
        <f t="shared" ref="U54" si="65">SUM(U51:U53)</f>
        <v>11644445.986999998</v>
      </c>
      <c r="V54" s="20">
        <f t="shared" ref="V54" si="66">SUM(V51:V53)</f>
        <v>11820882.508699998</v>
      </c>
      <c r="W54" s="20">
        <f t="shared" ref="W54" si="67">SUM(W51:W53)</f>
        <v>11715431.770999998</v>
      </c>
      <c r="X54" s="20">
        <f t="shared" ref="X54" si="68">SUM(X51:X53)</f>
        <v>11750924.662999997</v>
      </c>
      <c r="Y54" s="20">
        <f t="shared" ref="Y54" si="69">SUM(Y51:Y53)</f>
        <v>11786417.554999998</v>
      </c>
      <c r="Z54" s="20">
        <f t="shared" ref="Z54" si="70">SUM(Z51:Z53)</f>
        <v>11821910.446999997</v>
      </c>
      <c r="AA54" s="20">
        <f t="shared" ref="AA54" si="71">SUM(AA51:AA53)</f>
        <v>11857403.338999998</v>
      </c>
      <c r="AB54" s="20">
        <f t="shared" ref="AB54" si="72">SUM(AB51:AB53)</f>
        <v>11892896.230999999</v>
      </c>
      <c r="AC54" s="20">
        <f t="shared" ref="AC54" si="73">SUM(AC51:AC53)</f>
        <v>11928389.122999998</v>
      </c>
      <c r="AD54" s="20">
        <f t="shared" ref="AD54" si="74">SUM(AD51:AD53)</f>
        <v>11963882.014999999</v>
      </c>
      <c r="AE54" s="20">
        <f t="shared" ref="AE54" si="75">SUM(AE51:AE53)</f>
        <v>11999374.906999998</v>
      </c>
      <c r="AF54" s="20">
        <f t="shared" ref="AF54" si="76">SUM(AF51:AF53)</f>
        <v>12034867.798999999</v>
      </c>
      <c r="AG54" s="20">
        <f t="shared" ref="AG54" si="77">SUM(AG51:AG53)</f>
        <v>12070360.690999998</v>
      </c>
    </row>
    <row r="55" spans="2:33" x14ac:dyDescent="0.2">
      <c r="B55" s="201" t="s">
        <v>65</v>
      </c>
      <c r="C55" s="202">
        <f t="shared" si="17"/>
        <v>-100214860.45839697</v>
      </c>
      <c r="D55" s="202">
        <f>D50-D54</f>
        <v>-4126433.4994890001</v>
      </c>
      <c r="E55" s="202">
        <f t="shared" ref="E55:AG55" si="78">E50-E54</f>
        <v>-4050137.8154279962</v>
      </c>
      <c r="F55" s="202">
        <f t="shared" si="78"/>
        <v>-3973842.1313670017</v>
      </c>
      <c r="G55" s="202">
        <f t="shared" si="78"/>
        <v>-3894959.7060779966</v>
      </c>
      <c r="H55" s="202">
        <f t="shared" si="78"/>
        <v>-3894900.9545099968</v>
      </c>
      <c r="I55" s="202">
        <f t="shared" si="78"/>
        <v>-3839078.3052850002</v>
      </c>
      <c r="J55" s="202">
        <f t="shared" si="78"/>
        <v>-3783255.6560599972</v>
      </c>
      <c r="K55" s="202">
        <f t="shared" si="78"/>
        <v>-3727433.0068349987</v>
      </c>
      <c r="L55" s="202">
        <f t="shared" si="78"/>
        <v>-3671610.3576099984</v>
      </c>
      <c r="M55" s="202">
        <f t="shared" si="78"/>
        <v>-3615787.7083849963</v>
      </c>
      <c r="N55" s="202">
        <f t="shared" si="78"/>
        <v>-3559965.0591600016</v>
      </c>
      <c r="O55" s="202">
        <f t="shared" si="78"/>
        <v>-3504142.4099349994</v>
      </c>
      <c r="P55" s="202">
        <f t="shared" si="78"/>
        <v>-3448319.760710001</v>
      </c>
      <c r="Q55" s="202">
        <f t="shared" si="78"/>
        <v>-3392497.1114850007</v>
      </c>
      <c r="R55" s="202">
        <f t="shared" si="78"/>
        <v>-3336674.4622599958</v>
      </c>
      <c r="S55" s="202">
        <f t="shared" si="78"/>
        <v>-3288380.8118449952</v>
      </c>
      <c r="T55" s="202">
        <f t="shared" si="78"/>
        <v>-3240087.1614299966</v>
      </c>
      <c r="U55" s="202">
        <f t="shared" si="78"/>
        <v>-3191793.5110149998</v>
      </c>
      <c r="V55" s="202">
        <f t="shared" si="78"/>
        <v>-3284443.4902999997</v>
      </c>
      <c r="W55" s="202">
        <f t="shared" si="78"/>
        <v>-3095206.2101850025</v>
      </c>
      <c r="X55" s="202">
        <f t="shared" si="78"/>
        <v>-3046912.5597699992</v>
      </c>
      <c r="Y55" s="202">
        <f t="shared" si="78"/>
        <v>-2998618.9093549978</v>
      </c>
      <c r="Z55" s="202">
        <f t="shared" si="78"/>
        <v>-2950325.2589399945</v>
      </c>
      <c r="AA55" s="202">
        <f t="shared" si="78"/>
        <v>-2902031.6085250005</v>
      </c>
      <c r="AB55" s="202">
        <f t="shared" si="78"/>
        <v>-2853737.9581099991</v>
      </c>
      <c r="AC55" s="202">
        <f t="shared" si="78"/>
        <v>-2805444.3076949976</v>
      </c>
      <c r="AD55" s="202">
        <f t="shared" si="78"/>
        <v>-2757150.6572799962</v>
      </c>
      <c r="AE55" s="202">
        <f t="shared" si="78"/>
        <v>-2708857.0068650004</v>
      </c>
      <c r="AF55" s="202">
        <f t="shared" si="78"/>
        <v>-2660563.3564500008</v>
      </c>
      <c r="AG55" s="202">
        <f t="shared" si="78"/>
        <v>-2612269.7060349993</v>
      </c>
    </row>
    <row r="56" spans="2:33" x14ac:dyDescent="0.2">
      <c r="B56" s="17" t="s">
        <v>27</v>
      </c>
      <c r="C56" s="19"/>
      <c r="D56" s="11">
        <f>D55</f>
        <v>-4126433.4994890001</v>
      </c>
      <c r="E56" s="11">
        <f>D56+E55</f>
        <v>-8176571.3149169963</v>
      </c>
      <c r="F56" s="11">
        <f t="shared" ref="F56" si="79">E56+F55</f>
        <v>-12150413.446283998</v>
      </c>
      <c r="G56" s="11">
        <f t="shared" ref="G56" si="80">F56+G55</f>
        <v>-16045373.152361995</v>
      </c>
      <c r="H56" s="11">
        <f t="shared" ref="H56" si="81">G56+H55</f>
        <v>-19940274.106871992</v>
      </c>
      <c r="I56" s="11">
        <f t="shared" ref="I56" si="82">H56+I55</f>
        <v>-23779352.412156992</v>
      </c>
      <c r="J56" s="11">
        <f t="shared" ref="J56" si="83">I56+J55</f>
        <v>-27562608.068216987</v>
      </c>
      <c r="K56" s="11">
        <f t="shared" ref="K56" si="84">J56+K55</f>
        <v>-31290041.075051986</v>
      </c>
      <c r="L56" s="11">
        <f t="shared" ref="L56" si="85">K56+L55</f>
        <v>-34961651.43266198</v>
      </c>
      <c r="M56" s="11">
        <f t="shared" ref="M56" si="86">L56+M55</f>
        <v>-38577439.141046979</v>
      </c>
      <c r="N56" s="11">
        <f t="shared" ref="N56" si="87">M56+N55</f>
        <v>-42137404.20020698</v>
      </c>
      <c r="O56" s="11">
        <f t="shared" ref="O56" si="88">N56+O55</f>
        <v>-45641546.610141978</v>
      </c>
      <c r="P56" s="11">
        <f t="shared" ref="P56" si="89">O56+P55</f>
        <v>-49089866.370851979</v>
      </c>
      <c r="Q56" s="11">
        <f t="shared" ref="Q56" si="90">P56+Q55</f>
        <v>-52482363.482336983</v>
      </c>
      <c r="R56" s="11">
        <f t="shared" ref="R56" si="91">Q56+R55</f>
        <v>-55819037.944596976</v>
      </c>
      <c r="S56" s="11">
        <f t="shared" ref="S56" si="92">R56+S55</f>
        <v>-59107418.756441973</v>
      </c>
      <c r="T56" s="11">
        <f t="shared" ref="T56" si="93">S56+T55</f>
        <v>-62347505.917871967</v>
      </c>
      <c r="U56" s="11">
        <f t="shared" ref="U56" si="94">T56+U55</f>
        <v>-65539299.428886965</v>
      </c>
      <c r="V56" s="11">
        <f t="shared" ref="V56" si="95">U56+V55</f>
        <v>-68823742.919186965</v>
      </c>
      <c r="W56" s="11">
        <f t="shared" ref="W56" si="96">V56+W55</f>
        <v>-71918949.129371971</v>
      </c>
      <c r="X56" s="11">
        <f t="shared" ref="X56" si="97">W56+X55</f>
        <v>-74965861.689141974</v>
      </c>
      <c r="Y56" s="11">
        <f t="shared" ref="Y56" si="98">X56+Y55</f>
        <v>-77964480.598496974</v>
      </c>
      <c r="Z56" s="11">
        <f t="shared" ref="Z56" si="99">Y56+Z55</f>
        <v>-80914805.85743697</v>
      </c>
      <c r="AA56" s="11">
        <f t="shared" ref="AA56" si="100">Z56+AA55</f>
        <v>-83816837.465961963</v>
      </c>
      <c r="AB56" s="11">
        <f t="shared" ref="AB56" si="101">AA56+AB55</f>
        <v>-86670575.424071968</v>
      </c>
      <c r="AC56" s="11">
        <f t="shared" ref="AC56" si="102">AB56+AC55</f>
        <v>-89476019.731766969</v>
      </c>
      <c r="AD56" s="11">
        <f t="shared" ref="AD56" si="103">AC56+AD55</f>
        <v>-92233170.389046967</v>
      </c>
      <c r="AE56" s="11">
        <f t="shared" ref="AE56" si="104">AD56+AE55</f>
        <v>-94942027.395911962</v>
      </c>
      <c r="AF56" s="11">
        <f t="shared" ref="AF56" si="105">AE56+AF55</f>
        <v>-97602590.752361968</v>
      </c>
      <c r="AG56" s="11">
        <f t="shared" ref="AG56" si="106">AF56+AG55</f>
        <v>-100214860.45839697</v>
      </c>
    </row>
    <row r="57" spans="2:33" x14ac:dyDescent="0.2">
      <c r="B57" s="17" t="s">
        <v>353</v>
      </c>
      <c r="C57" s="19">
        <f t="shared" ref="C57" si="107">SUM(D57:AG57)</f>
        <v>0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2:33" x14ac:dyDescent="0.2">
      <c r="B58" s="43" t="s">
        <v>354</v>
      </c>
      <c r="C58" s="43"/>
      <c r="D58" s="44">
        <f>D56+D57</f>
        <v>-4126433.4994890001</v>
      </c>
      <c r="E58" s="44">
        <f t="shared" ref="E58" si="108">E56+E57</f>
        <v>-8176571.3149169963</v>
      </c>
      <c r="F58" s="44">
        <f t="shared" ref="F58" si="109">F56+F57</f>
        <v>-12150413.446283998</v>
      </c>
      <c r="G58" s="44">
        <f t="shared" ref="G58" si="110">G56+G57</f>
        <v>-16045373.152361995</v>
      </c>
      <c r="H58" s="44">
        <f t="shared" ref="H58" si="111">H56+H57</f>
        <v>-19940274.106871992</v>
      </c>
      <c r="I58" s="44">
        <f t="shared" ref="I58" si="112">I56+I57</f>
        <v>-23779352.412156992</v>
      </c>
      <c r="J58" s="44">
        <f t="shared" ref="J58" si="113">J56+J57</f>
        <v>-27562608.068216987</v>
      </c>
      <c r="K58" s="44">
        <f t="shared" ref="K58" si="114">K56+K57</f>
        <v>-31290041.075051986</v>
      </c>
      <c r="L58" s="44">
        <f t="shared" ref="L58" si="115">L56+L57</f>
        <v>-34961651.43266198</v>
      </c>
      <c r="M58" s="44">
        <f t="shared" ref="M58" si="116">M56+M57</f>
        <v>-38577439.141046979</v>
      </c>
      <c r="N58" s="44">
        <f t="shared" ref="N58" si="117">N56+N57</f>
        <v>-42137404.20020698</v>
      </c>
      <c r="O58" s="44">
        <f t="shared" ref="O58" si="118">O56+O57</f>
        <v>-45641546.610141978</v>
      </c>
      <c r="P58" s="44">
        <f t="shared" ref="P58" si="119">P56+P57</f>
        <v>-49089866.370851979</v>
      </c>
      <c r="Q58" s="44">
        <f t="shared" ref="Q58" si="120">Q56+Q57</f>
        <v>-52482363.482336983</v>
      </c>
      <c r="R58" s="44">
        <f t="shared" ref="R58" si="121">R56+R57</f>
        <v>-55819037.944596976</v>
      </c>
      <c r="S58" s="44">
        <f t="shared" ref="S58" si="122">S56+S57</f>
        <v>-59107418.756441973</v>
      </c>
      <c r="T58" s="44">
        <f t="shared" ref="T58" si="123">T56+T57</f>
        <v>-62347505.917871967</v>
      </c>
      <c r="U58" s="44">
        <f t="shared" ref="U58" si="124">U56+U57</f>
        <v>-65539299.428886965</v>
      </c>
      <c r="V58" s="44">
        <f t="shared" ref="V58" si="125">V56+V57</f>
        <v>-68823742.919186965</v>
      </c>
      <c r="W58" s="44">
        <f t="shared" ref="W58" si="126">W56+W57</f>
        <v>-71918949.129371971</v>
      </c>
      <c r="X58" s="44">
        <f t="shared" ref="X58" si="127">X56+X57</f>
        <v>-74965861.689141974</v>
      </c>
      <c r="Y58" s="44">
        <f t="shared" ref="Y58" si="128">Y56+Y57</f>
        <v>-77964480.598496974</v>
      </c>
      <c r="Z58" s="44">
        <f t="shared" ref="Z58" si="129">Z56+Z57</f>
        <v>-80914805.85743697</v>
      </c>
      <c r="AA58" s="44">
        <f t="shared" ref="AA58" si="130">AA56+AA57</f>
        <v>-83816837.465961963</v>
      </c>
      <c r="AB58" s="44">
        <f t="shared" ref="AB58" si="131">AB56+AB57</f>
        <v>-86670575.424071968</v>
      </c>
      <c r="AC58" s="44">
        <f t="shared" ref="AC58" si="132">AC56+AC57</f>
        <v>-89476019.731766969</v>
      </c>
      <c r="AD58" s="44">
        <f t="shared" ref="AD58" si="133">AD56+AD57</f>
        <v>-92233170.389046967</v>
      </c>
      <c r="AE58" s="44">
        <f t="shared" ref="AE58" si="134">AE56+AE57</f>
        <v>-94942027.395911962</v>
      </c>
      <c r="AF58" s="44">
        <f t="shared" ref="AF58" si="135">AF56+AF57</f>
        <v>-97602590.752361968</v>
      </c>
      <c r="AG58" s="44">
        <f t="shared" ref="AG58" si="136">AG56+AG57</f>
        <v>-100214860.45839697</v>
      </c>
    </row>
    <row r="60" spans="2:33" x14ac:dyDescent="0.2">
      <c r="B60" s="1" t="s">
        <v>460</v>
      </c>
    </row>
  </sheetData>
  <phoneticPr fontId="4" type="noConversion"/>
  <conditionalFormatting sqref="D40:AG40">
    <cfRule type="cellIs" dxfId="3" priority="4" stopIfTrue="1" operator="lessThan">
      <formula>0</formula>
    </cfRule>
  </conditionalFormatting>
  <conditionalFormatting sqref="D42:AG42">
    <cfRule type="cellIs" dxfId="2" priority="3" stopIfTrue="1" operator="lessThan">
      <formula>0</formula>
    </cfRule>
  </conditionalFormatting>
  <conditionalFormatting sqref="D56:AG56">
    <cfRule type="cellIs" dxfId="1" priority="2" stopIfTrue="1" operator="lessThan">
      <formula>0</formula>
    </cfRule>
  </conditionalFormatting>
  <conditionalFormatting sqref="D58:AG58">
    <cfRule type="cellIs" dxfId="0" priority="1" stopIfTrue="1" operator="lessThan">
      <formula>0</formula>
    </cfRule>
  </conditionalFormatting>
  <pageMargins left="0.24791666666666667" right="0.1953125" top="1" bottom="1" header="0.5" footer="0.5"/>
  <pageSetup scale="70" orientation="landscape" r:id="rId1"/>
  <headerFooter alignWithMargins="0">
    <oddHeader>&amp;LPríloha 7: Štandardné tabuľky - Cesty
&amp;"Arial,Tučné"&amp;12 06 Finančná analýza</oddHeader>
    <oddFooter>Strana &amp;P z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List15">
    <tabColor rgb="FF92D050"/>
  </sheetPr>
  <dimension ref="B2:CG96"/>
  <sheetViews>
    <sheetView zoomScale="80" zoomScaleNormal="80" workbookViewId="0">
      <selection activeCell="H5" sqref="H5"/>
    </sheetView>
  </sheetViews>
  <sheetFormatPr defaultRowHeight="11.25" x14ac:dyDescent="0.2"/>
  <cols>
    <col min="1" max="1" width="2.7109375" style="205" customWidth="1"/>
    <col min="2" max="2" width="40.7109375" style="205" customWidth="1"/>
    <col min="3" max="3" width="10.7109375" style="205" customWidth="1"/>
    <col min="4" max="32" width="8.7109375" style="205" customWidth="1"/>
    <col min="33" max="33" width="10" style="205" customWidth="1"/>
    <col min="34" max="34" width="10.28515625" style="205" customWidth="1"/>
    <col min="35" max="40" width="9.140625" style="205"/>
    <col min="41" max="41" width="10.7109375" style="205" bestFit="1" customWidth="1"/>
    <col min="42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206"/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207" t="s">
        <v>358</v>
      </c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29</v>
      </c>
      <c r="C5" s="222">
        <f t="shared" ref="C5:C10" si="1">SUM(D5:AG5)</f>
        <v>124195011.55690446</v>
      </c>
      <c r="D5" s="232">
        <f>'[1]07 Čas cestujúcich'!D5</f>
        <v>4111570.0037898384</v>
      </c>
      <c r="E5" s="232">
        <f>'[1]07 Čas cestujúcich'!E5</f>
        <v>4080040.6549529559</v>
      </c>
      <c r="F5" s="232">
        <f>'[1]07 Čas cestujúcich'!F5</f>
        <v>4049912.8888832862</v>
      </c>
      <c r="G5" s="232">
        <f>'[1]07 Čas cestujúcich'!G5</f>
        <v>3993582.4608878554</v>
      </c>
      <c r="H5" s="232">
        <f>'[1]07 Čas cestujúcich'!H5</f>
        <v>3993582.4608878554</v>
      </c>
      <c r="I5" s="232">
        <f>'[1]07 Čas cestujúcich'!I5</f>
        <v>4006766.4042971246</v>
      </c>
      <c r="J5" s="232">
        <f>'[1]07 Čas cestujúcich'!J5</f>
        <v>4020038.0849409699</v>
      </c>
      <c r="K5" s="232">
        <f>'[1]07 Čas cestujúcich'!K5</f>
        <v>4033398.6290193587</v>
      </c>
      <c r="L5" s="232">
        <f>'[1]07 Čas cestujúcich'!L5</f>
        <v>4046849.1843496324</v>
      </c>
      <c r="M5" s="232">
        <f>'[1]07 Čas cestujúcich'!M5</f>
        <v>4060390.9209191892</v>
      </c>
      <c r="N5" s="232">
        <f>'[1]07 Čas cestujúcich'!N5</f>
        <v>4074025.0314556831</v>
      </c>
      <c r="O5" s="232">
        <f>'[1]07 Čas cestujúcich'!O5</f>
        <v>4087752.7320155259</v>
      </c>
      <c r="P5" s="232">
        <f>'[1]07 Čas cestujúcich'!P5</f>
        <v>4101575.2625912759</v>
      </c>
      <c r="Q5" s="232">
        <f>'[1]07 Čas cestujúcich'!Q5</f>
        <v>4115493.8877387051</v>
      </c>
      <c r="R5" s="232">
        <f>'[1]07 Čas cestujúcich'!R5</f>
        <v>4129509.8972242917</v>
      </c>
      <c r="S5" s="232">
        <f>'[1]07 Čas cestujúcich'!S5</f>
        <v>4140463.1654842477</v>
      </c>
      <c r="T5" s="232">
        <f>'[1]07 Čas cestujúcich'!T5</f>
        <v>4151474.3748244541</v>
      </c>
      <c r="U5" s="232">
        <f>'[1]07 Čas cestujúcich'!U5</f>
        <v>4162544.0756487665</v>
      </c>
      <c r="V5" s="232">
        <f>'[1]07 Čas cestujúcich'!V5</f>
        <v>4173672.8258187361</v>
      </c>
      <c r="W5" s="232">
        <f>'[1]07 Čas cestujúcich'!W5</f>
        <v>4184861.190785245</v>
      </c>
      <c r="X5" s="232">
        <f>'[1]07 Čas cestujúcich'!X5</f>
        <v>4196109.7437231038</v>
      </c>
      <c r="Y5" s="232">
        <f>'[1]07 Čas cestujúcich'!Y5</f>
        <v>4207419.0656685149</v>
      </c>
      <c r="Z5" s="232">
        <f>'[1]07 Čas cestujúcich'!Z5</f>
        <v>4218789.7456595907</v>
      </c>
      <c r="AA5" s="232">
        <f>'[1]07 Čas cestujúcich'!AA5</f>
        <v>4230222.3808799721</v>
      </c>
      <c r="AB5" s="232">
        <f>'[1]07 Čas cestujúcich'!AB5</f>
        <v>4241717.5768055804</v>
      </c>
      <c r="AC5" s="232">
        <f>'[1]07 Čas cestujúcich'!AC5</f>
        <v>4253275.9473546818</v>
      </c>
      <c r="AD5" s="232">
        <f>'[1]07 Čas cestujúcich'!AD5</f>
        <v>4264898.1150412476</v>
      </c>
      <c r="AE5" s="232">
        <f>'[1]07 Čas cestujúcich'!AE5</f>
        <v>4276584.7111318028</v>
      </c>
      <c r="AF5" s="232">
        <f>'[1]07 Čas cestujúcich'!AF5</f>
        <v>4288336.3758057281</v>
      </c>
      <c r="AG5" s="232">
        <f>'[1]07 Čas cestujúcich'!AG5</f>
        <v>4300153.7583192596</v>
      </c>
    </row>
    <row r="6" spans="2:33" x14ac:dyDescent="0.2">
      <c r="B6" s="204" t="s">
        <v>30</v>
      </c>
      <c r="C6" s="222">
        <f t="shared" si="1"/>
        <v>121898593.26481111</v>
      </c>
      <c r="D6" s="232">
        <f>'[1]07 Čas cestujúcich'!D6</f>
        <v>4111570.0037898384</v>
      </c>
      <c r="E6" s="232">
        <f>'[1]07 Čas cestujúcich'!E6</f>
        <v>4080040.6549529559</v>
      </c>
      <c r="F6" s="232">
        <f>'[1]07 Čas cestujúcich'!F6</f>
        <v>4049912.8888832862</v>
      </c>
      <c r="G6" s="232">
        <f>'[1]07 Čas cestujúcich'!G6</f>
        <v>3930799.2716074479</v>
      </c>
      <c r="H6" s="232">
        <f>'[1]07 Čas cestujúcich'!H6</f>
        <v>3930799.2716074479</v>
      </c>
      <c r="I6" s="232">
        <f>'[1]07 Čas cestujúcich'!I6</f>
        <v>3941737.0864951257</v>
      </c>
      <c r="J6" s="232">
        <f>'[1]07 Čas cestujúcich'!J6</f>
        <v>3952725.5278832344</v>
      </c>
      <c r="K6" s="232">
        <f>'[1]07 Čas cestujúcich'!K6</f>
        <v>3963765.0399508425</v>
      </c>
      <c r="L6" s="232">
        <f>'[1]07 Čas cestujúcich'!L6</f>
        <v>3974856.0726448232</v>
      </c>
      <c r="M6" s="232">
        <f>'[1]07 Čas cestujúcich'!M6</f>
        <v>3985999.0817798926</v>
      </c>
      <c r="N6" s="232">
        <f>'[1]07 Čas cestujúcich'!N6</f>
        <v>3997194.5291407323</v>
      </c>
      <c r="O6" s="232">
        <f>'[1]07 Čas cestujúcich'!O6</f>
        <v>4008442.8825864061</v>
      </c>
      <c r="P6" s="232">
        <f>'[1]07 Čas cestujúcich'!P6</f>
        <v>4019744.6161570596</v>
      </c>
      <c r="Q6" s="232">
        <f>'[1]07 Čas cestujúcich'!Q6</f>
        <v>4031100.2101828977</v>
      </c>
      <c r="R6" s="232">
        <f>'[1]07 Čas cestujúcich'!R6</f>
        <v>4042510.1513956338</v>
      </c>
      <c r="S6" s="232">
        <f>'[1]07 Čas cestujúcich'!S6</f>
        <v>4052572.4131230484</v>
      </c>
      <c r="T6" s="232">
        <f>'[1]07 Čas cestujúcich'!T6</f>
        <v>4062690.0956250792</v>
      </c>
      <c r="U6" s="232">
        <f>'[1]07 Čas cestujúcich'!U6</f>
        <v>4072863.849436529</v>
      </c>
      <c r="V6" s="232">
        <f>'[1]07 Čas cestujúcich'!V6</f>
        <v>4083094.336636452</v>
      </c>
      <c r="W6" s="232">
        <f>'[1]07 Čas cestujúcich'!W6</f>
        <v>4093382.2311193217</v>
      </c>
      <c r="X6" s="232">
        <f>'[1]07 Čas cestujúcich'!X6</f>
        <v>4103728.2188740834</v>
      </c>
      <c r="Y6" s="232">
        <f>'[1]07 Čas cestujúcich'!Y6</f>
        <v>4114132.99827134</v>
      </c>
      <c r="Z6" s="232">
        <f>'[1]07 Čas cestujúcich'!Z6</f>
        <v>4124597.2803589073</v>
      </c>
      <c r="AA6" s="232">
        <f>'[1]07 Čas cestujúcich'!AA6</f>
        <v>4135121.7891661148</v>
      </c>
      <c r="AB6" s="232">
        <f>'[1]07 Čas cestujúcich'!AB6</f>
        <v>4145707.2620170643</v>
      </c>
      <c r="AC6" s="232">
        <f>'[1]07 Čas cestujúcich'!AC6</f>
        <v>4156354.4498532182</v>
      </c>
      <c r="AD6" s="232">
        <f>'[1]07 Čas cestujúcich'!AD6</f>
        <v>4167064.1175656402</v>
      </c>
      <c r="AE6" s="232">
        <f>'[1]07 Čas cestujúcich'!AE6</f>
        <v>4177837.0443372061</v>
      </c>
      <c r="AF6" s="232">
        <f>'[1]07 Čas cestujúcich'!AF6</f>
        <v>4188674.0239951485</v>
      </c>
      <c r="AG6" s="232">
        <f>'[1]07 Čas cestujúcich'!AG6</f>
        <v>4199575.8653743248</v>
      </c>
    </row>
    <row r="7" spans="2:33" ht="12" thickBot="1" x14ac:dyDescent="0.25">
      <c r="B7" s="210" t="s">
        <v>360</v>
      </c>
      <c r="C7" s="226">
        <f t="shared" si="1"/>
        <v>2296418.2920933771</v>
      </c>
      <c r="D7" s="226">
        <f>D5-D6</f>
        <v>0</v>
      </c>
      <c r="E7" s="226">
        <f t="shared" ref="E7:AG7" si="2">E5-E6</f>
        <v>0</v>
      </c>
      <c r="F7" s="226">
        <f t="shared" si="2"/>
        <v>0</v>
      </c>
      <c r="G7" s="226">
        <f t="shared" si="2"/>
        <v>62783.189280407503</v>
      </c>
      <c r="H7" s="226">
        <f t="shared" si="2"/>
        <v>62783.189280407503</v>
      </c>
      <c r="I7" s="226">
        <f t="shared" si="2"/>
        <v>65029.317801998928</v>
      </c>
      <c r="J7" s="226">
        <f t="shared" si="2"/>
        <v>67312.55705773551</v>
      </c>
      <c r="K7" s="226">
        <f t="shared" si="2"/>
        <v>69633.589068516158</v>
      </c>
      <c r="L7" s="226">
        <f t="shared" si="2"/>
        <v>71993.111704809126</v>
      </c>
      <c r="M7" s="226">
        <f t="shared" si="2"/>
        <v>74391.839139296673</v>
      </c>
      <c r="N7" s="226">
        <f t="shared" si="2"/>
        <v>76830.502314950805</v>
      </c>
      <c r="O7" s="226">
        <f t="shared" si="2"/>
        <v>79309.849429119844</v>
      </c>
      <c r="P7" s="226">
        <f t="shared" si="2"/>
        <v>81830.646434216294</v>
      </c>
      <c r="Q7" s="226">
        <f t="shared" si="2"/>
        <v>84393.6775558074</v>
      </c>
      <c r="R7" s="226">
        <f t="shared" si="2"/>
        <v>86999.745828657877</v>
      </c>
      <c r="S7" s="226">
        <f t="shared" si="2"/>
        <v>87890.752361199353</v>
      </c>
      <c r="T7" s="226">
        <f t="shared" si="2"/>
        <v>88784.27919937484</v>
      </c>
      <c r="U7" s="226">
        <f t="shared" si="2"/>
        <v>89680.226212237496</v>
      </c>
      <c r="V7" s="226">
        <f t="shared" si="2"/>
        <v>90578.489182284102</v>
      </c>
      <c r="W7" s="226">
        <f t="shared" si="2"/>
        <v>91478.959665923379</v>
      </c>
      <c r="X7" s="226">
        <f t="shared" si="2"/>
        <v>92381.52484902041</v>
      </c>
      <c r="Y7" s="226">
        <f t="shared" si="2"/>
        <v>93286.067397174891</v>
      </c>
      <c r="Z7" s="226">
        <f t="shared" si="2"/>
        <v>94192.465300683398</v>
      </c>
      <c r="AA7" s="226">
        <f t="shared" si="2"/>
        <v>95100.591713857371</v>
      </c>
      <c r="AB7" s="226">
        <f t="shared" si="2"/>
        <v>96010.314788516145</v>
      </c>
      <c r="AC7" s="226">
        <f t="shared" si="2"/>
        <v>96921.497501463629</v>
      </c>
      <c r="AD7" s="226">
        <f t="shared" si="2"/>
        <v>97833.997475607321</v>
      </c>
      <c r="AE7" s="226">
        <f t="shared" si="2"/>
        <v>98747.666794596706</v>
      </c>
      <c r="AF7" s="226">
        <f t="shared" si="2"/>
        <v>99662.351810579654</v>
      </c>
      <c r="AG7" s="226">
        <f t="shared" si="2"/>
        <v>100577.89294493478</v>
      </c>
    </row>
    <row r="8" spans="2:33" ht="12" thickTop="1" x14ac:dyDescent="0.2">
      <c r="B8" s="211" t="s">
        <v>247</v>
      </c>
      <c r="C8" s="230">
        <f t="shared" si="1"/>
        <v>167638.53532281649</v>
      </c>
      <c r="D8" s="230">
        <f>D7*Parametre!$C$88</f>
        <v>0</v>
      </c>
      <c r="E8" s="230">
        <f>E7*Parametre!$C$88</f>
        <v>0</v>
      </c>
      <c r="F8" s="230">
        <f>F7*Parametre!$C$88</f>
        <v>0</v>
      </c>
      <c r="G8" s="230">
        <f>G7*Parametre!$C$88</f>
        <v>4583.1728174697473</v>
      </c>
      <c r="H8" s="230">
        <f>H7*Parametre!$C$88</f>
        <v>4583.1728174697473</v>
      </c>
      <c r="I8" s="230">
        <f>I7*Parametre!$C$88</f>
        <v>4747.1401995459219</v>
      </c>
      <c r="J8" s="230">
        <f>J7*Parametre!$C$88</f>
        <v>4913.816665214692</v>
      </c>
      <c r="K8" s="230">
        <f>K7*Parametre!$C$88</f>
        <v>5083.2520020016791</v>
      </c>
      <c r="L8" s="230">
        <f>L7*Parametre!$C$88</f>
        <v>5255.4971544510654</v>
      </c>
      <c r="M8" s="230">
        <f>M7*Parametre!$C$88</f>
        <v>5430.6042571686567</v>
      </c>
      <c r="N8" s="230">
        <f>N7*Parametre!$C$88</f>
        <v>5608.6266689914082</v>
      </c>
      <c r="O8" s="230">
        <f>O7*Parametre!$C$88</f>
        <v>5789.6190083257479</v>
      </c>
      <c r="P8" s="230">
        <f>P7*Parametre!$C$88</f>
        <v>5973.6371896977889</v>
      </c>
      <c r="Q8" s="230">
        <f>Q7*Parametre!$C$88</f>
        <v>6160.7384615739402</v>
      </c>
      <c r="R8" s="230">
        <f>R7*Parametre!$C$88</f>
        <v>6350.9814454920242</v>
      </c>
      <c r="S8" s="230">
        <f>S7*Parametre!$C$88</f>
        <v>6416.0249223675528</v>
      </c>
      <c r="T8" s="230">
        <f>T7*Parametre!$C$88</f>
        <v>6481.2523815543627</v>
      </c>
      <c r="U8" s="230">
        <f>U7*Parametre!$C$88</f>
        <v>6546.6565134933371</v>
      </c>
      <c r="V8" s="230">
        <f>V7*Parametre!$C$88</f>
        <v>6612.2297103067394</v>
      </c>
      <c r="W8" s="230">
        <f>W7*Parametre!$C$88</f>
        <v>6677.9640556124059</v>
      </c>
      <c r="X8" s="230">
        <f>X7*Parametre!$C$88</f>
        <v>6743.8513139784891</v>
      </c>
      <c r="Y8" s="230">
        <f>Y7*Parametre!$C$88</f>
        <v>6809.8829199937663</v>
      </c>
      <c r="Z8" s="230">
        <f>Z7*Parametre!$C$88</f>
        <v>6876.0499669498877</v>
      </c>
      <c r="AA8" s="230">
        <f>AA7*Parametre!$C$88</f>
        <v>6942.3431951115881</v>
      </c>
      <c r="AB8" s="230">
        <f>AB7*Parametre!$C$88</f>
        <v>7008.7529795616783</v>
      </c>
      <c r="AC8" s="230">
        <f>AC7*Parametre!$C$88</f>
        <v>7075.2693176068442</v>
      </c>
      <c r="AD8" s="230">
        <f>AD7*Parametre!$C$88</f>
        <v>7141.8818157193336</v>
      </c>
      <c r="AE8" s="230">
        <f>AE7*Parametre!$C$88</f>
        <v>7208.5796760055591</v>
      </c>
      <c r="AF8" s="230">
        <f>AF7*Parametre!$C$88</f>
        <v>7275.3516821723142</v>
      </c>
      <c r="AG8" s="230">
        <f>AG7*Parametre!$C$88</f>
        <v>7342.1861849802381</v>
      </c>
    </row>
    <row r="9" spans="2:33" x14ac:dyDescent="0.2">
      <c r="B9" s="204" t="s">
        <v>170</v>
      </c>
      <c r="C9" s="222">
        <f t="shared" si="1"/>
        <v>560326.0632707841</v>
      </c>
      <c r="D9" s="222">
        <f>D7*Parametre!$D$88</f>
        <v>0</v>
      </c>
      <c r="E9" s="222">
        <f>E7*Parametre!$D$88</f>
        <v>0</v>
      </c>
      <c r="F9" s="222">
        <f>F7*Parametre!$D$88</f>
        <v>0</v>
      </c>
      <c r="G9" s="222">
        <f>G7*Parametre!$D$88</f>
        <v>15319.09818441943</v>
      </c>
      <c r="H9" s="222">
        <f>H7*Parametre!$D$88</f>
        <v>15319.09818441943</v>
      </c>
      <c r="I9" s="222">
        <f>I7*Parametre!$D$88</f>
        <v>15867.153543687738</v>
      </c>
      <c r="J9" s="222">
        <f>J7*Parametre!$D$88</f>
        <v>16424.263922087463</v>
      </c>
      <c r="K9" s="222">
        <f>K7*Parametre!$D$88</f>
        <v>16990.595732717942</v>
      </c>
      <c r="L9" s="222">
        <f>L7*Parametre!$D$88</f>
        <v>17566.319255973427</v>
      </c>
      <c r="M9" s="222">
        <f>M7*Parametre!$D$88</f>
        <v>18151.608749988387</v>
      </c>
      <c r="N9" s="222">
        <f>N7*Parametre!$D$88</f>
        <v>18746.642564847996</v>
      </c>
      <c r="O9" s="222">
        <f>O7*Parametre!$D$88</f>
        <v>19351.60326070524</v>
      </c>
      <c r="P9" s="222">
        <f>P7*Parametre!$D$88</f>
        <v>19966.677729948777</v>
      </c>
      <c r="Q9" s="222">
        <f>Q7*Parametre!$D$88</f>
        <v>20592.057323617006</v>
      </c>
      <c r="R9" s="222">
        <f>R7*Parametre!$D$88</f>
        <v>21227.937982192521</v>
      </c>
      <c r="S9" s="222">
        <f>S7*Parametre!$D$88</f>
        <v>21445.34357613264</v>
      </c>
      <c r="T9" s="222">
        <f>T7*Parametre!$D$88</f>
        <v>21663.364124647462</v>
      </c>
      <c r="U9" s="222">
        <f>U7*Parametre!$D$88</f>
        <v>21881.975195785948</v>
      </c>
      <c r="V9" s="222">
        <f>V7*Parametre!$D$88</f>
        <v>22101.151360477321</v>
      </c>
      <c r="W9" s="222">
        <f>W7*Parametre!$D$88</f>
        <v>22320.866158485303</v>
      </c>
      <c r="X9" s="222">
        <f>X7*Parametre!$D$88</f>
        <v>22541.092063160981</v>
      </c>
      <c r="Y9" s="222">
        <f>Y7*Parametre!$D$88</f>
        <v>22761.800444910674</v>
      </c>
      <c r="Z9" s="222">
        <f>Z7*Parametre!$D$88</f>
        <v>22982.96153336675</v>
      </c>
      <c r="AA9" s="222">
        <f>AA7*Parametre!$D$88</f>
        <v>23204.544378181199</v>
      </c>
      <c r="AB9" s="222">
        <f>AB7*Parametre!$D$88</f>
        <v>23426.516808397941</v>
      </c>
      <c r="AC9" s="222">
        <f>AC7*Parametre!$D$88</f>
        <v>23648.845390357124</v>
      </c>
      <c r="AD9" s="222">
        <f>AD7*Parametre!$D$88</f>
        <v>23871.495384048187</v>
      </c>
      <c r="AE9" s="222">
        <f>AE7*Parametre!$D$88</f>
        <v>24094.430697881595</v>
      </c>
      <c r="AF9" s="222">
        <f>AF7*Parametre!$D$88</f>
        <v>24317.613841781436</v>
      </c>
      <c r="AG9" s="222">
        <f>AG7*Parametre!$D$88</f>
        <v>24541.005878564087</v>
      </c>
    </row>
    <row r="10" spans="2:33" x14ac:dyDescent="0.2">
      <c r="B10" s="204" t="s">
        <v>171</v>
      </c>
      <c r="C10" s="222">
        <f t="shared" si="1"/>
        <v>1568453.6934997765</v>
      </c>
      <c r="D10" s="222">
        <f>D7*Parametre!$E$88</f>
        <v>0</v>
      </c>
      <c r="E10" s="222">
        <f>E7*Parametre!$E$88</f>
        <v>0</v>
      </c>
      <c r="F10" s="222">
        <f>F7*Parametre!$E$88</f>
        <v>0</v>
      </c>
      <c r="G10" s="222">
        <f>G7*Parametre!$E$88</f>
        <v>42880.918278518329</v>
      </c>
      <c r="H10" s="222">
        <f>H7*Parametre!$E$88</f>
        <v>42880.918278518329</v>
      </c>
      <c r="I10" s="222">
        <f>I7*Parametre!$E$88</f>
        <v>44415.024058765273</v>
      </c>
      <c r="J10" s="222">
        <f>J7*Parametre!$E$88</f>
        <v>45974.476470433357</v>
      </c>
      <c r="K10" s="222">
        <f>K7*Parametre!$E$88</f>
        <v>47559.741333796541</v>
      </c>
      <c r="L10" s="222">
        <f>L7*Parametre!$E$88</f>
        <v>49171.295294384639</v>
      </c>
      <c r="M10" s="222">
        <f>M7*Parametre!$E$88</f>
        <v>50809.62613213963</v>
      </c>
      <c r="N10" s="222">
        <f>N7*Parametre!$E$88</f>
        <v>52475.233081111401</v>
      </c>
      <c r="O10" s="222">
        <f>O7*Parametre!$E$88</f>
        <v>54168.627160088858</v>
      </c>
      <c r="P10" s="222">
        <f>P7*Parametre!$E$88</f>
        <v>55890.331514569734</v>
      </c>
      <c r="Q10" s="222">
        <f>Q7*Parametre!$E$88</f>
        <v>57640.881770616455</v>
      </c>
      <c r="R10" s="222">
        <f>R7*Parametre!$E$88</f>
        <v>59420.826400973332</v>
      </c>
      <c r="S10" s="222">
        <f>S7*Parametre!$E$88</f>
        <v>60029.383862699164</v>
      </c>
      <c r="T10" s="222">
        <f>T7*Parametre!$E$88</f>
        <v>60639.662693173021</v>
      </c>
      <c r="U10" s="222">
        <f>U7*Parametre!$E$88</f>
        <v>61251.594502958214</v>
      </c>
      <c r="V10" s="222">
        <f>V7*Parametre!$E$88</f>
        <v>61865.108111500049</v>
      </c>
      <c r="W10" s="222">
        <f>W7*Parametre!$E$88</f>
        <v>62480.129451825676</v>
      </c>
      <c r="X10" s="222">
        <f>X7*Parametre!$E$88</f>
        <v>63096.581471880942</v>
      </c>
      <c r="Y10" s="222">
        <f>Y7*Parametre!$E$88</f>
        <v>63714.384032270456</v>
      </c>
      <c r="Z10" s="222">
        <f>Z7*Parametre!$E$88</f>
        <v>64333.453800366762</v>
      </c>
      <c r="AA10" s="222">
        <f>AA7*Parametre!$E$88</f>
        <v>64953.704140564587</v>
      </c>
      <c r="AB10" s="222">
        <f>AB7*Parametre!$E$88</f>
        <v>65575.045000556536</v>
      </c>
      <c r="AC10" s="222">
        <f>AC7*Parametre!$E$88</f>
        <v>66197.382793499666</v>
      </c>
      <c r="AD10" s="222">
        <f>AD7*Parametre!$E$88</f>
        <v>66820.620275839799</v>
      </c>
      <c r="AE10" s="222">
        <f>AE7*Parametre!$E$88</f>
        <v>67444.656420709551</v>
      </c>
      <c r="AF10" s="222">
        <f>AF7*Parametre!$E$88</f>
        <v>68069.386286625915</v>
      </c>
      <c r="AG10" s="222">
        <f>AG7*Parametre!$E$88</f>
        <v>68694.700881390454</v>
      </c>
    </row>
    <row r="12" spans="2:33" x14ac:dyDescent="0.2">
      <c r="B12" s="212" t="s">
        <v>361</v>
      </c>
    </row>
    <row r="13" spans="2:33" x14ac:dyDescent="0.2">
      <c r="B13" s="209" t="s">
        <v>247</v>
      </c>
      <c r="C13" s="222">
        <f>SUM(D13:AG13)</f>
        <v>3300781.1638870244</v>
      </c>
      <c r="D13" s="222">
        <f>D8*Parametre!H95</f>
        <v>0</v>
      </c>
      <c r="E13" s="222">
        <f>E8*Parametre!I95</f>
        <v>0</v>
      </c>
      <c r="F13" s="222">
        <f>F8*Parametre!J95</f>
        <v>0</v>
      </c>
      <c r="G13" s="222">
        <f>G8*Parametre!K95</f>
        <v>80251.356033895281</v>
      </c>
      <c r="H13" s="222">
        <f>H8*Parametre!L95</f>
        <v>81213.822325563917</v>
      </c>
      <c r="I13" s="222">
        <f>I8*Parametre!M95</f>
        <v>84831.395365885634</v>
      </c>
      <c r="J13" s="222">
        <f>J8*Parametre!N95</f>
        <v>88546.976307168748</v>
      </c>
      <c r="K13" s="222">
        <f>K8*Parametre!O95</f>
        <v>92362.688876370521</v>
      </c>
      <c r="L13" s="222">
        <f>L8*Parametre!P95</f>
        <v>96280.707869543519</v>
      </c>
      <c r="M13" s="222">
        <f>M8*Parametre!Q95</f>
        <v>100303.26062990508</v>
      </c>
      <c r="N13" s="222">
        <f>N8*Parametre!R95</f>
        <v>104488.71484330994</v>
      </c>
      <c r="O13" s="222">
        <f>O8*Parametre!S95</f>
        <v>108786.9411664408</v>
      </c>
      <c r="P13" s="222">
        <f>P8*Parametre!T95</f>
        <v>113200.4247447731</v>
      </c>
      <c r="Q13" s="222">
        <f>Q8*Parametre!U95</f>
        <v>117731.71200067799</v>
      </c>
      <c r="R13" s="222">
        <f>R8*Parametre!V95</f>
        <v>122383.41245463131</v>
      </c>
      <c r="S13" s="222">
        <f>S8*Parametre!W95</f>
        <v>124470.88349393051</v>
      </c>
      <c r="T13" s="222">
        <f>T8*Parametre!X95</f>
        <v>126643.67153557224</v>
      </c>
      <c r="U13" s="222">
        <f>U8*Parametre!Y95</f>
        <v>128838.20018554888</v>
      </c>
      <c r="V13" s="222">
        <f>V8*Parametre!Z95</f>
        <v>131054.39285827958</v>
      </c>
      <c r="W13" s="222">
        <f>W8*Parametre!AA95</f>
        <v>133292.16255002364</v>
      </c>
      <c r="X13" s="222">
        <f>X8*Parametre!AB95</f>
        <v>135551.41141096764</v>
      </c>
      <c r="Y13" s="222">
        <f>Y8*Parametre!AC95</f>
        <v>137832.03030067382</v>
      </c>
      <c r="Z13" s="222">
        <f>Z8*Parametre!AD95</f>
        <v>140133.89832643871</v>
      </c>
      <c r="AA13" s="222">
        <f>AA8*Parametre!AE95</f>
        <v>142456.88236368977</v>
      </c>
      <c r="AB13" s="222">
        <f>AB8*Parametre!AF95</f>
        <v>144800.83655774427</v>
      </c>
      <c r="AC13" s="222">
        <f>AC8*Parametre!AG95</f>
        <v>147519.3652721027</v>
      </c>
      <c r="AD13" s="222">
        <f>AD8*Parametre!AH95</f>
        <v>150265.19340273476</v>
      </c>
      <c r="AE13" s="222">
        <f>AE8*Parametre!AI95</f>
        <v>153038.14652159801</v>
      </c>
      <c r="AF13" s="222">
        <f>AF8*Parametre!AJ95</f>
        <v>155838.03303213097</v>
      </c>
      <c r="AG13" s="222">
        <f>AG8*Parametre!AK95</f>
        <v>158664.64345742294</v>
      </c>
    </row>
    <row r="14" spans="2:33" x14ac:dyDescent="0.2">
      <c r="B14" s="209" t="s">
        <v>170</v>
      </c>
      <c r="C14" s="222">
        <f>SUM(D14:AG14)</f>
        <v>4912812.667753052</v>
      </c>
      <c r="D14" s="222">
        <f>D9*Parametre!H96</f>
        <v>0</v>
      </c>
      <c r="E14" s="222">
        <f>E9*Parametre!I96</f>
        <v>0</v>
      </c>
      <c r="F14" s="222">
        <f>F9*Parametre!J96</f>
        <v>0</v>
      </c>
      <c r="G14" s="222">
        <f>G9*Parametre!K96</f>
        <v>123778.313330109</v>
      </c>
      <c r="H14" s="222">
        <f>H9*Parametre!L96</f>
        <v>124850.65020301836</v>
      </c>
      <c r="I14" s="222">
        <f>I9*Parametre!M96</f>
        <v>130110.65905823944</v>
      </c>
      <c r="J14" s="222">
        <f>J9*Parametre!N96</f>
        <v>135500.17735722158</v>
      </c>
      <c r="K14" s="222">
        <f>K9*Parametre!O96</f>
        <v>141021.94458155893</v>
      </c>
      <c r="L14" s="222">
        <f>L9*Parametre!P96</f>
        <v>146678.7657873781</v>
      </c>
      <c r="M14" s="222">
        <f>M9*Parametre!Q96</f>
        <v>152473.51349990244</v>
      </c>
      <c r="N14" s="222">
        <f>N9*Parametre!R96</f>
        <v>158409.12967296556</v>
      </c>
      <c r="O14" s="222">
        <f>O9*Parametre!S96</f>
        <v>164488.62771599455</v>
      </c>
      <c r="P14" s="222">
        <f>P9*Parametre!T96</f>
        <v>170715.09459106205</v>
      </c>
      <c r="Q14" s="222">
        <f>Q9*Parametre!U96</f>
        <v>177091.69298310624</v>
      </c>
      <c r="R14" s="222">
        <f>R9*Parametre!V96</f>
        <v>183621.6635459653</v>
      </c>
      <c r="S14" s="222">
        <f>S9*Parametre!W96</f>
        <v>186360.03567659264</v>
      </c>
      <c r="T14" s="222">
        <f>T9*Parametre!X96</f>
        <v>189121.16880817234</v>
      </c>
      <c r="U14" s="222">
        <f>U9*Parametre!Y96</f>
        <v>191904.92246704275</v>
      </c>
      <c r="V14" s="222">
        <f>V9*Parametre!Z96</f>
        <v>194711.14348580519</v>
      </c>
      <c r="W14" s="222">
        <f>W9*Parametre!AA96</f>
        <v>197539.66550259493</v>
      </c>
      <c r="X14" s="222">
        <f>X9*Parametre!AB96</f>
        <v>200390.30844150114</v>
      </c>
      <c r="Y14" s="222">
        <f>Y9*Parametre!AC96</f>
        <v>203262.87797305232</v>
      </c>
      <c r="Z14" s="222">
        <f>Z9*Parametre!AD96</f>
        <v>206157.16495429975</v>
      </c>
      <c r="AA14" s="222">
        <f>AA9*Parametre!AE96</f>
        <v>209072.94484741261</v>
      </c>
      <c r="AB14" s="222">
        <f>AB9*Parametre!AF96</f>
        <v>212244.24228408534</v>
      </c>
      <c r="AC14" s="222">
        <f>AC9*Parametre!AG96</f>
        <v>215677.46996005694</v>
      </c>
      <c r="AD14" s="222">
        <f>AD9*Parametre!AH96</f>
        <v>219140.32762556235</v>
      </c>
      <c r="AE14" s="222">
        <f>AE9*Parametre!AI96</f>
        <v>222632.53964842594</v>
      </c>
      <c r="AF14" s="222">
        <f>AF9*Parametre!AJ96</f>
        <v>226153.80872856738</v>
      </c>
      <c r="AG14" s="222">
        <f>AG9*Parametre!AK96</f>
        <v>229703.81502335984</v>
      </c>
    </row>
    <row r="15" spans="2:33" x14ac:dyDescent="0.2">
      <c r="B15" s="209" t="s">
        <v>171</v>
      </c>
      <c r="C15" s="231">
        <f>SUM(D15:AG15)</f>
        <v>8890122.8354353588</v>
      </c>
      <c r="D15" s="222">
        <f>D10*Parametre!H97</f>
        <v>0</v>
      </c>
      <c r="E15" s="222">
        <f>E10*Parametre!I97</f>
        <v>0</v>
      </c>
      <c r="F15" s="222">
        <f>F10*Parametre!J97</f>
        <v>0</v>
      </c>
      <c r="G15" s="222">
        <f>G10*Parametre!K97</f>
        <v>224267.20259665087</v>
      </c>
      <c r="H15" s="222">
        <f>H10*Parametre!L97</f>
        <v>225982.43932779157</v>
      </c>
      <c r="I15" s="222">
        <f>I10*Parametre!M97</f>
        <v>235399.62751145594</v>
      </c>
      <c r="J15" s="222">
        <f>J10*Parametre!N97</f>
        <v>245043.9595874098</v>
      </c>
      <c r="K15" s="222">
        <f>K10*Parametre!O97</f>
        <v>254920.21354914948</v>
      </c>
      <c r="L15" s="222">
        <f>L10*Parametre!P97</f>
        <v>265033.28163673321</v>
      </c>
      <c r="M15" s="222">
        <f>M10*Parametre!Q97</f>
        <v>275388.17363619682</v>
      </c>
      <c r="N15" s="222">
        <f>N10*Parametre!R97</f>
        <v>285990.02029205713</v>
      </c>
      <c r="O15" s="222">
        <f>O10*Parametre!S97</f>
        <v>296844.07683728694</v>
      </c>
      <c r="P15" s="222">
        <f>P10*Parametre!T97</f>
        <v>307955.72664527921</v>
      </c>
      <c r="Q15" s="222">
        <f>Q10*Parametre!U97</f>
        <v>319330.48500921519</v>
      </c>
      <c r="R15" s="222">
        <f>R10*Parametre!V97</f>
        <v>330974.0030534215</v>
      </c>
      <c r="S15" s="222">
        <f>S10*Parametre!W97</f>
        <v>336164.54963111528</v>
      </c>
      <c r="T15" s="222">
        <f>T10*Parametre!X97</f>
        <v>341401.30096256413</v>
      </c>
      <c r="U15" s="222">
        <f>U10*Parametre!Y97</f>
        <v>346684.02488674351</v>
      </c>
      <c r="V15" s="222">
        <f>V10*Parametre!Z97</f>
        <v>352012.46515443531</v>
      </c>
      <c r="W15" s="222">
        <f>W10*Parametre!AA97</f>
        <v>357386.34046444285</v>
      </c>
      <c r="X15" s="222">
        <f>X10*Parametre!AB97</f>
        <v>362805.3434633154</v>
      </c>
      <c r="Y15" s="222">
        <f>Y10*Parametre!AC97</f>
        <v>368269.13970652327</v>
      </c>
      <c r="Z15" s="222">
        <f>Z10*Parametre!AD97</f>
        <v>373777.36658013088</v>
      </c>
      <c r="AA15" s="222">
        <f>AA10*Parametre!AE97</f>
        <v>379329.63218089717</v>
      </c>
      <c r="AB15" s="222">
        <f>AB10*Parametre!AF97</f>
        <v>384925.51415326685</v>
      </c>
      <c r="AC15" s="222">
        <f>AC10*Parametre!AG97</f>
        <v>391226.53230958304</v>
      </c>
      <c r="AD15" s="222">
        <f>AD10*Parametre!AH97</f>
        <v>397582.69064124679</v>
      </c>
      <c r="AE15" s="222">
        <f>AE10*Parametre!AI97</f>
        <v>403993.49196005025</v>
      </c>
      <c r="AF15" s="222">
        <f>AF10*Parametre!AJ97</f>
        <v>410458.3993083543</v>
      </c>
      <c r="AG15" s="222">
        <f>AG10*Parametre!AK97</f>
        <v>416976.83435004007</v>
      </c>
    </row>
    <row r="16" spans="2:33" x14ac:dyDescent="0.2">
      <c r="B16" s="216" t="s">
        <v>9</v>
      </c>
      <c r="C16" s="223">
        <f>SUM(D16:AG16)</f>
        <v>17103716.667075433</v>
      </c>
      <c r="D16" s="224">
        <f>SUM(D13:D15)</f>
        <v>0</v>
      </c>
      <c r="E16" s="223">
        <f t="shared" ref="E16:AG16" si="3">SUM(E13:E15)</f>
        <v>0</v>
      </c>
      <c r="F16" s="223">
        <f t="shared" si="3"/>
        <v>0</v>
      </c>
      <c r="G16" s="223">
        <f t="shared" si="3"/>
        <v>428296.87196065515</v>
      </c>
      <c r="H16" s="223">
        <f t="shared" si="3"/>
        <v>432046.91185637383</v>
      </c>
      <c r="I16" s="223">
        <f t="shared" si="3"/>
        <v>450341.68193558103</v>
      </c>
      <c r="J16" s="223">
        <f t="shared" si="3"/>
        <v>469091.11325180012</v>
      </c>
      <c r="K16" s="223">
        <f t="shared" si="3"/>
        <v>488304.84700707893</v>
      </c>
      <c r="L16" s="223">
        <f t="shared" si="3"/>
        <v>507992.75529365486</v>
      </c>
      <c r="M16" s="223">
        <f t="shared" si="3"/>
        <v>528164.94776600436</v>
      </c>
      <c r="N16" s="223">
        <f t="shared" si="3"/>
        <v>548887.86480833264</v>
      </c>
      <c r="O16" s="223">
        <f t="shared" si="3"/>
        <v>570119.64571972226</v>
      </c>
      <c r="P16" s="223">
        <f t="shared" si="3"/>
        <v>591871.24598111433</v>
      </c>
      <c r="Q16" s="223">
        <f t="shared" si="3"/>
        <v>614153.88999299938</v>
      </c>
      <c r="R16" s="223">
        <f t="shared" si="3"/>
        <v>636979.07905401813</v>
      </c>
      <c r="S16" s="223">
        <f t="shared" si="3"/>
        <v>646995.46880163846</v>
      </c>
      <c r="T16" s="223">
        <f t="shared" si="3"/>
        <v>657166.1413063088</v>
      </c>
      <c r="U16" s="223">
        <f t="shared" si="3"/>
        <v>667427.14753933507</v>
      </c>
      <c r="V16" s="223">
        <f t="shared" si="3"/>
        <v>677778.00149852014</v>
      </c>
      <c r="W16" s="223">
        <f t="shared" si="3"/>
        <v>688218.16851706139</v>
      </c>
      <c r="X16" s="223">
        <f t="shared" si="3"/>
        <v>698747.06331578421</v>
      </c>
      <c r="Y16" s="223">
        <f t="shared" si="3"/>
        <v>709364.04798024939</v>
      </c>
      <c r="Z16" s="223">
        <f t="shared" si="3"/>
        <v>720068.42986086931</v>
      </c>
      <c r="AA16" s="223">
        <f t="shared" si="3"/>
        <v>730859.45939199952</v>
      </c>
      <c r="AB16" s="223">
        <f t="shared" si="3"/>
        <v>741970.59299509646</v>
      </c>
      <c r="AC16" s="223">
        <f t="shared" si="3"/>
        <v>754423.36754174274</v>
      </c>
      <c r="AD16" s="223">
        <f t="shared" si="3"/>
        <v>766988.21166954399</v>
      </c>
      <c r="AE16" s="223">
        <f t="shared" si="3"/>
        <v>779664.17813007417</v>
      </c>
      <c r="AF16" s="223">
        <f t="shared" si="3"/>
        <v>792450.2410690526</v>
      </c>
      <c r="AG16" s="223">
        <f t="shared" si="3"/>
        <v>805345.29283082287</v>
      </c>
    </row>
    <row r="19" spans="2:33" x14ac:dyDescent="0.2">
      <c r="B19" s="204"/>
      <c r="C19" s="204"/>
      <c r="D19" s="204" t="s">
        <v>10</v>
      </c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4"/>
      <c r="U19" s="204"/>
      <c r="V19" s="204"/>
      <c r="W19" s="204"/>
      <c r="X19" s="204"/>
      <c r="Y19" s="204"/>
      <c r="Z19" s="204"/>
      <c r="AA19" s="204"/>
      <c r="AB19" s="204"/>
      <c r="AC19" s="204"/>
      <c r="AD19" s="204"/>
      <c r="AE19" s="204"/>
      <c r="AF19" s="204"/>
      <c r="AG19" s="204"/>
    </row>
    <row r="20" spans="2:33" x14ac:dyDescent="0.2">
      <c r="B20" s="206"/>
      <c r="C20" s="206"/>
      <c r="D20" s="204">
        <v>1</v>
      </c>
      <c r="E20" s="204">
        <v>2</v>
      </c>
      <c r="F20" s="204">
        <v>3</v>
      </c>
      <c r="G20" s="204">
        <v>4</v>
      </c>
      <c r="H20" s="204">
        <v>5</v>
      </c>
      <c r="I20" s="204">
        <v>6</v>
      </c>
      <c r="J20" s="204">
        <v>7</v>
      </c>
      <c r="K20" s="204">
        <v>8</v>
      </c>
      <c r="L20" s="204">
        <v>9</v>
      </c>
      <c r="M20" s="204">
        <v>10</v>
      </c>
      <c r="N20" s="204">
        <v>11</v>
      </c>
      <c r="O20" s="204">
        <v>12</v>
      </c>
      <c r="P20" s="204">
        <v>13</v>
      </c>
      <c r="Q20" s="204">
        <v>14</v>
      </c>
      <c r="R20" s="204">
        <v>15</v>
      </c>
      <c r="S20" s="204">
        <v>16</v>
      </c>
      <c r="T20" s="204">
        <v>17</v>
      </c>
      <c r="U20" s="204">
        <v>18</v>
      </c>
      <c r="V20" s="204">
        <v>19</v>
      </c>
      <c r="W20" s="204">
        <v>20</v>
      </c>
      <c r="X20" s="204">
        <v>21</v>
      </c>
      <c r="Y20" s="204">
        <v>22</v>
      </c>
      <c r="Z20" s="204">
        <v>23</v>
      </c>
      <c r="AA20" s="204">
        <v>24</v>
      </c>
      <c r="AB20" s="204">
        <v>25</v>
      </c>
      <c r="AC20" s="204">
        <v>26</v>
      </c>
      <c r="AD20" s="204">
        <v>27</v>
      </c>
      <c r="AE20" s="204">
        <v>28</v>
      </c>
      <c r="AF20" s="204">
        <v>29</v>
      </c>
      <c r="AG20" s="204">
        <v>30</v>
      </c>
    </row>
    <row r="21" spans="2:33" x14ac:dyDescent="0.2">
      <c r="B21" s="207" t="s">
        <v>359</v>
      </c>
      <c r="C21" s="207" t="s">
        <v>9</v>
      </c>
      <c r="D21" s="208">
        <f>D4</f>
        <v>2026</v>
      </c>
      <c r="E21" s="208">
        <f>E4</f>
        <v>2027</v>
      </c>
      <c r="F21" s="208">
        <f>F4</f>
        <v>2028</v>
      </c>
      <c r="G21" s="208">
        <f t="shared" ref="G21:AG21" si="4">G4</f>
        <v>2029</v>
      </c>
      <c r="H21" s="208">
        <f t="shared" si="4"/>
        <v>2030</v>
      </c>
      <c r="I21" s="208">
        <f t="shared" si="4"/>
        <v>2031</v>
      </c>
      <c r="J21" s="208">
        <f t="shared" si="4"/>
        <v>2032</v>
      </c>
      <c r="K21" s="208">
        <f t="shared" si="4"/>
        <v>2033</v>
      </c>
      <c r="L21" s="208">
        <f t="shared" si="4"/>
        <v>2034</v>
      </c>
      <c r="M21" s="208">
        <f t="shared" si="4"/>
        <v>2035</v>
      </c>
      <c r="N21" s="208">
        <f t="shared" si="4"/>
        <v>2036</v>
      </c>
      <c r="O21" s="208">
        <f t="shared" si="4"/>
        <v>2037</v>
      </c>
      <c r="P21" s="208">
        <f t="shared" si="4"/>
        <v>2038</v>
      </c>
      <c r="Q21" s="208">
        <f t="shared" si="4"/>
        <v>2039</v>
      </c>
      <c r="R21" s="208">
        <f t="shared" si="4"/>
        <v>2040</v>
      </c>
      <c r="S21" s="208">
        <f t="shared" si="4"/>
        <v>2041</v>
      </c>
      <c r="T21" s="208">
        <f t="shared" si="4"/>
        <v>2042</v>
      </c>
      <c r="U21" s="208">
        <f t="shared" si="4"/>
        <v>2043</v>
      </c>
      <c r="V21" s="208">
        <f t="shared" si="4"/>
        <v>2044</v>
      </c>
      <c r="W21" s="208">
        <f t="shared" si="4"/>
        <v>2045</v>
      </c>
      <c r="X21" s="208">
        <f t="shared" si="4"/>
        <v>2046</v>
      </c>
      <c r="Y21" s="208">
        <f t="shared" si="4"/>
        <v>2047</v>
      </c>
      <c r="Z21" s="208">
        <f t="shared" si="4"/>
        <v>2048</v>
      </c>
      <c r="AA21" s="208">
        <f t="shared" si="4"/>
        <v>2049</v>
      </c>
      <c r="AB21" s="208">
        <f t="shared" si="4"/>
        <v>2050</v>
      </c>
      <c r="AC21" s="208">
        <f t="shared" si="4"/>
        <v>2051</v>
      </c>
      <c r="AD21" s="208">
        <f t="shared" si="4"/>
        <v>2052</v>
      </c>
      <c r="AE21" s="208">
        <f t="shared" si="4"/>
        <v>2053</v>
      </c>
      <c r="AF21" s="208">
        <f t="shared" si="4"/>
        <v>2054</v>
      </c>
      <c r="AG21" s="208">
        <f t="shared" si="4"/>
        <v>2055</v>
      </c>
    </row>
    <row r="22" spans="2:33" x14ac:dyDescent="0.2">
      <c r="B22" s="204" t="s">
        <v>29</v>
      </c>
      <c r="C22" s="222">
        <f t="shared" ref="C22:C27" si="5">SUM(D22:AG22)</f>
        <v>5627334.1545105856</v>
      </c>
      <c r="D22" s="232">
        <f>'[1]07 Čas cestujúcich'!D22</f>
        <v>149760.90577387647</v>
      </c>
      <c r="E22" s="232">
        <f>'[1]07 Čas cestujúcich'!E22</f>
        <v>152415.75394650796</v>
      </c>
      <c r="F22" s="232">
        <f>'[1]07 Čas cestujúcich'!F22</f>
        <v>155099.91324907859</v>
      </c>
      <c r="G22" s="232">
        <f>'[1]07 Čas cestujúcich'!G22</f>
        <v>160555.52269608041</v>
      </c>
      <c r="H22" s="232">
        <f>'[1]07 Čas cestujúcich'!H22</f>
        <v>160555.52269608041</v>
      </c>
      <c r="I22" s="232">
        <f>'[1]07 Čas cestujúcich'!I22</f>
        <v>163196.09663198917</v>
      </c>
      <c r="J22" s="232">
        <f>'[1]07 Čas cestujúcich'!J22</f>
        <v>165849.6012300874</v>
      </c>
      <c r="K22" s="232">
        <f>'[1]07 Čas cestujúcich'!K22</f>
        <v>168516.18204974974</v>
      </c>
      <c r="L22" s="232">
        <f>'[1]07 Čas cestujúcich'!L22</f>
        <v>171195.98721866601</v>
      </c>
      <c r="M22" s="232">
        <f>'[1]07 Čas cestujúcich'!M22</f>
        <v>173889.16749553478</v>
      </c>
      <c r="N22" s="232">
        <f>'[1]07 Čas cestujúcich'!N22</f>
        <v>176595.87633470431</v>
      </c>
      <c r="O22" s="232">
        <f>'[1]07 Čas cestujúcich'!O22</f>
        <v>179316.26995283272</v>
      </c>
      <c r="P22" s="232">
        <f>'[1]07 Čas cestujúcich'!P22</f>
        <v>182050.50739764358</v>
      </c>
      <c r="Q22" s="232">
        <f>'[1]07 Čas cestujúcich'!Q22</f>
        <v>184798.7506188587</v>
      </c>
      <c r="R22" s="232">
        <f>'[1]07 Čas cestujúcich'!R22</f>
        <v>187561.16454138645</v>
      </c>
      <c r="S22" s="232">
        <f>'[1]07 Čas cestujúcich'!S22</f>
        <v>189870.68376161344</v>
      </c>
      <c r="T22" s="232">
        <f>'[1]07 Čas cestujúcich'!T22</f>
        <v>192189.60664004963</v>
      </c>
      <c r="U22" s="232">
        <f>'[1]07 Čas cestujúcich'!U22</f>
        <v>194518.01369424141</v>
      </c>
      <c r="V22" s="232">
        <f>'[1]07 Čas cestujúcich'!V22</f>
        <v>196855.98645527672</v>
      </c>
      <c r="W22" s="232">
        <f>'[1]07 Čas cestujúcich'!W22</f>
        <v>199203.60748479827</v>
      </c>
      <c r="X22" s="232">
        <f>'[1]07 Čas cestujúcich'!X22</f>
        <v>201560.96039237428</v>
      </c>
      <c r="Y22" s="232">
        <f>'[1]07 Čas cestujúcich'!Y22</f>
        <v>203928.12985323457</v>
      </c>
      <c r="Z22" s="232">
        <f>'[1]07 Čas cestujúcich'!Z22</f>
        <v>206305.20162638338</v>
      </c>
      <c r="AA22" s="232">
        <f>'[1]07 Čas cestujúcich'!AA22</f>
        <v>208692.2625730971</v>
      </c>
      <c r="AB22" s="232">
        <f>'[1]07 Čas cestujúcich'!AB22</f>
        <v>211089.40067581669</v>
      </c>
      <c r="AC22" s="232">
        <f>'[1]07 Čas cestujúcich'!AC22</f>
        <v>213496.70505744577</v>
      </c>
      <c r="AD22" s="232">
        <f>'[1]07 Čas cestujúcich'!AD22</f>
        <v>215914.2660010641</v>
      </c>
      <c r="AE22" s="232">
        <f>'[1]07 Čas cestujúcich'!AE22</f>
        <v>218342.17497006722</v>
      </c>
      <c r="AF22" s="232">
        <f>'[1]07 Čas cestujúcich'!AF22</f>
        <v>220780.52462874402</v>
      </c>
      <c r="AG22" s="232">
        <f>'[1]07 Čas cestujúcich'!AG22</f>
        <v>223229.40886330209</v>
      </c>
    </row>
    <row r="23" spans="2:33" x14ac:dyDescent="0.2">
      <c r="B23" s="204" t="s">
        <v>30</v>
      </c>
      <c r="C23" s="222">
        <f t="shared" si="5"/>
        <v>5533086.6617480349</v>
      </c>
      <c r="D23" s="232">
        <f>'[1]07 Čas cestujúcich'!D23</f>
        <v>149760.90577387647</v>
      </c>
      <c r="E23" s="232">
        <f>'[1]07 Čas cestujúcich'!E23</f>
        <v>152415.75394650796</v>
      </c>
      <c r="F23" s="232">
        <f>'[1]07 Čas cestujúcich'!F23</f>
        <v>155099.91324907859</v>
      </c>
      <c r="G23" s="232">
        <f>'[1]07 Čas cestujúcich'!G23</f>
        <v>158026.86451618068</v>
      </c>
      <c r="H23" s="232">
        <f>'[1]07 Čas cestujúcich'!H23</f>
        <v>158026.86451618068</v>
      </c>
      <c r="I23" s="232">
        <f>'[1]07 Čas cestujúcich'!I23</f>
        <v>160569.21533515159</v>
      </c>
      <c r="J23" s="232">
        <f>'[1]07 Čas cestujúcich'!J23</f>
        <v>163121.78462708803</v>
      </c>
      <c r="K23" s="232">
        <f>'[1]07 Čas cestujúcich'!K23</f>
        <v>165684.65171810452</v>
      </c>
      <c r="L23" s="232">
        <f>'[1]07 Čas cestujúcich'!L23</f>
        <v>168257.89686170503</v>
      </c>
      <c r="M23" s="232">
        <f>'[1]07 Čas cestujúcich'!M23</f>
        <v>170841.60125365655</v>
      </c>
      <c r="N23" s="232">
        <f>'[1]07 Čas cestujúcich'!N23</f>
        <v>173435.84704716995</v>
      </c>
      <c r="O23" s="232">
        <f>'[1]07 Čas cestujúcich'!O23</f>
        <v>176040.71736839259</v>
      </c>
      <c r="P23" s="232">
        <f>'[1]07 Čas cestujúcich'!P23</f>
        <v>178656.29633222264</v>
      </c>
      <c r="Q23" s="232">
        <f>'[1]07 Čas cestujúcich'!Q23</f>
        <v>181282.66905845309</v>
      </c>
      <c r="R23" s="232">
        <f>'[1]07 Čas cestujúcich'!R23</f>
        <v>183919.92168825277</v>
      </c>
      <c r="S23" s="232">
        <f>'[1]07 Čas cestujúcich'!S23</f>
        <v>186202.37166598838</v>
      </c>
      <c r="T23" s="232">
        <f>'[1]07 Čas cestujúcich'!T23</f>
        <v>188493.91752523233</v>
      </c>
      <c r="U23" s="232">
        <f>'[1]07 Čas cestujúcich'!U23</f>
        <v>190794.64349646334</v>
      </c>
      <c r="V23" s="232">
        <f>'[1]07 Čas cestujúcich'!V23</f>
        <v>193104.63511574766</v>
      </c>
      <c r="W23" s="232">
        <f>'[1]07 Čas cestujúcich'!W23</f>
        <v>195423.97925349235</v>
      </c>
      <c r="X23" s="232">
        <f>'[1]07 Čas cestujúcich'!X23</f>
        <v>197752.76414400761</v>
      </c>
      <c r="Y23" s="232">
        <f>'[1]07 Čas cestujúcich'!Y23</f>
        <v>200091.07941590648</v>
      </c>
      <c r="Z23" s="232">
        <f>'[1]07 Čas cestujúcich'!Z23</f>
        <v>202439.01612336934</v>
      </c>
      <c r="AA23" s="232">
        <f>'[1]07 Čas cestujúcich'!AA23</f>
        <v>204796.66677830461</v>
      </c>
      <c r="AB23" s="232">
        <f>'[1]07 Čas cestujúcich'!AB23</f>
        <v>207164.12538343525</v>
      </c>
      <c r="AC23" s="232">
        <f>'[1]07 Čas cestujúcich'!AC23</f>
        <v>209541.48746634315</v>
      </c>
      <c r="AD23" s="232">
        <f>'[1]07 Čas cestujúcich'!AD23</f>
        <v>211928.85011450414</v>
      </c>
      <c r="AE23" s="232">
        <f>'[1]07 Čas cestujúcich'!AE23</f>
        <v>214326.31201135181</v>
      </c>
      <c r="AF23" s="232">
        <f>'[1]07 Čas cestujúcich'!AF23</f>
        <v>216733.97347340029</v>
      </c>
      <c r="AG23" s="232">
        <f>'[1]07 Čas cestujúcich'!AG23</f>
        <v>219151.9364884684</v>
      </c>
    </row>
    <row r="24" spans="2:33" ht="12" thickBot="1" x14ac:dyDescent="0.25">
      <c r="B24" s="210" t="s">
        <v>360</v>
      </c>
      <c r="C24" s="226">
        <f t="shared" si="5"/>
        <v>94247.49276254914</v>
      </c>
      <c r="D24" s="226">
        <f>D22-D23</f>
        <v>0</v>
      </c>
      <c r="E24" s="226">
        <f t="shared" ref="E24:AG24" si="6">E22-E23</f>
        <v>0</v>
      </c>
      <c r="F24" s="226">
        <f t="shared" si="6"/>
        <v>0</v>
      </c>
      <c r="G24" s="226">
        <f t="shared" si="6"/>
        <v>2528.6581798997358</v>
      </c>
      <c r="H24" s="226">
        <f t="shared" si="6"/>
        <v>2528.6581798997358</v>
      </c>
      <c r="I24" s="226">
        <f t="shared" si="6"/>
        <v>2626.881296837586</v>
      </c>
      <c r="J24" s="226">
        <f t="shared" si="6"/>
        <v>2727.8166029993736</v>
      </c>
      <c r="K24" s="226">
        <f t="shared" si="6"/>
        <v>2831.5303316452191</v>
      </c>
      <c r="L24" s="226">
        <f t="shared" si="6"/>
        <v>2938.09035696098</v>
      </c>
      <c r="M24" s="226">
        <f t="shared" si="6"/>
        <v>3047.5662418782304</v>
      </c>
      <c r="N24" s="226">
        <f t="shared" si="6"/>
        <v>3160.0292875343584</v>
      </c>
      <c r="O24" s="226">
        <f t="shared" si="6"/>
        <v>3275.5525844401272</v>
      </c>
      <c r="P24" s="226">
        <f t="shared" si="6"/>
        <v>3394.2110654209391</v>
      </c>
      <c r="Q24" s="226">
        <f t="shared" si="6"/>
        <v>3516.0815604056115</v>
      </c>
      <c r="R24" s="226">
        <f t="shared" si="6"/>
        <v>3641.2428531336773</v>
      </c>
      <c r="S24" s="226">
        <f t="shared" si="6"/>
        <v>3668.3120956250641</v>
      </c>
      <c r="T24" s="226">
        <f t="shared" si="6"/>
        <v>3695.6891148173017</v>
      </c>
      <c r="U24" s="226">
        <f t="shared" si="6"/>
        <v>3723.3701977780729</v>
      </c>
      <c r="V24" s="226">
        <f t="shared" si="6"/>
        <v>3751.3513395290647</v>
      </c>
      <c r="W24" s="226">
        <f t="shared" si="6"/>
        <v>3779.6282313059201</v>
      </c>
      <c r="X24" s="226">
        <f t="shared" si="6"/>
        <v>3808.1962483666721</v>
      </c>
      <c r="Y24" s="226">
        <f t="shared" si="6"/>
        <v>3837.0504373280855</v>
      </c>
      <c r="Z24" s="226">
        <f t="shared" si="6"/>
        <v>3866.1855030140432</v>
      </c>
      <c r="AA24" s="226">
        <f t="shared" si="6"/>
        <v>3895.5957947924908</v>
      </c>
      <c r="AB24" s="226">
        <f t="shared" si="6"/>
        <v>3925.2752923814405</v>
      </c>
      <c r="AC24" s="226">
        <f t="shared" si="6"/>
        <v>3955.2175911026134</v>
      </c>
      <c r="AD24" s="226">
        <f t="shared" si="6"/>
        <v>3985.4158865599602</v>
      </c>
      <c r="AE24" s="226">
        <f t="shared" si="6"/>
        <v>4015.8629587154137</v>
      </c>
      <c r="AF24" s="226">
        <f t="shared" si="6"/>
        <v>4046.5511553437391</v>
      </c>
      <c r="AG24" s="226">
        <f t="shared" si="6"/>
        <v>4077.4723748336837</v>
      </c>
    </row>
    <row r="25" spans="2:33" ht="12" thickTop="1" x14ac:dyDescent="0.2">
      <c r="B25" s="211" t="s">
        <v>247</v>
      </c>
      <c r="C25" s="230">
        <f t="shared" si="5"/>
        <v>3487.1572322143184</v>
      </c>
      <c r="D25" s="230">
        <f>D24*Parametre!$C$89</f>
        <v>0</v>
      </c>
      <c r="E25" s="230">
        <f>E24*Parametre!$C$89</f>
        <v>0</v>
      </c>
      <c r="F25" s="230">
        <f>F24*Parametre!$C$89</f>
        <v>0</v>
      </c>
      <c r="G25" s="230">
        <f>G24*Parametre!$C$89</f>
        <v>93.56035265629022</v>
      </c>
      <c r="H25" s="230">
        <f>H24*Parametre!$C$89</f>
        <v>93.56035265629022</v>
      </c>
      <c r="I25" s="230">
        <f>I24*Parametre!$C$89</f>
        <v>97.194607982990675</v>
      </c>
      <c r="J25" s="230">
        <f>J24*Parametre!$C$89</f>
        <v>100.92921431097682</v>
      </c>
      <c r="K25" s="230">
        <f>K24*Parametre!$C$89</f>
        <v>104.7666222708731</v>
      </c>
      <c r="L25" s="230">
        <f>L24*Parametre!$C$89</f>
        <v>108.70934320755626</v>
      </c>
      <c r="M25" s="230">
        <f>M24*Parametre!$C$89</f>
        <v>112.75995094949452</v>
      </c>
      <c r="N25" s="230">
        <f>N24*Parametre!$C$89</f>
        <v>116.92108363877125</v>
      </c>
      <c r="O25" s="230">
        <f>O24*Parametre!$C$89</f>
        <v>121.1954456242847</v>
      </c>
      <c r="P25" s="230">
        <f>P24*Parametre!$C$89</f>
        <v>125.58580942057475</v>
      </c>
      <c r="Q25" s="230">
        <f>Q24*Parametre!$C$89</f>
        <v>130.09501773500762</v>
      </c>
      <c r="R25" s="230">
        <f>R24*Parametre!$C$89</f>
        <v>134.72598556594605</v>
      </c>
      <c r="S25" s="230">
        <f>S24*Parametre!$C$89</f>
        <v>135.72754753812737</v>
      </c>
      <c r="T25" s="230">
        <f>T24*Parametre!$C$89</f>
        <v>136.74049724824016</v>
      </c>
      <c r="U25" s="230">
        <f>U24*Parametre!$C$89</f>
        <v>137.76469731778869</v>
      </c>
      <c r="V25" s="230">
        <f>V24*Parametre!$C$89</f>
        <v>138.79999956257538</v>
      </c>
      <c r="W25" s="230">
        <f>W24*Parametre!$C$89</f>
        <v>139.84624455831903</v>
      </c>
      <c r="X25" s="230">
        <f>X24*Parametre!$C$89</f>
        <v>140.90326118956685</v>
      </c>
      <c r="Y25" s="230">
        <f>Y24*Parametre!$C$89</f>
        <v>141.97086618113914</v>
      </c>
      <c r="Z25" s="230">
        <f>Z24*Parametre!$C$89</f>
        <v>143.04886361151958</v>
      </c>
      <c r="AA25" s="230">
        <f>AA24*Parametre!$C$89</f>
        <v>144.13704440732215</v>
      </c>
      <c r="AB25" s="230">
        <f>AB24*Parametre!$C$89</f>
        <v>145.23518581811328</v>
      </c>
      <c r="AC25" s="230">
        <f>AC24*Parametre!$C$89</f>
        <v>146.34305087079667</v>
      </c>
      <c r="AD25" s="230">
        <f>AD24*Parametre!$C$89</f>
        <v>147.46038780271851</v>
      </c>
      <c r="AE25" s="230">
        <f>AE24*Parametre!$C$89</f>
        <v>148.5869294724703</v>
      </c>
      <c r="AF25" s="230">
        <f>AF24*Parametre!$C$89</f>
        <v>149.72239274771835</v>
      </c>
      <c r="AG25" s="230">
        <f>AG24*Parametre!$C$89</f>
        <v>150.86647786884629</v>
      </c>
    </row>
    <row r="26" spans="2:33" x14ac:dyDescent="0.2">
      <c r="B26" s="204" t="s">
        <v>170</v>
      </c>
      <c r="C26" s="230">
        <f t="shared" si="5"/>
        <v>31855.652553741613</v>
      </c>
      <c r="D26" s="222">
        <f>D24*Parametre!$D$89</f>
        <v>0</v>
      </c>
      <c r="E26" s="222">
        <f>E24*Parametre!$D$89</f>
        <v>0</v>
      </c>
      <c r="F26" s="222">
        <f>F24*Parametre!$D$89</f>
        <v>0</v>
      </c>
      <c r="G26" s="222">
        <f>G24*Parametre!$D$89</f>
        <v>854.68646480611073</v>
      </c>
      <c r="H26" s="222">
        <f>H24*Parametre!$D$89</f>
        <v>854.68646480611073</v>
      </c>
      <c r="I26" s="222">
        <f>I24*Parametre!$D$89</f>
        <v>887.8858783311041</v>
      </c>
      <c r="J26" s="222">
        <f>J24*Parametre!$D$89</f>
        <v>922.00201181378839</v>
      </c>
      <c r="K26" s="222">
        <f>K24*Parametre!$D$89</f>
        <v>957.05725209608408</v>
      </c>
      <c r="L26" s="222">
        <f>L24*Parametre!$D$89</f>
        <v>993.07454065281127</v>
      </c>
      <c r="M26" s="222">
        <f>M24*Parametre!$D$89</f>
        <v>1030.077389754842</v>
      </c>
      <c r="N26" s="222">
        <f>N24*Parametre!$D$89</f>
        <v>1068.0898991866131</v>
      </c>
      <c r="O26" s="222">
        <f>O24*Parametre!$D$89</f>
        <v>1107.136773540763</v>
      </c>
      <c r="P26" s="222">
        <f>P24*Parametre!$D$89</f>
        <v>1147.2433401122776</v>
      </c>
      <c r="Q26" s="222">
        <f>Q24*Parametre!$D$89</f>
        <v>1188.4355674170968</v>
      </c>
      <c r="R26" s="222">
        <f>R24*Parametre!$D$89</f>
        <v>1230.7400843591829</v>
      </c>
      <c r="S26" s="222">
        <f>S24*Parametre!$D$89</f>
        <v>1239.8894883212718</v>
      </c>
      <c r="T26" s="222">
        <f>T24*Parametre!$D$89</f>
        <v>1249.1429208082482</v>
      </c>
      <c r="U26" s="222">
        <f>U24*Parametre!$D$89</f>
        <v>1258.4991268489887</v>
      </c>
      <c r="V26" s="222">
        <f>V24*Parametre!$D$89</f>
        <v>1267.956752760824</v>
      </c>
      <c r="W26" s="222">
        <f>W24*Parametre!$D$89</f>
        <v>1277.5143421814012</v>
      </c>
      <c r="X26" s="222">
        <f>X24*Parametre!$D$89</f>
        <v>1287.1703319479352</v>
      </c>
      <c r="Y26" s="222">
        <f>Y24*Parametre!$D$89</f>
        <v>1296.9230478168929</v>
      </c>
      <c r="Z26" s="222">
        <f>Z24*Parametre!$D$89</f>
        <v>1306.7707000187468</v>
      </c>
      <c r="AA26" s="222">
        <f>AA24*Parametre!$D$89</f>
        <v>1316.711378639862</v>
      </c>
      <c r="AB26" s="222">
        <f>AB24*Parametre!$D$89</f>
        <v>1326.743048824927</v>
      </c>
      <c r="AC26" s="222">
        <f>AC24*Parametre!$D$89</f>
        <v>1336.8635457926835</v>
      </c>
      <c r="AD26" s="222">
        <f>AD24*Parametre!$D$89</f>
        <v>1347.0705696572666</v>
      </c>
      <c r="AE26" s="222">
        <f>AE24*Parametre!$D$89</f>
        <v>1357.3616800458099</v>
      </c>
      <c r="AF26" s="222">
        <f>AF24*Parametre!$D$89</f>
        <v>1367.7342905061839</v>
      </c>
      <c r="AG26" s="222">
        <f>AG24*Parametre!$D$89</f>
        <v>1378.1856626937852</v>
      </c>
    </row>
    <row r="27" spans="2:33" x14ac:dyDescent="0.2">
      <c r="B27" s="204" t="s">
        <v>171</v>
      </c>
      <c r="C27" s="230">
        <f t="shared" si="5"/>
        <v>58904.682976593205</v>
      </c>
      <c r="D27" s="222">
        <f>D24*Parametre!$E$89</f>
        <v>0</v>
      </c>
      <c r="E27" s="222">
        <f>E24*Parametre!$E$89</f>
        <v>0</v>
      </c>
      <c r="F27" s="222">
        <f>F24*Parametre!$E$89</f>
        <v>0</v>
      </c>
      <c r="G27" s="222">
        <f>G24*Parametre!$E$89</f>
        <v>1580.4113624373349</v>
      </c>
      <c r="H27" s="222">
        <f>H24*Parametre!$E$89</f>
        <v>1580.4113624373349</v>
      </c>
      <c r="I27" s="222">
        <f>I24*Parametre!$E$89</f>
        <v>1641.8008105234912</v>
      </c>
      <c r="J27" s="222">
        <f>J24*Parametre!$E$89</f>
        <v>1704.8853768746085</v>
      </c>
      <c r="K27" s="222">
        <f>K24*Parametre!$E$89</f>
        <v>1769.706457278262</v>
      </c>
      <c r="L27" s="222">
        <f>L24*Parametre!$E$89</f>
        <v>1836.3064731006125</v>
      </c>
      <c r="M27" s="222">
        <f>M24*Parametre!$E$89</f>
        <v>1904.728901173894</v>
      </c>
      <c r="N27" s="222">
        <f>N24*Parametre!$E$89</f>
        <v>1975.018304708974</v>
      </c>
      <c r="O27" s="222">
        <f>O24*Parametre!$E$89</f>
        <v>2047.2203652750795</v>
      </c>
      <c r="P27" s="222">
        <f>P24*Parametre!$E$89</f>
        <v>2121.381915888087</v>
      </c>
      <c r="Q27" s="222">
        <f>Q24*Parametre!$E$89</f>
        <v>2197.5509752535072</v>
      </c>
      <c r="R27" s="222">
        <f>R24*Parametre!$E$89</f>
        <v>2275.7767832085483</v>
      </c>
      <c r="S27" s="222">
        <f>S24*Parametre!$E$89</f>
        <v>2292.6950597656651</v>
      </c>
      <c r="T27" s="222">
        <f>T24*Parametre!$E$89</f>
        <v>2309.8056967608136</v>
      </c>
      <c r="U27" s="222">
        <f>U24*Parametre!$E$89</f>
        <v>2327.1063736112956</v>
      </c>
      <c r="V27" s="222">
        <f>V24*Parametre!$E$89</f>
        <v>2344.5945872056654</v>
      </c>
      <c r="W27" s="222">
        <f>W24*Parametre!$E$89</f>
        <v>2362.2676445662</v>
      </c>
      <c r="X27" s="222">
        <f>X24*Parametre!$E$89</f>
        <v>2380.1226552291701</v>
      </c>
      <c r="Y27" s="222">
        <f>Y24*Parametre!$E$89</f>
        <v>2398.1565233300535</v>
      </c>
      <c r="Z27" s="222">
        <f>Z24*Parametre!$E$89</f>
        <v>2416.365939383777</v>
      </c>
      <c r="AA27" s="222">
        <f>AA24*Parametre!$E$89</f>
        <v>2434.7473717453067</v>
      </c>
      <c r="AB27" s="222">
        <f>AB24*Parametre!$E$89</f>
        <v>2453.2970577384003</v>
      </c>
      <c r="AC27" s="222">
        <f>AC24*Parametre!$E$89</f>
        <v>2472.0109944391334</v>
      </c>
      <c r="AD27" s="222">
        <f>AD24*Parametre!$E$89</f>
        <v>2490.8849290999751</v>
      </c>
      <c r="AE27" s="222">
        <f>AE24*Parametre!$E$89</f>
        <v>2509.9143491971336</v>
      </c>
      <c r="AF27" s="222">
        <f>AF24*Parametre!$E$89</f>
        <v>2529.0944720898369</v>
      </c>
      <c r="AG27" s="222">
        <f>AG24*Parametre!$E$89</f>
        <v>2548.4202342710523</v>
      </c>
    </row>
    <row r="28" spans="2:33" x14ac:dyDescent="0.2">
      <c r="C28" s="213"/>
      <c r="D28" s="213"/>
      <c r="E28" s="213"/>
      <c r="F28" s="213"/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</row>
    <row r="29" spans="2:33" x14ac:dyDescent="0.2">
      <c r="B29" s="212" t="s">
        <v>361</v>
      </c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13"/>
      <c r="AD29" s="213"/>
      <c r="AE29" s="213"/>
      <c r="AF29" s="213"/>
      <c r="AG29" s="213"/>
    </row>
    <row r="30" spans="2:33" x14ac:dyDescent="0.2">
      <c r="B30" s="209" t="s">
        <v>247</v>
      </c>
      <c r="C30" s="222">
        <f>SUM(D30:AG30)</f>
        <v>68660.633878230787</v>
      </c>
      <c r="D30" s="222">
        <f>D25*Parametre!H95</f>
        <v>0</v>
      </c>
      <c r="E30" s="222">
        <f>E25*Parametre!I95</f>
        <v>0</v>
      </c>
      <c r="F30" s="222">
        <f>F25*Parametre!J95</f>
        <v>0</v>
      </c>
      <c r="G30" s="222">
        <f>G25*Parametre!K95</f>
        <v>1638.2417750116419</v>
      </c>
      <c r="H30" s="222">
        <f>H25*Parametre!L95</f>
        <v>1657.8894490694627</v>
      </c>
      <c r="I30" s="222">
        <f>I25*Parametre!M95</f>
        <v>1736.8676446560435</v>
      </c>
      <c r="J30" s="222">
        <f>J25*Parametre!N95</f>
        <v>1818.7444418838022</v>
      </c>
      <c r="K30" s="222">
        <f>K25*Parametre!O95</f>
        <v>1903.6095266617644</v>
      </c>
      <c r="L30" s="222">
        <f>L25*Parametre!P95</f>
        <v>1991.5551675624306</v>
      </c>
      <c r="M30" s="222">
        <f>M25*Parametre!Q95</f>
        <v>2082.6762940371636</v>
      </c>
      <c r="N30" s="222">
        <f>N25*Parametre!R95</f>
        <v>2178.2397881903084</v>
      </c>
      <c r="O30" s="222">
        <f>O25*Parametre!S95</f>
        <v>2277.2624232803096</v>
      </c>
      <c r="P30" s="222">
        <f>P25*Parametre!T95</f>
        <v>2379.8510885198912</v>
      </c>
      <c r="Q30" s="222">
        <f>Q25*Parametre!U95</f>
        <v>2486.1157889159954</v>
      </c>
      <c r="R30" s="222">
        <f>R25*Parametre!V95</f>
        <v>2596.1697418557801</v>
      </c>
      <c r="S30" s="222">
        <f>S25*Parametre!W95</f>
        <v>2633.1144222396706</v>
      </c>
      <c r="T30" s="222">
        <f>T25*Parametre!X95</f>
        <v>2671.9093162306126</v>
      </c>
      <c r="U30" s="222">
        <f>U25*Parametre!Y95</f>
        <v>2711.2092432140812</v>
      </c>
      <c r="V30" s="222">
        <f>V25*Parametre!Z95</f>
        <v>2751.0159913302441</v>
      </c>
      <c r="W30" s="222">
        <f>W25*Parametre!AA95</f>
        <v>2791.3310413840481</v>
      </c>
      <c r="X30" s="222">
        <f>X25*Parametre!AB95</f>
        <v>2832.1555499102938</v>
      </c>
      <c r="Y30" s="222">
        <f>Y25*Parametre!AC95</f>
        <v>2873.4903315062561</v>
      </c>
      <c r="Z30" s="222">
        <f>Z25*Parametre!AD95</f>
        <v>2915.335840402769</v>
      </c>
      <c r="AA30" s="222">
        <f>AA25*Parametre!AE95</f>
        <v>2957.6921512382505</v>
      </c>
      <c r="AB30" s="222">
        <f>AB25*Parametre!AF95</f>
        <v>3000.5589390022205</v>
      </c>
      <c r="AC30" s="222">
        <f>AC25*Parametre!AG95</f>
        <v>3051.2526106561108</v>
      </c>
      <c r="AD30" s="222">
        <f>AD25*Parametre!AH95</f>
        <v>3102.5665593691974</v>
      </c>
      <c r="AE30" s="222">
        <f>AE25*Parametre!AI95</f>
        <v>3154.5005127005447</v>
      </c>
      <c r="AF30" s="222">
        <f>AF25*Parametre!AJ95</f>
        <v>3207.0536526561273</v>
      </c>
      <c r="AG30" s="222">
        <f>AG25*Parametre!AK95</f>
        <v>3260.2245867457682</v>
      </c>
    </row>
    <row r="31" spans="2:33" x14ac:dyDescent="0.2">
      <c r="B31" s="209" t="s">
        <v>170</v>
      </c>
      <c r="C31" s="222">
        <f t="shared" ref="C31:C32" si="7">SUM(D31:AG31)</f>
        <v>279302.06959612697</v>
      </c>
      <c r="D31" s="222">
        <f>D26*Parametre!H96</f>
        <v>0</v>
      </c>
      <c r="E31" s="222">
        <f>E26*Parametre!I96</f>
        <v>0</v>
      </c>
      <c r="F31" s="222">
        <f>F26*Parametre!J96</f>
        <v>0</v>
      </c>
      <c r="G31" s="222">
        <f>G26*Parametre!K96</f>
        <v>6905.8666356333752</v>
      </c>
      <c r="H31" s="222">
        <f>H26*Parametre!L96</f>
        <v>6965.6946881698032</v>
      </c>
      <c r="I31" s="222">
        <f>I26*Parametre!M96</f>
        <v>7280.6642023150525</v>
      </c>
      <c r="J31" s="222">
        <f>J26*Parametre!N96</f>
        <v>7606.5165974637539</v>
      </c>
      <c r="K31" s="222">
        <f>K26*Parametre!O96</f>
        <v>7943.5751923974985</v>
      </c>
      <c r="L31" s="222">
        <f>L26*Parametre!P96</f>
        <v>8292.1724144509735</v>
      </c>
      <c r="M31" s="222">
        <f>M26*Parametre!Q96</f>
        <v>8652.6500739406729</v>
      </c>
      <c r="N31" s="222">
        <f>N26*Parametre!R96</f>
        <v>9025.3596481268796</v>
      </c>
      <c r="O31" s="222">
        <f>O26*Parametre!S96</f>
        <v>9410.6625750964849</v>
      </c>
      <c r="P31" s="222">
        <f>P26*Parametre!T96</f>
        <v>9808.9305579599732</v>
      </c>
      <c r="Q31" s="222">
        <f>Q26*Parametre!U96</f>
        <v>10220.545879787032</v>
      </c>
      <c r="R31" s="222">
        <f>R26*Parametre!V96</f>
        <v>10645.901729706933</v>
      </c>
      <c r="S31" s="222">
        <f>S26*Parametre!W96</f>
        <v>10774.639653511851</v>
      </c>
      <c r="T31" s="222">
        <f>T26*Parametre!X96</f>
        <v>10905.017698656007</v>
      </c>
      <c r="U31" s="222">
        <f>U26*Parametre!Y96</f>
        <v>11037.03734246563</v>
      </c>
      <c r="V31" s="222">
        <f>V26*Parametre!Z96</f>
        <v>11170.698991822859</v>
      </c>
      <c r="W31" s="222">
        <f>W26*Parametre!AA96</f>
        <v>11306.001928305401</v>
      </c>
      <c r="X31" s="222">
        <f>X26*Parametre!AB96</f>
        <v>11442.944251017145</v>
      </c>
      <c r="Y31" s="222">
        <f>Y26*Parametre!AC96</f>
        <v>11581.522817004854</v>
      </c>
      <c r="Z31" s="222">
        <f>Z26*Parametre!AD96</f>
        <v>11721.733179168159</v>
      </c>
      <c r="AA31" s="222">
        <f>AA26*Parametre!AE96</f>
        <v>11863.569521545156</v>
      </c>
      <c r="AB31" s="222">
        <f>AB26*Parametre!AF96</f>
        <v>12020.292022353839</v>
      </c>
      <c r="AC31" s="222">
        <f>AC26*Parametre!AG96</f>
        <v>12192.195537629272</v>
      </c>
      <c r="AD31" s="222">
        <f>AD26*Parametre!AH96</f>
        <v>12366.107829453707</v>
      </c>
      <c r="AE31" s="222">
        <f>AE26*Parametre!AI96</f>
        <v>12542.021923623284</v>
      </c>
      <c r="AF31" s="222">
        <f>AF26*Parametre!AJ96</f>
        <v>12719.928901707512</v>
      </c>
      <c r="AG31" s="222">
        <f>AG26*Parametre!AK96</f>
        <v>12899.817802813828</v>
      </c>
    </row>
    <row r="32" spans="2:33" x14ac:dyDescent="0.2">
      <c r="B32" s="209" t="s">
        <v>171</v>
      </c>
      <c r="C32" s="222">
        <f t="shared" si="7"/>
        <v>333869.42942584521</v>
      </c>
      <c r="D32" s="222">
        <f>D27*Parametre!H97</f>
        <v>0</v>
      </c>
      <c r="E32" s="222">
        <f>E27*Parametre!I97</f>
        <v>0</v>
      </c>
      <c r="F32" s="222">
        <f>F27*Parametre!J97</f>
        <v>0</v>
      </c>
      <c r="G32" s="222">
        <f>G27*Parametre!K97</f>
        <v>8265.5514255472626</v>
      </c>
      <c r="H32" s="222">
        <f>H27*Parametre!L97</f>
        <v>8328.7678800447538</v>
      </c>
      <c r="I32" s="222">
        <f>I27*Parametre!M97</f>
        <v>8701.5442957745036</v>
      </c>
      <c r="J32" s="222">
        <f>J27*Parametre!N97</f>
        <v>9087.0390587416641</v>
      </c>
      <c r="K32" s="222">
        <f>K27*Parametre!O97</f>
        <v>9485.6266110114848</v>
      </c>
      <c r="L32" s="222">
        <f>L27*Parametre!P97</f>
        <v>9897.6918900123001</v>
      </c>
      <c r="M32" s="222">
        <f>M27*Parametre!Q97</f>
        <v>10323.630644362505</v>
      </c>
      <c r="N32" s="222">
        <f>N27*Parametre!R97</f>
        <v>10763.849760663908</v>
      </c>
      <c r="O32" s="222">
        <f>O27*Parametre!S97</f>
        <v>11218.767601707437</v>
      </c>
      <c r="P32" s="222">
        <f>P27*Parametre!T97</f>
        <v>11688.814356543358</v>
      </c>
      <c r="Q32" s="222">
        <f>Q27*Parametre!U97</f>
        <v>12174.432402904429</v>
      </c>
      <c r="R32" s="222">
        <f>R27*Parametre!V97</f>
        <v>12676.076682471614</v>
      </c>
      <c r="S32" s="222">
        <f>S27*Parametre!W97</f>
        <v>12839.092334687724</v>
      </c>
      <c r="T32" s="222">
        <f>T27*Parametre!X97</f>
        <v>13004.20607276338</v>
      </c>
      <c r="U32" s="222">
        <f>U27*Parametre!Y97</f>
        <v>13171.422074639933</v>
      </c>
      <c r="V32" s="222">
        <f>V27*Parametre!Z97</f>
        <v>13340.743201200237</v>
      </c>
      <c r="W32" s="222">
        <f>W27*Parametre!AA97</f>
        <v>13512.170926918663</v>
      </c>
      <c r="X32" s="222">
        <f>X27*Parametre!AB97</f>
        <v>13685.705267567728</v>
      </c>
      <c r="Y32" s="222">
        <f>Y27*Parametre!AC97</f>
        <v>13861.34470484771</v>
      </c>
      <c r="Z32" s="222">
        <f>Z27*Parametre!AD97</f>
        <v>14039.086107819743</v>
      </c>
      <c r="AA32" s="222">
        <f>AA27*Parametre!AE97</f>
        <v>14218.924650992591</v>
      </c>
      <c r="AB32" s="222">
        <f>AB27*Parametre!AF97</f>
        <v>14400.85372892441</v>
      </c>
      <c r="AC32" s="222">
        <f>AC27*Parametre!AG97</f>
        <v>14609.584977135279</v>
      </c>
      <c r="AD32" s="222">
        <f>AD27*Parametre!AH97</f>
        <v>14820.765328144853</v>
      </c>
      <c r="AE32" s="222">
        <f>AE27*Parametre!AI97</f>
        <v>15034.386951690831</v>
      </c>
      <c r="AF32" s="222">
        <f>AF27*Parametre!AJ97</f>
        <v>15250.439666701717</v>
      </c>
      <c r="AG32" s="222">
        <f>AG27*Parametre!AK97</f>
        <v>15468.910822025287</v>
      </c>
    </row>
    <row r="33" spans="2:33" x14ac:dyDescent="0.2">
      <c r="B33" s="217" t="s">
        <v>9</v>
      </c>
      <c r="C33" s="223">
        <f>SUM(D33:AG33)</f>
        <v>681832.13290020311</v>
      </c>
      <c r="D33" s="224">
        <f>SUM(D30:D32)</f>
        <v>0</v>
      </c>
      <c r="E33" s="223">
        <f t="shared" ref="E33:AG33" si="8">SUM(E30:E32)</f>
        <v>0</v>
      </c>
      <c r="F33" s="223">
        <f t="shared" si="8"/>
        <v>0</v>
      </c>
      <c r="G33" s="223">
        <f t="shared" si="8"/>
        <v>16809.659836192281</v>
      </c>
      <c r="H33" s="223">
        <f t="shared" si="8"/>
        <v>16952.352017284022</v>
      </c>
      <c r="I33" s="223">
        <f t="shared" si="8"/>
        <v>17719.076142745602</v>
      </c>
      <c r="J33" s="223">
        <f t="shared" si="8"/>
        <v>18512.300098089217</v>
      </c>
      <c r="K33" s="223">
        <f t="shared" si="8"/>
        <v>19332.811330070748</v>
      </c>
      <c r="L33" s="223">
        <f t="shared" si="8"/>
        <v>20181.419472025704</v>
      </c>
      <c r="M33" s="223">
        <f t="shared" si="8"/>
        <v>21058.957012340339</v>
      </c>
      <c r="N33" s="223">
        <f t="shared" si="8"/>
        <v>21967.449196981099</v>
      </c>
      <c r="O33" s="223">
        <f t="shared" si="8"/>
        <v>22906.692600084232</v>
      </c>
      <c r="P33" s="223">
        <f t="shared" si="8"/>
        <v>23877.596003023224</v>
      </c>
      <c r="Q33" s="223">
        <f t="shared" si="8"/>
        <v>24881.094071607455</v>
      </c>
      <c r="R33" s="223">
        <f t="shared" si="8"/>
        <v>25918.148154034327</v>
      </c>
      <c r="S33" s="223">
        <f t="shared" si="8"/>
        <v>26246.846410439248</v>
      </c>
      <c r="T33" s="223">
        <f t="shared" si="8"/>
        <v>26581.13308765</v>
      </c>
      <c r="U33" s="223">
        <f t="shared" si="8"/>
        <v>26919.668660319643</v>
      </c>
      <c r="V33" s="223">
        <f t="shared" si="8"/>
        <v>27262.458184353338</v>
      </c>
      <c r="W33" s="223">
        <f t="shared" si="8"/>
        <v>27609.503896608112</v>
      </c>
      <c r="X33" s="223">
        <f t="shared" si="8"/>
        <v>27960.805068495167</v>
      </c>
      <c r="Y33" s="223">
        <f t="shared" si="8"/>
        <v>28316.357853358822</v>
      </c>
      <c r="Z33" s="223">
        <f t="shared" si="8"/>
        <v>28676.155127390673</v>
      </c>
      <c r="AA33" s="223">
        <f t="shared" si="8"/>
        <v>29040.186323775997</v>
      </c>
      <c r="AB33" s="223">
        <f t="shared" si="8"/>
        <v>29421.704690280472</v>
      </c>
      <c r="AC33" s="223">
        <f t="shared" si="8"/>
        <v>29853.033125420661</v>
      </c>
      <c r="AD33" s="223">
        <f t="shared" si="8"/>
        <v>30289.439716967758</v>
      </c>
      <c r="AE33" s="223">
        <f t="shared" si="8"/>
        <v>30730.909388014661</v>
      </c>
      <c r="AF33" s="223">
        <f t="shared" si="8"/>
        <v>31177.422221065357</v>
      </c>
      <c r="AG33" s="223">
        <f t="shared" si="8"/>
        <v>31628.953211584885</v>
      </c>
    </row>
    <row r="36" spans="2:33" ht="22.5" x14ac:dyDescent="0.2">
      <c r="B36" s="252" t="s">
        <v>441</v>
      </c>
      <c r="C36" s="213"/>
      <c r="D36" s="213"/>
      <c r="E36" s="213"/>
      <c r="F36" s="213"/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</row>
    <row r="37" spans="2:33" x14ac:dyDescent="0.2">
      <c r="B37" s="251" t="s">
        <v>9</v>
      </c>
      <c r="C37" s="234">
        <f>SUM(D37:AG37)</f>
        <v>17785548.799975637</v>
      </c>
      <c r="D37" s="235">
        <f>D16+D33</f>
        <v>0</v>
      </c>
      <c r="E37" s="235">
        <f t="shared" ref="E37:AG37" si="9">E16+E33</f>
        <v>0</v>
      </c>
      <c r="F37" s="235">
        <f t="shared" si="9"/>
        <v>0</v>
      </c>
      <c r="G37" s="235">
        <f t="shared" si="9"/>
        <v>445106.53179684741</v>
      </c>
      <c r="H37" s="235">
        <f t="shared" si="9"/>
        <v>448999.26387365785</v>
      </c>
      <c r="I37" s="235">
        <f t="shared" si="9"/>
        <v>468060.75807832665</v>
      </c>
      <c r="J37" s="235">
        <f t="shared" si="9"/>
        <v>487603.41334988934</v>
      </c>
      <c r="K37" s="235">
        <f t="shared" si="9"/>
        <v>507637.65833714965</v>
      </c>
      <c r="L37" s="235">
        <f t="shared" si="9"/>
        <v>528174.17476568057</v>
      </c>
      <c r="M37" s="235">
        <f t="shared" si="9"/>
        <v>549223.90477834467</v>
      </c>
      <c r="N37" s="235">
        <f t="shared" si="9"/>
        <v>570855.31400531379</v>
      </c>
      <c r="O37" s="235">
        <f t="shared" si="9"/>
        <v>593026.3383198065</v>
      </c>
      <c r="P37" s="235">
        <f t="shared" si="9"/>
        <v>615748.84198413754</v>
      </c>
      <c r="Q37" s="235">
        <f t="shared" si="9"/>
        <v>639034.98406460683</v>
      </c>
      <c r="R37" s="235">
        <f t="shared" si="9"/>
        <v>662897.22720805241</v>
      </c>
      <c r="S37" s="235">
        <f t="shared" si="9"/>
        <v>673242.31521207769</v>
      </c>
      <c r="T37" s="235">
        <f t="shared" si="9"/>
        <v>683747.27439395874</v>
      </c>
      <c r="U37" s="235">
        <f t="shared" si="9"/>
        <v>694346.81619965471</v>
      </c>
      <c r="V37" s="235">
        <f t="shared" si="9"/>
        <v>705040.45968287345</v>
      </c>
      <c r="W37" s="235">
        <f t="shared" si="9"/>
        <v>715827.67241366953</v>
      </c>
      <c r="X37" s="235">
        <f t="shared" si="9"/>
        <v>726707.86838427943</v>
      </c>
      <c r="Y37" s="235">
        <f t="shared" si="9"/>
        <v>737680.40583360824</v>
      </c>
      <c r="Z37" s="235">
        <f t="shared" si="9"/>
        <v>748744.58498825994</v>
      </c>
      <c r="AA37" s="235">
        <f t="shared" si="9"/>
        <v>759899.64571577555</v>
      </c>
      <c r="AB37" s="235">
        <f t="shared" si="9"/>
        <v>771392.29768537695</v>
      </c>
      <c r="AC37" s="235">
        <f t="shared" si="9"/>
        <v>784276.40066716343</v>
      </c>
      <c r="AD37" s="235">
        <f t="shared" si="9"/>
        <v>797277.65138651174</v>
      </c>
      <c r="AE37" s="235">
        <f t="shared" si="9"/>
        <v>810395.08751808887</v>
      </c>
      <c r="AF37" s="235">
        <f t="shared" si="9"/>
        <v>823627.66329011798</v>
      </c>
      <c r="AG37" s="235">
        <f t="shared" si="9"/>
        <v>836974.24604240782</v>
      </c>
    </row>
    <row r="40" spans="2:33" x14ac:dyDescent="0.2">
      <c r="B40" s="205" t="s">
        <v>2</v>
      </c>
    </row>
    <row r="41" spans="2:33" x14ac:dyDescent="0.2">
      <c r="B41" s="205" t="s">
        <v>362</v>
      </c>
    </row>
    <row r="43" spans="2:33" x14ac:dyDescent="0.2">
      <c r="B43" s="206"/>
      <c r="C43" s="206"/>
      <c r="D43" s="204">
        <v>1</v>
      </c>
      <c r="E43" s="204">
        <v>2</v>
      </c>
      <c r="F43" s="204">
        <v>3</v>
      </c>
      <c r="G43" s="204">
        <v>4</v>
      </c>
      <c r="H43" s="204">
        <v>5</v>
      </c>
      <c r="I43" s="204">
        <v>6</v>
      </c>
      <c r="J43" s="204">
        <v>7</v>
      </c>
      <c r="K43" s="204">
        <v>8</v>
      </c>
      <c r="L43" s="204">
        <v>9</v>
      </c>
      <c r="M43" s="204">
        <v>10</v>
      </c>
      <c r="N43" s="204">
        <v>11</v>
      </c>
      <c r="O43" s="204">
        <v>12</v>
      </c>
      <c r="P43" s="204">
        <v>13</v>
      </c>
      <c r="Q43" s="204">
        <v>14</v>
      </c>
      <c r="R43" s="204">
        <v>15</v>
      </c>
      <c r="S43" s="204">
        <v>16</v>
      </c>
      <c r="T43" s="204">
        <v>17</v>
      </c>
      <c r="U43" s="204">
        <v>18</v>
      </c>
      <c r="V43" s="204">
        <v>19</v>
      </c>
      <c r="W43" s="204">
        <v>20</v>
      </c>
      <c r="X43" s="204">
        <v>21</v>
      </c>
      <c r="Y43" s="204">
        <v>22</v>
      </c>
      <c r="Z43" s="204">
        <v>23</v>
      </c>
      <c r="AA43" s="204">
        <v>24</v>
      </c>
      <c r="AB43" s="204">
        <v>25</v>
      </c>
      <c r="AC43" s="204">
        <v>26</v>
      </c>
      <c r="AD43" s="204">
        <v>27</v>
      </c>
      <c r="AE43" s="204">
        <v>28</v>
      </c>
      <c r="AF43" s="204">
        <v>29</v>
      </c>
      <c r="AG43" s="204">
        <v>30</v>
      </c>
    </row>
    <row r="44" spans="2:33" x14ac:dyDescent="0.2">
      <c r="B44" s="207" t="s">
        <v>487</v>
      </c>
      <c r="C44" s="207" t="s">
        <v>9</v>
      </c>
      <c r="D44" s="208">
        <f t="shared" ref="D44:AG44" si="10">D4</f>
        <v>2026</v>
      </c>
      <c r="E44" s="208">
        <f t="shared" si="10"/>
        <v>2027</v>
      </c>
      <c r="F44" s="208">
        <f t="shared" si="10"/>
        <v>2028</v>
      </c>
      <c r="G44" s="208">
        <f t="shared" si="10"/>
        <v>2029</v>
      </c>
      <c r="H44" s="208">
        <f t="shared" si="10"/>
        <v>2030</v>
      </c>
      <c r="I44" s="208">
        <f t="shared" si="10"/>
        <v>2031</v>
      </c>
      <c r="J44" s="208">
        <f t="shared" si="10"/>
        <v>2032</v>
      </c>
      <c r="K44" s="208">
        <f t="shared" si="10"/>
        <v>2033</v>
      </c>
      <c r="L44" s="208">
        <f t="shared" si="10"/>
        <v>2034</v>
      </c>
      <c r="M44" s="208">
        <f t="shared" si="10"/>
        <v>2035</v>
      </c>
      <c r="N44" s="208">
        <f t="shared" si="10"/>
        <v>2036</v>
      </c>
      <c r="O44" s="208">
        <f t="shared" si="10"/>
        <v>2037</v>
      </c>
      <c r="P44" s="208">
        <f t="shared" si="10"/>
        <v>2038</v>
      </c>
      <c r="Q44" s="208">
        <f t="shared" si="10"/>
        <v>2039</v>
      </c>
      <c r="R44" s="208">
        <f t="shared" si="10"/>
        <v>2040</v>
      </c>
      <c r="S44" s="208">
        <f t="shared" si="10"/>
        <v>2041</v>
      </c>
      <c r="T44" s="208">
        <f t="shared" si="10"/>
        <v>2042</v>
      </c>
      <c r="U44" s="208">
        <f t="shared" si="10"/>
        <v>2043</v>
      </c>
      <c r="V44" s="208">
        <f t="shared" si="10"/>
        <v>2044</v>
      </c>
      <c r="W44" s="208">
        <f t="shared" si="10"/>
        <v>2045</v>
      </c>
      <c r="X44" s="208">
        <f t="shared" si="10"/>
        <v>2046</v>
      </c>
      <c r="Y44" s="208">
        <f t="shared" si="10"/>
        <v>2047</v>
      </c>
      <c r="Z44" s="208">
        <f t="shared" si="10"/>
        <v>2048</v>
      </c>
      <c r="AA44" s="208">
        <f t="shared" si="10"/>
        <v>2049</v>
      </c>
      <c r="AB44" s="208">
        <f t="shared" si="10"/>
        <v>2050</v>
      </c>
      <c r="AC44" s="208">
        <f t="shared" si="10"/>
        <v>2051</v>
      </c>
      <c r="AD44" s="208">
        <f t="shared" si="10"/>
        <v>2052</v>
      </c>
      <c r="AE44" s="208">
        <f t="shared" si="10"/>
        <v>2053</v>
      </c>
      <c r="AF44" s="208">
        <f t="shared" si="10"/>
        <v>2054</v>
      </c>
      <c r="AG44" s="208">
        <f t="shared" si="10"/>
        <v>2055</v>
      </c>
    </row>
    <row r="45" spans="2:33" x14ac:dyDescent="0.2">
      <c r="B45" s="204" t="s">
        <v>29</v>
      </c>
      <c r="C45" s="222">
        <f t="shared" ref="C45:C48" si="11">SUM(D45:AG45)</f>
        <v>124195011.55690446</v>
      </c>
      <c r="D45" s="288">
        <f>D5</f>
        <v>4111570.0037898384</v>
      </c>
      <c r="E45" s="288">
        <f t="shared" ref="E45:AG45" si="12">E5</f>
        <v>4080040.6549529559</v>
      </c>
      <c r="F45" s="288">
        <f t="shared" si="12"/>
        <v>4049912.8888832862</v>
      </c>
      <c r="G45" s="288">
        <f t="shared" si="12"/>
        <v>3993582.4608878554</v>
      </c>
      <c r="H45" s="288">
        <f t="shared" si="12"/>
        <v>3993582.4608878554</v>
      </c>
      <c r="I45" s="288">
        <f t="shared" si="12"/>
        <v>4006766.4042971246</v>
      </c>
      <c r="J45" s="288">
        <f t="shared" si="12"/>
        <v>4020038.0849409699</v>
      </c>
      <c r="K45" s="288">
        <f t="shared" si="12"/>
        <v>4033398.6290193587</v>
      </c>
      <c r="L45" s="288">
        <f t="shared" si="12"/>
        <v>4046849.1843496324</v>
      </c>
      <c r="M45" s="288">
        <f t="shared" si="12"/>
        <v>4060390.9209191892</v>
      </c>
      <c r="N45" s="288">
        <f t="shared" si="12"/>
        <v>4074025.0314556831</v>
      </c>
      <c r="O45" s="288">
        <f t="shared" si="12"/>
        <v>4087752.7320155259</v>
      </c>
      <c r="P45" s="288">
        <f t="shared" si="12"/>
        <v>4101575.2625912759</v>
      </c>
      <c r="Q45" s="288">
        <f t="shared" si="12"/>
        <v>4115493.8877387051</v>
      </c>
      <c r="R45" s="288">
        <f t="shared" si="12"/>
        <v>4129509.8972242917</v>
      </c>
      <c r="S45" s="288">
        <f t="shared" si="12"/>
        <v>4140463.1654842477</v>
      </c>
      <c r="T45" s="288">
        <f t="shared" si="12"/>
        <v>4151474.3748244541</v>
      </c>
      <c r="U45" s="288">
        <f t="shared" si="12"/>
        <v>4162544.0756487665</v>
      </c>
      <c r="V45" s="288">
        <f t="shared" si="12"/>
        <v>4173672.8258187361</v>
      </c>
      <c r="W45" s="288">
        <f t="shared" si="12"/>
        <v>4184861.190785245</v>
      </c>
      <c r="X45" s="288">
        <f t="shared" si="12"/>
        <v>4196109.7437231038</v>
      </c>
      <c r="Y45" s="288">
        <f t="shared" si="12"/>
        <v>4207419.0656685149</v>
      </c>
      <c r="Z45" s="288">
        <f t="shared" si="12"/>
        <v>4218789.7456595907</v>
      </c>
      <c r="AA45" s="288">
        <f t="shared" si="12"/>
        <v>4230222.3808799721</v>
      </c>
      <c r="AB45" s="288">
        <f t="shared" si="12"/>
        <v>4241717.5768055804</v>
      </c>
      <c r="AC45" s="288">
        <f t="shared" si="12"/>
        <v>4253275.9473546818</v>
      </c>
      <c r="AD45" s="288">
        <f t="shared" si="12"/>
        <v>4264898.1150412476</v>
      </c>
      <c r="AE45" s="288">
        <f t="shared" si="12"/>
        <v>4276584.7111318028</v>
      </c>
      <c r="AF45" s="288">
        <f t="shared" si="12"/>
        <v>4288336.3758057281</v>
      </c>
      <c r="AG45" s="288">
        <f t="shared" si="12"/>
        <v>4300153.7583192596</v>
      </c>
    </row>
    <row r="46" spans="2:33" x14ac:dyDescent="0.2">
      <c r="B46" s="211" t="s">
        <v>247</v>
      </c>
      <c r="C46" s="230">
        <f t="shared" si="11"/>
        <v>175101524.32961822</v>
      </c>
      <c r="D46" s="230">
        <f>D45*Parametre!$C$88*Parametre!H95</f>
        <v>5072443.9136755234</v>
      </c>
      <c r="E46" s="230">
        <f>E45*Parametre!$C$88*Parametre!I95</f>
        <v>5093114.7495777756</v>
      </c>
      <c r="F46" s="230">
        <f>F45*Parametre!$C$88*Parametre!J95</f>
        <v>5114634.9873707024</v>
      </c>
      <c r="G46" s="230">
        <f>G45*Parametre!$C$88*Parametre!K95</f>
        <v>5104716.9089806834</v>
      </c>
      <c r="H46" s="230">
        <f>H45*Parametre!$C$88*Parametre!L95</f>
        <v>5165938.5281060934</v>
      </c>
      <c r="I46" s="230">
        <f>I45*Parametre!$C$88*Parametre!M95</f>
        <v>5226866.8420696426</v>
      </c>
      <c r="J46" s="230">
        <f>J45*Parametre!$C$88*Parametre!N95</f>
        <v>5288199.2992164483</v>
      </c>
      <c r="K46" s="230">
        <f>K45*Parametre!$C$88*Parametre!O95</f>
        <v>5349940.2755175671</v>
      </c>
      <c r="L46" s="230">
        <f>L45*Parametre!$C$88*Parametre!P95</f>
        <v>5412094.2251818245</v>
      </c>
      <c r="M46" s="230">
        <f>M45*Parametre!$C$88*Parametre!Q95</f>
        <v>5474665.6825845512</v>
      </c>
      <c r="N46" s="230">
        <f>N45*Parametre!$C$88*Parametre!R95</f>
        <v>5540633.3025294133</v>
      </c>
      <c r="O46" s="230">
        <f>O45*Parametre!$C$88*Parametre!S95</f>
        <v>5607047.7899237359</v>
      </c>
      <c r="P46" s="230">
        <f>P45*Parametre!$C$88*Parametre!T95</f>
        <v>5673914.1395056406</v>
      </c>
      <c r="Q46" s="230">
        <f>Q45*Parametre!$C$88*Parametre!U95</f>
        <v>5741237.4382121256</v>
      </c>
      <c r="R46" s="230">
        <f>R45*Parametre!$C$88*Parametre!V95</f>
        <v>5809022.8675243836</v>
      </c>
      <c r="S46" s="230">
        <f>S45*Parametre!$C$88*Parametre!W95</f>
        <v>5863723.9349587914</v>
      </c>
      <c r="T46" s="230">
        <f>T45*Parametre!$C$88*Parametre!X95</f>
        <v>5921746.0777370976</v>
      </c>
      <c r="U46" s="230">
        <f>U45*Parametre!$C$88*Parametre!Y95</f>
        <v>5980077.320840043</v>
      </c>
      <c r="V46" s="230">
        <f>V45*Parametre!$C$88*Parametre!Z95</f>
        <v>6038720.2647640957</v>
      </c>
      <c r="W46" s="230">
        <f>W45*Parametre!$C$88*Parametre!AA95</f>
        <v>6097677.543869365</v>
      </c>
      <c r="X46" s="230">
        <f>X45*Parametre!$C$88*Parametre!AB95</f>
        <v>6156951.8269649101</v>
      </c>
      <c r="Y46" s="230">
        <f>Y45*Parametre!$C$88*Parametre!AC95</f>
        <v>6216545.8179065436</v>
      </c>
      <c r="Z46" s="230">
        <f>Z45*Parametre!$C$88*Parametre!AD95</f>
        <v>6276462.2562075993</v>
      </c>
      <c r="AA46" s="230">
        <f>AA45*Parametre!$C$88*Parametre!AE95</f>
        <v>6336703.9176629633</v>
      </c>
      <c r="AB46" s="230">
        <f>AB45*Parametre!$C$88*Parametre!AF95</f>
        <v>6397273.6149866404</v>
      </c>
      <c r="AC46" s="230">
        <f>AC45*Parametre!$C$88*Parametre!AG95</f>
        <v>6473698.6556711933</v>
      </c>
      <c r="AD46" s="230">
        <f>AD45*Parametre!$C$88*Parametre!AH95</f>
        <v>6550542.3128541522</v>
      </c>
      <c r="AE46" s="230">
        <f>AE45*Parametre!$C$88*Parametre!AI95</f>
        <v>6627808.2194649559</v>
      </c>
      <c r="AF46" s="230">
        <f>AF45*Parametre!$C$88*Parametre!AJ95</f>
        <v>6705500.0573923849</v>
      </c>
      <c r="AG46" s="230">
        <f>AG45*Parametre!$C$88*Parametre!AK95</f>
        <v>6783621.5583613804</v>
      </c>
    </row>
    <row r="47" spans="2:33" x14ac:dyDescent="0.2">
      <c r="B47" s="204" t="s">
        <v>170</v>
      </c>
      <c r="C47" s="222">
        <f t="shared" si="11"/>
        <v>262091235.44523081</v>
      </c>
      <c r="D47" s="222">
        <f>D45*Parametre!$D$88*Parametre!H96</f>
        <v>7895365.6468775505</v>
      </c>
      <c r="E47" s="222">
        <f>E45*Parametre!$D$88*Parametre!I96</f>
        <v>7904507.5632796586</v>
      </c>
      <c r="F47" s="222">
        <f>F45*Parametre!$D$88*Parametre!J96</f>
        <v>7915311.7465490494</v>
      </c>
      <c r="G47" s="222">
        <f>G45*Parametre!$D$88*Parametre!K96</f>
        <v>7873427.6932896245</v>
      </c>
      <c r="H47" s="222">
        <f>H45*Parametre!$D$88*Parametre!L96</f>
        <v>7941638.081721589</v>
      </c>
      <c r="I47" s="222">
        <f>I45*Parametre!$D$88*Parametre!M96</f>
        <v>8016738.2217176864</v>
      </c>
      <c r="J47" s="222">
        <f>J45*Parametre!$D$88*Parametre!N96</f>
        <v>8092336.6649861727</v>
      </c>
      <c r="K47" s="222">
        <f>K45*Parametre!$D$88*Parametre!O96</f>
        <v>8168438.9034900051</v>
      </c>
      <c r="L47" s="222">
        <f>L45*Parametre!$D$88*Parametre!P96</f>
        <v>8245050.5281939404</v>
      </c>
      <c r="M47" s="222">
        <f>M45*Parametre!$D$88*Parametre!Q96</f>
        <v>8322177.2315159701</v>
      </c>
      <c r="N47" s="222">
        <f>N45*Parametre!$D$88*Parametre!R96</f>
        <v>8399824.8098553251</v>
      </c>
      <c r="O47" s="222">
        <f>O45*Parametre!$D$88*Parametre!S96</f>
        <v>8477999.1662002001</v>
      </c>
      <c r="P47" s="222">
        <f>P45*Parametre!$D$88*Parametre!T96</f>
        <v>8556706.31281792</v>
      </c>
      <c r="Q47" s="222">
        <f>Q45*Parametre!$D$88*Parametre!U96</f>
        <v>8635952.3740308974</v>
      </c>
      <c r="R47" s="222">
        <f>R45*Parametre!$D$88*Parametre!V96</f>
        <v>8715743.589081591</v>
      </c>
      <c r="S47" s="222">
        <f>S45*Parametre!$D$88*Parametre!W96</f>
        <v>8779272.4775661789</v>
      </c>
      <c r="T47" s="222">
        <f>T45*Parametre!$D$88*Parametre!X96</f>
        <v>8843138.5953010656</v>
      </c>
      <c r="U47" s="222">
        <f>U45*Parametre!$D$88*Parametre!Y96</f>
        <v>8907344.8165992815</v>
      </c>
      <c r="V47" s="222">
        <f>V45*Parametre!$D$88*Parametre!Z96</f>
        <v>8971894.0532929879</v>
      </c>
      <c r="W47" s="222">
        <f>W45*Parametre!$D$88*Parametre!AA96</f>
        <v>9036789.2553816568</v>
      </c>
      <c r="X47" s="222">
        <f>X45*Parametre!$D$88*Parametre!AB96</f>
        <v>9102033.4116944093</v>
      </c>
      <c r="Y47" s="222">
        <f>Y45*Parametre!$D$88*Parametre!AC96</f>
        <v>9167629.5505664404</v>
      </c>
      <c r="Z47" s="222">
        <f>Z45*Parametre!$D$88*Parametre!AD96</f>
        <v>9233580.7405302338</v>
      </c>
      <c r="AA47" s="222">
        <f>AA45*Parametre!$D$88*Parametre!AE96</f>
        <v>9299890.091021765</v>
      </c>
      <c r="AB47" s="222">
        <f>AB45*Parametre!$D$88*Parametre!AF96</f>
        <v>9376910.5439894889</v>
      </c>
      <c r="AC47" s="222">
        <f>AC45*Parametre!$D$88*Parametre!AG96</f>
        <v>9464729.9001294244</v>
      </c>
      <c r="AD47" s="222">
        <f>AD45*Parametre!$D$88*Parametre!AH96</f>
        <v>9553030.5858431906</v>
      </c>
      <c r="AE47" s="222">
        <f>AE45*Parametre!$D$88*Parametre!AI96</f>
        <v>9641816.8263293169</v>
      </c>
      <c r="AF47" s="222">
        <f>AF45*Parametre!$D$88*Parametre!AJ96</f>
        <v>9731092.903978359</v>
      </c>
      <c r="AG47" s="222">
        <f>AG45*Parametre!$D$88*Parametre!AK96</f>
        <v>9820863.1593998577</v>
      </c>
    </row>
    <row r="48" spans="2:33" x14ac:dyDescent="0.2">
      <c r="B48" s="204" t="s">
        <v>171</v>
      </c>
      <c r="C48" s="222">
        <f t="shared" si="11"/>
        <v>474368859.93915647</v>
      </c>
      <c r="D48" s="222">
        <f>D45*Parametre!$E$88*Parametre!H97</f>
        <v>14349913.81732703</v>
      </c>
      <c r="E48" s="222">
        <f>E45*Parametre!$E$88*Parametre!I97</f>
        <v>14351339.001764277</v>
      </c>
      <c r="F48" s="222">
        <f>F45*Parametre!$E$88*Parametre!J97</f>
        <v>14356009.711126808</v>
      </c>
      <c r="G48" s="222">
        <f>G45*Parametre!$E$88*Parametre!K97</f>
        <v>14265435.9727129</v>
      </c>
      <c r="H48" s="222">
        <f>H45*Parametre!$E$88*Parametre!L97</f>
        <v>14374540.645544356</v>
      </c>
      <c r="I48" s="222">
        <f>I45*Parametre!$E$88*Parametre!M97</f>
        <v>14504093.706915163</v>
      </c>
      <c r="J48" s="222">
        <f>J45*Parametre!$E$88*Parametre!N97</f>
        <v>14634506.444038261</v>
      </c>
      <c r="K48" s="222">
        <f>K45*Parametre!$E$88*Parametre!O97</f>
        <v>14765788.37300439</v>
      </c>
      <c r="L48" s="222">
        <f>L45*Parametre!$E$88*Parametre!P97</f>
        <v>14897949.181789206</v>
      </c>
      <c r="M48" s="222">
        <f>M45*Parametre!$E$88*Parametre!Q97</f>
        <v>15030998.73451391</v>
      </c>
      <c r="N48" s="222">
        <f>N45*Parametre!$E$88*Parametre!R97</f>
        <v>15164947.075839063</v>
      </c>
      <c r="O48" s="222">
        <f>O45*Parametre!$E$88*Parametre!S97</f>
        <v>15299804.435496993</v>
      </c>
      <c r="P48" s="222">
        <f>P45*Parametre!$E$88*Parametre!T97</f>
        <v>15435581.232967626</v>
      </c>
      <c r="Q48" s="222">
        <f>Q45*Parametre!$E$88*Parametre!U97</f>
        <v>15572288.082303468</v>
      </c>
      <c r="R48" s="222">
        <f>R45*Parametre!$E$88*Parametre!V97</f>
        <v>15709935.797109347</v>
      </c>
      <c r="S48" s="222">
        <f>S45*Parametre!$E$88*Parametre!W97</f>
        <v>15836443.51534415</v>
      </c>
      <c r="T48" s="222">
        <f>T45*Parametre!$E$88*Parametre!X97</f>
        <v>15963622.898768727</v>
      </c>
      <c r="U48" s="222">
        <f>U45*Parametre!$E$88*Parametre!Y97</f>
        <v>16091479.63676149</v>
      </c>
      <c r="V48" s="222">
        <f>V45*Parametre!$E$88*Parametre!Z97</f>
        <v>16220019.492794581</v>
      </c>
      <c r="W48" s="222">
        <f>W45*Parametre!$E$88*Parametre!AA97</f>
        <v>16349248.305712165</v>
      </c>
      <c r="X48" s="222">
        <f>X45*Parametre!$E$88*Parametre!AB97</f>
        <v>16479171.991036559</v>
      </c>
      <c r="Y48" s="222">
        <f>Y45*Parametre!$E$88*Parametre!AC97</f>
        <v>16609796.542302227</v>
      </c>
      <c r="Z48" s="222">
        <f>Z45*Parametre!$E$88*Parametre!AD97</f>
        <v>16741128.03241876</v>
      </c>
      <c r="AA48" s="222">
        <f>AA45*Parametre!$E$88*Parametre!AE97</f>
        <v>16873172.615063563</v>
      </c>
      <c r="AB48" s="222">
        <f>AB45*Parametre!$E$88*Parametre!AF97</f>
        <v>17005936.526104704</v>
      </c>
      <c r="AC48" s="222">
        <f>AC45*Parametre!$E$88*Parametre!AG97</f>
        <v>17168475.959775597</v>
      </c>
      <c r="AD48" s="222">
        <f>AD45*Parametre!$E$88*Parametre!AH97</f>
        <v>17331906.204810377</v>
      </c>
      <c r="AE48" s="222">
        <f>AE45*Parametre!$E$88*Parametre!AI97</f>
        <v>17496235.072641101</v>
      </c>
      <c r="AF48" s="222">
        <f>AF45*Parametre!$E$88*Parametre!AJ97</f>
        <v>17661470.480392136</v>
      </c>
      <c r="AG48" s="222">
        <f>AG45*Parametre!$E$88*Parametre!AK97</f>
        <v>17827620.452777572</v>
      </c>
    </row>
    <row r="49" spans="2:33" x14ac:dyDescent="0.2">
      <c r="B49" s="216" t="s">
        <v>9</v>
      </c>
      <c r="C49" s="223">
        <f>SUM(D49:AG49)</f>
        <v>911561619.71400571</v>
      </c>
      <c r="D49" s="224">
        <f>SUM(D46:D48)</f>
        <v>27317723.377880104</v>
      </c>
      <c r="E49" s="223">
        <f t="shared" ref="E49:AG49" si="13">SUM(E46:E48)</f>
        <v>27348961.314621709</v>
      </c>
      <c r="F49" s="223">
        <f t="shared" si="13"/>
        <v>27385956.445046559</v>
      </c>
      <c r="G49" s="223">
        <f t="shared" si="13"/>
        <v>27243580.574983209</v>
      </c>
      <c r="H49" s="223">
        <f t="shared" si="13"/>
        <v>27482117.25537204</v>
      </c>
      <c r="I49" s="223">
        <f t="shared" si="13"/>
        <v>27747698.770702492</v>
      </c>
      <c r="J49" s="223">
        <f t="shared" si="13"/>
        <v>28015042.408240881</v>
      </c>
      <c r="K49" s="223">
        <f t="shared" si="13"/>
        <v>28284167.552011959</v>
      </c>
      <c r="L49" s="223">
        <f t="shared" si="13"/>
        <v>28555093.935164973</v>
      </c>
      <c r="M49" s="223">
        <f t="shared" si="13"/>
        <v>28827841.648614429</v>
      </c>
      <c r="N49" s="223">
        <f t="shared" si="13"/>
        <v>29105405.188223802</v>
      </c>
      <c r="O49" s="223">
        <f t="shared" si="13"/>
        <v>29384851.39162093</v>
      </c>
      <c r="P49" s="223">
        <f t="shared" si="13"/>
        <v>29666201.685291186</v>
      </c>
      <c r="Q49" s="223">
        <f t="shared" si="13"/>
        <v>29949477.89454649</v>
      </c>
      <c r="R49" s="223">
        <f t="shared" si="13"/>
        <v>30234702.253715321</v>
      </c>
      <c r="S49" s="223">
        <f t="shared" si="13"/>
        <v>30479439.927869119</v>
      </c>
      <c r="T49" s="223">
        <f t="shared" si="13"/>
        <v>30728507.571806889</v>
      </c>
      <c r="U49" s="223">
        <f t="shared" si="13"/>
        <v>30978901.774200816</v>
      </c>
      <c r="V49" s="223">
        <f t="shared" si="13"/>
        <v>31230633.810851663</v>
      </c>
      <c r="W49" s="223">
        <f t="shared" si="13"/>
        <v>31483715.104963187</v>
      </c>
      <c r="X49" s="223">
        <f t="shared" si="13"/>
        <v>31738157.229695879</v>
      </c>
      <c r="Y49" s="223">
        <f t="shared" si="13"/>
        <v>31993971.910775211</v>
      </c>
      <c r="Z49" s="223">
        <f t="shared" si="13"/>
        <v>32251171.029156595</v>
      </c>
      <c r="AA49" s="223">
        <f t="shared" si="13"/>
        <v>32509766.623748291</v>
      </c>
      <c r="AB49" s="223">
        <f t="shared" si="13"/>
        <v>32780120.685080834</v>
      </c>
      <c r="AC49" s="223">
        <f t="shared" si="13"/>
        <v>33106904.515576214</v>
      </c>
      <c r="AD49" s="223">
        <f t="shared" si="13"/>
        <v>33435479.10350772</v>
      </c>
      <c r="AE49" s="223">
        <f t="shared" si="13"/>
        <v>33765860.118435375</v>
      </c>
      <c r="AF49" s="223">
        <f t="shared" si="13"/>
        <v>34098063.441762879</v>
      </c>
      <c r="AG49" s="223">
        <f t="shared" si="13"/>
        <v>34432105.170538813</v>
      </c>
    </row>
    <row r="52" spans="2:33" x14ac:dyDescent="0.2">
      <c r="B52" s="206"/>
      <c r="C52" s="206"/>
      <c r="D52" s="204">
        <v>1</v>
      </c>
      <c r="E52" s="204">
        <v>2</v>
      </c>
      <c r="F52" s="204">
        <v>3</v>
      </c>
      <c r="G52" s="204">
        <v>4</v>
      </c>
      <c r="H52" s="204">
        <v>5</v>
      </c>
      <c r="I52" s="204">
        <v>6</v>
      </c>
      <c r="J52" s="204">
        <v>7</v>
      </c>
      <c r="K52" s="204">
        <v>8</v>
      </c>
      <c r="L52" s="204">
        <v>9</v>
      </c>
      <c r="M52" s="204">
        <v>10</v>
      </c>
      <c r="N52" s="204">
        <v>11</v>
      </c>
      <c r="O52" s="204">
        <v>12</v>
      </c>
      <c r="P52" s="204">
        <v>13</v>
      </c>
      <c r="Q52" s="204">
        <v>14</v>
      </c>
      <c r="R52" s="204">
        <v>15</v>
      </c>
      <c r="S52" s="204">
        <v>16</v>
      </c>
      <c r="T52" s="204">
        <v>17</v>
      </c>
      <c r="U52" s="204">
        <v>18</v>
      </c>
      <c r="V52" s="204">
        <v>19</v>
      </c>
      <c r="W52" s="204">
        <v>20</v>
      </c>
      <c r="X52" s="204">
        <v>21</v>
      </c>
      <c r="Y52" s="204">
        <v>22</v>
      </c>
      <c r="Z52" s="204">
        <v>23</v>
      </c>
      <c r="AA52" s="204">
        <v>24</v>
      </c>
      <c r="AB52" s="204">
        <v>25</v>
      </c>
      <c r="AC52" s="204">
        <v>26</v>
      </c>
      <c r="AD52" s="204">
        <v>27</v>
      </c>
      <c r="AE52" s="204">
        <v>28</v>
      </c>
      <c r="AF52" s="204">
        <v>29</v>
      </c>
      <c r="AG52" s="204">
        <v>30</v>
      </c>
    </row>
    <row r="53" spans="2:33" x14ac:dyDescent="0.2">
      <c r="B53" s="207" t="s">
        <v>487</v>
      </c>
      <c r="C53" s="207" t="s">
        <v>9</v>
      </c>
      <c r="D53" s="208">
        <f t="shared" ref="D53:AG53" si="14">D4</f>
        <v>2026</v>
      </c>
      <c r="E53" s="208">
        <f t="shared" si="14"/>
        <v>2027</v>
      </c>
      <c r="F53" s="208">
        <f t="shared" si="14"/>
        <v>2028</v>
      </c>
      <c r="G53" s="208">
        <f t="shared" si="14"/>
        <v>2029</v>
      </c>
      <c r="H53" s="208">
        <f t="shared" si="14"/>
        <v>2030</v>
      </c>
      <c r="I53" s="208">
        <f t="shared" si="14"/>
        <v>2031</v>
      </c>
      <c r="J53" s="208">
        <f t="shared" si="14"/>
        <v>2032</v>
      </c>
      <c r="K53" s="208">
        <f t="shared" si="14"/>
        <v>2033</v>
      </c>
      <c r="L53" s="208">
        <f t="shared" si="14"/>
        <v>2034</v>
      </c>
      <c r="M53" s="208">
        <f t="shared" si="14"/>
        <v>2035</v>
      </c>
      <c r="N53" s="208">
        <f t="shared" si="14"/>
        <v>2036</v>
      </c>
      <c r="O53" s="208">
        <f t="shared" si="14"/>
        <v>2037</v>
      </c>
      <c r="P53" s="208">
        <f t="shared" si="14"/>
        <v>2038</v>
      </c>
      <c r="Q53" s="208">
        <f t="shared" si="14"/>
        <v>2039</v>
      </c>
      <c r="R53" s="208">
        <f t="shared" si="14"/>
        <v>2040</v>
      </c>
      <c r="S53" s="208">
        <f t="shared" si="14"/>
        <v>2041</v>
      </c>
      <c r="T53" s="208">
        <f t="shared" si="14"/>
        <v>2042</v>
      </c>
      <c r="U53" s="208">
        <f t="shared" si="14"/>
        <v>2043</v>
      </c>
      <c r="V53" s="208">
        <f t="shared" si="14"/>
        <v>2044</v>
      </c>
      <c r="W53" s="208">
        <f t="shared" si="14"/>
        <v>2045</v>
      </c>
      <c r="X53" s="208">
        <f t="shared" si="14"/>
        <v>2046</v>
      </c>
      <c r="Y53" s="208">
        <f t="shared" si="14"/>
        <v>2047</v>
      </c>
      <c r="Z53" s="208">
        <f t="shared" si="14"/>
        <v>2048</v>
      </c>
      <c r="AA53" s="208">
        <f t="shared" si="14"/>
        <v>2049</v>
      </c>
      <c r="AB53" s="208">
        <f t="shared" si="14"/>
        <v>2050</v>
      </c>
      <c r="AC53" s="208">
        <f t="shared" si="14"/>
        <v>2051</v>
      </c>
      <c r="AD53" s="208">
        <f t="shared" si="14"/>
        <v>2052</v>
      </c>
      <c r="AE53" s="208">
        <f t="shared" si="14"/>
        <v>2053</v>
      </c>
      <c r="AF53" s="208">
        <f t="shared" si="14"/>
        <v>2054</v>
      </c>
      <c r="AG53" s="208">
        <f t="shared" si="14"/>
        <v>2055</v>
      </c>
    </row>
    <row r="54" spans="2:33" x14ac:dyDescent="0.2">
      <c r="B54" s="204" t="s">
        <v>30</v>
      </c>
      <c r="C54" s="222">
        <f t="shared" ref="C54:C57" si="15">SUM(D54:AG54)</f>
        <v>121898593.26481111</v>
      </c>
      <c r="D54" s="288">
        <f>D6</f>
        <v>4111570.0037898384</v>
      </c>
      <c r="E54" s="288">
        <f t="shared" ref="E54:AG54" si="16">E6</f>
        <v>4080040.6549529559</v>
      </c>
      <c r="F54" s="288">
        <f t="shared" si="16"/>
        <v>4049912.8888832862</v>
      </c>
      <c r="G54" s="288">
        <f t="shared" si="16"/>
        <v>3930799.2716074479</v>
      </c>
      <c r="H54" s="288">
        <f t="shared" si="16"/>
        <v>3930799.2716074479</v>
      </c>
      <c r="I54" s="288">
        <f t="shared" si="16"/>
        <v>3941737.0864951257</v>
      </c>
      <c r="J54" s="288">
        <f t="shared" si="16"/>
        <v>3952725.5278832344</v>
      </c>
      <c r="K54" s="288">
        <f t="shared" si="16"/>
        <v>3963765.0399508425</v>
      </c>
      <c r="L54" s="288">
        <f t="shared" si="16"/>
        <v>3974856.0726448232</v>
      </c>
      <c r="M54" s="288">
        <f t="shared" si="16"/>
        <v>3985999.0817798926</v>
      </c>
      <c r="N54" s="288">
        <f t="shared" si="16"/>
        <v>3997194.5291407323</v>
      </c>
      <c r="O54" s="288">
        <f t="shared" si="16"/>
        <v>4008442.8825864061</v>
      </c>
      <c r="P54" s="288">
        <f t="shared" si="16"/>
        <v>4019744.6161570596</v>
      </c>
      <c r="Q54" s="288">
        <f t="shared" si="16"/>
        <v>4031100.2101828977</v>
      </c>
      <c r="R54" s="288">
        <f t="shared" si="16"/>
        <v>4042510.1513956338</v>
      </c>
      <c r="S54" s="288">
        <f t="shared" si="16"/>
        <v>4052572.4131230484</v>
      </c>
      <c r="T54" s="288">
        <f t="shared" si="16"/>
        <v>4062690.0956250792</v>
      </c>
      <c r="U54" s="288">
        <f t="shared" si="16"/>
        <v>4072863.849436529</v>
      </c>
      <c r="V54" s="288">
        <f t="shared" si="16"/>
        <v>4083094.336636452</v>
      </c>
      <c r="W54" s="288">
        <f t="shared" si="16"/>
        <v>4093382.2311193217</v>
      </c>
      <c r="X54" s="288">
        <f t="shared" si="16"/>
        <v>4103728.2188740834</v>
      </c>
      <c r="Y54" s="288">
        <f t="shared" si="16"/>
        <v>4114132.99827134</v>
      </c>
      <c r="Z54" s="288">
        <f t="shared" si="16"/>
        <v>4124597.2803589073</v>
      </c>
      <c r="AA54" s="288">
        <f t="shared" si="16"/>
        <v>4135121.7891661148</v>
      </c>
      <c r="AB54" s="288">
        <f t="shared" si="16"/>
        <v>4145707.2620170643</v>
      </c>
      <c r="AC54" s="288">
        <f t="shared" si="16"/>
        <v>4156354.4498532182</v>
      </c>
      <c r="AD54" s="288">
        <f t="shared" si="16"/>
        <v>4167064.1175656402</v>
      </c>
      <c r="AE54" s="288">
        <f t="shared" si="16"/>
        <v>4177837.0443372061</v>
      </c>
      <c r="AF54" s="288">
        <f t="shared" si="16"/>
        <v>4188674.0239951485</v>
      </c>
      <c r="AG54" s="288">
        <f t="shared" si="16"/>
        <v>4199575.8653743248</v>
      </c>
    </row>
    <row r="55" spans="2:33" x14ac:dyDescent="0.2">
      <c r="B55" s="211" t="s">
        <v>247</v>
      </c>
      <c r="C55" s="230">
        <f t="shared" si="15"/>
        <v>171800743.16573119</v>
      </c>
      <c r="D55" s="230">
        <f>D54*Parametre!$C$88*Parametre!H95</f>
        <v>5072443.9136755234</v>
      </c>
      <c r="E55" s="230">
        <f>E54*Parametre!$C$88*Parametre!I95</f>
        <v>5093114.7495777756</v>
      </c>
      <c r="F55" s="230">
        <f>F54*Parametre!$C$88*Parametre!J95</f>
        <v>5114634.9873707024</v>
      </c>
      <c r="G55" s="230">
        <f>G54*Parametre!$C$88*Parametre!K95</f>
        <v>5024465.5529467883</v>
      </c>
      <c r="H55" s="230">
        <f>H54*Parametre!$C$88*Parametre!L95</f>
        <v>5084724.7057805294</v>
      </c>
      <c r="I55" s="230">
        <f>I54*Parametre!$C$88*Parametre!M95</f>
        <v>5142035.4467037562</v>
      </c>
      <c r="J55" s="230">
        <f>J54*Parametre!$C$88*Parametre!N95</f>
        <v>5199652.3229092788</v>
      </c>
      <c r="K55" s="230">
        <f>K54*Parametre!$C$88*Parametre!O95</f>
        <v>5257577.5866411971</v>
      </c>
      <c r="L55" s="230">
        <f>L54*Parametre!$C$88*Parametre!P95</f>
        <v>5315813.5173122799</v>
      </c>
      <c r="M55" s="230">
        <f>M54*Parametre!$C$88*Parametre!Q95</f>
        <v>5374362.4219546467</v>
      </c>
      <c r="N55" s="230">
        <f>N54*Parametre!$C$88*Parametre!R95</f>
        <v>5436144.5876861038</v>
      </c>
      <c r="O55" s="230">
        <f>O54*Parametre!$C$88*Parametre!S95</f>
        <v>5498260.8487572959</v>
      </c>
      <c r="P55" s="230">
        <f>P54*Parametre!$C$88*Parametre!T95</f>
        <v>5560713.7147608679</v>
      </c>
      <c r="Q55" s="230">
        <f>Q54*Parametre!$C$88*Parametre!U95</f>
        <v>5623505.7262114473</v>
      </c>
      <c r="R55" s="230">
        <f>R54*Parametre!$C$88*Parametre!V95</f>
        <v>5686639.4550697515</v>
      </c>
      <c r="S55" s="230">
        <f>S54*Parametre!$C$88*Parametre!W95</f>
        <v>5739253.0514648613</v>
      </c>
      <c r="T55" s="230">
        <f>T54*Parametre!$C$88*Parametre!X95</f>
        <v>5795102.4062015247</v>
      </c>
      <c r="U55" s="230">
        <f>U54*Parametre!$C$88*Parametre!Y95</f>
        <v>5851239.1206544945</v>
      </c>
      <c r="V55" s="230">
        <f>V54*Parametre!$C$88*Parametre!Z95</f>
        <v>5907665.8719058158</v>
      </c>
      <c r="W55" s="230">
        <f>W54*Parametre!$C$88*Parametre!AA95</f>
        <v>5964385.3813193412</v>
      </c>
      <c r="X55" s="230">
        <f>X54*Parametre!$C$88*Parametre!AB95</f>
        <v>6021400.4155539423</v>
      </c>
      <c r="Y55" s="230">
        <f>Y54*Parametre!$C$88*Parametre!AC95</f>
        <v>6078713.7876058696</v>
      </c>
      <c r="Z55" s="230">
        <f>Z54*Parametre!$C$88*Parametre!AD95</f>
        <v>6136328.3578811595</v>
      </c>
      <c r="AA55" s="230">
        <f>AA54*Parametre!$C$88*Parametre!AE95</f>
        <v>6194247.0352992732</v>
      </c>
      <c r="AB55" s="230">
        <f>AB54*Parametre!$C$88*Parametre!AF95</f>
        <v>6252472.7784288954</v>
      </c>
      <c r="AC55" s="230">
        <f>AC54*Parametre!$C$88*Parametre!AG95</f>
        <v>6326179.2903990913</v>
      </c>
      <c r="AD55" s="230">
        <f>AD54*Parametre!$C$88*Parametre!AH95</f>
        <v>6400277.1194514176</v>
      </c>
      <c r="AE55" s="230">
        <f>AE54*Parametre!$C$88*Parametre!AI95</f>
        <v>6474770.0729433578</v>
      </c>
      <c r="AF55" s="230">
        <f>AF54*Parametre!$C$88*Parametre!AJ95</f>
        <v>6549662.0243602535</v>
      </c>
      <c r="AG55" s="230">
        <f>AG54*Parametre!$C$88*Parametre!AK95</f>
        <v>6624956.9149039583</v>
      </c>
    </row>
    <row r="56" spans="2:33" x14ac:dyDescent="0.2">
      <c r="B56" s="204" t="s">
        <v>170</v>
      </c>
      <c r="C56" s="222">
        <f t="shared" si="15"/>
        <v>257178422.77747783</v>
      </c>
      <c r="D56" s="222">
        <f>D54*Parametre!$D$88*Parametre!H96</f>
        <v>7895365.6468775505</v>
      </c>
      <c r="E56" s="222">
        <f>E54*Parametre!$D$88*Parametre!I96</f>
        <v>7904507.5632796586</v>
      </c>
      <c r="F56" s="222">
        <f>F54*Parametre!$D$88*Parametre!J96</f>
        <v>7915311.7465490494</v>
      </c>
      <c r="G56" s="222">
        <f>G54*Parametre!$D$88*Parametre!K96</f>
        <v>7749649.3799595162</v>
      </c>
      <c r="H56" s="222">
        <f>H54*Parametre!$D$88*Parametre!L96</f>
        <v>7816787.4315185715</v>
      </c>
      <c r="I56" s="222">
        <f>I54*Parametre!$D$88*Parametre!M96</f>
        <v>7886627.5626594462</v>
      </c>
      <c r="J56" s="222">
        <f>J54*Parametre!$D$88*Parametre!N96</f>
        <v>7956836.4876289507</v>
      </c>
      <c r="K56" s="222">
        <f>K54*Parametre!$D$88*Parametre!O96</f>
        <v>8027416.9589084471</v>
      </c>
      <c r="L56" s="222">
        <f>L54*Parametre!$D$88*Parametre!P96</f>
        <v>8098371.7624065625</v>
      </c>
      <c r="M56" s="222">
        <f>M54*Parametre!$D$88*Parametre!Q96</f>
        <v>8169703.7180160685</v>
      </c>
      <c r="N56" s="222">
        <f>N54*Parametre!$D$88*Parametre!R96</f>
        <v>8241415.680182361</v>
      </c>
      <c r="O56" s="222">
        <f>O54*Parametre!$D$88*Parametre!S96</f>
        <v>8313510.5384842064</v>
      </c>
      <c r="P56" s="222">
        <f>P54*Parametre!$D$88*Parametre!T96</f>
        <v>8385991.2182268584</v>
      </c>
      <c r="Q56" s="222">
        <f>Q54*Parametre!$D$88*Parametre!U96</f>
        <v>8458860.6810477935</v>
      </c>
      <c r="R56" s="222">
        <f>R54*Parametre!$D$88*Parametre!V96</f>
        <v>8532121.9255356248</v>
      </c>
      <c r="S56" s="222">
        <f>S54*Parametre!$D$88*Parametre!W96</f>
        <v>8592912.4418895859</v>
      </c>
      <c r="T56" s="222">
        <f>T54*Parametre!$D$88*Parametre!X96</f>
        <v>8654017.4264928941</v>
      </c>
      <c r="U56" s="222">
        <f>U54*Parametre!$D$88*Parametre!Y96</f>
        <v>8715439.8941322397</v>
      </c>
      <c r="V56" s="222">
        <f>V54*Parametre!$D$88*Parametre!Z96</f>
        <v>8777182.9098071828</v>
      </c>
      <c r="W56" s="222">
        <f>W54*Parametre!$D$88*Parametre!AA96</f>
        <v>8839249.589879062</v>
      </c>
      <c r="X56" s="222">
        <f>X54*Parametre!$D$88*Parametre!AB96</f>
        <v>8901643.1032529082</v>
      </c>
      <c r="Y56" s="222">
        <f>Y54*Parametre!$D$88*Parametre!AC96</f>
        <v>8964366.6725933887</v>
      </c>
      <c r="Z56" s="222">
        <f>Z54*Parametre!$D$88*Parametre!AD96</f>
        <v>9027423.5755759329</v>
      </c>
      <c r="AA56" s="222">
        <f>AA54*Parametre!$D$88*Parametre!AE96</f>
        <v>9090817.1461743526</v>
      </c>
      <c r="AB56" s="222">
        <f>AB54*Parametre!$D$88*Parametre!AF96</f>
        <v>9164666.3017054033</v>
      </c>
      <c r="AC56" s="222">
        <f>AC54*Parametre!$D$88*Parametre!AG96</f>
        <v>9249052.4301693682</v>
      </c>
      <c r="AD56" s="222">
        <f>AD54*Parametre!$D$88*Parametre!AH96</f>
        <v>9333890.258217629</v>
      </c>
      <c r="AE56" s="222">
        <f>AE54*Parametre!$D$88*Parametre!AI96</f>
        <v>9419184.2866808921</v>
      </c>
      <c r="AF56" s="222">
        <f>AF54*Parametre!$D$88*Parametre!AJ96</f>
        <v>9504939.0952497907</v>
      </c>
      <c r="AG56" s="222">
        <f>AG54*Parametre!$D$88*Parametre!AK96</f>
        <v>9591159.344376497</v>
      </c>
    </row>
    <row r="57" spans="2:33" x14ac:dyDescent="0.2">
      <c r="B57" s="204" t="s">
        <v>171</v>
      </c>
      <c r="C57" s="222">
        <f t="shared" si="15"/>
        <v>465478737.1037212</v>
      </c>
      <c r="D57" s="222">
        <f>D54*Parametre!$E$88*Parametre!H97</f>
        <v>14349913.81732703</v>
      </c>
      <c r="E57" s="222">
        <f>E54*Parametre!$E$88*Parametre!I97</f>
        <v>14351339.001764277</v>
      </c>
      <c r="F57" s="222">
        <f>F54*Parametre!$E$88*Parametre!J97</f>
        <v>14356009.711126808</v>
      </c>
      <c r="G57" s="222">
        <f>G54*Parametre!$E$88*Parametre!K97</f>
        <v>14041168.770116251</v>
      </c>
      <c r="H57" s="222">
        <f>H54*Parametre!$E$88*Parametre!L97</f>
        <v>14148558.206216564</v>
      </c>
      <c r="I57" s="222">
        <f>I54*Parametre!$E$88*Parametre!M97</f>
        <v>14268694.079403706</v>
      </c>
      <c r="J57" s="222">
        <f>J54*Parametre!$E$88*Parametre!N97</f>
        <v>14389462.484450849</v>
      </c>
      <c r="K57" s="222">
        <f>K54*Parametre!$E$88*Parametre!O97</f>
        <v>14510868.159455243</v>
      </c>
      <c r="L57" s="222">
        <f>L54*Parametre!$E$88*Parametre!P97</f>
        <v>14632915.900152475</v>
      </c>
      <c r="M57" s="222">
        <f>M54*Parametre!$E$88*Parametre!Q97</f>
        <v>14755610.560877714</v>
      </c>
      <c r="N57" s="222">
        <f>N54*Parametre!$E$88*Parametre!R97</f>
        <v>14878957.055547008</v>
      </c>
      <c r="O57" s="222">
        <f>O54*Parametre!$E$88*Parametre!S97</f>
        <v>15002960.358659705</v>
      </c>
      <c r="P57" s="222">
        <f>P54*Parametre!$E$88*Parametre!T97</f>
        <v>15127625.506322347</v>
      </c>
      <c r="Q57" s="222">
        <f>Q54*Parametre!$E$88*Parametre!U97</f>
        <v>15252957.597294252</v>
      </c>
      <c r="R57" s="222">
        <f>R54*Parametre!$E$88*Parametre!V97</f>
        <v>15378961.794055926</v>
      </c>
      <c r="S57" s="222">
        <f>S54*Parametre!$E$88*Parametre!W97</f>
        <v>15500278.965713035</v>
      </c>
      <c r="T57" s="222">
        <f>T54*Parametre!$E$88*Parametre!X97</f>
        <v>15622221.597806161</v>
      </c>
      <c r="U57" s="222">
        <f>U54*Parametre!$E$88*Parametre!Y97</f>
        <v>15744795.611874748</v>
      </c>
      <c r="V57" s="222">
        <f>V54*Parametre!$E$88*Parametre!Z97</f>
        <v>15868007.027640147</v>
      </c>
      <c r="W57" s="222">
        <f>W54*Parametre!$E$88*Parametre!AA97</f>
        <v>15991861.965247722</v>
      </c>
      <c r="X57" s="222">
        <f>X54*Parametre!$E$88*Parametre!AB97</f>
        <v>16116366.647573244</v>
      </c>
      <c r="Y57" s="222">
        <f>Y54*Parametre!$E$88*Parametre!AC97</f>
        <v>16241527.402595701</v>
      </c>
      <c r="Z57" s="222">
        <f>Z54*Parametre!$E$88*Parametre!AD97</f>
        <v>16367350.665838629</v>
      </c>
      <c r="AA57" s="222">
        <f>AA54*Parametre!$E$88*Parametre!AE97</f>
        <v>16493842.982882665</v>
      </c>
      <c r="AB57" s="222">
        <f>AB54*Parametre!$E$88*Parametre!AF97</f>
        <v>16621011.011951435</v>
      </c>
      <c r="AC57" s="222">
        <f>AC54*Parametre!$E$88*Parametre!AG97</f>
        <v>16777249.427466013</v>
      </c>
      <c r="AD57" s="222">
        <f>AD54*Parametre!$E$88*Parametre!AH97</f>
        <v>16934323.51416913</v>
      </c>
      <c r="AE57" s="222">
        <f>AE54*Parametre!$E$88*Parametre!AI97</f>
        <v>17092241.580681052</v>
      </c>
      <c r="AF57" s="222">
        <f>AF54*Parametre!$E$88*Parametre!AJ97</f>
        <v>17251012.081083782</v>
      </c>
      <c r="AG57" s="222">
        <f>AG54*Parametre!$E$88*Parametre!AK97</f>
        <v>17410643.61842753</v>
      </c>
    </row>
    <row r="58" spans="2:33" x14ac:dyDescent="0.2">
      <c r="B58" s="216" t="s">
        <v>9</v>
      </c>
      <c r="C58" s="223">
        <f>SUM(D58:AG58)</f>
        <v>894457903.04693007</v>
      </c>
      <c r="D58" s="224">
        <f>SUM(D55:D57)</f>
        <v>27317723.377880104</v>
      </c>
      <c r="E58" s="223">
        <f t="shared" ref="E58:AG58" si="17">SUM(E55:E57)</f>
        <v>27348961.314621709</v>
      </c>
      <c r="F58" s="223">
        <f t="shared" si="17"/>
        <v>27385956.445046559</v>
      </c>
      <c r="G58" s="223">
        <f t="shared" si="17"/>
        <v>26815283.703022555</v>
      </c>
      <c r="H58" s="223">
        <f t="shared" si="17"/>
        <v>27050070.343515664</v>
      </c>
      <c r="I58" s="223">
        <f t="shared" si="17"/>
        <v>27297357.08876691</v>
      </c>
      <c r="J58" s="223">
        <f t="shared" si="17"/>
        <v>27545951.294989079</v>
      </c>
      <c r="K58" s="223">
        <f t="shared" si="17"/>
        <v>27795862.705004886</v>
      </c>
      <c r="L58" s="223">
        <f t="shared" si="17"/>
        <v>28047101.179871317</v>
      </c>
      <c r="M58" s="223">
        <f t="shared" si="17"/>
        <v>28299676.70084843</v>
      </c>
      <c r="N58" s="223">
        <f t="shared" si="17"/>
        <v>28556517.323415473</v>
      </c>
      <c r="O58" s="223">
        <f t="shared" si="17"/>
        <v>28814731.745901205</v>
      </c>
      <c r="P58" s="223">
        <f t="shared" si="17"/>
        <v>29074330.439310074</v>
      </c>
      <c r="Q58" s="223">
        <f t="shared" si="17"/>
        <v>29335324.004553493</v>
      </c>
      <c r="R58" s="223">
        <f t="shared" si="17"/>
        <v>29597723.174661301</v>
      </c>
      <c r="S58" s="223">
        <f t="shared" si="17"/>
        <v>29832444.459067483</v>
      </c>
      <c r="T58" s="223">
        <f t="shared" si="17"/>
        <v>30071341.430500582</v>
      </c>
      <c r="U58" s="223">
        <f t="shared" si="17"/>
        <v>30311474.626661483</v>
      </c>
      <c r="V58" s="223">
        <f t="shared" si="17"/>
        <v>30552855.809353143</v>
      </c>
      <c r="W58" s="223">
        <f t="shared" si="17"/>
        <v>30795496.936446123</v>
      </c>
      <c r="X58" s="223">
        <f t="shared" si="17"/>
        <v>31039410.166380093</v>
      </c>
      <c r="Y58" s="223">
        <f t="shared" si="17"/>
        <v>31284607.862794958</v>
      </c>
      <c r="Z58" s="223">
        <f t="shared" si="17"/>
        <v>31531102.59929572</v>
      </c>
      <c r="AA58" s="223">
        <f t="shared" si="17"/>
        <v>31778907.164356291</v>
      </c>
      <c r="AB58" s="223">
        <f t="shared" si="17"/>
        <v>32038150.092085734</v>
      </c>
      <c r="AC58" s="223">
        <f t="shared" si="17"/>
        <v>32352481.148034472</v>
      </c>
      <c r="AD58" s="223">
        <f t="shared" si="17"/>
        <v>32668490.891838178</v>
      </c>
      <c r="AE58" s="223">
        <f t="shared" si="17"/>
        <v>32986195.9403053</v>
      </c>
      <c r="AF58" s="223">
        <f t="shared" si="17"/>
        <v>33305613.200693827</v>
      </c>
      <c r="AG58" s="223">
        <f t="shared" si="17"/>
        <v>33626759.877707988</v>
      </c>
    </row>
    <row r="61" spans="2:33" x14ac:dyDescent="0.2">
      <c r="B61" s="206"/>
      <c r="C61" s="206"/>
      <c r="D61" s="204">
        <v>1</v>
      </c>
      <c r="E61" s="204">
        <v>2</v>
      </c>
      <c r="F61" s="204">
        <v>3</v>
      </c>
      <c r="G61" s="204">
        <v>4</v>
      </c>
      <c r="H61" s="204">
        <v>5</v>
      </c>
      <c r="I61" s="204">
        <v>6</v>
      </c>
      <c r="J61" s="204">
        <v>7</v>
      </c>
      <c r="K61" s="204">
        <v>8</v>
      </c>
      <c r="L61" s="204">
        <v>9</v>
      </c>
      <c r="M61" s="204">
        <v>10</v>
      </c>
      <c r="N61" s="204">
        <v>11</v>
      </c>
      <c r="O61" s="204">
        <v>12</v>
      </c>
      <c r="P61" s="204">
        <v>13</v>
      </c>
      <c r="Q61" s="204">
        <v>14</v>
      </c>
      <c r="R61" s="204">
        <v>15</v>
      </c>
      <c r="S61" s="204">
        <v>16</v>
      </c>
      <c r="T61" s="204">
        <v>17</v>
      </c>
      <c r="U61" s="204">
        <v>18</v>
      </c>
      <c r="V61" s="204">
        <v>19</v>
      </c>
      <c r="W61" s="204">
        <v>20</v>
      </c>
      <c r="X61" s="204">
        <v>21</v>
      </c>
      <c r="Y61" s="204">
        <v>22</v>
      </c>
      <c r="Z61" s="204">
        <v>23</v>
      </c>
      <c r="AA61" s="204">
        <v>24</v>
      </c>
      <c r="AB61" s="204">
        <v>25</v>
      </c>
      <c r="AC61" s="204">
        <v>26</v>
      </c>
      <c r="AD61" s="204">
        <v>27</v>
      </c>
      <c r="AE61" s="204">
        <v>28</v>
      </c>
      <c r="AF61" s="204">
        <v>29</v>
      </c>
      <c r="AG61" s="204">
        <v>30</v>
      </c>
    </row>
    <row r="62" spans="2:33" x14ac:dyDescent="0.2">
      <c r="B62" s="207" t="s">
        <v>488</v>
      </c>
      <c r="C62" s="207" t="s">
        <v>9</v>
      </c>
      <c r="D62" s="208">
        <f t="shared" ref="D62:AG62" si="18">D4</f>
        <v>2026</v>
      </c>
      <c r="E62" s="208">
        <f t="shared" si="18"/>
        <v>2027</v>
      </c>
      <c r="F62" s="208">
        <f t="shared" si="18"/>
        <v>2028</v>
      </c>
      <c r="G62" s="208">
        <f t="shared" si="18"/>
        <v>2029</v>
      </c>
      <c r="H62" s="208">
        <f t="shared" si="18"/>
        <v>2030</v>
      </c>
      <c r="I62" s="208">
        <f t="shared" si="18"/>
        <v>2031</v>
      </c>
      <c r="J62" s="208">
        <f t="shared" si="18"/>
        <v>2032</v>
      </c>
      <c r="K62" s="208">
        <f t="shared" si="18"/>
        <v>2033</v>
      </c>
      <c r="L62" s="208">
        <f t="shared" si="18"/>
        <v>2034</v>
      </c>
      <c r="M62" s="208">
        <f t="shared" si="18"/>
        <v>2035</v>
      </c>
      <c r="N62" s="208">
        <f t="shared" si="18"/>
        <v>2036</v>
      </c>
      <c r="O62" s="208">
        <f t="shared" si="18"/>
        <v>2037</v>
      </c>
      <c r="P62" s="208">
        <f t="shared" si="18"/>
        <v>2038</v>
      </c>
      <c r="Q62" s="208">
        <f t="shared" si="18"/>
        <v>2039</v>
      </c>
      <c r="R62" s="208">
        <f t="shared" si="18"/>
        <v>2040</v>
      </c>
      <c r="S62" s="208">
        <f t="shared" si="18"/>
        <v>2041</v>
      </c>
      <c r="T62" s="208">
        <f t="shared" si="18"/>
        <v>2042</v>
      </c>
      <c r="U62" s="208">
        <f t="shared" si="18"/>
        <v>2043</v>
      </c>
      <c r="V62" s="208">
        <f t="shared" si="18"/>
        <v>2044</v>
      </c>
      <c r="W62" s="208">
        <f t="shared" si="18"/>
        <v>2045</v>
      </c>
      <c r="X62" s="208">
        <f t="shared" si="18"/>
        <v>2046</v>
      </c>
      <c r="Y62" s="208">
        <f t="shared" si="18"/>
        <v>2047</v>
      </c>
      <c r="Z62" s="208">
        <f t="shared" si="18"/>
        <v>2048</v>
      </c>
      <c r="AA62" s="208">
        <f t="shared" si="18"/>
        <v>2049</v>
      </c>
      <c r="AB62" s="208">
        <f t="shared" si="18"/>
        <v>2050</v>
      </c>
      <c r="AC62" s="208">
        <f t="shared" si="18"/>
        <v>2051</v>
      </c>
      <c r="AD62" s="208">
        <f t="shared" si="18"/>
        <v>2052</v>
      </c>
      <c r="AE62" s="208">
        <f t="shared" si="18"/>
        <v>2053</v>
      </c>
      <c r="AF62" s="208">
        <f t="shared" si="18"/>
        <v>2054</v>
      </c>
      <c r="AG62" s="208">
        <f t="shared" si="18"/>
        <v>2055</v>
      </c>
    </row>
    <row r="63" spans="2:33" x14ac:dyDescent="0.2">
      <c r="B63" s="204" t="s">
        <v>29</v>
      </c>
      <c r="C63" s="222">
        <f t="shared" ref="C63:C66" si="19">SUM(D63:AG63)</f>
        <v>5627334.1545105856</v>
      </c>
      <c r="D63" s="288">
        <f>D22</f>
        <v>149760.90577387647</v>
      </c>
      <c r="E63" s="288">
        <f t="shared" ref="E63:AG63" si="20">E22</f>
        <v>152415.75394650796</v>
      </c>
      <c r="F63" s="288">
        <f t="shared" si="20"/>
        <v>155099.91324907859</v>
      </c>
      <c r="G63" s="288">
        <f t="shared" si="20"/>
        <v>160555.52269608041</v>
      </c>
      <c r="H63" s="288">
        <f t="shared" si="20"/>
        <v>160555.52269608041</v>
      </c>
      <c r="I63" s="288">
        <f t="shared" si="20"/>
        <v>163196.09663198917</v>
      </c>
      <c r="J63" s="288">
        <f t="shared" si="20"/>
        <v>165849.6012300874</v>
      </c>
      <c r="K63" s="288">
        <f t="shared" si="20"/>
        <v>168516.18204974974</v>
      </c>
      <c r="L63" s="288">
        <f t="shared" si="20"/>
        <v>171195.98721866601</v>
      </c>
      <c r="M63" s="288">
        <f t="shared" si="20"/>
        <v>173889.16749553478</v>
      </c>
      <c r="N63" s="288">
        <f t="shared" si="20"/>
        <v>176595.87633470431</v>
      </c>
      <c r="O63" s="288">
        <f t="shared" si="20"/>
        <v>179316.26995283272</v>
      </c>
      <c r="P63" s="288">
        <f t="shared" si="20"/>
        <v>182050.50739764358</v>
      </c>
      <c r="Q63" s="288">
        <f t="shared" si="20"/>
        <v>184798.7506188587</v>
      </c>
      <c r="R63" s="288">
        <f t="shared" si="20"/>
        <v>187561.16454138645</v>
      </c>
      <c r="S63" s="288">
        <f t="shared" si="20"/>
        <v>189870.68376161344</v>
      </c>
      <c r="T63" s="288">
        <f t="shared" si="20"/>
        <v>192189.60664004963</v>
      </c>
      <c r="U63" s="288">
        <f t="shared" si="20"/>
        <v>194518.01369424141</v>
      </c>
      <c r="V63" s="288">
        <f t="shared" si="20"/>
        <v>196855.98645527672</v>
      </c>
      <c r="W63" s="288">
        <f t="shared" si="20"/>
        <v>199203.60748479827</v>
      </c>
      <c r="X63" s="288">
        <f t="shared" si="20"/>
        <v>201560.96039237428</v>
      </c>
      <c r="Y63" s="288">
        <f t="shared" si="20"/>
        <v>203928.12985323457</v>
      </c>
      <c r="Z63" s="288">
        <f t="shared" si="20"/>
        <v>206305.20162638338</v>
      </c>
      <c r="AA63" s="288">
        <f t="shared" si="20"/>
        <v>208692.2625730971</v>
      </c>
      <c r="AB63" s="288">
        <f t="shared" si="20"/>
        <v>211089.40067581669</v>
      </c>
      <c r="AC63" s="288">
        <f t="shared" si="20"/>
        <v>213496.70505744577</v>
      </c>
      <c r="AD63" s="288">
        <f t="shared" si="20"/>
        <v>215914.2660010641</v>
      </c>
      <c r="AE63" s="288">
        <f t="shared" si="20"/>
        <v>218342.17497006722</v>
      </c>
      <c r="AF63" s="288">
        <f t="shared" si="20"/>
        <v>220780.52462874402</v>
      </c>
      <c r="AG63" s="288">
        <f t="shared" si="20"/>
        <v>223229.40886330209</v>
      </c>
    </row>
    <row r="64" spans="2:33" x14ac:dyDescent="0.2">
      <c r="B64" s="211" t="s">
        <v>247</v>
      </c>
      <c r="C64" s="230">
        <f t="shared" si="19"/>
        <v>4047842.9191903947</v>
      </c>
      <c r="D64" s="230">
        <f>D63*Parametre!$C$89*Parametre!H$95</f>
        <v>93645.49438040494</v>
      </c>
      <c r="E64" s="230">
        <f>E63*Parametre!$C$89*Parametre!I$95</f>
        <v>96433.44752195559</v>
      </c>
      <c r="F64" s="230">
        <f>F63*Parametre!$C$89*Parametre!J$95</f>
        <v>99279.454470735203</v>
      </c>
      <c r="G64" s="230">
        <f>G63*Parametre!$C$89*Parametre!K$95</f>
        <v>104019.10648910963</v>
      </c>
      <c r="H64" s="230">
        <f>H63*Parametre!$C$89*Parametre!L$95</f>
        <v>105266.62290045815</v>
      </c>
      <c r="I64" s="230">
        <f>I63*Parametre!$C$89*Parametre!M$95</f>
        <v>107903.62713210493</v>
      </c>
      <c r="J64" s="230">
        <f>J63*Parametre!$C$89*Parametre!N$95</f>
        <v>110578.56312414847</v>
      </c>
      <c r="K64" s="230">
        <f>K63*Parametre!$C$89*Parametre!O$95</f>
        <v>113291.74403022625</v>
      </c>
      <c r="L64" s="230">
        <f>L63*Parametre!$C$89*Parametre!P$95</f>
        <v>116043.48797630056</v>
      </c>
      <c r="M64" s="230">
        <f>M63*Parametre!$C$89*Parametre!Q$95</f>
        <v>118834.1181747735</v>
      </c>
      <c r="N64" s="230">
        <f>N63*Parametre!$C$89*Parametre!R$95</f>
        <v>121729.30351627502</v>
      </c>
      <c r="O64" s="230">
        <f>O63*Parametre!$C$89*Parametre!S$95</f>
        <v>124666.05035930788</v>
      </c>
      <c r="P64" s="230">
        <f>P63*Parametre!$C$89*Parametre!T$95</f>
        <v>127644.71326185779</v>
      </c>
      <c r="Q64" s="230">
        <f>Q63*Parametre!$C$89*Parametre!U$95</f>
        <v>130665.65260007641</v>
      </c>
      <c r="R64" s="230">
        <f>R63*Parametre!$C$89*Parametre!V$95</f>
        <v>133729.23470636312</v>
      </c>
      <c r="S64" s="230">
        <f>S63*Parametre!$C$89*Parametre!W$95</f>
        <v>136289.17680408614</v>
      </c>
      <c r="T64" s="230">
        <f>T63*Parametre!$C$89*Parametre!X$95</f>
        <v>138949.24180862308</v>
      </c>
      <c r="U64" s="230">
        <f>U63*Parametre!$C$89*Parametre!Y$95</f>
        <v>141640.23685159881</v>
      </c>
      <c r="V64" s="230">
        <f>V63*Parametre!$C$89*Parametre!Z$95</f>
        <v>144362.36910711264</v>
      </c>
      <c r="W64" s="230">
        <f>W63*Parametre!$C$89*Parametre!AA$95</f>
        <v>147115.84819967323</v>
      </c>
      <c r="X64" s="230">
        <f>X63*Parametre!$C$89*Parametre!AB$95</f>
        <v>149900.88624380875</v>
      </c>
      <c r="Y64" s="230">
        <f>Y63*Parametre!$C$89*Parametre!AC$95</f>
        <v>152717.69788449028</v>
      </c>
      <c r="Z64" s="230">
        <f>Z63*Parametre!$C$89*Parametre!AD$95</f>
        <v>155566.50033839062</v>
      </c>
      <c r="AA64" s="230">
        <f>AA63*Parametre!$C$89*Parametre!AE$95</f>
        <v>158447.51343599823</v>
      </c>
      <c r="AB64" s="230">
        <f>AB63*Parametre!$C$89*Parametre!AF$95</f>
        <v>161360.9596646078</v>
      </c>
      <c r="AC64" s="230">
        <f>AC63*Parametre!$C$89*Parametre!AG$95</f>
        <v>164702.03311656654</v>
      </c>
      <c r="AD64" s="230">
        <f>AD63*Parametre!$C$89*Parametre!AH$95</f>
        <v>168084.93779650837</v>
      </c>
      <c r="AE64" s="230">
        <f>AE63*Parametre!$C$89*Parametre!AI$95</f>
        <v>171509.9618607375</v>
      </c>
      <c r="AF64" s="230">
        <f>AF63*Parametre!$C$89*Parametre!AJ$95</f>
        <v>174977.39698926479</v>
      </c>
      <c r="AG64" s="230">
        <f>AG63*Parametre!$C$89*Parametre!AK$95</f>
        <v>178487.53844483045</v>
      </c>
    </row>
    <row r="65" spans="2:41" x14ac:dyDescent="0.2">
      <c r="B65" s="204" t="s">
        <v>170</v>
      </c>
      <c r="C65" s="222">
        <f t="shared" si="19"/>
        <v>16526009.741445841</v>
      </c>
      <c r="D65" s="222">
        <f>D63*Parametre!$D$89*Parametre!H$96</f>
        <v>398372.99501285783</v>
      </c>
      <c r="E65" s="222">
        <f>E63*Parametre!$D$89*Parametre!I$96</f>
        <v>409041.20718132239</v>
      </c>
      <c r="F65" s="222">
        <f>F63*Parametre!$D$89*Parametre!J$96</f>
        <v>419914.4031322904</v>
      </c>
      <c r="G65" s="222">
        <f>G63*Parametre!$D$89*Parametre!K$96</f>
        <v>438483.55470390344</v>
      </c>
      <c r="H65" s="222">
        <f>H63*Parametre!$D$89*Parametre!L$96</f>
        <v>442282.29837089276</v>
      </c>
      <c r="I65" s="222">
        <f>I63*Parametre!$D$89*Parametre!M$96</f>
        <v>452314.30142522114</v>
      </c>
      <c r="J65" s="222">
        <f>J63*Parametre!$D$89*Parametre!N$96</f>
        <v>462471.61303009873</v>
      </c>
      <c r="K65" s="222">
        <f>K63*Parametre!$D$89*Parametre!O$96</f>
        <v>472755.29712236795</v>
      </c>
      <c r="L65" s="222">
        <f>L63*Parametre!$D$89*Parametre!P$96</f>
        <v>483166.43472724111</v>
      </c>
      <c r="M65" s="222">
        <f>M63*Parametre!$D$89*Parametre!Q$96</f>
        <v>493706.12435332243</v>
      </c>
      <c r="N65" s="222">
        <f>N63*Parametre!$D$89*Parametre!R$96</f>
        <v>504375.48239954899</v>
      </c>
      <c r="O65" s="222">
        <f>O63*Parametre!$D$89*Parametre!S$96</f>
        <v>515175.64357448847</v>
      </c>
      <c r="P65" s="222">
        <f>P63*Parametre!$D$89*Parametre!T$96</f>
        <v>526107.76132845029</v>
      </c>
      <c r="Q65" s="222">
        <f>Q63*Parametre!$D$89*Parametre!U$96</f>
        <v>537173.00829889847</v>
      </c>
      <c r="R65" s="222">
        <f>R63*Parametre!$D$89*Parametre!V$96</f>
        <v>548372.57676965161</v>
      </c>
      <c r="S65" s="222">
        <f>S63*Parametre!$D$89*Parametre!W$96</f>
        <v>557691.96975828626</v>
      </c>
      <c r="T65" s="222">
        <f>T63*Parametre!$D$89*Parametre!X$96</f>
        <v>567101.55989706016</v>
      </c>
      <c r="U65" s="222">
        <f>U63*Parametre!$D$89*Parametre!Y$96</f>
        <v>576601.96727329202</v>
      </c>
      <c r="V65" s="222">
        <f>V63*Parametre!$D$89*Parametre!Z$96</f>
        <v>586193.81934679404</v>
      </c>
      <c r="W65" s="222">
        <f>W63*Parametre!$D$89*Parametre!AA$96</f>
        <v>595877.75106927706</v>
      </c>
      <c r="X65" s="222">
        <f>X63*Parametre!$D$89*Parametre!AB$96</f>
        <v>605654.40500621416</v>
      </c>
      <c r="Y65" s="222">
        <f>Y63*Parametre!$D$89*Parametre!AC$96</f>
        <v>615524.43146121199</v>
      </c>
      <c r="Z65" s="222">
        <f>Z63*Parametre!$D$89*Parametre!AD$96</f>
        <v>625488.48860296689</v>
      </c>
      <c r="AA65" s="222">
        <f>AA63*Parametre!$D$89*Parametre!AE$96</f>
        <v>635547.24259485852</v>
      </c>
      <c r="AB65" s="222">
        <f>AB63*Parametre!$D$89*Parametre!AF$96</f>
        <v>646414.84990154009</v>
      </c>
      <c r="AC65" s="222">
        <f>AC63*Parametre!$D$89*Parametre!AG$96</f>
        <v>658116.40314188006</v>
      </c>
      <c r="AD65" s="222">
        <f>AD63*Parametre!$D$89*Parametre!AH$96</f>
        <v>669947.42111874174</v>
      </c>
      <c r="AE65" s="222">
        <f>AE63*Parametre!$D$89*Parametre!AI$96</f>
        <v>681908.8134925164</v>
      </c>
      <c r="AF65" s="222">
        <f>AF63*Parametre!$D$89*Parametre!AJ$96</f>
        <v>694001.50111799408</v>
      </c>
      <c r="AG65" s="222">
        <f>AG63*Parametre!$D$89*Parametre!AK$96</f>
        <v>706226.41623265157</v>
      </c>
    </row>
    <row r="66" spans="2:41" x14ac:dyDescent="0.2">
      <c r="B66" s="204" t="s">
        <v>171</v>
      </c>
      <c r="C66" s="222">
        <f t="shared" si="19"/>
        <v>19759841.399505563</v>
      </c>
      <c r="D66" s="222">
        <f>D63*Parametre!$E$89*Parametre!H$97</f>
        <v>478298.89281531802</v>
      </c>
      <c r="E66" s="222">
        <f>E63*Parametre!$E$89*Parametre!I$97</f>
        <v>490588.20801532251</v>
      </c>
      <c r="F66" s="222">
        <f>F63*Parametre!$E$89*Parametre!J$97</f>
        <v>503105.3436016987</v>
      </c>
      <c r="G66" s="222">
        <f>G63*Parametre!$E$89*Parametre!K$97</f>
        <v>524815.86481281288</v>
      </c>
      <c r="H66" s="222">
        <f>H63*Parametre!$E$89*Parametre!L$97</f>
        <v>528829.75288021483</v>
      </c>
      <c r="I66" s="222">
        <f>I63*Parametre!$E$89*Parametre!M$97</f>
        <v>540587.07009346411</v>
      </c>
      <c r="J66" s="222">
        <f>J63*Parametre!$E$89*Parametre!N$97</f>
        <v>552486.48409772874</v>
      </c>
      <c r="K66" s="222">
        <f>K63*Parametre!$E$89*Parametre!O$97</f>
        <v>564529.20986666169</v>
      </c>
      <c r="L66" s="222">
        <f>L63*Parametre!$E$89*Parametre!P$97</f>
        <v>576716.48194288113</v>
      </c>
      <c r="M66" s="222">
        <f>M63*Parametre!$E$89*Parametre!Q$97</f>
        <v>589049.55489112402</v>
      </c>
      <c r="N66" s="222">
        <f>N63*Parametre!$E$89*Parametre!R$97</f>
        <v>601529.7037650866</v>
      </c>
      <c r="O66" s="222">
        <f>O63*Parametre!$E$89*Parametre!S$97</f>
        <v>614158.22458845214</v>
      </c>
      <c r="P66" s="222">
        <f>P63*Parametre!$E$89*Parametre!T$97</f>
        <v>626936.43485063501</v>
      </c>
      <c r="Q66" s="222">
        <f>Q63*Parametre!$E$89*Parametre!U$97</f>
        <v>639865.67401779827</v>
      </c>
      <c r="R66" s="222">
        <f>R63*Parametre!$E$89*Parametre!V$97</f>
        <v>652947.30405970162</v>
      </c>
      <c r="S66" s="222">
        <f>S63*Parametre!$E$89*Parametre!W$97</f>
        <v>664547.39316564705</v>
      </c>
      <c r="T66" s="222">
        <f>T63*Parametre!$E$89*Parametre!X$97</f>
        <v>676267.17836467456</v>
      </c>
      <c r="U66" s="222">
        <f>U63*Parametre!$E$89*Parametre!Y$97</f>
        <v>688107.47344337904</v>
      </c>
      <c r="V66" s="222">
        <f>V63*Parametre!$E$89*Parametre!Z$97</f>
        <v>700069.10183157795</v>
      </c>
      <c r="W66" s="222">
        <f>W63*Parametre!$E$89*Parametre!AA$97</f>
        <v>712152.8967581538</v>
      </c>
      <c r="X66" s="222">
        <f>X63*Parametre!$E$89*Parametre!AB$97</f>
        <v>724359.70141009509</v>
      </c>
      <c r="Y66" s="222">
        <f>Y63*Parametre!$E$89*Parametre!AC$97</f>
        <v>736690.36909480998</v>
      </c>
      <c r="Z66" s="222">
        <f>Z63*Parametre!$E$89*Parametre!AD$97</f>
        <v>749145.76340580452</v>
      </c>
      <c r="AA66" s="222">
        <f>AA63*Parametre!$E$89*Parametre!AE$97</f>
        <v>761726.75839180441</v>
      </c>
      <c r="AB66" s="222">
        <f>AB63*Parametre!$E$89*Parametre!AF$97</f>
        <v>774434.23872940254</v>
      </c>
      <c r="AC66" s="222">
        <f>AC63*Parametre!$E$89*Parametre!AG$97</f>
        <v>788603.45430594031</v>
      </c>
      <c r="AD66" s="222">
        <f>AD63*Parametre!$E$89*Parametre!AH$97</f>
        <v>802931.17669145716</v>
      </c>
      <c r="AE66" s="222">
        <f>AE63*Parametre!$E$89*Parametre!AI$97</f>
        <v>817418.51754418912</v>
      </c>
      <c r="AF66" s="222">
        <f>AF63*Parametre!$E$89*Parametre!AJ$97</f>
        <v>832066.60219457909</v>
      </c>
      <c r="AG66" s="222">
        <f>AG63*Parametre!$E$89*Parametre!AK$97</f>
        <v>846876.56987515232</v>
      </c>
    </row>
    <row r="67" spans="2:41" x14ac:dyDescent="0.2">
      <c r="B67" s="216" t="s">
        <v>9</v>
      </c>
      <c r="C67" s="223">
        <f>SUM(D67:AG67)</f>
        <v>40333694.060141794</v>
      </c>
      <c r="D67" s="224">
        <f>SUM(D64:D66)</f>
        <v>970317.38220858085</v>
      </c>
      <c r="E67" s="223">
        <f t="shared" ref="E67:AG67" si="21">SUM(E64:E66)</f>
        <v>996062.86271860055</v>
      </c>
      <c r="F67" s="223">
        <f t="shared" si="21"/>
        <v>1022299.2012047244</v>
      </c>
      <c r="G67" s="223">
        <f t="shared" si="21"/>
        <v>1067318.526005826</v>
      </c>
      <c r="H67" s="223">
        <f t="shared" si="21"/>
        <v>1076378.6741515659</v>
      </c>
      <c r="I67" s="223">
        <f t="shared" si="21"/>
        <v>1100804.9986507902</v>
      </c>
      <c r="J67" s="223">
        <f t="shared" si="21"/>
        <v>1125536.660251976</v>
      </c>
      <c r="K67" s="223">
        <f t="shared" si="21"/>
        <v>1150576.2510192557</v>
      </c>
      <c r="L67" s="223">
        <f t="shared" si="21"/>
        <v>1175926.4046464227</v>
      </c>
      <c r="M67" s="223">
        <f t="shared" si="21"/>
        <v>1201589.79741922</v>
      </c>
      <c r="N67" s="223">
        <f t="shared" si="21"/>
        <v>1227634.4896809105</v>
      </c>
      <c r="O67" s="223">
        <f t="shared" si="21"/>
        <v>1253999.9185222485</v>
      </c>
      <c r="P67" s="223">
        <f t="shared" si="21"/>
        <v>1280688.909440943</v>
      </c>
      <c r="Q67" s="223">
        <f t="shared" si="21"/>
        <v>1307704.3349167733</v>
      </c>
      <c r="R67" s="223">
        <f t="shared" si="21"/>
        <v>1335049.1155357165</v>
      </c>
      <c r="S67" s="223">
        <f t="shared" si="21"/>
        <v>1358528.5397280194</v>
      </c>
      <c r="T67" s="223">
        <f t="shared" si="21"/>
        <v>1382317.9800703577</v>
      </c>
      <c r="U67" s="223">
        <f t="shared" si="21"/>
        <v>1406349.6775682699</v>
      </c>
      <c r="V67" s="223">
        <f t="shared" si="21"/>
        <v>1430625.2902854846</v>
      </c>
      <c r="W67" s="223">
        <f t="shared" si="21"/>
        <v>1455146.4960271041</v>
      </c>
      <c r="X67" s="223">
        <f t="shared" si="21"/>
        <v>1479914.992660118</v>
      </c>
      <c r="Y67" s="223">
        <f t="shared" si="21"/>
        <v>1504932.4984405122</v>
      </c>
      <c r="Z67" s="223">
        <f t="shared" si="21"/>
        <v>1530200.752347162</v>
      </c>
      <c r="AA67" s="223">
        <f t="shared" si="21"/>
        <v>1555721.5144226612</v>
      </c>
      <c r="AB67" s="223">
        <f t="shared" si="21"/>
        <v>1582210.0482955505</v>
      </c>
      <c r="AC67" s="223">
        <f t="shared" si="21"/>
        <v>1611421.890564387</v>
      </c>
      <c r="AD67" s="223">
        <f t="shared" si="21"/>
        <v>1640963.5356067072</v>
      </c>
      <c r="AE67" s="223">
        <f t="shared" si="21"/>
        <v>1670837.2928974431</v>
      </c>
      <c r="AF67" s="223">
        <f t="shared" si="21"/>
        <v>1701045.5003018379</v>
      </c>
      <c r="AG67" s="223">
        <f t="shared" si="21"/>
        <v>1731590.5245526345</v>
      </c>
    </row>
    <row r="70" spans="2:41" x14ac:dyDescent="0.2">
      <c r="B70" s="206"/>
      <c r="C70" s="206"/>
      <c r="D70" s="204">
        <v>1</v>
      </c>
      <c r="E70" s="204">
        <v>2</v>
      </c>
      <c r="F70" s="204">
        <v>3</v>
      </c>
      <c r="G70" s="204">
        <v>4</v>
      </c>
      <c r="H70" s="204">
        <v>5</v>
      </c>
      <c r="I70" s="204">
        <v>6</v>
      </c>
      <c r="J70" s="204">
        <v>7</v>
      </c>
      <c r="K70" s="204">
        <v>8</v>
      </c>
      <c r="L70" s="204">
        <v>9</v>
      </c>
      <c r="M70" s="204">
        <v>10</v>
      </c>
      <c r="N70" s="204">
        <v>11</v>
      </c>
      <c r="O70" s="204">
        <v>12</v>
      </c>
      <c r="P70" s="204">
        <v>13</v>
      </c>
      <c r="Q70" s="204">
        <v>14</v>
      </c>
      <c r="R70" s="204">
        <v>15</v>
      </c>
      <c r="S70" s="204">
        <v>16</v>
      </c>
      <c r="T70" s="204">
        <v>17</v>
      </c>
      <c r="U70" s="204">
        <v>18</v>
      </c>
      <c r="V70" s="204">
        <v>19</v>
      </c>
      <c r="W70" s="204">
        <v>20</v>
      </c>
      <c r="X70" s="204">
        <v>21</v>
      </c>
      <c r="Y70" s="204">
        <v>22</v>
      </c>
      <c r="Z70" s="204">
        <v>23</v>
      </c>
      <c r="AA70" s="204">
        <v>24</v>
      </c>
      <c r="AB70" s="204">
        <v>25</v>
      </c>
      <c r="AC70" s="204">
        <v>26</v>
      </c>
      <c r="AD70" s="204">
        <v>27</v>
      </c>
      <c r="AE70" s="204">
        <v>28</v>
      </c>
      <c r="AF70" s="204">
        <v>29</v>
      </c>
      <c r="AG70" s="204">
        <v>30</v>
      </c>
    </row>
    <row r="71" spans="2:41" x14ac:dyDescent="0.2">
      <c r="B71" s="207" t="s">
        <v>488</v>
      </c>
      <c r="C71" s="207" t="s">
        <v>9</v>
      </c>
      <c r="D71" s="208">
        <f t="shared" ref="D71:AG71" si="22">D4</f>
        <v>2026</v>
      </c>
      <c r="E71" s="208">
        <f t="shared" si="22"/>
        <v>2027</v>
      </c>
      <c r="F71" s="208">
        <f t="shared" si="22"/>
        <v>2028</v>
      </c>
      <c r="G71" s="208">
        <f t="shared" si="22"/>
        <v>2029</v>
      </c>
      <c r="H71" s="208">
        <f t="shared" si="22"/>
        <v>2030</v>
      </c>
      <c r="I71" s="208">
        <f t="shared" si="22"/>
        <v>2031</v>
      </c>
      <c r="J71" s="208">
        <f t="shared" si="22"/>
        <v>2032</v>
      </c>
      <c r="K71" s="208">
        <f t="shared" si="22"/>
        <v>2033</v>
      </c>
      <c r="L71" s="208">
        <f t="shared" si="22"/>
        <v>2034</v>
      </c>
      <c r="M71" s="208">
        <f t="shared" si="22"/>
        <v>2035</v>
      </c>
      <c r="N71" s="208">
        <f t="shared" si="22"/>
        <v>2036</v>
      </c>
      <c r="O71" s="208">
        <f t="shared" si="22"/>
        <v>2037</v>
      </c>
      <c r="P71" s="208">
        <f t="shared" si="22"/>
        <v>2038</v>
      </c>
      <c r="Q71" s="208">
        <f t="shared" si="22"/>
        <v>2039</v>
      </c>
      <c r="R71" s="208">
        <f t="shared" si="22"/>
        <v>2040</v>
      </c>
      <c r="S71" s="208">
        <f t="shared" si="22"/>
        <v>2041</v>
      </c>
      <c r="T71" s="208">
        <f t="shared" si="22"/>
        <v>2042</v>
      </c>
      <c r="U71" s="208">
        <f t="shared" si="22"/>
        <v>2043</v>
      </c>
      <c r="V71" s="208">
        <f t="shared" si="22"/>
        <v>2044</v>
      </c>
      <c r="W71" s="208">
        <f t="shared" si="22"/>
        <v>2045</v>
      </c>
      <c r="X71" s="208">
        <f t="shared" si="22"/>
        <v>2046</v>
      </c>
      <c r="Y71" s="208">
        <f t="shared" si="22"/>
        <v>2047</v>
      </c>
      <c r="Z71" s="208">
        <f t="shared" si="22"/>
        <v>2048</v>
      </c>
      <c r="AA71" s="208">
        <f t="shared" si="22"/>
        <v>2049</v>
      </c>
      <c r="AB71" s="208">
        <f t="shared" si="22"/>
        <v>2050</v>
      </c>
      <c r="AC71" s="208">
        <f t="shared" si="22"/>
        <v>2051</v>
      </c>
      <c r="AD71" s="208">
        <f t="shared" si="22"/>
        <v>2052</v>
      </c>
      <c r="AE71" s="208">
        <f t="shared" si="22"/>
        <v>2053</v>
      </c>
      <c r="AF71" s="208">
        <f t="shared" si="22"/>
        <v>2054</v>
      </c>
      <c r="AG71" s="208">
        <f t="shared" si="22"/>
        <v>2055</v>
      </c>
    </row>
    <row r="72" spans="2:41" x14ac:dyDescent="0.2">
      <c r="B72" s="204" t="s">
        <v>30</v>
      </c>
      <c r="C72" s="222">
        <f t="shared" ref="C72:C75" si="23">SUM(D72:AG72)</f>
        <v>5533086.6617480349</v>
      </c>
      <c r="D72" s="288">
        <f>D23</f>
        <v>149760.90577387647</v>
      </c>
      <c r="E72" s="288">
        <f t="shared" ref="E72:AG72" si="24">E23</f>
        <v>152415.75394650796</v>
      </c>
      <c r="F72" s="288">
        <f t="shared" si="24"/>
        <v>155099.91324907859</v>
      </c>
      <c r="G72" s="288">
        <f t="shared" si="24"/>
        <v>158026.86451618068</v>
      </c>
      <c r="H72" s="288">
        <f t="shared" si="24"/>
        <v>158026.86451618068</v>
      </c>
      <c r="I72" s="288">
        <f t="shared" si="24"/>
        <v>160569.21533515159</v>
      </c>
      <c r="J72" s="288">
        <f t="shared" si="24"/>
        <v>163121.78462708803</v>
      </c>
      <c r="K72" s="288">
        <f t="shared" si="24"/>
        <v>165684.65171810452</v>
      </c>
      <c r="L72" s="288">
        <f t="shared" si="24"/>
        <v>168257.89686170503</v>
      </c>
      <c r="M72" s="288">
        <f t="shared" si="24"/>
        <v>170841.60125365655</v>
      </c>
      <c r="N72" s="288">
        <f t="shared" si="24"/>
        <v>173435.84704716995</v>
      </c>
      <c r="O72" s="288">
        <f t="shared" si="24"/>
        <v>176040.71736839259</v>
      </c>
      <c r="P72" s="288">
        <f t="shared" si="24"/>
        <v>178656.29633222264</v>
      </c>
      <c r="Q72" s="288">
        <f t="shared" si="24"/>
        <v>181282.66905845309</v>
      </c>
      <c r="R72" s="288">
        <f t="shared" si="24"/>
        <v>183919.92168825277</v>
      </c>
      <c r="S72" s="288">
        <f t="shared" si="24"/>
        <v>186202.37166598838</v>
      </c>
      <c r="T72" s="288">
        <f t="shared" si="24"/>
        <v>188493.91752523233</v>
      </c>
      <c r="U72" s="288">
        <f t="shared" si="24"/>
        <v>190794.64349646334</v>
      </c>
      <c r="V72" s="288">
        <f t="shared" si="24"/>
        <v>193104.63511574766</v>
      </c>
      <c r="W72" s="288">
        <f t="shared" si="24"/>
        <v>195423.97925349235</v>
      </c>
      <c r="X72" s="288">
        <f t="shared" si="24"/>
        <v>197752.76414400761</v>
      </c>
      <c r="Y72" s="288">
        <f t="shared" si="24"/>
        <v>200091.07941590648</v>
      </c>
      <c r="Z72" s="288">
        <f t="shared" si="24"/>
        <v>202439.01612336934</v>
      </c>
      <c r="AA72" s="288">
        <f t="shared" si="24"/>
        <v>204796.66677830461</v>
      </c>
      <c r="AB72" s="288">
        <f t="shared" si="24"/>
        <v>207164.12538343525</v>
      </c>
      <c r="AC72" s="288">
        <f t="shared" si="24"/>
        <v>209541.48746634315</v>
      </c>
      <c r="AD72" s="288">
        <f t="shared" si="24"/>
        <v>211928.85011450414</v>
      </c>
      <c r="AE72" s="288">
        <f t="shared" si="24"/>
        <v>214326.31201135181</v>
      </c>
      <c r="AF72" s="288">
        <f t="shared" si="24"/>
        <v>216733.97347340029</v>
      </c>
      <c r="AG72" s="288">
        <f t="shared" si="24"/>
        <v>219151.9364884684</v>
      </c>
    </row>
    <row r="73" spans="2:41" x14ac:dyDescent="0.2">
      <c r="B73" s="211" t="s">
        <v>247</v>
      </c>
      <c r="C73" s="230">
        <f t="shared" si="23"/>
        <v>3979182.2853121636</v>
      </c>
      <c r="D73" s="230">
        <f>D72*Parametre!$C$89*Parametre!H$95</f>
        <v>93645.49438040494</v>
      </c>
      <c r="E73" s="230">
        <f>E72*Parametre!$C$89*Parametre!I$95</f>
        <v>96433.44752195559</v>
      </c>
      <c r="F73" s="230">
        <f>F72*Parametre!$C$89*Parametre!J$95</f>
        <v>99279.454470735203</v>
      </c>
      <c r="G73" s="230">
        <f>G72*Parametre!$C$89*Parametre!K$95</f>
        <v>102380.86471409797</v>
      </c>
      <c r="H73" s="230">
        <f>H72*Parametre!$C$89*Parametre!L$95</f>
        <v>103608.73345138869</v>
      </c>
      <c r="I73" s="230">
        <f>I72*Parametre!$C$89*Parametre!M$95</f>
        <v>106166.75948744887</v>
      </c>
      <c r="J73" s="230">
        <f>J72*Parametre!$C$89*Parametre!N$95</f>
        <v>108759.81868226467</v>
      </c>
      <c r="K73" s="230">
        <f>K72*Parametre!$C$89*Parametre!O$95</f>
        <v>111388.13450356449</v>
      </c>
      <c r="L73" s="230">
        <f>L72*Parametre!$C$89*Parametre!P$95</f>
        <v>114051.93280873813</v>
      </c>
      <c r="M73" s="230">
        <f>M72*Parametre!$C$89*Parametre!Q$95</f>
        <v>116751.44188073635</v>
      </c>
      <c r="N73" s="230">
        <f>N72*Parametre!$C$89*Parametre!R$95</f>
        <v>119551.06372808471</v>
      </c>
      <c r="O73" s="230">
        <f>O72*Parametre!$C$89*Parametre!S$95</f>
        <v>122388.78793602757</v>
      </c>
      <c r="P73" s="230">
        <f>P72*Parametre!$C$89*Parametre!T$95</f>
        <v>125264.86217333788</v>
      </c>
      <c r="Q73" s="230">
        <f>Q72*Parametre!$C$89*Parametre!U$95</f>
        <v>128179.53681116042</v>
      </c>
      <c r="R73" s="230">
        <f>R72*Parametre!$C$89*Parametre!V$95</f>
        <v>131133.06496450733</v>
      </c>
      <c r="S73" s="230">
        <f>S72*Parametre!$C$89*Parametre!W$95</f>
        <v>133656.06238184645</v>
      </c>
      <c r="T73" s="230">
        <f>T72*Parametre!$C$89*Parametre!X$95</f>
        <v>136277.33249239248</v>
      </c>
      <c r="U73" s="230">
        <f>U72*Parametre!$C$89*Parametre!Y$95</f>
        <v>138929.02760838473</v>
      </c>
      <c r="V73" s="230">
        <f>V72*Parametre!$C$89*Parametre!Z$95</f>
        <v>141611.35311578237</v>
      </c>
      <c r="W73" s="230">
        <f>W72*Parametre!$C$89*Parametre!AA$95</f>
        <v>144324.51715828918</v>
      </c>
      <c r="X73" s="230">
        <f>X72*Parametre!$C$89*Parametre!AB$95</f>
        <v>147068.73069389848</v>
      </c>
      <c r="Y73" s="230">
        <f>Y72*Parametre!$C$89*Parametre!AC$95</f>
        <v>149844.20755298404</v>
      </c>
      <c r="Z73" s="230">
        <f>Z72*Parametre!$C$89*Parametre!AD$95</f>
        <v>152651.16449798786</v>
      </c>
      <c r="AA73" s="230">
        <f>AA72*Parametre!$C$89*Parametre!AE$95</f>
        <v>155489.82128475999</v>
      </c>
      <c r="AB73" s="230">
        <f>AB72*Parametre!$C$89*Parametre!AF$95</f>
        <v>158360.40072560558</v>
      </c>
      <c r="AC73" s="230">
        <f>AC72*Parametre!$C$89*Parametre!AG$95</f>
        <v>161650.78050591043</v>
      </c>
      <c r="AD73" s="230">
        <f>AD72*Parametre!$C$89*Parametre!AH$95</f>
        <v>164982.37123713916</v>
      </c>
      <c r="AE73" s="230">
        <f>AE72*Parametre!$C$89*Parametre!AI$95</f>
        <v>168355.46134803694</v>
      </c>
      <c r="AF73" s="230">
        <f>AF72*Parametre!$C$89*Parametre!AJ$95</f>
        <v>171770.34333660867</v>
      </c>
      <c r="AG73" s="230">
        <f>AG72*Parametre!$C$89*Parametre!AK$95</f>
        <v>175227.31385808467</v>
      </c>
    </row>
    <row r="74" spans="2:41" x14ac:dyDescent="0.2">
      <c r="B74" s="204" t="s">
        <v>170</v>
      </c>
      <c r="C74" s="222">
        <f t="shared" si="23"/>
        <v>16246707.671849715</v>
      </c>
      <c r="D74" s="222">
        <f>D72*Parametre!$D$89*Parametre!H$96</f>
        <v>398372.99501285783</v>
      </c>
      <c r="E74" s="222">
        <f>E72*Parametre!$D$89*Parametre!I$96</f>
        <v>409041.20718132239</v>
      </c>
      <c r="F74" s="222">
        <f>F72*Parametre!$D$89*Parametre!J$96</f>
        <v>419914.4031322904</v>
      </c>
      <c r="G74" s="222">
        <f>G72*Parametre!$D$89*Parametre!K$96</f>
        <v>431577.6880682701</v>
      </c>
      <c r="H74" s="222">
        <f>H72*Parametre!$D$89*Parametre!L$96</f>
        <v>435316.60368272295</v>
      </c>
      <c r="I74" s="222">
        <f>I72*Parametre!$D$89*Parametre!M$96</f>
        <v>445033.63722290611</v>
      </c>
      <c r="J74" s="222">
        <f>J72*Parametre!$D$89*Parametre!N$96</f>
        <v>454865.09643263504</v>
      </c>
      <c r="K74" s="222">
        <f>K72*Parametre!$D$89*Parametre!O$96</f>
        <v>464811.72192997049</v>
      </c>
      <c r="L74" s="222">
        <f>L72*Parametre!$D$89*Parametre!P$96</f>
        <v>474874.26231279009</v>
      </c>
      <c r="M74" s="222">
        <f>M72*Parametre!$D$89*Parametre!Q$96</f>
        <v>485053.47427938174</v>
      </c>
      <c r="N74" s="222">
        <f>N72*Parametre!$D$89*Parametre!R$96</f>
        <v>495350.12275142211</v>
      </c>
      <c r="O74" s="222">
        <f>O72*Parametre!$D$89*Parametre!S$96</f>
        <v>505764.98099939199</v>
      </c>
      <c r="P74" s="222">
        <f>P72*Parametre!$D$89*Parametre!T$96</f>
        <v>516298.83077049028</v>
      </c>
      <c r="Q74" s="222">
        <f>Q72*Parametre!$D$89*Parametre!U$96</f>
        <v>526952.46241911151</v>
      </c>
      <c r="R74" s="222">
        <f>R72*Parametre!$D$89*Parametre!V$96</f>
        <v>537726.6750399447</v>
      </c>
      <c r="S74" s="222">
        <f>S72*Parametre!$D$89*Parametre!W$96</f>
        <v>546917.33010477433</v>
      </c>
      <c r="T74" s="222">
        <f>T72*Parametre!$D$89*Parametre!X$96</f>
        <v>556196.54219840409</v>
      </c>
      <c r="U74" s="222">
        <f>U72*Parametre!$D$89*Parametre!Y$96</f>
        <v>565564.92993082642</v>
      </c>
      <c r="V74" s="222">
        <f>V72*Parametre!$D$89*Parametre!Z$96</f>
        <v>575023.12035497115</v>
      </c>
      <c r="W74" s="222">
        <f>W72*Parametre!$D$89*Parametre!AA$96</f>
        <v>584571.74914097169</v>
      </c>
      <c r="X74" s="222">
        <f>X72*Parametre!$D$89*Parametre!AB$96</f>
        <v>594211.46075519698</v>
      </c>
      <c r="Y74" s="222">
        <f>Y72*Parametre!$D$89*Parametre!AC$96</f>
        <v>603942.90864420717</v>
      </c>
      <c r="Z74" s="222">
        <f>Z72*Parametre!$D$89*Parametre!AD$96</f>
        <v>613766.75542379869</v>
      </c>
      <c r="AA74" s="222">
        <f>AA72*Parametre!$D$89*Parametre!AE$96</f>
        <v>623683.67307331343</v>
      </c>
      <c r="AB74" s="222">
        <f>AB72*Parametre!$D$89*Parametre!AF$96</f>
        <v>634394.55787918612</v>
      </c>
      <c r="AC74" s="222">
        <f>AC72*Parametre!$D$89*Parametre!AG$96</f>
        <v>645924.20760425075</v>
      </c>
      <c r="AD74" s="222">
        <f>AD72*Parametre!$D$89*Parametre!AH$96</f>
        <v>657581.31328928808</v>
      </c>
      <c r="AE74" s="222">
        <f>AE72*Parametre!$D$89*Parametre!AI$96</f>
        <v>669366.79156889312</v>
      </c>
      <c r="AF74" s="222">
        <f>AF72*Parametre!$D$89*Parametre!AJ$96</f>
        <v>681281.57221628644</v>
      </c>
      <c r="AG74" s="222">
        <f>AG72*Parametre!$D$89*Parametre!AK$96</f>
        <v>693326.59842983761</v>
      </c>
    </row>
    <row r="75" spans="2:41" x14ac:dyDescent="0.2">
      <c r="B75" s="204" t="s">
        <v>171</v>
      </c>
      <c r="C75" s="222">
        <f t="shared" si="23"/>
        <v>19425971.970079724</v>
      </c>
      <c r="D75" s="222">
        <f>D72*Parametre!$E$89*Parametre!H$97</f>
        <v>478298.89281531802</v>
      </c>
      <c r="E75" s="222">
        <f>E72*Parametre!$E$89*Parametre!I$97</f>
        <v>490588.20801532251</v>
      </c>
      <c r="F75" s="222">
        <f>F72*Parametre!$E$89*Parametre!J$97</f>
        <v>503105.3436016987</v>
      </c>
      <c r="G75" s="222">
        <f>G72*Parametre!$E$89*Parametre!K$97</f>
        <v>516550.31338726566</v>
      </c>
      <c r="H75" s="222">
        <f>H72*Parametre!$E$89*Parametre!L$97</f>
        <v>520500.98500017007</v>
      </c>
      <c r="I75" s="222">
        <f>I72*Parametre!$E$89*Parametre!M$97</f>
        <v>531885.52579768968</v>
      </c>
      <c r="J75" s="222">
        <f>J72*Parametre!$E$89*Parametre!N$97</f>
        <v>543399.44503898697</v>
      </c>
      <c r="K75" s="222">
        <f>K72*Parametre!$E$89*Parametre!O$97</f>
        <v>555043.58325565013</v>
      </c>
      <c r="L75" s="222">
        <f>L72*Parametre!$E$89*Parametre!P$97</f>
        <v>566818.79005286878</v>
      </c>
      <c r="M75" s="222">
        <f>M72*Parametre!$E$89*Parametre!Q$97</f>
        <v>578725.9242467616</v>
      </c>
      <c r="N75" s="222">
        <f>N72*Parametre!$E$89*Parametre!R$97</f>
        <v>590765.85400442267</v>
      </c>
      <c r="O75" s="222">
        <f>O72*Parametre!$E$89*Parametre!S$97</f>
        <v>602939.45698674466</v>
      </c>
      <c r="P75" s="222">
        <f>P72*Parametre!$E$89*Parametre!T$97</f>
        <v>615247.62049409165</v>
      </c>
      <c r="Q75" s="222">
        <f>Q72*Parametre!$E$89*Parametre!U$97</f>
        <v>627691.24161489378</v>
      </c>
      <c r="R75" s="222">
        <f>R72*Parametre!$E$89*Parametre!V$97</f>
        <v>640271.22737723007</v>
      </c>
      <c r="S75" s="222">
        <f>S72*Parametre!$E$89*Parametre!W$97</f>
        <v>651708.30083095923</v>
      </c>
      <c r="T75" s="222">
        <f>T72*Parametre!$E$89*Parametre!X$97</f>
        <v>663262.97229191125</v>
      </c>
      <c r="U75" s="222">
        <f>U72*Parametre!$E$89*Parametre!Y$97</f>
        <v>674936.05136873911</v>
      </c>
      <c r="V75" s="222">
        <f>V72*Parametre!$E$89*Parametre!Z$97</f>
        <v>686728.35863037768</v>
      </c>
      <c r="W75" s="222">
        <f>W72*Parametre!$E$89*Parametre!AA$97</f>
        <v>698640.72583123506</v>
      </c>
      <c r="X75" s="222">
        <f>X72*Parametre!$E$89*Parametre!AB$97</f>
        <v>710673.99614252732</v>
      </c>
      <c r="Y75" s="222">
        <f>Y72*Parametre!$E$89*Parametre!AC$97</f>
        <v>722829.0243899622</v>
      </c>
      <c r="Z75" s="222">
        <f>Z72*Parametre!$E$89*Parametre!AD$97</f>
        <v>735106.67729798483</v>
      </c>
      <c r="AA75" s="222">
        <f>AA72*Parametre!$E$89*Parametre!AE$97</f>
        <v>747507.83374081179</v>
      </c>
      <c r="AB75" s="222">
        <f>AB72*Parametre!$E$89*Parametre!AF$97</f>
        <v>760033.38500047813</v>
      </c>
      <c r="AC75" s="222">
        <f>AC72*Parametre!$E$89*Parametre!AG$97</f>
        <v>773993.86932880513</v>
      </c>
      <c r="AD75" s="222">
        <f>AD72*Parametre!$E$89*Parametre!AH$97</f>
        <v>788110.41136331239</v>
      </c>
      <c r="AE75" s="222">
        <f>AE72*Parametre!$E$89*Parametre!AI$97</f>
        <v>802384.13059249835</v>
      </c>
      <c r="AF75" s="222">
        <f>AF72*Parametre!$E$89*Parametre!AJ$97</f>
        <v>816816.16252787737</v>
      </c>
      <c r="AG75" s="222">
        <f>AG72*Parametre!$E$89*Parametre!AK$97</f>
        <v>831407.65905312693</v>
      </c>
    </row>
    <row r="76" spans="2:41" x14ac:dyDescent="0.2">
      <c r="B76" s="216" t="s">
        <v>9</v>
      </c>
      <c r="C76" s="223">
        <f>SUM(D76:AG76)</f>
        <v>39651861.927241609</v>
      </c>
      <c r="D76" s="224">
        <f>SUM(D73:D75)</f>
        <v>970317.38220858085</v>
      </c>
      <c r="E76" s="223">
        <f t="shared" ref="E76:AG76" si="25">SUM(E73:E75)</f>
        <v>996062.86271860055</v>
      </c>
      <c r="F76" s="223">
        <f t="shared" si="25"/>
        <v>1022299.2012047244</v>
      </c>
      <c r="G76" s="223">
        <f t="shared" si="25"/>
        <v>1050508.8661696338</v>
      </c>
      <c r="H76" s="223">
        <f t="shared" si="25"/>
        <v>1059426.3221342817</v>
      </c>
      <c r="I76" s="223">
        <f t="shared" si="25"/>
        <v>1083085.9225080446</v>
      </c>
      <c r="J76" s="223">
        <f t="shared" si="25"/>
        <v>1107024.3601538867</v>
      </c>
      <c r="K76" s="223">
        <f t="shared" si="25"/>
        <v>1131243.439689185</v>
      </c>
      <c r="L76" s="223">
        <f t="shared" si="25"/>
        <v>1155744.985174397</v>
      </c>
      <c r="M76" s="223">
        <f t="shared" si="25"/>
        <v>1180530.8404068798</v>
      </c>
      <c r="N76" s="223">
        <f t="shared" si="25"/>
        <v>1205667.0404839294</v>
      </c>
      <c r="O76" s="223">
        <f t="shared" si="25"/>
        <v>1231093.2259221643</v>
      </c>
      <c r="P76" s="223">
        <f t="shared" si="25"/>
        <v>1256811.3134379198</v>
      </c>
      <c r="Q76" s="223">
        <f t="shared" si="25"/>
        <v>1282823.2408451657</v>
      </c>
      <c r="R76" s="223">
        <f t="shared" si="25"/>
        <v>1309130.9673816822</v>
      </c>
      <c r="S76" s="223">
        <f t="shared" si="25"/>
        <v>1332281.69331758</v>
      </c>
      <c r="T76" s="223">
        <f t="shared" si="25"/>
        <v>1355736.8469827077</v>
      </c>
      <c r="U76" s="223">
        <f t="shared" si="25"/>
        <v>1379430.0089079503</v>
      </c>
      <c r="V76" s="223">
        <f t="shared" si="25"/>
        <v>1403362.8321011313</v>
      </c>
      <c r="W76" s="223">
        <f t="shared" si="25"/>
        <v>1427536.9921304961</v>
      </c>
      <c r="X76" s="223">
        <f t="shared" si="25"/>
        <v>1451954.1875916228</v>
      </c>
      <c r="Y76" s="223">
        <f t="shared" si="25"/>
        <v>1476616.1405871534</v>
      </c>
      <c r="Z76" s="223">
        <f t="shared" si="25"/>
        <v>1501524.5972197712</v>
      </c>
      <c r="AA76" s="223">
        <f t="shared" si="25"/>
        <v>1526681.3280988852</v>
      </c>
      <c r="AB76" s="223">
        <f t="shared" si="25"/>
        <v>1552788.3436052697</v>
      </c>
      <c r="AC76" s="223">
        <f t="shared" si="25"/>
        <v>1581568.8574389662</v>
      </c>
      <c r="AD76" s="223">
        <f t="shared" si="25"/>
        <v>1610674.0958897397</v>
      </c>
      <c r="AE76" s="223">
        <f t="shared" si="25"/>
        <v>1640106.3835094282</v>
      </c>
      <c r="AF76" s="223">
        <f t="shared" si="25"/>
        <v>1669868.0780807724</v>
      </c>
      <c r="AG76" s="223">
        <f t="shared" si="25"/>
        <v>1699961.5713410494</v>
      </c>
    </row>
    <row r="78" spans="2:41" x14ac:dyDescent="0.2">
      <c r="AH78" s="293"/>
    </row>
    <row r="79" spans="2:41" x14ac:dyDescent="0.2">
      <c r="B79" s="207" t="s">
        <v>44</v>
      </c>
    </row>
    <row r="80" spans="2:41" x14ac:dyDescent="0.2">
      <c r="B80" s="216" t="s">
        <v>9</v>
      </c>
      <c r="C80" s="287">
        <f>SUM(D80:AG80)</f>
        <v>951895313.77414739</v>
      </c>
      <c r="D80" s="223">
        <f>D49+D67</f>
        <v>28288040.760088686</v>
      </c>
      <c r="E80" s="223">
        <f t="shared" ref="E80:AG80" si="26">E49+E67</f>
        <v>28345024.17734031</v>
      </c>
      <c r="F80" s="223">
        <f t="shared" si="26"/>
        <v>28408255.646251284</v>
      </c>
      <c r="G80" s="223">
        <f t="shared" si="26"/>
        <v>28310899.100989036</v>
      </c>
      <c r="H80" s="223">
        <f t="shared" si="26"/>
        <v>28558495.929523606</v>
      </c>
      <c r="I80" s="223">
        <f t="shared" si="26"/>
        <v>28848503.769353282</v>
      </c>
      <c r="J80" s="223">
        <f t="shared" si="26"/>
        <v>29140579.068492856</v>
      </c>
      <c r="K80" s="223">
        <f t="shared" si="26"/>
        <v>29434743.803031214</v>
      </c>
      <c r="L80" s="223">
        <f t="shared" si="26"/>
        <v>29731020.339811396</v>
      </c>
      <c r="M80" s="223">
        <f t="shared" si="26"/>
        <v>30029431.446033649</v>
      </c>
      <c r="N80" s="223">
        <f t="shared" si="26"/>
        <v>30333039.67790471</v>
      </c>
      <c r="O80" s="223">
        <f t="shared" si="26"/>
        <v>30638851.31014318</v>
      </c>
      <c r="P80" s="223">
        <f t="shared" si="26"/>
        <v>30946890.594732128</v>
      </c>
      <c r="Q80" s="223">
        <f t="shared" si="26"/>
        <v>31257182.229463264</v>
      </c>
      <c r="R80" s="223">
        <f t="shared" si="26"/>
        <v>31569751.369251039</v>
      </c>
      <c r="S80" s="223">
        <f t="shared" si="26"/>
        <v>31837968.467597138</v>
      </c>
      <c r="T80" s="223">
        <f t="shared" si="26"/>
        <v>32110825.551877245</v>
      </c>
      <c r="U80" s="223">
        <f t="shared" si="26"/>
        <v>32385251.451769084</v>
      </c>
      <c r="V80" s="223">
        <f t="shared" si="26"/>
        <v>32661259.101137146</v>
      </c>
      <c r="W80" s="223">
        <f t="shared" si="26"/>
        <v>32938861.600990292</v>
      </c>
      <c r="X80" s="223">
        <f t="shared" si="26"/>
        <v>33218072.222355995</v>
      </c>
      <c r="Y80" s="223">
        <f t="shared" si="26"/>
        <v>33498904.409215722</v>
      </c>
      <c r="Z80" s="223">
        <f t="shared" si="26"/>
        <v>33781371.781503759</v>
      </c>
      <c r="AA80" s="223">
        <f t="shared" si="26"/>
        <v>34065488.13817095</v>
      </c>
      <c r="AB80" s="223">
        <f t="shared" si="26"/>
        <v>34362330.733376384</v>
      </c>
      <c r="AC80" s="223">
        <f t="shared" si="26"/>
        <v>34718326.406140603</v>
      </c>
      <c r="AD80" s="223">
        <f t="shared" si="26"/>
        <v>35076442.639114425</v>
      </c>
      <c r="AE80" s="223">
        <f t="shared" si="26"/>
        <v>35436697.411332816</v>
      </c>
      <c r="AF80" s="223">
        <f t="shared" si="26"/>
        <v>35799108.942064717</v>
      </c>
      <c r="AG80" s="223">
        <f t="shared" si="26"/>
        <v>36163695.695091449</v>
      </c>
      <c r="AH80" s="16"/>
      <c r="AO80" s="292"/>
    </row>
    <row r="82" spans="2:85" x14ac:dyDescent="0.2">
      <c r="B82" s="207" t="s">
        <v>46</v>
      </c>
    </row>
    <row r="83" spans="2:85" x14ac:dyDescent="0.2">
      <c r="B83" s="216" t="s">
        <v>9</v>
      </c>
      <c r="C83" s="287">
        <f>SUM(D83:AG83)</f>
        <v>934109764.97417164</v>
      </c>
      <c r="D83" s="223">
        <f>D58+D76</f>
        <v>28288040.760088686</v>
      </c>
      <c r="E83" s="223">
        <f t="shared" ref="E83:AG83" si="27">E58+E76</f>
        <v>28345024.17734031</v>
      </c>
      <c r="F83" s="223">
        <f t="shared" si="27"/>
        <v>28408255.646251284</v>
      </c>
      <c r="G83" s="223">
        <f t="shared" si="27"/>
        <v>27865792.56919219</v>
      </c>
      <c r="H83" s="223">
        <f t="shared" si="27"/>
        <v>28109496.665649947</v>
      </c>
      <c r="I83" s="223">
        <f t="shared" si="27"/>
        <v>28380443.011274956</v>
      </c>
      <c r="J83" s="223">
        <f t="shared" si="27"/>
        <v>28652975.655142967</v>
      </c>
      <c r="K83" s="223">
        <f t="shared" si="27"/>
        <v>28927106.144694071</v>
      </c>
      <c r="L83" s="223">
        <f t="shared" si="27"/>
        <v>29202846.165045716</v>
      </c>
      <c r="M83" s="223">
        <f t="shared" si="27"/>
        <v>29480207.54125531</v>
      </c>
      <c r="N83" s="223">
        <f t="shared" si="27"/>
        <v>29762184.363899402</v>
      </c>
      <c r="O83" s="223">
        <f t="shared" si="27"/>
        <v>30045824.971823368</v>
      </c>
      <c r="P83" s="223">
        <f t="shared" si="27"/>
        <v>30331141.752747994</v>
      </c>
      <c r="Q83" s="223">
        <f t="shared" si="27"/>
        <v>30618147.245398659</v>
      </c>
      <c r="R83" s="223">
        <f t="shared" si="27"/>
        <v>30906854.142042983</v>
      </c>
      <c r="S83" s="223">
        <f t="shared" si="27"/>
        <v>31164726.152385063</v>
      </c>
      <c r="T83" s="223">
        <f t="shared" si="27"/>
        <v>31427078.277483288</v>
      </c>
      <c r="U83" s="223">
        <f t="shared" si="27"/>
        <v>31690904.635569435</v>
      </c>
      <c r="V83" s="223">
        <f t="shared" si="27"/>
        <v>31956218.641454276</v>
      </c>
      <c r="W83" s="223">
        <f t="shared" si="27"/>
        <v>32223033.928576618</v>
      </c>
      <c r="X83" s="223">
        <f t="shared" si="27"/>
        <v>32491364.353971716</v>
      </c>
      <c r="Y83" s="223">
        <f t="shared" si="27"/>
        <v>32761224.003382113</v>
      </c>
      <c r="Z83" s="223">
        <f t="shared" si="27"/>
        <v>33032627.196515493</v>
      </c>
      <c r="AA83" s="223">
        <f t="shared" si="27"/>
        <v>33305588.492455177</v>
      </c>
      <c r="AB83" s="223">
        <f t="shared" si="27"/>
        <v>33590938.435691006</v>
      </c>
      <c r="AC83" s="223">
        <f t="shared" si="27"/>
        <v>33934050.005473435</v>
      </c>
      <c r="AD83" s="223">
        <f t="shared" si="27"/>
        <v>34279164.987727918</v>
      </c>
      <c r="AE83" s="223">
        <f t="shared" si="27"/>
        <v>34626302.323814727</v>
      </c>
      <c r="AF83" s="223">
        <f t="shared" si="27"/>
        <v>34975481.278774597</v>
      </c>
      <c r="AG83" s="223">
        <f t="shared" si="27"/>
        <v>35326721.449049041</v>
      </c>
      <c r="AH83" s="16"/>
    </row>
    <row r="85" spans="2:85" x14ac:dyDescent="0.2">
      <c r="B85" s="212" t="s">
        <v>486</v>
      </c>
      <c r="C85" s="289">
        <f>C80-C83</f>
        <v>17785548.799975753</v>
      </c>
      <c r="AH85" s="16"/>
    </row>
    <row r="87" spans="2:85" x14ac:dyDescent="0.2">
      <c r="B87" s="21" t="s">
        <v>497</v>
      </c>
      <c r="C87" s="3"/>
    </row>
    <row r="88" spans="2:85" x14ac:dyDescent="0.2">
      <c r="B88" s="3" t="s">
        <v>489</v>
      </c>
      <c r="C88" s="59">
        <f>AG80*(1/(1+Parametre!$C$10))*(((1/(1+Parametre!$C$10))^'01 Investičné výdavky'!$M$20-1)/((1/(1+Parametre!$C$10))-1))</f>
        <v>668789792.60681462</v>
      </c>
    </row>
    <row r="89" spans="2:85" x14ac:dyDescent="0.2">
      <c r="B89" s="3" t="s">
        <v>490</v>
      </c>
      <c r="C89" s="59">
        <f>AG83*(1/(1+Parametre!$C$10))*(((1/(1+Parametre!$C$10))^'01 Investičné výdavky'!$M$20-1)/((1/(1+Parametre!$C$10))-1))</f>
        <v>653311290.70956719</v>
      </c>
    </row>
    <row r="90" spans="2:85" x14ac:dyDescent="0.2">
      <c r="B90" s="21" t="s">
        <v>496</v>
      </c>
      <c r="C90" s="295">
        <f>C88-C89</f>
        <v>15478501.897247434</v>
      </c>
      <c r="D90" s="291"/>
      <c r="E90" s="291"/>
      <c r="F90" s="291"/>
      <c r="G90" s="291"/>
      <c r="H90" s="291"/>
      <c r="I90" s="291"/>
      <c r="J90" s="291"/>
      <c r="K90" s="291"/>
      <c r="L90" s="291"/>
      <c r="M90" s="291"/>
      <c r="N90" s="291"/>
      <c r="O90" s="291"/>
      <c r="P90" s="291"/>
      <c r="Q90" s="291"/>
      <c r="R90" s="291"/>
      <c r="S90" s="291"/>
      <c r="T90" s="291"/>
      <c r="U90" s="291"/>
      <c r="V90" s="291"/>
      <c r="W90" s="291"/>
      <c r="X90" s="291"/>
      <c r="Y90" s="291"/>
      <c r="Z90" s="291"/>
      <c r="AA90" s="291"/>
      <c r="AB90" s="291"/>
      <c r="AC90" s="291"/>
      <c r="AD90" s="291"/>
      <c r="AE90" s="291"/>
      <c r="AF90" s="291"/>
      <c r="AG90" s="292"/>
      <c r="AH90" s="292"/>
      <c r="AI90" s="292"/>
      <c r="AJ90" s="292"/>
      <c r="AK90" s="292"/>
      <c r="AL90" s="292"/>
      <c r="AM90" s="292"/>
      <c r="AN90" s="292"/>
      <c r="AO90" s="292"/>
      <c r="AP90" s="292"/>
      <c r="AQ90" s="292"/>
      <c r="AR90" s="292"/>
      <c r="AS90" s="292"/>
      <c r="AT90" s="292"/>
      <c r="AU90" s="292"/>
      <c r="AV90" s="292"/>
      <c r="AW90" s="292"/>
      <c r="AX90" s="292"/>
      <c r="AY90" s="292"/>
      <c r="AZ90" s="292"/>
      <c r="BA90" s="292"/>
      <c r="BB90" s="292"/>
      <c r="BC90" s="292"/>
      <c r="BD90" s="292"/>
      <c r="BE90" s="292"/>
      <c r="BF90" s="292"/>
      <c r="BG90" s="292"/>
      <c r="BH90" s="292"/>
      <c r="BI90" s="292"/>
      <c r="BJ90" s="292"/>
      <c r="BK90" s="292"/>
      <c r="BL90" s="292"/>
      <c r="BM90" s="292"/>
      <c r="BN90" s="292"/>
      <c r="BO90" s="292"/>
      <c r="BP90" s="292"/>
      <c r="BQ90" s="292"/>
      <c r="BR90" s="292"/>
      <c r="BS90" s="292"/>
      <c r="BT90" s="292"/>
      <c r="BU90" s="292"/>
      <c r="BV90" s="292"/>
      <c r="BW90" s="292"/>
      <c r="BX90" s="292"/>
      <c r="BY90" s="292"/>
      <c r="BZ90" s="292"/>
      <c r="CA90" s="292"/>
      <c r="CB90" s="292"/>
      <c r="CC90" s="292"/>
      <c r="CD90" s="292"/>
      <c r="CE90" s="292"/>
      <c r="CF90" s="292"/>
      <c r="CG90" s="292"/>
    </row>
    <row r="92" spans="2:85" x14ac:dyDescent="0.2"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213"/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/>
      <c r="AZ92" s="213"/>
      <c r="BA92" s="213"/>
      <c r="BB92" s="213"/>
      <c r="BC92" s="213"/>
      <c r="BD92" s="213"/>
      <c r="BE92" s="213"/>
      <c r="BF92" s="213"/>
      <c r="BG92" s="213"/>
      <c r="BH92" s="213"/>
      <c r="BI92" s="213"/>
      <c r="BJ92" s="213"/>
      <c r="BK92" s="213"/>
      <c r="BL92" s="213"/>
      <c r="BM92" s="213"/>
      <c r="BN92" s="213"/>
      <c r="BO92" s="213"/>
      <c r="BP92" s="213"/>
      <c r="BQ92" s="213"/>
      <c r="BR92" s="213"/>
      <c r="BS92" s="213"/>
      <c r="BT92" s="213"/>
      <c r="BU92" s="213"/>
      <c r="BV92" s="213"/>
      <c r="BW92" s="213"/>
      <c r="BX92" s="213"/>
      <c r="BY92" s="213"/>
      <c r="BZ92" s="213"/>
      <c r="CA92" s="213"/>
      <c r="CB92" s="213"/>
      <c r="CC92" s="213"/>
    </row>
    <row r="94" spans="2:85" x14ac:dyDescent="0.2">
      <c r="C94" s="213"/>
      <c r="D94" s="213"/>
      <c r="E94" s="213"/>
      <c r="F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213"/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/>
      <c r="AZ94" s="213"/>
      <c r="BA94" s="213"/>
      <c r="BB94" s="213"/>
      <c r="BC94" s="213"/>
      <c r="BD94" s="213"/>
      <c r="BE94" s="213"/>
      <c r="BF94" s="213"/>
      <c r="BG94" s="213"/>
      <c r="BH94" s="213"/>
      <c r="BI94" s="213"/>
      <c r="BJ94" s="213"/>
      <c r="BK94" s="213"/>
      <c r="BL94" s="213"/>
      <c r="BM94" s="213"/>
      <c r="BN94" s="213"/>
      <c r="BO94" s="213"/>
      <c r="BP94" s="213"/>
      <c r="BQ94" s="213"/>
      <c r="BR94" s="213"/>
      <c r="BS94" s="213"/>
      <c r="BT94" s="213"/>
      <c r="BU94" s="213"/>
      <c r="BV94" s="213"/>
      <c r="BW94" s="213"/>
      <c r="BX94" s="213"/>
      <c r="BY94" s="213"/>
      <c r="BZ94" s="213"/>
      <c r="CA94" s="213"/>
      <c r="CB94" s="213"/>
      <c r="CC94" s="213"/>
    </row>
    <row r="96" spans="2:85" x14ac:dyDescent="0.2">
      <c r="C96" s="213"/>
      <c r="D96" s="213"/>
      <c r="E96" s="213"/>
      <c r="F96" s="213"/>
      <c r="G96" s="213"/>
      <c r="H96" s="213"/>
      <c r="I96" s="213"/>
      <c r="J96" s="213"/>
      <c r="K96" s="213"/>
      <c r="L96" s="213"/>
      <c r="M96" s="213"/>
      <c r="N96" s="213"/>
      <c r="O96" s="213"/>
      <c r="P96" s="213"/>
      <c r="Q96" s="213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3"/>
      <c r="BW96" s="213"/>
      <c r="BX96" s="213"/>
      <c r="BY96" s="213"/>
      <c r="BZ96" s="213"/>
      <c r="CA96" s="213"/>
      <c r="CB96" s="213"/>
      <c r="CC96" s="213"/>
    </row>
  </sheetData>
  <phoneticPr fontId="4" type="noConversion"/>
  <pageMargins left="0.2421875" right="0.2421875" top="1" bottom="1" header="0.5" footer="0.5"/>
  <pageSetup paperSize="9" scale="75" orientation="landscape" r:id="rId1"/>
  <headerFooter alignWithMargins="0">
    <oddHeader>&amp;LPríloha 7: Štandardné tabuľky - Cesty
&amp;"Arial,Tučné"&amp;12 07 Ocenenie času</oddHeader>
    <oddFooter>Strana &amp;P z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List16">
    <tabColor rgb="FF92D050"/>
  </sheetPr>
  <dimension ref="B2:AG28"/>
  <sheetViews>
    <sheetView zoomScale="80" zoomScaleNormal="80" workbookViewId="0">
      <selection activeCell="AD35" sqref="AD35"/>
    </sheetView>
  </sheetViews>
  <sheetFormatPr defaultRowHeight="11.25" x14ac:dyDescent="0.2"/>
  <cols>
    <col min="1" max="1" width="2.7109375" style="205" customWidth="1"/>
    <col min="2" max="2" width="40.7109375" style="205" customWidth="1"/>
    <col min="3" max="3" width="10.7109375" style="205" customWidth="1"/>
    <col min="4" max="33" width="8.7109375" style="205" customWidth="1"/>
    <col min="34" max="16384" width="9.140625" style="205"/>
  </cols>
  <sheetData>
    <row r="2" spans="2:33" x14ac:dyDescent="0.2">
      <c r="B2" s="204"/>
      <c r="C2" s="204"/>
      <c r="D2" s="204" t="s">
        <v>10</v>
      </c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</row>
    <row r="3" spans="2:33" x14ac:dyDescent="0.2">
      <c r="B3" s="321" t="s">
        <v>390</v>
      </c>
      <c r="C3" s="206"/>
      <c r="D3" s="204">
        <v>1</v>
      </c>
      <c r="E3" s="204">
        <v>2</v>
      </c>
      <c r="F3" s="204">
        <v>3</v>
      </c>
      <c r="G3" s="204">
        <v>4</v>
      </c>
      <c r="H3" s="204">
        <v>5</v>
      </c>
      <c r="I3" s="204">
        <v>6</v>
      </c>
      <c r="J3" s="204">
        <v>7</v>
      </c>
      <c r="K3" s="204">
        <v>8</v>
      </c>
      <c r="L3" s="204">
        <v>9</v>
      </c>
      <c r="M3" s="204">
        <v>10</v>
      </c>
      <c r="N3" s="204">
        <v>11</v>
      </c>
      <c r="O3" s="204">
        <v>12</v>
      </c>
      <c r="P3" s="204">
        <v>13</v>
      </c>
      <c r="Q3" s="204">
        <v>14</v>
      </c>
      <c r="R3" s="204">
        <v>15</v>
      </c>
      <c r="S3" s="204">
        <v>16</v>
      </c>
      <c r="T3" s="204">
        <v>17</v>
      </c>
      <c r="U3" s="204">
        <v>18</v>
      </c>
      <c r="V3" s="204">
        <v>19</v>
      </c>
      <c r="W3" s="204">
        <v>20</v>
      </c>
      <c r="X3" s="204">
        <v>21</v>
      </c>
      <c r="Y3" s="204">
        <v>22</v>
      </c>
      <c r="Z3" s="204">
        <v>23</v>
      </c>
      <c r="AA3" s="204">
        <v>24</v>
      </c>
      <c r="AB3" s="204">
        <v>25</v>
      </c>
      <c r="AC3" s="204">
        <v>26</v>
      </c>
      <c r="AD3" s="204">
        <v>27</v>
      </c>
      <c r="AE3" s="204">
        <v>28</v>
      </c>
      <c r="AF3" s="204">
        <v>29</v>
      </c>
      <c r="AG3" s="204">
        <v>30</v>
      </c>
    </row>
    <row r="4" spans="2:33" x14ac:dyDescent="0.2">
      <c r="B4" s="322"/>
      <c r="C4" s="207" t="s">
        <v>9</v>
      </c>
      <c r="D4" s="208">
        <f>Parametre!C13</f>
        <v>2026</v>
      </c>
      <c r="E4" s="208">
        <f>$D$4+D3</f>
        <v>2027</v>
      </c>
      <c r="F4" s="208">
        <f>$D$4+E3</f>
        <v>2028</v>
      </c>
      <c r="G4" s="208">
        <f t="shared" ref="G4:AG4" si="0">$D$4+F3</f>
        <v>2029</v>
      </c>
      <c r="H4" s="208">
        <f t="shared" si="0"/>
        <v>2030</v>
      </c>
      <c r="I4" s="208">
        <f t="shared" si="0"/>
        <v>2031</v>
      </c>
      <c r="J4" s="208">
        <f t="shared" si="0"/>
        <v>2032</v>
      </c>
      <c r="K4" s="208">
        <f t="shared" si="0"/>
        <v>2033</v>
      </c>
      <c r="L4" s="208">
        <f t="shared" si="0"/>
        <v>2034</v>
      </c>
      <c r="M4" s="208">
        <f t="shared" si="0"/>
        <v>2035</v>
      </c>
      <c r="N4" s="208">
        <f t="shared" si="0"/>
        <v>2036</v>
      </c>
      <c r="O4" s="208">
        <f t="shared" si="0"/>
        <v>2037</v>
      </c>
      <c r="P4" s="208">
        <f t="shared" si="0"/>
        <v>2038</v>
      </c>
      <c r="Q4" s="208">
        <f t="shared" si="0"/>
        <v>2039</v>
      </c>
      <c r="R4" s="208">
        <f t="shared" si="0"/>
        <v>2040</v>
      </c>
      <c r="S4" s="208">
        <f t="shared" si="0"/>
        <v>2041</v>
      </c>
      <c r="T4" s="208">
        <f t="shared" si="0"/>
        <v>2042</v>
      </c>
      <c r="U4" s="208">
        <f t="shared" si="0"/>
        <v>2043</v>
      </c>
      <c r="V4" s="208">
        <f t="shared" si="0"/>
        <v>2044</v>
      </c>
      <c r="W4" s="208">
        <f t="shared" si="0"/>
        <v>2045</v>
      </c>
      <c r="X4" s="208">
        <f t="shared" si="0"/>
        <v>2046</v>
      </c>
      <c r="Y4" s="208">
        <f t="shared" si="0"/>
        <v>2047</v>
      </c>
      <c r="Z4" s="208">
        <f t="shared" si="0"/>
        <v>2048</v>
      </c>
      <c r="AA4" s="208">
        <f t="shared" si="0"/>
        <v>2049</v>
      </c>
      <c r="AB4" s="208">
        <f t="shared" si="0"/>
        <v>2050</v>
      </c>
      <c r="AC4" s="208">
        <f t="shared" si="0"/>
        <v>2051</v>
      </c>
      <c r="AD4" s="208">
        <f t="shared" si="0"/>
        <v>2052</v>
      </c>
      <c r="AE4" s="208">
        <f t="shared" si="0"/>
        <v>2053</v>
      </c>
      <c r="AF4" s="208">
        <f t="shared" si="0"/>
        <v>2054</v>
      </c>
      <c r="AG4" s="208">
        <f t="shared" si="0"/>
        <v>2055</v>
      </c>
    </row>
    <row r="5" spans="2:33" x14ac:dyDescent="0.2">
      <c r="B5" s="204" t="s">
        <v>29</v>
      </c>
      <c r="C5" s="222">
        <f t="shared" ref="C5:C7" si="1">SUM(D5:AG5)</f>
        <v>0</v>
      </c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2"/>
      <c r="AF5" s="232"/>
      <c r="AG5" s="232"/>
    </row>
    <row r="6" spans="2:33" x14ac:dyDescent="0.2">
      <c r="B6" s="204" t="s">
        <v>30</v>
      </c>
      <c r="C6" s="222">
        <f t="shared" si="1"/>
        <v>0</v>
      </c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  <c r="Z6" s="232"/>
      <c r="AA6" s="232"/>
      <c r="AB6" s="232"/>
      <c r="AC6" s="232"/>
      <c r="AD6" s="232"/>
      <c r="AE6" s="232"/>
      <c r="AF6" s="232"/>
      <c r="AG6" s="232"/>
    </row>
    <row r="7" spans="2:33" x14ac:dyDescent="0.2">
      <c r="B7" s="236" t="s">
        <v>28</v>
      </c>
      <c r="C7" s="222">
        <f t="shared" si="1"/>
        <v>0</v>
      </c>
      <c r="D7" s="222">
        <f>D5-D6</f>
        <v>0</v>
      </c>
      <c r="E7" s="222">
        <f t="shared" ref="E7:AG7" si="2">E5-E6</f>
        <v>0</v>
      </c>
      <c r="F7" s="222">
        <f t="shared" si="2"/>
        <v>0</v>
      </c>
      <c r="G7" s="222">
        <f t="shared" si="2"/>
        <v>0</v>
      </c>
      <c r="H7" s="222">
        <f t="shared" si="2"/>
        <v>0</v>
      </c>
      <c r="I7" s="222">
        <f t="shared" si="2"/>
        <v>0</v>
      </c>
      <c r="J7" s="222">
        <f t="shared" si="2"/>
        <v>0</v>
      </c>
      <c r="K7" s="222">
        <f t="shared" si="2"/>
        <v>0</v>
      </c>
      <c r="L7" s="222">
        <f t="shared" si="2"/>
        <v>0</v>
      </c>
      <c r="M7" s="222">
        <f t="shared" si="2"/>
        <v>0</v>
      </c>
      <c r="N7" s="222">
        <f t="shared" si="2"/>
        <v>0</v>
      </c>
      <c r="O7" s="222">
        <f t="shared" si="2"/>
        <v>0</v>
      </c>
      <c r="P7" s="222">
        <f t="shared" si="2"/>
        <v>0</v>
      </c>
      <c r="Q7" s="222">
        <f t="shared" si="2"/>
        <v>0</v>
      </c>
      <c r="R7" s="222">
        <f t="shared" si="2"/>
        <v>0</v>
      </c>
      <c r="S7" s="222">
        <f t="shared" si="2"/>
        <v>0</v>
      </c>
      <c r="T7" s="222">
        <f t="shared" si="2"/>
        <v>0</v>
      </c>
      <c r="U7" s="222">
        <f t="shared" si="2"/>
        <v>0</v>
      </c>
      <c r="V7" s="222">
        <f t="shared" si="2"/>
        <v>0</v>
      </c>
      <c r="W7" s="222">
        <f t="shared" si="2"/>
        <v>0</v>
      </c>
      <c r="X7" s="222">
        <f t="shared" si="2"/>
        <v>0</v>
      </c>
      <c r="Y7" s="222">
        <f t="shared" si="2"/>
        <v>0</v>
      </c>
      <c r="Z7" s="222">
        <f t="shared" si="2"/>
        <v>0</v>
      </c>
      <c r="AA7" s="222">
        <f t="shared" si="2"/>
        <v>0</v>
      </c>
      <c r="AB7" s="222">
        <f t="shared" si="2"/>
        <v>0</v>
      </c>
      <c r="AC7" s="222">
        <f t="shared" si="2"/>
        <v>0</v>
      </c>
      <c r="AD7" s="222">
        <f t="shared" si="2"/>
        <v>0</v>
      </c>
      <c r="AE7" s="222">
        <f t="shared" si="2"/>
        <v>0</v>
      </c>
      <c r="AF7" s="222">
        <f t="shared" si="2"/>
        <v>0</v>
      </c>
      <c r="AG7" s="222">
        <f t="shared" si="2"/>
        <v>0</v>
      </c>
    </row>
    <row r="10" spans="2:33" x14ac:dyDescent="0.2">
      <c r="B10" s="204"/>
      <c r="C10" s="204"/>
      <c r="D10" s="204" t="s">
        <v>10</v>
      </c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</row>
    <row r="11" spans="2:33" x14ac:dyDescent="0.2">
      <c r="B11" s="323" t="s">
        <v>391</v>
      </c>
      <c r="C11" s="206"/>
      <c r="D11" s="204">
        <v>1</v>
      </c>
      <c r="E11" s="204">
        <v>2</v>
      </c>
      <c r="F11" s="204">
        <v>3</v>
      </c>
      <c r="G11" s="204">
        <v>4</v>
      </c>
      <c r="H11" s="204">
        <v>5</v>
      </c>
      <c r="I11" s="204">
        <v>6</v>
      </c>
      <c r="J11" s="204">
        <v>7</v>
      </c>
      <c r="K11" s="204">
        <v>8</v>
      </c>
      <c r="L11" s="204">
        <v>9</v>
      </c>
      <c r="M11" s="204">
        <v>10</v>
      </c>
      <c r="N11" s="204">
        <v>11</v>
      </c>
      <c r="O11" s="204">
        <v>12</v>
      </c>
      <c r="P11" s="204">
        <v>13</v>
      </c>
      <c r="Q11" s="204">
        <v>14</v>
      </c>
      <c r="R11" s="204">
        <v>15</v>
      </c>
      <c r="S11" s="204">
        <v>16</v>
      </c>
      <c r="T11" s="204">
        <v>17</v>
      </c>
      <c r="U11" s="204">
        <v>18</v>
      </c>
      <c r="V11" s="204">
        <v>19</v>
      </c>
      <c r="W11" s="204">
        <v>20</v>
      </c>
      <c r="X11" s="204">
        <v>21</v>
      </c>
      <c r="Y11" s="204">
        <v>22</v>
      </c>
      <c r="Z11" s="204">
        <v>23</v>
      </c>
      <c r="AA11" s="204">
        <v>24</v>
      </c>
      <c r="AB11" s="204">
        <v>25</v>
      </c>
      <c r="AC11" s="204">
        <v>26</v>
      </c>
      <c r="AD11" s="204">
        <v>27</v>
      </c>
      <c r="AE11" s="204">
        <v>28</v>
      </c>
      <c r="AF11" s="204">
        <v>29</v>
      </c>
      <c r="AG11" s="204">
        <v>30</v>
      </c>
    </row>
    <row r="12" spans="2:33" x14ac:dyDescent="0.2">
      <c r="B12" s="324"/>
      <c r="C12" s="207" t="s">
        <v>9</v>
      </c>
      <c r="D12" s="208">
        <f t="shared" ref="D12:AG12" si="3">D4</f>
        <v>2026</v>
      </c>
      <c r="E12" s="208">
        <f t="shared" si="3"/>
        <v>2027</v>
      </c>
      <c r="F12" s="208">
        <f t="shared" si="3"/>
        <v>2028</v>
      </c>
      <c r="G12" s="208">
        <f t="shared" si="3"/>
        <v>2029</v>
      </c>
      <c r="H12" s="208">
        <f t="shared" si="3"/>
        <v>2030</v>
      </c>
      <c r="I12" s="208">
        <f t="shared" si="3"/>
        <v>2031</v>
      </c>
      <c r="J12" s="208">
        <f t="shared" si="3"/>
        <v>2032</v>
      </c>
      <c r="K12" s="208">
        <f t="shared" si="3"/>
        <v>2033</v>
      </c>
      <c r="L12" s="208">
        <f t="shared" si="3"/>
        <v>2034</v>
      </c>
      <c r="M12" s="208">
        <f t="shared" si="3"/>
        <v>2035</v>
      </c>
      <c r="N12" s="208">
        <f t="shared" si="3"/>
        <v>2036</v>
      </c>
      <c r="O12" s="208">
        <f t="shared" si="3"/>
        <v>2037</v>
      </c>
      <c r="P12" s="208">
        <f t="shared" si="3"/>
        <v>2038</v>
      </c>
      <c r="Q12" s="208">
        <f t="shared" si="3"/>
        <v>2039</v>
      </c>
      <c r="R12" s="208">
        <f t="shared" si="3"/>
        <v>2040</v>
      </c>
      <c r="S12" s="208">
        <f t="shared" si="3"/>
        <v>2041</v>
      </c>
      <c r="T12" s="208">
        <f t="shared" si="3"/>
        <v>2042</v>
      </c>
      <c r="U12" s="208">
        <f t="shared" si="3"/>
        <v>2043</v>
      </c>
      <c r="V12" s="208">
        <f t="shared" si="3"/>
        <v>2044</v>
      </c>
      <c r="W12" s="208">
        <f t="shared" si="3"/>
        <v>2045</v>
      </c>
      <c r="X12" s="208">
        <f t="shared" si="3"/>
        <v>2046</v>
      </c>
      <c r="Y12" s="208">
        <f t="shared" si="3"/>
        <v>2047</v>
      </c>
      <c r="Z12" s="208">
        <f t="shared" si="3"/>
        <v>2048</v>
      </c>
      <c r="AA12" s="208">
        <f t="shared" si="3"/>
        <v>2049</v>
      </c>
      <c r="AB12" s="208">
        <f t="shared" si="3"/>
        <v>2050</v>
      </c>
      <c r="AC12" s="208">
        <f t="shared" si="3"/>
        <v>2051</v>
      </c>
      <c r="AD12" s="208">
        <f t="shared" si="3"/>
        <v>2052</v>
      </c>
      <c r="AE12" s="208">
        <f t="shared" si="3"/>
        <v>2053</v>
      </c>
      <c r="AF12" s="208">
        <f t="shared" si="3"/>
        <v>2054</v>
      </c>
      <c r="AG12" s="208">
        <f t="shared" si="3"/>
        <v>2055</v>
      </c>
    </row>
    <row r="13" spans="2:33" x14ac:dyDescent="0.2">
      <c r="B13" s="204" t="s">
        <v>29</v>
      </c>
      <c r="C13" s="222">
        <f t="shared" ref="C13:C15" si="4">SUM(D13:AG13)</f>
        <v>0</v>
      </c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</row>
    <row r="14" spans="2:33" x14ac:dyDescent="0.2">
      <c r="B14" s="204" t="s">
        <v>30</v>
      </c>
      <c r="C14" s="222">
        <f t="shared" si="4"/>
        <v>0</v>
      </c>
      <c r="D14" s="232"/>
      <c r="E14" s="23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</row>
    <row r="15" spans="2:33" x14ac:dyDescent="0.2">
      <c r="B15" s="236" t="s">
        <v>28</v>
      </c>
      <c r="C15" s="222">
        <f t="shared" si="4"/>
        <v>0</v>
      </c>
      <c r="D15" s="222">
        <f>D13-D14</f>
        <v>0</v>
      </c>
      <c r="E15" s="222">
        <f t="shared" ref="E15:AG15" si="5">E13-E14</f>
        <v>0</v>
      </c>
      <c r="F15" s="222">
        <f t="shared" si="5"/>
        <v>0</v>
      </c>
      <c r="G15" s="222">
        <f t="shared" si="5"/>
        <v>0</v>
      </c>
      <c r="H15" s="222">
        <f t="shared" si="5"/>
        <v>0</v>
      </c>
      <c r="I15" s="222">
        <f t="shared" si="5"/>
        <v>0</v>
      </c>
      <c r="J15" s="222">
        <f t="shared" si="5"/>
        <v>0</v>
      </c>
      <c r="K15" s="222">
        <f t="shared" si="5"/>
        <v>0</v>
      </c>
      <c r="L15" s="222">
        <f t="shared" si="5"/>
        <v>0</v>
      </c>
      <c r="M15" s="222">
        <f t="shared" si="5"/>
        <v>0</v>
      </c>
      <c r="N15" s="222">
        <f t="shared" si="5"/>
        <v>0</v>
      </c>
      <c r="O15" s="222">
        <f t="shared" si="5"/>
        <v>0</v>
      </c>
      <c r="P15" s="222">
        <f t="shared" si="5"/>
        <v>0</v>
      </c>
      <c r="Q15" s="222">
        <f t="shared" si="5"/>
        <v>0</v>
      </c>
      <c r="R15" s="222">
        <f t="shared" si="5"/>
        <v>0</v>
      </c>
      <c r="S15" s="222">
        <f t="shared" si="5"/>
        <v>0</v>
      </c>
      <c r="T15" s="222">
        <f t="shared" si="5"/>
        <v>0</v>
      </c>
      <c r="U15" s="222">
        <f t="shared" si="5"/>
        <v>0</v>
      </c>
      <c r="V15" s="222">
        <f t="shared" si="5"/>
        <v>0</v>
      </c>
      <c r="W15" s="222">
        <f t="shared" si="5"/>
        <v>0</v>
      </c>
      <c r="X15" s="222">
        <f t="shared" si="5"/>
        <v>0</v>
      </c>
      <c r="Y15" s="222">
        <f t="shared" si="5"/>
        <v>0</v>
      </c>
      <c r="Z15" s="222">
        <f t="shared" si="5"/>
        <v>0</v>
      </c>
      <c r="AA15" s="222">
        <f t="shared" si="5"/>
        <v>0</v>
      </c>
      <c r="AB15" s="222">
        <f t="shared" si="5"/>
        <v>0</v>
      </c>
      <c r="AC15" s="222">
        <f t="shared" si="5"/>
        <v>0</v>
      </c>
      <c r="AD15" s="222">
        <f t="shared" si="5"/>
        <v>0</v>
      </c>
      <c r="AE15" s="222">
        <f t="shared" si="5"/>
        <v>0</v>
      </c>
      <c r="AF15" s="222">
        <f t="shared" si="5"/>
        <v>0</v>
      </c>
      <c r="AG15" s="222">
        <f t="shared" si="5"/>
        <v>0</v>
      </c>
    </row>
    <row r="16" spans="2:33" x14ac:dyDescent="0.2">
      <c r="C16" s="213"/>
      <c r="D16" s="213"/>
      <c r="E16" s="213"/>
      <c r="F16" s="213"/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</row>
    <row r="18" spans="2:33" x14ac:dyDescent="0.2">
      <c r="B18" s="212" t="s">
        <v>361</v>
      </c>
      <c r="C18" s="213"/>
      <c r="D18" s="213"/>
      <c r="E18" s="213"/>
      <c r="F18" s="213"/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</row>
    <row r="19" spans="2:33" x14ac:dyDescent="0.2">
      <c r="B19" s="217" t="s">
        <v>9</v>
      </c>
      <c r="C19" s="223">
        <f>SUM(D19:AG19)</f>
        <v>0</v>
      </c>
      <c r="D19" s="224">
        <f>(D7+D15)*Parametre!$C$109</f>
        <v>0</v>
      </c>
      <c r="E19" s="224">
        <f>(E7+E15)*Parametre!$C$109</f>
        <v>0</v>
      </c>
      <c r="F19" s="224">
        <f>(F7+F15)*Parametre!$C$109</f>
        <v>0</v>
      </c>
      <c r="G19" s="224">
        <f>(G7+G15)*Parametre!$C$109</f>
        <v>0</v>
      </c>
      <c r="H19" s="224">
        <f>(H7+H15)*Parametre!$C$109</f>
        <v>0</v>
      </c>
      <c r="I19" s="224">
        <f>(I7+I15)*Parametre!$C$109</f>
        <v>0</v>
      </c>
      <c r="J19" s="224">
        <f>(J7+J15)*Parametre!$C$109</f>
        <v>0</v>
      </c>
      <c r="K19" s="224">
        <f>(K7+K15)*Parametre!$C$109</f>
        <v>0</v>
      </c>
      <c r="L19" s="224">
        <f>(L7+L15)*Parametre!$C$109</f>
        <v>0</v>
      </c>
      <c r="M19" s="224">
        <f>(M7+M15)*Parametre!$C$109</f>
        <v>0</v>
      </c>
      <c r="N19" s="224">
        <f>(N7+N15)*Parametre!$C$109</f>
        <v>0</v>
      </c>
      <c r="O19" s="224">
        <f>(O7+O15)*Parametre!$C$109</f>
        <v>0</v>
      </c>
      <c r="P19" s="224">
        <f>(P7+P15)*Parametre!$C$109</f>
        <v>0</v>
      </c>
      <c r="Q19" s="224">
        <f>(Q7+Q15)*Parametre!$C$109</f>
        <v>0</v>
      </c>
      <c r="R19" s="224">
        <f>(R7+R15)*Parametre!$C$109</f>
        <v>0</v>
      </c>
      <c r="S19" s="224">
        <f>(S7+S15)*Parametre!$C$109</f>
        <v>0</v>
      </c>
      <c r="T19" s="224">
        <f>(T7+T15)*Parametre!$C$109</f>
        <v>0</v>
      </c>
      <c r="U19" s="224">
        <f>(U7+U15)*Parametre!$C$109</f>
        <v>0</v>
      </c>
      <c r="V19" s="224">
        <f>(V7+V15)*Parametre!$C$109</f>
        <v>0</v>
      </c>
      <c r="W19" s="224">
        <f>(W7+W15)*Parametre!$C$109</f>
        <v>0</v>
      </c>
      <c r="X19" s="224">
        <f>(X7+X15)*Parametre!$C$109</f>
        <v>0</v>
      </c>
      <c r="Y19" s="224">
        <f>(Y7+Y15)*Parametre!$C$109</f>
        <v>0</v>
      </c>
      <c r="Z19" s="224">
        <f>(Z7+Z15)*Parametre!$C$109</f>
        <v>0</v>
      </c>
      <c r="AA19" s="224">
        <f>(AA7+AA15)*Parametre!$C$109</f>
        <v>0</v>
      </c>
      <c r="AB19" s="224">
        <f>(AB7+AB15)*Parametre!$C$109</f>
        <v>0</v>
      </c>
      <c r="AC19" s="224">
        <f>(AC7+AC15)*Parametre!$C$109</f>
        <v>0</v>
      </c>
      <c r="AD19" s="224">
        <f>(AD7+AD15)*Parametre!$C$109</f>
        <v>0</v>
      </c>
      <c r="AE19" s="224">
        <f>(AE7+AE15)*Parametre!$C$109</f>
        <v>0</v>
      </c>
      <c r="AF19" s="224">
        <f>(AF7+AF15)*Parametre!$C$109</f>
        <v>0</v>
      </c>
      <c r="AG19" s="224">
        <f>(AG7+AG15)*Parametre!$C$109</f>
        <v>0</v>
      </c>
    </row>
    <row r="22" spans="2:33" x14ac:dyDescent="0.2">
      <c r="B22" s="204" t="s">
        <v>29</v>
      </c>
      <c r="C22" s="213"/>
      <c r="D22" s="213"/>
      <c r="E22" s="213"/>
      <c r="F22" s="213"/>
      <c r="G22" s="213"/>
      <c r="H22" s="213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</row>
    <row r="23" spans="2:33" x14ac:dyDescent="0.2">
      <c r="B23" s="217" t="s">
        <v>9</v>
      </c>
      <c r="C23" s="287">
        <f>SUM(D23:AG23)</f>
        <v>0</v>
      </c>
      <c r="D23" s="224">
        <f>(D5+D13)*Parametre!$C$109</f>
        <v>0</v>
      </c>
      <c r="E23" s="224">
        <f>(E5+E13)*Parametre!$C$109</f>
        <v>0</v>
      </c>
      <c r="F23" s="224">
        <f>(F5+F13)*Parametre!$C$109</f>
        <v>0</v>
      </c>
      <c r="G23" s="224">
        <f>(G5+G13)*Parametre!$C$109</f>
        <v>0</v>
      </c>
      <c r="H23" s="224">
        <f>(H5+H13)*Parametre!$C$109</f>
        <v>0</v>
      </c>
      <c r="I23" s="224">
        <f>(I5+I13)*Parametre!$C$109</f>
        <v>0</v>
      </c>
      <c r="J23" s="224">
        <f>(J5+J13)*Parametre!$C$109</f>
        <v>0</v>
      </c>
      <c r="K23" s="224">
        <f>(K5+K13)*Parametre!$C$109</f>
        <v>0</v>
      </c>
      <c r="L23" s="224">
        <f>(L5+L13)*Parametre!$C$109</f>
        <v>0</v>
      </c>
      <c r="M23" s="224">
        <f>(M5+M13)*Parametre!$C$109</f>
        <v>0</v>
      </c>
      <c r="N23" s="224">
        <f>(N5+N13)*Parametre!$C$109</f>
        <v>0</v>
      </c>
      <c r="O23" s="224">
        <f>(O5+O13)*Parametre!$C$109</f>
        <v>0</v>
      </c>
      <c r="P23" s="224">
        <f>(P5+P13)*Parametre!$C$109</f>
        <v>0</v>
      </c>
      <c r="Q23" s="224">
        <f>(Q5+Q13)*Parametre!$C$109</f>
        <v>0</v>
      </c>
      <c r="R23" s="224">
        <f>(R5+R13)*Parametre!$C$109</f>
        <v>0</v>
      </c>
      <c r="S23" s="224">
        <f>(S5+S13)*Parametre!$C$109</f>
        <v>0</v>
      </c>
      <c r="T23" s="224">
        <f>(T5+T13)*Parametre!$C$109</f>
        <v>0</v>
      </c>
      <c r="U23" s="224">
        <f>(U5+U13)*Parametre!$C$109</f>
        <v>0</v>
      </c>
      <c r="V23" s="224">
        <f>(V5+V13)*Parametre!$C$109</f>
        <v>0</v>
      </c>
      <c r="W23" s="224">
        <f>(W5+W13)*Parametre!$C$109</f>
        <v>0</v>
      </c>
      <c r="X23" s="224">
        <f>(X5+X13)*Parametre!$C$109</f>
        <v>0</v>
      </c>
      <c r="Y23" s="224">
        <f>(Y5+Y13)*Parametre!$C$109</f>
        <v>0</v>
      </c>
      <c r="Z23" s="224">
        <f>(Z5+Z13)*Parametre!$C$109</f>
        <v>0</v>
      </c>
      <c r="AA23" s="224">
        <f>(AA5+AA13)*Parametre!$C$109</f>
        <v>0</v>
      </c>
      <c r="AB23" s="224">
        <f>(AB5+AB13)*Parametre!$C$109</f>
        <v>0</v>
      </c>
      <c r="AC23" s="224">
        <f>(AC5+AC13)*Parametre!$C$109</f>
        <v>0</v>
      </c>
      <c r="AD23" s="224">
        <f>(AD5+AD13)*Parametre!$C$109</f>
        <v>0</v>
      </c>
      <c r="AE23" s="224">
        <f>(AE5+AE13)*Parametre!$C$109</f>
        <v>0</v>
      </c>
      <c r="AF23" s="224">
        <f>(AF5+AF13)*Parametre!$C$109</f>
        <v>0</v>
      </c>
      <c r="AG23" s="224">
        <f>(AG5+AG13)*Parametre!$C$109</f>
        <v>0</v>
      </c>
    </row>
    <row r="25" spans="2:33" x14ac:dyDescent="0.2">
      <c r="B25" s="204" t="s">
        <v>30</v>
      </c>
    </row>
    <row r="26" spans="2:33" x14ac:dyDescent="0.2">
      <c r="B26" s="217" t="s">
        <v>9</v>
      </c>
      <c r="C26" s="287">
        <f>SUM(D26:AG26)</f>
        <v>0</v>
      </c>
      <c r="D26" s="224">
        <f>(D6+D14)*Parametre!$C$109</f>
        <v>0</v>
      </c>
      <c r="E26" s="224">
        <f>(E6+E14)*Parametre!$C$109</f>
        <v>0</v>
      </c>
      <c r="F26" s="224">
        <f>(F6+F14)*Parametre!$C$109</f>
        <v>0</v>
      </c>
      <c r="G26" s="224">
        <f>(G6+G14)*Parametre!$C$109</f>
        <v>0</v>
      </c>
      <c r="H26" s="224">
        <f>(H6+H14)*Parametre!$C$109</f>
        <v>0</v>
      </c>
      <c r="I26" s="224">
        <f>(I6+I14)*Parametre!$C$109</f>
        <v>0</v>
      </c>
      <c r="J26" s="224">
        <f>(J6+J14)*Parametre!$C$109</f>
        <v>0</v>
      </c>
      <c r="K26" s="224">
        <f>(K6+K14)*Parametre!$C$109</f>
        <v>0</v>
      </c>
      <c r="L26" s="224">
        <f>(L6+L14)*Parametre!$C$109</f>
        <v>0</v>
      </c>
      <c r="M26" s="224">
        <f>(M6+M14)*Parametre!$C$109</f>
        <v>0</v>
      </c>
      <c r="N26" s="224">
        <f>(N6+N14)*Parametre!$C$109</f>
        <v>0</v>
      </c>
      <c r="O26" s="224">
        <f>(O6+O14)*Parametre!$C$109</f>
        <v>0</v>
      </c>
      <c r="P26" s="224">
        <f>(P6+P14)*Parametre!$C$109</f>
        <v>0</v>
      </c>
      <c r="Q26" s="224">
        <f>(Q6+Q14)*Parametre!$C$109</f>
        <v>0</v>
      </c>
      <c r="R26" s="224">
        <f>(R6+R14)*Parametre!$C$109</f>
        <v>0</v>
      </c>
      <c r="S26" s="224">
        <f>(S6+S14)*Parametre!$C$109</f>
        <v>0</v>
      </c>
      <c r="T26" s="224">
        <f>(T6+T14)*Parametre!$C$109</f>
        <v>0</v>
      </c>
      <c r="U26" s="224">
        <f>(U6+U14)*Parametre!$C$109</f>
        <v>0</v>
      </c>
      <c r="V26" s="224">
        <f>(V6+V14)*Parametre!$C$109</f>
        <v>0</v>
      </c>
      <c r="W26" s="224">
        <f>(W6+W14)*Parametre!$C$109</f>
        <v>0</v>
      </c>
      <c r="X26" s="224">
        <f>(X6+X14)*Parametre!$C$109</f>
        <v>0</v>
      </c>
      <c r="Y26" s="224">
        <f>(Y6+Y14)*Parametre!$C$109</f>
        <v>0</v>
      </c>
      <c r="Z26" s="224">
        <f>(Z6+Z14)*Parametre!$C$109</f>
        <v>0</v>
      </c>
      <c r="AA26" s="224">
        <f>(AA6+AA14)*Parametre!$C$109</f>
        <v>0</v>
      </c>
      <c r="AB26" s="224">
        <f>(AB6+AB14)*Parametre!$C$109</f>
        <v>0</v>
      </c>
      <c r="AC26" s="224">
        <f>(AC6+AC14)*Parametre!$C$109</f>
        <v>0</v>
      </c>
      <c r="AD26" s="224">
        <f>(AD6+AD14)*Parametre!$C$109</f>
        <v>0</v>
      </c>
      <c r="AE26" s="224">
        <f>(AE6+AE14)*Parametre!$C$109</f>
        <v>0</v>
      </c>
      <c r="AF26" s="224">
        <f>(AF6+AF14)*Parametre!$C$109</f>
        <v>0</v>
      </c>
      <c r="AG26" s="224">
        <f>(AG6+AG14)*Parametre!$C$109</f>
        <v>0</v>
      </c>
    </row>
    <row r="28" spans="2:33" x14ac:dyDescent="0.2">
      <c r="B28" s="212" t="s">
        <v>486</v>
      </c>
      <c r="C28" s="289">
        <f>C23-C26</f>
        <v>0</v>
      </c>
    </row>
  </sheetData>
  <mergeCells count="2">
    <mergeCell ref="B3:B4"/>
    <mergeCell ref="B11:B12"/>
  </mergeCells>
  <pageMargins left="0.2421875" right="0.2421875" top="1" bottom="1" header="0.5" footer="0.5"/>
  <pageSetup paperSize="9" scale="75" orientation="landscape" r:id="rId1"/>
  <headerFooter alignWithMargins="0">
    <oddHeader>&amp;LPríloha 7: Štandardné tabuľky - Cesty
&amp;"Arial,Tučné"&amp;12 07 Ocenenie času</oddHeader>
    <oddFooter>Strana &amp;P z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Parametre</vt:lpstr>
      <vt:lpstr>01 Investičné výdavky</vt:lpstr>
      <vt:lpstr>02 Zostatková hodnota</vt:lpstr>
      <vt:lpstr>03 Prevádzkové výdavky</vt:lpstr>
      <vt:lpstr>04 Prevádzkové príjmy</vt:lpstr>
      <vt:lpstr>05 Financovanie</vt:lpstr>
      <vt:lpstr>06 Finančná analýza</vt:lpstr>
      <vt:lpstr>07 Čas cestujúcich</vt:lpstr>
      <vt:lpstr>08 Čas tovaru</vt:lpstr>
      <vt:lpstr>09 Spotreba PHM</vt:lpstr>
      <vt:lpstr>10 Ostatné náklady</vt:lpstr>
      <vt:lpstr>11 Bezpečnosť</vt:lpstr>
      <vt:lpstr>12 Znečisťujúce látky</vt:lpstr>
      <vt:lpstr>13 Skleníkové plyny</vt:lpstr>
      <vt:lpstr>14 Hluk</vt:lpstr>
      <vt:lpstr>15 Ekonomická analýza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Molnár, Alexander</dc:creator>
  <cp:lastModifiedBy>Ignateva Sofia</cp:lastModifiedBy>
  <cp:lastPrinted>2011-06-09T11:45:53Z</cp:lastPrinted>
  <dcterms:created xsi:type="dcterms:W3CDTF">2011-05-19T08:19:19Z</dcterms:created>
  <dcterms:modified xsi:type="dcterms:W3CDTF">2023-02-24T06:25:52Z</dcterms:modified>
</cp:coreProperties>
</file>