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/>
  <xr:revisionPtr revIDLastSave="0" documentId="13_ncr:1_{2CF33122-A25B-4117-9022-D2978B556B0C}" xr6:coauthVersionLast="47" xr6:coauthVersionMax="47" xr10:uidLastSave="{00000000-0000-0000-0000-000000000000}"/>
  <bookViews>
    <workbookView xWindow="-120" yWindow="-120" windowWidth="29040" windowHeight="15720" tabRatio="365" firstSheet="5" activeTab="5" xr2:uid="{00000000-000D-0000-FFFF-FFFF00000000}"/>
  </bookViews>
  <sheets>
    <sheet name="网格" sheetId="1" r:id="rId1"/>
    <sheet name="Fund statistics" sheetId="5" r:id="rId2"/>
    <sheet name="市值M2比" sheetId="11" r:id="rId3"/>
    <sheet name="sp" sheetId="6" r:id="rId4"/>
    <sheet name="知行记账" sheetId="7" r:id="rId5"/>
    <sheet name="五剑" sheetId="13" r:id="rId6"/>
    <sheet name="点位" sheetId="10" r:id="rId7"/>
    <sheet name="左侧建仓计算" sheetId="12" r:id="rId8"/>
    <sheet name="Lagom" sheetId="9" r:id="rId9"/>
    <sheet name="螺丝钉" sheetId="8" r:id="rId10"/>
    <sheet name="AI搬砖工" sheetId="4" r:id="rId11"/>
    <sheet name="天天组合偏差" sheetId="14" r:id="rId12"/>
  </sheets>
  <definedNames>
    <definedName name="_xlnm._FilterDatabase" localSheetId="1" hidden="1">'Fund statistics'!$A$1:$H$2</definedName>
    <definedName name="_xlnm._FilterDatabase" localSheetId="2" hidden="1">市值M2比!$I$1:$I$197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7" i="13" l="1"/>
  <c r="G107" i="13"/>
  <c r="E116" i="13"/>
  <c r="E117" i="13"/>
  <c r="E118" i="13"/>
  <c r="E119" i="13"/>
  <c r="E120" i="13"/>
  <c r="E121" i="13"/>
  <c r="C116" i="13"/>
  <c r="C117" i="13"/>
  <c r="C118" i="13"/>
  <c r="C119" i="13"/>
  <c r="C120" i="13"/>
  <c r="C121" i="13"/>
  <c r="I12" i="14"/>
  <c r="I11" i="14"/>
  <c r="I10" i="14"/>
  <c r="H10" i="14"/>
  <c r="H11" i="14"/>
  <c r="H12" i="14"/>
  <c r="F12" i="14"/>
  <c r="F11" i="14"/>
  <c r="F10" i="14"/>
  <c r="C12" i="14"/>
  <c r="C11" i="14"/>
  <c r="C10" i="14"/>
  <c r="C9" i="14"/>
  <c r="I106" i="13"/>
  <c r="G106" i="13"/>
  <c r="I105" i="13"/>
  <c r="G105" i="13"/>
  <c r="C113" i="13" l="1"/>
  <c r="C114" i="13"/>
  <c r="C115" i="13"/>
  <c r="E111" i="13"/>
  <c r="E112" i="13"/>
  <c r="E113" i="13"/>
  <c r="E114" i="13"/>
  <c r="E115" i="13"/>
  <c r="I104" i="13"/>
  <c r="G104" i="13"/>
  <c r="I103" i="13" l="1"/>
  <c r="G103" i="13"/>
  <c r="C104" i="13"/>
  <c r="C105" i="13"/>
  <c r="C106" i="13"/>
  <c r="C107" i="13"/>
  <c r="C108" i="13"/>
  <c r="C109" i="13"/>
  <c r="C110" i="13"/>
  <c r="C111" i="13"/>
  <c r="C112" i="13"/>
  <c r="E103" i="13"/>
  <c r="E104" i="13"/>
  <c r="E105" i="13"/>
  <c r="E106" i="13"/>
  <c r="E107" i="13"/>
  <c r="E108" i="13"/>
  <c r="E109" i="13"/>
  <c r="E110" i="13"/>
  <c r="C103" i="13"/>
  <c r="J33" i="7" l="1"/>
  <c r="I33" i="7"/>
  <c r="H33" i="7"/>
  <c r="G33" i="7"/>
  <c r="F33" i="7"/>
  <c r="E33" i="7"/>
  <c r="D33" i="7"/>
  <c r="C33" i="7"/>
  <c r="B33" i="7"/>
  <c r="E55" i="13"/>
  <c r="E56" i="13"/>
  <c r="E5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47" i="13"/>
  <c r="I46" i="13"/>
  <c r="G102" i="13" l="1"/>
  <c r="E102" i="13"/>
  <c r="C102" i="13"/>
  <c r="G101" i="13" l="1"/>
  <c r="E101" i="13"/>
  <c r="C101" i="13"/>
  <c r="E17" i="14"/>
  <c r="E41" i="14"/>
  <c r="B41" i="14"/>
  <c r="C36" i="14" s="1"/>
  <c r="B17" i="14"/>
  <c r="C15" i="14" s="1"/>
  <c r="G100" i="13"/>
  <c r="E100" i="13"/>
  <c r="C100" i="13"/>
  <c r="G98" i="13"/>
  <c r="G99" i="13"/>
  <c r="E98" i="13"/>
  <c r="E99" i="13"/>
  <c r="C98" i="13"/>
  <c r="C99" i="13"/>
  <c r="C35" i="14" l="1"/>
  <c r="C34" i="14"/>
  <c r="C33" i="14"/>
  <c r="C8" i="14"/>
  <c r="C26" i="14"/>
  <c r="C32" i="14"/>
  <c r="C4" i="14"/>
  <c r="C7" i="14"/>
  <c r="C30" i="14"/>
  <c r="C31" i="14"/>
  <c r="B44" i="14"/>
  <c r="C39" i="14"/>
  <c r="C27" i="14"/>
  <c r="C28" i="14"/>
  <c r="C38" i="14"/>
  <c r="C29" i="14"/>
  <c r="C37" i="14"/>
  <c r="C40" i="14"/>
  <c r="C13" i="14"/>
  <c r="C6" i="14"/>
  <c r="C3" i="14"/>
  <c r="C5" i="14"/>
  <c r="B20" i="14"/>
  <c r="C14" i="14"/>
  <c r="G97" i="13"/>
  <c r="E97" i="13"/>
  <c r="C97" i="13"/>
  <c r="F33" i="14" l="1"/>
  <c r="H33" i="14" s="1"/>
  <c r="I33" i="14" s="1"/>
  <c r="F34" i="14"/>
  <c r="H34" i="14" s="1"/>
  <c r="I34" i="14" s="1"/>
  <c r="F35" i="14"/>
  <c r="H35" i="14" s="1"/>
  <c r="I35" i="14" s="1"/>
  <c r="F32" i="14"/>
  <c r="H32" i="14" s="1"/>
  <c r="I32" i="14" s="1"/>
  <c r="F36" i="14"/>
  <c r="H36" i="14" s="1"/>
  <c r="I36" i="14" s="1"/>
  <c r="F15" i="14"/>
  <c r="H15" i="14" s="1"/>
  <c r="I15" i="14" s="1"/>
  <c r="F9" i="14"/>
  <c r="H9" i="14" s="1"/>
  <c r="I9" i="14" s="1"/>
  <c r="F7" i="14"/>
  <c r="H7" i="14" s="1"/>
  <c r="I7" i="14" s="1"/>
  <c r="F8" i="14"/>
  <c r="H8" i="14" s="1"/>
  <c r="I8" i="14" s="1"/>
  <c r="F31" i="14"/>
  <c r="H31" i="14" s="1"/>
  <c r="I31" i="14" s="1"/>
  <c r="F30" i="14"/>
  <c r="H30" i="14" s="1"/>
  <c r="I30" i="14" s="1"/>
  <c r="C41" i="14"/>
  <c r="F29" i="14"/>
  <c r="H29" i="14" s="1"/>
  <c r="I29" i="14" s="1"/>
  <c r="F38" i="14"/>
  <c r="H38" i="14" s="1"/>
  <c r="I38" i="14" s="1"/>
  <c r="F28" i="14"/>
  <c r="H28" i="14" s="1"/>
  <c r="I28" i="14" s="1"/>
  <c r="F27" i="14"/>
  <c r="H27" i="14" s="1"/>
  <c r="I27" i="14" s="1"/>
  <c r="F39" i="14"/>
  <c r="H39" i="14" s="1"/>
  <c r="I39" i="14" s="1"/>
  <c r="F26" i="14"/>
  <c r="H26" i="14" s="1"/>
  <c r="I26" i="14" s="1"/>
  <c r="F37" i="14"/>
  <c r="H37" i="14" s="1"/>
  <c r="I37" i="14" s="1"/>
  <c r="F14" i="14"/>
  <c r="H14" i="14" s="1"/>
  <c r="I14" i="14" s="1"/>
  <c r="F3" i="14"/>
  <c r="H3" i="14" s="1"/>
  <c r="I3" i="14" s="1"/>
  <c r="F5" i="14"/>
  <c r="H5" i="14" s="1"/>
  <c r="I5" i="14" s="1"/>
  <c r="F6" i="14"/>
  <c r="H6" i="14" s="1"/>
  <c r="I6" i="14" s="1"/>
  <c r="F13" i="14"/>
  <c r="H13" i="14" s="1"/>
  <c r="I13" i="14" s="1"/>
  <c r="F4" i="14"/>
  <c r="H4" i="14" s="1"/>
  <c r="I4" i="14" s="1"/>
  <c r="B28" i="7"/>
  <c r="G96" i="13" l="1"/>
  <c r="E96" i="13"/>
  <c r="C96" i="13"/>
  <c r="J28" i="7"/>
  <c r="I28" i="7"/>
  <c r="H28" i="7"/>
  <c r="D28" i="7" l="1"/>
  <c r="E28" i="7"/>
  <c r="F28" i="7"/>
  <c r="G28" i="7"/>
  <c r="C28" i="7"/>
  <c r="I190" i="11"/>
  <c r="O190" i="11"/>
  <c r="M190" i="11"/>
  <c r="D190" i="11"/>
  <c r="P183" i="11"/>
  <c r="P182" i="11"/>
  <c r="P181" i="11"/>
  <c r="I188" i="11"/>
  <c r="O188" i="11"/>
  <c r="M188" i="11"/>
  <c r="D188" i="11"/>
  <c r="I189" i="11"/>
  <c r="O189" i="11"/>
  <c r="M189" i="11"/>
  <c r="D189" i="11"/>
  <c r="L16" i="6" l="1"/>
  <c r="K16" i="6" s="1"/>
  <c r="F16" i="6"/>
  <c r="G16" i="6"/>
  <c r="L15" i="6"/>
  <c r="F15" i="6"/>
  <c r="G15" i="6"/>
  <c r="P184" i="11"/>
  <c r="P168" i="11"/>
  <c r="P148" i="11"/>
  <c r="P39" i="11"/>
  <c r="P51" i="11"/>
  <c r="P63" i="11"/>
  <c r="P75" i="11"/>
  <c r="P87" i="11"/>
  <c r="P99" i="11"/>
  <c r="P111" i="11"/>
  <c r="P123" i="11"/>
  <c r="P135" i="11"/>
  <c r="P27" i="11"/>
  <c r="O187" i="11"/>
  <c r="I187" i="11"/>
  <c r="M186" i="11"/>
  <c r="M187" i="11"/>
  <c r="D186" i="11"/>
  <c r="D187" i="11"/>
  <c r="H15" i="6" l="1"/>
  <c r="I15" i="6" s="1"/>
  <c r="H16" i="6"/>
  <c r="I16" i="6" s="1"/>
  <c r="M16" i="6"/>
  <c r="K15" i="6"/>
  <c r="M15" i="6" s="1"/>
  <c r="N15" i="6" s="1"/>
  <c r="O15" i="6" s="1"/>
  <c r="P15" i="6" s="1"/>
  <c r="C46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N16" i="6" l="1"/>
  <c r="O16" i="6" s="1"/>
  <c r="P16" i="6" s="1"/>
  <c r="E90" i="13"/>
  <c r="E92" i="13"/>
  <c r="E93" i="13"/>
  <c r="E94" i="13"/>
  <c r="E95" i="13"/>
  <c r="E91" i="13"/>
  <c r="C95" i="13"/>
  <c r="G95" i="13"/>
  <c r="G90" i="13"/>
  <c r="G91" i="13"/>
  <c r="G92" i="13"/>
  <c r="G93" i="13"/>
  <c r="G94" i="13"/>
  <c r="G89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51" i="13"/>
  <c r="C52" i="13"/>
  <c r="C53" i="13"/>
  <c r="C54" i="13"/>
  <c r="C55" i="13"/>
  <c r="C56" i="13"/>
  <c r="C57" i="13"/>
  <c r="C58" i="13"/>
  <c r="C59" i="13"/>
  <c r="C60" i="13"/>
  <c r="C61" i="13"/>
  <c r="C48" i="13"/>
  <c r="C49" i="13"/>
  <c r="C50" i="13"/>
  <c r="C47" i="13"/>
  <c r="G101" i="5" l="1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G167" i="11"/>
  <c r="G168" i="11"/>
  <c r="G169" i="11"/>
  <c r="G170" i="11"/>
  <c r="G171" i="11"/>
  <c r="G176" i="11"/>
  <c r="G177" i="11"/>
  <c r="G178" i="11"/>
  <c r="G179" i="11"/>
  <c r="G180" i="11"/>
  <c r="G181" i="11"/>
  <c r="G182" i="11"/>
  <c r="G183" i="11"/>
  <c r="G184" i="11"/>
  <c r="G185" i="11"/>
  <c r="M185" i="11"/>
  <c r="D185" i="11"/>
  <c r="M184" i="11"/>
  <c r="D184" i="11"/>
  <c r="M183" i="11"/>
  <c r="D183" i="11"/>
  <c r="M182" i="11"/>
  <c r="D182" i="11"/>
  <c r="M181" i="11"/>
  <c r="D181" i="11"/>
  <c r="M180" i="11"/>
  <c r="D180" i="11"/>
  <c r="N21" i="10"/>
  <c r="M179" i="11"/>
  <c r="D179" i="11"/>
  <c r="M178" i="11"/>
  <c r="D178" i="11"/>
  <c r="M177" i="11"/>
  <c r="D177" i="11"/>
  <c r="M176" i="11"/>
  <c r="D176" i="11"/>
  <c r="M175" i="11"/>
  <c r="D175" i="11"/>
  <c r="L14" i="6"/>
  <c r="G14" i="6"/>
  <c r="F14" i="6"/>
  <c r="M174" i="11"/>
  <c r="D174" i="11"/>
  <c r="G100" i="5"/>
  <c r="D100" i="5"/>
  <c r="M171" i="11"/>
  <c r="D171" i="11"/>
  <c r="H171" i="11"/>
  <c r="M173" i="11"/>
  <c r="D173" i="11"/>
  <c r="M172" i="11"/>
  <c r="E172" i="11"/>
  <c r="H172" i="11" s="1"/>
  <c r="D172" i="11"/>
  <c r="W21" i="13"/>
  <c r="W22" i="13"/>
  <c r="W23" i="13"/>
  <c r="W28" i="13"/>
  <c r="S28" i="13"/>
  <c r="F27" i="13"/>
  <c r="F28" i="13"/>
  <c r="R28" i="13"/>
  <c r="Q28" i="13"/>
  <c r="E28" i="13"/>
  <c r="G28" i="13"/>
  <c r="M170" i="11"/>
  <c r="D170" i="11"/>
  <c r="H170" i="11"/>
  <c r="G99" i="5"/>
  <c r="D99" i="5"/>
  <c r="P2" i="10"/>
  <c r="P3" i="10"/>
  <c r="P4" i="10"/>
  <c r="F44" i="1"/>
  <c r="F45" i="1"/>
  <c r="F46" i="1"/>
  <c r="F47" i="1"/>
  <c r="F48" i="1"/>
  <c r="F49" i="1"/>
  <c r="F50" i="1"/>
  <c r="F43" i="1"/>
  <c r="F42" i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43" i="1"/>
  <c r="E43" i="1" s="1"/>
  <c r="B44" i="1"/>
  <c r="B45" i="1"/>
  <c r="B46" i="1"/>
  <c r="B47" i="1"/>
  <c r="B48" i="1"/>
  <c r="B49" i="1"/>
  <c r="B50" i="1"/>
  <c r="B43" i="1"/>
  <c r="G50" i="1"/>
  <c r="G49" i="1"/>
  <c r="G48" i="1"/>
  <c r="G47" i="1"/>
  <c r="G46" i="1"/>
  <c r="G45" i="1"/>
  <c r="G44" i="1"/>
  <c r="G43" i="1"/>
  <c r="G42" i="1"/>
  <c r="E42" i="1"/>
  <c r="F57" i="1"/>
  <c r="F58" i="1"/>
  <c r="F59" i="1"/>
  <c r="F60" i="1"/>
  <c r="F61" i="1"/>
  <c r="F62" i="1"/>
  <c r="F63" i="1"/>
  <c r="F56" i="1"/>
  <c r="F55" i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56" i="1"/>
  <c r="E56" i="1" s="1"/>
  <c r="B57" i="1"/>
  <c r="B58" i="1"/>
  <c r="B59" i="1"/>
  <c r="B60" i="1"/>
  <c r="B61" i="1"/>
  <c r="B62" i="1"/>
  <c r="B63" i="1"/>
  <c r="B56" i="1"/>
  <c r="G63" i="1"/>
  <c r="G62" i="1"/>
  <c r="G61" i="1"/>
  <c r="G60" i="1"/>
  <c r="G59" i="1"/>
  <c r="G58" i="1"/>
  <c r="G57" i="1"/>
  <c r="G56" i="1"/>
  <c r="G55" i="1"/>
  <c r="E55" i="1"/>
  <c r="F6" i="1"/>
  <c r="F7" i="1"/>
  <c r="F8" i="1"/>
  <c r="F9" i="1"/>
  <c r="F10" i="1"/>
  <c r="F11" i="1"/>
  <c r="F12" i="1"/>
  <c r="F5" i="1"/>
  <c r="F4" i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5" i="1"/>
  <c r="E5" i="1" s="1"/>
  <c r="B6" i="1"/>
  <c r="B7" i="1"/>
  <c r="B8" i="1"/>
  <c r="B9" i="1"/>
  <c r="B10" i="1"/>
  <c r="B11" i="1"/>
  <c r="B12" i="1"/>
  <c r="B5" i="1"/>
  <c r="G12" i="1"/>
  <c r="G11" i="1"/>
  <c r="G10" i="1"/>
  <c r="G9" i="1"/>
  <c r="H9" i="1" s="1"/>
  <c r="G8" i="1"/>
  <c r="G7" i="1"/>
  <c r="G6" i="1"/>
  <c r="G5" i="1"/>
  <c r="G4" i="1"/>
  <c r="E4" i="1"/>
  <c r="F31" i="1"/>
  <c r="F32" i="1"/>
  <c r="F33" i="1"/>
  <c r="F34" i="1"/>
  <c r="F35" i="1"/>
  <c r="F36" i="1"/>
  <c r="F37" i="1"/>
  <c r="F30" i="1"/>
  <c r="F16" i="1"/>
  <c r="F29" i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0" i="1"/>
  <c r="E30" i="1" s="1"/>
  <c r="B31" i="1"/>
  <c r="B32" i="1"/>
  <c r="B33" i="1"/>
  <c r="B34" i="1"/>
  <c r="B35" i="1"/>
  <c r="B36" i="1"/>
  <c r="B37" i="1"/>
  <c r="B30" i="1"/>
  <c r="G37" i="1"/>
  <c r="G36" i="1"/>
  <c r="G35" i="1"/>
  <c r="G34" i="1"/>
  <c r="G33" i="1"/>
  <c r="G32" i="1"/>
  <c r="G31" i="1"/>
  <c r="G30" i="1"/>
  <c r="G29" i="1"/>
  <c r="E29" i="1"/>
  <c r="G17" i="1"/>
  <c r="G18" i="1"/>
  <c r="G19" i="1"/>
  <c r="G20" i="1"/>
  <c r="G21" i="1"/>
  <c r="G22" i="1"/>
  <c r="G23" i="1"/>
  <c r="G24" i="1"/>
  <c r="G16" i="1"/>
  <c r="E16" i="1"/>
  <c r="F18" i="1"/>
  <c r="F19" i="1"/>
  <c r="F20" i="1"/>
  <c r="F21" i="1"/>
  <c r="F22" i="1"/>
  <c r="F23" i="1"/>
  <c r="F24" i="1"/>
  <c r="F17" i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17" i="1"/>
  <c r="E17" i="1" s="1"/>
  <c r="B18" i="1"/>
  <c r="B19" i="1"/>
  <c r="B20" i="1"/>
  <c r="B21" i="1"/>
  <c r="B22" i="1"/>
  <c r="B23" i="1"/>
  <c r="B24" i="1"/>
  <c r="B17" i="1"/>
  <c r="H169" i="11"/>
  <c r="M169" i="11"/>
  <c r="D169" i="11"/>
  <c r="M168" i="11"/>
  <c r="D168" i="11"/>
  <c r="H168" i="11"/>
  <c r="H28" i="13" a="1"/>
  <c r="K14" i="6" l="1"/>
  <c r="M14" i="6" s="1"/>
  <c r="G172" i="11"/>
  <c r="H14" i="6"/>
  <c r="I14" i="6" s="1"/>
  <c r="H4" i="1"/>
  <c r="H6" i="1"/>
  <c r="H61" i="1"/>
  <c r="H45" i="1"/>
  <c r="H43" i="1"/>
  <c r="E173" i="11"/>
  <c r="H28" i="13"/>
  <c r="H50" i="1"/>
  <c r="H48" i="1"/>
  <c r="H46" i="1"/>
  <c r="H44" i="1"/>
  <c r="H42" i="1"/>
  <c r="H21" i="1"/>
  <c r="H47" i="1"/>
  <c r="H49" i="1"/>
  <c r="H59" i="1"/>
  <c r="H62" i="1"/>
  <c r="H23" i="1"/>
  <c r="H24" i="1"/>
  <c r="H7" i="1"/>
  <c r="H8" i="1"/>
  <c r="H57" i="1"/>
  <c r="H37" i="1"/>
  <c r="H58" i="1"/>
  <c r="H60" i="1"/>
  <c r="H56" i="1"/>
  <c r="H63" i="1"/>
  <c r="H55" i="1"/>
  <c r="H10" i="1"/>
  <c r="H12" i="1"/>
  <c r="H5" i="1"/>
  <c r="H11" i="1"/>
  <c r="H18" i="1"/>
  <c r="H36" i="1"/>
  <c r="H30" i="1"/>
  <c r="H35" i="1"/>
  <c r="H33" i="1"/>
  <c r="H20" i="1"/>
  <c r="H19" i="1"/>
  <c r="H22" i="1"/>
  <c r="H29" i="1"/>
  <c r="H34" i="1"/>
  <c r="H16" i="1"/>
  <c r="H17" i="1"/>
  <c r="H32" i="1"/>
  <c r="H31" i="1"/>
  <c r="F22" i="13"/>
  <c r="F23" i="13"/>
  <c r="F24" i="13"/>
  <c r="F25" i="13"/>
  <c r="F26" i="13"/>
  <c r="F21" i="13"/>
  <c r="E27" i="13"/>
  <c r="G27" i="13"/>
  <c r="E26" i="13"/>
  <c r="G26" i="13"/>
  <c r="E25" i="13"/>
  <c r="G25" i="13"/>
  <c r="G22" i="13"/>
  <c r="G23" i="13"/>
  <c r="G24" i="13"/>
  <c r="G21" i="13"/>
  <c r="E24" i="13"/>
  <c r="E22" i="13"/>
  <c r="E23" i="13"/>
  <c r="E21" i="13"/>
  <c r="E17" i="13"/>
  <c r="C17" i="13"/>
  <c r="E7" i="13"/>
  <c r="E8" i="13"/>
  <c r="E9" i="13"/>
  <c r="E10" i="13"/>
  <c r="E11" i="13"/>
  <c r="E12" i="13"/>
  <c r="E13" i="13"/>
  <c r="E14" i="13"/>
  <c r="E15" i="13"/>
  <c r="E16" i="13"/>
  <c r="E6" i="13"/>
  <c r="C7" i="13"/>
  <c r="C8" i="13"/>
  <c r="C9" i="13"/>
  <c r="C10" i="13"/>
  <c r="C11" i="13"/>
  <c r="C12" i="13"/>
  <c r="C13" i="13"/>
  <c r="C14" i="13"/>
  <c r="C15" i="13"/>
  <c r="C16" i="13"/>
  <c r="C6" i="13"/>
  <c r="H21" i="13" a="1"/>
  <c r="H26" i="13" a="1"/>
  <c r="H22" i="13" a="1"/>
  <c r="H25" i="13" a="1"/>
  <c r="H23" i="13" a="1"/>
  <c r="H24" i="13" a="1"/>
  <c r="H27" i="13" a="1"/>
  <c r="N14" i="6" l="1"/>
  <c r="O14" i="6" s="1"/>
  <c r="P14" i="6" s="1"/>
  <c r="H173" i="11"/>
  <c r="G173" i="11"/>
  <c r="E174" i="11"/>
  <c r="H27" i="13"/>
  <c r="H26" i="13"/>
  <c r="H25" i="13"/>
  <c r="H23" i="13"/>
  <c r="H24" i="13"/>
  <c r="H22" i="13"/>
  <c r="H21" i="13"/>
  <c r="G98" i="5"/>
  <c r="D98" i="5"/>
  <c r="H174" i="11" l="1"/>
  <c r="G175" i="11"/>
  <c r="G174" i="11"/>
  <c r="M167" i="11"/>
  <c r="D167" i="11"/>
  <c r="H167" i="11"/>
  <c r="G97" i="5"/>
  <c r="D97" i="5"/>
  <c r="M81" i="11" l="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66" i="11"/>
  <c r="H166" i="11"/>
  <c r="D166" i="11"/>
  <c r="G7" i="5" l="1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5" i="5"/>
  <c r="G6" i="5"/>
  <c r="G4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5" i="5"/>
  <c r="D4" i="5"/>
  <c r="C94" i="5"/>
  <c r="F94" i="5"/>
  <c r="M165" i="11"/>
  <c r="D165" i="11"/>
  <c r="E165" i="11"/>
  <c r="E163" i="11"/>
  <c r="G163" i="11" s="1"/>
  <c r="E160" i="11"/>
  <c r="G160" i="11" s="1"/>
  <c r="G162" i="11"/>
  <c r="G156" i="11"/>
  <c r="G157" i="11"/>
  <c r="G158" i="11"/>
  <c r="G159" i="11"/>
  <c r="M163" i="11"/>
  <c r="D163" i="11"/>
  <c r="H165" i="11" l="1"/>
  <c r="G166" i="11"/>
  <c r="G164" i="11"/>
  <c r="G161" i="11"/>
  <c r="M137" i="11"/>
  <c r="M138" i="11"/>
  <c r="M133" i="11"/>
  <c r="M134" i="11"/>
  <c r="M135" i="11"/>
  <c r="M132" i="11"/>
  <c r="M136" i="11"/>
  <c r="D136" i="11"/>
  <c r="M164" i="11"/>
  <c r="N164" i="11"/>
  <c r="D164" i="11"/>
  <c r="H164" i="11"/>
  <c r="N162" i="11"/>
  <c r="M162" i="11"/>
  <c r="D162" i="11"/>
  <c r="H162" i="11"/>
  <c r="H160" i="11" l="1"/>
  <c r="H161" i="11"/>
  <c r="N160" i="11"/>
  <c r="N161" i="11"/>
  <c r="M160" i="11"/>
  <c r="M161" i="11"/>
  <c r="D160" i="11"/>
  <c r="D161" i="11"/>
  <c r="L13" i="6" l="1"/>
  <c r="K13" i="6" s="1"/>
  <c r="M13" i="6" s="1"/>
  <c r="F13" i="6"/>
  <c r="G13" i="6" l="1"/>
  <c r="H13" i="6" s="1"/>
  <c r="I13" i="6" l="1"/>
  <c r="N13" i="6"/>
  <c r="O13" i="6" s="1"/>
  <c r="P13" i="6" s="1"/>
  <c r="H159" i="11"/>
  <c r="H156" i="11"/>
  <c r="M156" i="11"/>
  <c r="N156" i="11" s="1"/>
  <c r="M157" i="11"/>
  <c r="M158" i="11"/>
  <c r="M159" i="11"/>
  <c r="D156" i="11"/>
  <c r="N159" i="11"/>
  <c r="N158" i="11"/>
  <c r="D159" i="11"/>
  <c r="I4" i="11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F79" i="11" s="1"/>
  <c r="F80" i="11" s="1"/>
  <c r="F81" i="11" s="1"/>
  <c r="F82" i="11" l="1"/>
  <c r="I82" i="11" s="1"/>
  <c r="O81" i="11"/>
  <c r="I19" i="11"/>
  <c r="I37" i="11"/>
  <c r="I17" i="11"/>
  <c r="I59" i="11"/>
  <c r="I43" i="11"/>
  <c r="I35" i="11"/>
  <c r="I80" i="11"/>
  <c r="I72" i="11"/>
  <c r="I64" i="11"/>
  <c r="I53" i="11"/>
  <c r="I25" i="11"/>
  <c r="I9" i="11"/>
  <c r="I51" i="11"/>
  <c r="I32" i="11"/>
  <c r="I24" i="11"/>
  <c r="I16" i="11"/>
  <c r="I8" i="11"/>
  <c r="I58" i="11"/>
  <c r="I50" i="11"/>
  <c r="I42" i="11"/>
  <c r="I34" i="11"/>
  <c r="I79" i="11"/>
  <c r="I71" i="11"/>
  <c r="I63" i="11"/>
  <c r="I61" i="11"/>
  <c r="I7" i="11"/>
  <c r="I41" i="11"/>
  <c r="I78" i="11"/>
  <c r="I70" i="11"/>
  <c r="I30" i="11"/>
  <c r="I22" i="11"/>
  <c r="I14" i="11"/>
  <c r="I6" i="11"/>
  <c r="I56" i="11"/>
  <c r="I48" i="11"/>
  <c r="I40" i="11"/>
  <c r="I77" i="11"/>
  <c r="I69" i="11"/>
  <c r="I31" i="11"/>
  <c r="I15" i="11"/>
  <c r="I49" i="11"/>
  <c r="I21" i="11"/>
  <c r="I13" i="11"/>
  <c r="I5" i="11"/>
  <c r="I55" i="11"/>
  <c r="I47" i="11"/>
  <c r="I39" i="11"/>
  <c r="I76" i="11"/>
  <c r="I68" i="11"/>
  <c r="I11" i="11"/>
  <c r="I23" i="11"/>
  <c r="I57" i="11"/>
  <c r="I33" i="11"/>
  <c r="I29" i="11"/>
  <c r="I28" i="11"/>
  <c r="I20" i="11"/>
  <c r="I12" i="11"/>
  <c r="I62" i="11"/>
  <c r="I54" i="11"/>
  <c r="I46" i="11"/>
  <c r="I38" i="11"/>
  <c r="I75" i="11"/>
  <c r="I67" i="11"/>
  <c r="I27" i="11"/>
  <c r="I45" i="11"/>
  <c r="I74" i="11"/>
  <c r="I66" i="11"/>
  <c r="I26" i="11"/>
  <c r="I18" i="11"/>
  <c r="I10" i="11"/>
  <c r="I60" i="11"/>
  <c r="I52" i="11"/>
  <c r="I44" i="11"/>
  <c r="I36" i="11"/>
  <c r="I81" i="11"/>
  <c r="I73" i="11"/>
  <c r="I65" i="11"/>
  <c r="H151" i="11"/>
  <c r="M151" i="11"/>
  <c r="D151" i="11"/>
  <c r="N157" i="11"/>
  <c r="M155" i="11"/>
  <c r="H157" i="11"/>
  <c r="H158" i="11"/>
  <c r="D158" i="11"/>
  <c r="D157" i="11"/>
  <c r="G154" i="11"/>
  <c r="G155" i="11"/>
  <c r="H155" i="11"/>
  <c r="H154" i="11"/>
  <c r="D155" i="11"/>
  <c r="D154" i="11"/>
  <c r="F92" i="5"/>
  <c r="F93" i="5"/>
  <c r="C92" i="5"/>
  <c r="C93" i="5"/>
  <c r="F83" i="11" l="1"/>
  <c r="O82" i="11"/>
  <c r="N151" i="11"/>
  <c r="N155" i="11"/>
  <c r="F87" i="5"/>
  <c r="F88" i="5"/>
  <c r="F89" i="5"/>
  <c r="F90" i="5"/>
  <c r="F91" i="5"/>
  <c r="C87" i="5"/>
  <c r="C88" i="5"/>
  <c r="C89" i="5"/>
  <c r="C90" i="5"/>
  <c r="C91" i="5"/>
  <c r="G150" i="11"/>
  <c r="G152" i="11"/>
  <c r="G153" i="11"/>
  <c r="D153" i="11"/>
  <c r="H153" i="11"/>
  <c r="D152" i="11"/>
  <c r="H152" i="11"/>
  <c r="D150" i="11"/>
  <c r="H150" i="11"/>
  <c r="P11" i="10"/>
  <c r="F84" i="11" l="1"/>
  <c r="O83" i="11"/>
  <c r="I83" i="11"/>
  <c r="F85" i="11" l="1"/>
  <c r="O84" i="11"/>
  <c r="I84" i="11"/>
  <c r="P5" i="10"/>
  <c r="P6" i="10"/>
  <c r="P7" i="10"/>
  <c r="P8" i="10"/>
  <c r="P9" i="10"/>
  <c r="P10" i="10"/>
  <c r="F86" i="11" l="1"/>
  <c r="O85" i="11"/>
  <c r="I85" i="11"/>
  <c r="F23" i="9"/>
  <c r="N23" i="9"/>
  <c r="Z23" i="9"/>
  <c r="V23" i="9"/>
  <c r="BN148" i="8"/>
  <c r="BN151" i="8" s="1"/>
  <c r="BL147" i="8"/>
  <c r="BN138" i="8"/>
  <c r="BR137" i="8"/>
  <c r="BR138" i="8"/>
  <c r="BJ138" i="8"/>
  <c r="BJ137" i="8"/>
  <c r="V138" i="8"/>
  <c r="V137" i="8"/>
  <c r="BB138" i="8"/>
  <c r="CA138" i="8"/>
  <c r="BB137" i="8"/>
  <c r="BN150" i="8" l="1"/>
  <c r="BN153" i="8" s="1"/>
  <c r="F87" i="11"/>
  <c r="O86" i="11"/>
  <c r="I86" i="11"/>
  <c r="AH76" i="4"/>
  <c r="AK76" i="4"/>
  <c r="AQ75" i="4"/>
  <c r="AH75" i="4"/>
  <c r="F88" i="11" l="1"/>
  <c r="O87" i="11"/>
  <c r="I87" i="11"/>
  <c r="L12" i="6"/>
  <c r="K12" i="6" s="1"/>
  <c r="M12" i="6" s="1"/>
  <c r="G12" i="6"/>
  <c r="F12" i="6"/>
  <c r="H12" i="6" l="1"/>
  <c r="I12" i="6" s="1"/>
  <c r="F89" i="11"/>
  <c r="O88" i="11"/>
  <c r="I88" i="11"/>
  <c r="D149" i="11"/>
  <c r="H149" i="11"/>
  <c r="D148" i="11"/>
  <c r="H148" i="11"/>
  <c r="G149" i="11"/>
  <c r="G148" i="11"/>
  <c r="BJ136" i="8"/>
  <c r="N136" i="8"/>
  <c r="V136" i="8"/>
  <c r="BB136" i="8"/>
  <c r="N12" i="6" l="1"/>
  <c r="O12" i="6" s="1"/>
  <c r="P12" i="6" s="1"/>
  <c r="F90" i="11"/>
  <c r="O89" i="11"/>
  <c r="I89" i="11"/>
  <c r="AK74" i="4"/>
  <c r="CD72" i="4"/>
  <c r="AK72" i="4"/>
  <c r="EB73" i="4"/>
  <c r="F91" i="11" l="1"/>
  <c r="O90" i="11"/>
  <c r="I90" i="11"/>
  <c r="P35" i="9"/>
  <c r="R22" i="9"/>
  <c r="R36" i="9" s="1"/>
  <c r="N22" i="9"/>
  <c r="Z22" i="9"/>
  <c r="T35" i="9"/>
  <c r="V22" i="9"/>
  <c r="V36" i="9" s="1"/>
  <c r="V39" i="9" s="1"/>
  <c r="BR135" i="8"/>
  <c r="BJ135" i="8"/>
  <c r="N135" i="8"/>
  <c r="V135" i="8"/>
  <c r="BB135" i="8"/>
  <c r="CA135" i="8"/>
  <c r="BR134" i="8"/>
  <c r="BJ134" i="8"/>
  <c r="N134" i="8"/>
  <c r="V134" i="8"/>
  <c r="BB134" i="8"/>
  <c r="CA134" i="8"/>
  <c r="BR133" i="8"/>
  <c r="CA133" i="8"/>
  <c r="BP147" i="8"/>
  <c r="BR132" i="8"/>
  <c r="BF132" i="8"/>
  <c r="BJ132" i="8"/>
  <c r="N132" i="8"/>
  <c r="V132" i="8"/>
  <c r="BB132" i="8"/>
  <c r="CA132" i="8"/>
  <c r="BB131" i="8"/>
  <c r="V131" i="8"/>
  <c r="N131" i="8"/>
  <c r="BJ131" i="8"/>
  <c r="CA131" i="8"/>
  <c r="BJ130" i="8"/>
  <c r="N130" i="8"/>
  <c r="V130" i="8"/>
  <c r="BB130" i="8"/>
  <c r="CA130" i="8"/>
  <c r="BR148" i="8" l="1"/>
  <c r="BR151" i="8" s="1"/>
  <c r="F92" i="11"/>
  <c r="O91" i="11"/>
  <c r="I91" i="11"/>
  <c r="V38" i="9"/>
  <c r="V41" i="9" s="1"/>
  <c r="R39" i="9"/>
  <c r="R38" i="9"/>
  <c r="R41" i="9" s="1"/>
  <c r="BR150" i="8"/>
  <c r="BR153" i="8" s="1"/>
  <c r="DH71" i="4"/>
  <c r="DJ84" i="4"/>
  <c r="DJ83" i="4"/>
  <c r="DL71" i="4"/>
  <c r="DL85" i="4" s="1"/>
  <c r="F93" i="11" l="1"/>
  <c r="O92" i="11"/>
  <c r="I92" i="11"/>
  <c r="DL83" i="4"/>
  <c r="DL86" i="4" s="1"/>
  <c r="BJ129" i="8"/>
  <c r="N129" i="8"/>
  <c r="V129" i="8"/>
  <c r="BB129" i="8"/>
  <c r="CA129" i="8"/>
  <c r="BJ128" i="8"/>
  <c r="N128" i="8"/>
  <c r="V128" i="8"/>
  <c r="BB128" i="8"/>
  <c r="CA128" i="8"/>
  <c r="F94" i="11" l="1"/>
  <c r="O93" i="11"/>
  <c r="I93" i="11"/>
  <c r="DF84" i="4"/>
  <c r="DF83" i="4"/>
  <c r="DH70" i="4"/>
  <c r="DH85" i="4" s="1"/>
  <c r="DP70" i="4"/>
  <c r="F95" i="11" l="1"/>
  <c r="O94" i="11"/>
  <c r="I94" i="11"/>
  <c r="DH83" i="4"/>
  <c r="DH86" i="4" s="1"/>
  <c r="F86" i="5"/>
  <c r="C86" i="5"/>
  <c r="F96" i="11" l="1"/>
  <c r="O95" i="11"/>
  <c r="I95" i="11"/>
  <c r="J21" i="9"/>
  <c r="N21" i="9"/>
  <c r="Z21" i="9"/>
  <c r="F21" i="9"/>
  <c r="N127" i="8"/>
  <c r="V127" i="8"/>
  <c r="BB127" i="8"/>
  <c r="BF127" i="8"/>
  <c r="BJ127" i="8"/>
  <c r="CA127" i="8"/>
  <c r="BJ126" i="8"/>
  <c r="N126" i="8"/>
  <c r="BF126" i="8"/>
  <c r="V126" i="8"/>
  <c r="BB126" i="8"/>
  <c r="CA126" i="8"/>
  <c r="F97" i="11" l="1"/>
  <c r="O96" i="11"/>
  <c r="I96" i="11"/>
  <c r="F98" i="11" l="1"/>
  <c r="O97" i="11"/>
  <c r="I97" i="11"/>
  <c r="F99" i="11" l="1"/>
  <c r="O98" i="11"/>
  <c r="I98" i="11"/>
  <c r="G147" i="11"/>
  <c r="H147" i="11"/>
  <c r="D147" i="11"/>
  <c r="BH147" i="8"/>
  <c r="BJ125" i="8"/>
  <c r="BJ148" i="8" s="1"/>
  <c r="BJ151" i="8" s="1"/>
  <c r="BF125" i="8"/>
  <c r="BB125" i="8"/>
  <c r="V125" i="8"/>
  <c r="N125" i="8"/>
  <c r="F125" i="8"/>
  <c r="CA125" i="8"/>
  <c r="F100" i="11" l="1"/>
  <c r="O99" i="11"/>
  <c r="I99" i="11"/>
  <c r="BJ150" i="8"/>
  <c r="BJ153" i="8" s="1"/>
  <c r="F83" i="5"/>
  <c r="F84" i="5"/>
  <c r="F85" i="5"/>
  <c r="C83" i="5"/>
  <c r="C84" i="5"/>
  <c r="C85" i="5"/>
  <c r="F101" i="11" l="1"/>
  <c r="O100" i="11"/>
  <c r="I100" i="11"/>
  <c r="BF124" i="8"/>
  <c r="BB124" i="8"/>
  <c r="V124" i="8"/>
  <c r="R124" i="8"/>
  <c r="N124" i="8"/>
  <c r="F124" i="8"/>
  <c r="CA124" i="8"/>
  <c r="F102" i="11" l="1"/>
  <c r="O101" i="11"/>
  <c r="I101" i="11"/>
  <c r="BF123" i="8"/>
  <c r="BB123" i="8"/>
  <c r="V123" i="8"/>
  <c r="R123" i="8"/>
  <c r="N123" i="8"/>
  <c r="F123" i="8"/>
  <c r="CA123" i="8"/>
  <c r="F103" i="11" l="1"/>
  <c r="O102" i="11"/>
  <c r="I102" i="11"/>
  <c r="CN95" i="4"/>
  <c r="CN68" i="4"/>
  <c r="F104" i="11" l="1"/>
  <c r="O103" i="11"/>
  <c r="I103" i="11"/>
  <c r="CN69" i="4"/>
  <c r="CL69" i="4" s="1"/>
  <c r="CN85" i="4"/>
  <c r="BF122" i="8"/>
  <c r="BB122" i="8"/>
  <c r="V122" i="8"/>
  <c r="R122" i="8"/>
  <c r="N122" i="8"/>
  <c r="F122" i="8"/>
  <c r="CN83" i="4" l="1"/>
  <c r="CN91" i="4" s="1"/>
  <c r="F105" i="11"/>
  <c r="O104" i="11"/>
  <c r="I104" i="11"/>
  <c r="CL84" i="4"/>
  <c r="CL83" i="4"/>
  <c r="Z20" i="9"/>
  <c r="N20" i="9"/>
  <c r="J20" i="9"/>
  <c r="F20" i="9"/>
  <c r="F106" i="11" l="1"/>
  <c r="O105" i="11"/>
  <c r="I105" i="11"/>
  <c r="CL92" i="4"/>
  <c r="CN86" i="4"/>
  <c r="CN90" i="4" s="1"/>
  <c r="C7" i="12"/>
  <c r="J7" i="12" s="1"/>
  <c r="C6" i="12"/>
  <c r="J6" i="12" s="1"/>
  <c r="C5" i="12"/>
  <c r="J5" i="12" s="1"/>
  <c r="C4" i="12"/>
  <c r="J4" i="12" s="1"/>
  <c r="A3" i="12"/>
  <c r="B3" i="12" s="1"/>
  <c r="C33" i="10"/>
  <c r="C32" i="10"/>
  <c r="C31" i="10"/>
  <c r="C30" i="10"/>
  <c r="BF121" i="8"/>
  <c r="BB121" i="8"/>
  <c r="V121" i="8"/>
  <c r="R121" i="8"/>
  <c r="N121" i="8"/>
  <c r="F121" i="8"/>
  <c r="CA121" i="8"/>
  <c r="R120" i="8"/>
  <c r="F120" i="8"/>
  <c r="N120" i="8"/>
  <c r="V120" i="8"/>
  <c r="BF120" i="8"/>
  <c r="BB120" i="8"/>
  <c r="CA120" i="8"/>
  <c r="G133" i="11"/>
  <c r="G134" i="11"/>
  <c r="G135" i="11"/>
  <c r="G137" i="11"/>
  <c r="G138" i="11"/>
  <c r="G139" i="11"/>
  <c r="G140" i="11"/>
  <c r="G141" i="11"/>
  <c r="G142" i="11"/>
  <c r="G143" i="11"/>
  <c r="G144" i="11"/>
  <c r="G145" i="11"/>
  <c r="G146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6" i="11"/>
  <c r="G5" i="11"/>
  <c r="H146" i="11"/>
  <c r="D146" i="11"/>
  <c r="H145" i="11"/>
  <c r="D145" i="11"/>
  <c r="F107" i="11" l="1"/>
  <c r="O106" i="11"/>
  <c r="I106" i="11"/>
  <c r="D3" i="12"/>
  <c r="B4" i="12"/>
  <c r="B5" i="12" s="1"/>
  <c r="B6" i="12" s="1"/>
  <c r="B7" i="12" s="1"/>
  <c r="F119" i="8"/>
  <c r="N119" i="8"/>
  <c r="AP119" i="8"/>
  <c r="BF119" i="8"/>
  <c r="V119" i="8"/>
  <c r="BB119" i="8"/>
  <c r="CA119" i="8"/>
  <c r="F108" i="11" l="1"/>
  <c r="O107" i="11"/>
  <c r="I107" i="11"/>
  <c r="E3" i="12"/>
  <c r="F3" i="12" s="1"/>
  <c r="D4" i="12"/>
  <c r="E4" i="12" s="1"/>
  <c r="CZ67" i="4"/>
  <c r="CV67" i="4"/>
  <c r="F109" i="11" l="1"/>
  <c r="O108" i="11"/>
  <c r="I108" i="11"/>
  <c r="F4" i="12"/>
  <c r="D5" i="12"/>
  <c r="E5" i="12" s="1"/>
  <c r="F118" i="8"/>
  <c r="N118" i="8"/>
  <c r="AP118" i="8"/>
  <c r="BF118" i="8"/>
  <c r="V118" i="8"/>
  <c r="BB118" i="8"/>
  <c r="F110" i="11" l="1"/>
  <c r="O109" i="11"/>
  <c r="I109" i="11"/>
  <c r="F5" i="12"/>
  <c r="D6" i="12"/>
  <c r="E6" i="12" s="1"/>
  <c r="J19" i="9"/>
  <c r="N19" i="9"/>
  <c r="Z19" i="9"/>
  <c r="F19" i="9"/>
  <c r="F117" i="8"/>
  <c r="N117" i="8"/>
  <c r="AP117" i="8"/>
  <c r="BF117" i="8"/>
  <c r="V117" i="8"/>
  <c r="BB117" i="8"/>
  <c r="CA117" i="8"/>
  <c r="F111" i="11" l="1"/>
  <c r="O110" i="11"/>
  <c r="I110" i="11"/>
  <c r="D7" i="12"/>
  <c r="F6" i="12"/>
  <c r="EB66" i="4"/>
  <c r="EB70" i="4" s="1"/>
  <c r="DZ70" i="4" s="1"/>
  <c r="F115" i="8"/>
  <c r="F116" i="8"/>
  <c r="N116" i="8"/>
  <c r="AP116" i="8"/>
  <c r="BF116" i="8"/>
  <c r="V116" i="8"/>
  <c r="BB116" i="8"/>
  <c r="CA116" i="8"/>
  <c r="F112" i="11" l="1"/>
  <c r="O111" i="11"/>
  <c r="I111" i="11"/>
  <c r="E7" i="12"/>
  <c r="F7" i="12" s="1"/>
  <c r="G7" i="12" s="1"/>
  <c r="N115" i="8"/>
  <c r="BF115" i="8"/>
  <c r="AP115" i="8"/>
  <c r="V115" i="8"/>
  <c r="BB115" i="8"/>
  <c r="CA115" i="8"/>
  <c r="CV65" i="4"/>
  <c r="F82" i="5"/>
  <c r="C82" i="5"/>
  <c r="F113" i="11" l="1"/>
  <c r="O112" i="11"/>
  <c r="I112" i="11"/>
  <c r="CZ64" i="4"/>
  <c r="CV64" i="4"/>
  <c r="CZ63" i="4"/>
  <c r="CV63" i="4"/>
  <c r="J18" i="9"/>
  <c r="N18" i="9"/>
  <c r="Z18" i="9"/>
  <c r="F18" i="9"/>
  <c r="N114" i="8"/>
  <c r="R114" i="8"/>
  <c r="BF114" i="8"/>
  <c r="AP114" i="8"/>
  <c r="V114" i="8"/>
  <c r="BB114" i="8"/>
  <c r="CA114" i="8"/>
  <c r="CV62" i="4"/>
  <c r="CV72" i="4" s="1"/>
  <c r="CT72" i="4" s="1"/>
  <c r="F114" i="11" l="1"/>
  <c r="O113" i="11"/>
  <c r="I113" i="11"/>
  <c r="CV76" i="4"/>
  <c r="CT76" i="4" s="1"/>
  <c r="CV75" i="4"/>
  <c r="CT75" i="4" s="1"/>
  <c r="D144" i="11"/>
  <c r="H144" i="11"/>
  <c r="DD94" i="4"/>
  <c r="DD95" i="4" s="1"/>
  <c r="DB84" i="4"/>
  <c r="DB83" i="4"/>
  <c r="DD61" i="4"/>
  <c r="DD85" i="4" s="1"/>
  <c r="DD83" i="4" l="1"/>
  <c r="DD91" i="4" s="1"/>
  <c r="F115" i="11"/>
  <c r="O114" i="11"/>
  <c r="I114" i="11"/>
  <c r="N113" i="8"/>
  <c r="R113" i="8"/>
  <c r="BF113" i="8"/>
  <c r="AP113" i="8"/>
  <c r="V113" i="8"/>
  <c r="BB113" i="8"/>
  <c r="CA113" i="8"/>
  <c r="CV60" i="4"/>
  <c r="CV70" i="4" s="1"/>
  <c r="CT70" i="4" s="1"/>
  <c r="DD86" i="4" l="1"/>
  <c r="DD90" i="4" s="1"/>
  <c r="F116" i="11"/>
  <c r="O115" i="11"/>
  <c r="I115" i="11"/>
  <c r="H143" i="11"/>
  <c r="H142" i="11"/>
  <c r="H141" i="11"/>
  <c r="H140" i="11"/>
  <c r="H139" i="11"/>
  <c r="H138" i="11"/>
  <c r="H137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D143" i="11"/>
  <c r="D142" i="11"/>
  <c r="D141" i="11"/>
  <c r="D140" i="11"/>
  <c r="D139" i="11"/>
  <c r="D138" i="11"/>
  <c r="D137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F117" i="11" l="1"/>
  <c r="O116" i="11"/>
  <c r="I116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4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F118" i="11" l="1"/>
  <c r="O117" i="11"/>
  <c r="I117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4" i="11"/>
  <c r="CZ94" i="4"/>
  <c r="CZ95" i="4" s="1"/>
  <c r="CX84" i="4"/>
  <c r="CX83" i="4"/>
  <c r="CZ59" i="4"/>
  <c r="CZ85" i="4" s="1"/>
  <c r="N112" i="8"/>
  <c r="F112" i="8"/>
  <c r="BF112" i="8"/>
  <c r="AP112" i="8"/>
  <c r="V112" i="8"/>
  <c r="BB112" i="8"/>
  <c r="F119" i="11" l="1"/>
  <c r="O118" i="11"/>
  <c r="I118" i="11"/>
  <c r="CZ83" i="4"/>
  <c r="N111" i="8"/>
  <c r="R111" i="8"/>
  <c r="BF111" i="8"/>
  <c r="AP111" i="8"/>
  <c r="V111" i="8"/>
  <c r="BB111" i="8"/>
  <c r="CA111" i="8"/>
  <c r="L11" i="6"/>
  <c r="K11" i="6" s="1"/>
  <c r="M11" i="6" s="1"/>
  <c r="F11" i="6"/>
  <c r="G11" i="6"/>
  <c r="L10" i="6"/>
  <c r="K10" i="6" s="1"/>
  <c r="M10" i="6" s="1"/>
  <c r="L9" i="6"/>
  <c r="L8" i="6"/>
  <c r="L7" i="6"/>
  <c r="L6" i="6"/>
  <c r="L5" i="6"/>
  <c r="L4" i="6"/>
  <c r="L3" i="6"/>
  <c r="L2" i="6"/>
  <c r="F10" i="6"/>
  <c r="G10" i="6"/>
  <c r="DP94" i="4"/>
  <c r="DP95" i="4" s="1"/>
  <c r="DN84" i="4"/>
  <c r="DN83" i="4"/>
  <c r="DP58" i="4"/>
  <c r="DP83" i="4" s="1"/>
  <c r="F120" i="11" l="1"/>
  <c r="O119" i="11"/>
  <c r="I119" i="11"/>
  <c r="H10" i="6"/>
  <c r="I10" i="6" s="1"/>
  <c r="H11" i="6"/>
  <c r="I11" i="6" s="1"/>
  <c r="DP85" i="4"/>
  <c r="N10" i="6"/>
  <c r="O10" i="6" s="1"/>
  <c r="P10" i="6" s="1"/>
  <c r="CZ86" i="4"/>
  <c r="CZ90" i="4" s="1"/>
  <c r="CZ91" i="4"/>
  <c r="DP91" i="4"/>
  <c r="DP86" i="4"/>
  <c r="DP90" i="4" s="1"/>
  <c r="CV94" i="4"/>
  <c r="CV95" i="4" s="1"/>
  <c r="CV57" i="4"/>
  <c r="F121" i="11" l="1"/>
  <c r="O120" i="11"/>
  <c r="I120" i="11"/>
  <c r="CV71" i="4"/>
  <c r="CT71" i="4" s="1"/>
  <c r="N11" i="6"/>
  <c r="O11" i="6" s="1"/>
  <c r="P11" i="6" s="1"/>
  <c r="CV83" i="4"/>
  <c r="CV91" i="4" s="1"/>
  <c r="N110" i="8"/>
  <c r="R110" i="8"/>
  <c r="BF110" i="8"/>
  <c r="AP110" i="8"/>
  <c r="V110" i="8"/>
  <c r="BB110" i="8"/>
  <c r="CV85" i="4" l="1"/>
  <c r="F122" i="11"/>
  <c r="O121" i="11"/>
  <c r="I121" i="11"/>
  <c r="CT84" i="4"/>
  <c r="CT83" i="4"/>
  <c r="CV86" i="4" s="1"/>
  <c r="CV90" i="4" s="1"/>
  <c r="J17" i="9"/>
  <c r="N17" i="9"/>
  <c r="Z17" i="9"/>
  <c r="F17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3" i="9"/>
  <c r="J11" i="9"/>
  <c r="J12" i="9"/>
  <c r="J13" i="9"/>
  <c r="J14" i="9"/>
  <c r="J15" i="9"/>
  <c r="J16" i="9"/>
  <c r="J10" i="9"/>
  <c r="F5" i="9"/>
  <c r="F6" i="9"/>
  <c r="F7" i="9"/>
  <c r="F8" i="9"/>
  <c r="F9" i="9"/>
  <c r="F10" i="9"/>
  <c r="F11" i="9"/>
  <c r="F14" i="9"/>
  <c r="F15" i="9"/>
  <c r="F16" i="9"/>
  <c r="F4" i="9"/>
  <c r="F3" i="9"/>
  <c r="EB56" i="4"/>
  <c r="EB62" i="4" s="1"/>
  <c r="DZ62" i="4" s="1"/>
  <c r="N109" i="8"/>
  <c r="R109" i="8"/>
  <c r="BF109" i="8"/>
  <c r="AP109" i="8"/>
  <c r="V109" i="8"/>
  <c r="BB109" i="8"/>
  <c r="BC55" i="4"/>
  <c r="DS55" i="4"/>
  <c r="CD55" i="4"/>
  <c r="F123" i="11" l="1"/>
  <c r="O122" i="11"/>
  <c r="I122" i="11"/>
  <c r="BV87" i="8"/>
  <c r="BV88" i="8"/>
  <c r="BV89" i="8"/>
  <c r="BV90" i="8"/>
  <c r="BV91" i="8"/>
  <c r="BV92" i="8"/>
  <c r="BV93" i="8"/>
  <c r="BV86" i="8"/>
  <c r="BF103" i="8"/>
  <c r="BF104" i="8"/>
  <c r="BF105" i="8"/>
  <c r="BF106" i="8"/>
  <c r="BF107" i="8"/>
  <c r="BF108" i="8"/>
  <c r="BF102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93" i="8"/>
  <c r="AX22" i="8"/>
  <c r="AX23" i="8"/>
  <c r="AX24" i="8"/>
  <c r="AX25" i="8"/>
  <c r="AX26" i="8"/>
  <c r="AX27" i="8"/>
  <c r="AX28" i="8"/>
  <c r="AX29" i="8"/>
  <c r="AX30" i="8"/>
  <c r="AX36" i="8"/>
  <c r="AX37" i="8"/>
  <c r="AX38" i="8"/>
  <c r="AX39" i="8"/>
  <c r="AX41" i="8"/>
  <c r="AX42" i="8"/>
  <c r="AX43" i="8"/>
  <c r="AX44" i="8"/>
  <c r="AX45" i="8"/>
  <c r="AX46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6" i="8"/>
  <c r="AX68" i="8"/>
  <c r="AX69" i="8"/>
  <c r="AX70" i="8"/>
  <c r="AX71" i="8"/>
  <c r="AX72" i="8"/>
  <c r="AX73" i="8"/>
  <c r="AX74" i="8"/>
  <c r="AX75" i="8"/>
  <c r="AX76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94" i="8"/>
  <c r="AT95" i="8"/>
  <c r="AT96" i="8"/>
  <c r="AT97" i="8"/>
  <c r="AT98" i="8"/>
  <c r="AT21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88" i="8"/>
  <c r="AL67" i="8"/>
  <c r="AL77" i="8"/>
  <c r="AL92" i="8"/>
  <c r="AL65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3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4" i="8"/>
  <c r="AD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7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3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72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3" i="8"/>
  <c r="J108" i="8"/>
  <c r="J99" i="8"/>
  <c r="J100" i="8"/>
  <c r="J101" i="8"/>
  <c r="J85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6" i="8"/>
  <c r="F7" i="8"/>
  <c r="F8" i="8"/>
  <c r="F9" i="8"/>
  <c r="F10" i="8"/>
  <c r="F5" i="8"/>
  <c r="F4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23" i="8"/>
  <c r="N22" i="8"/>
  <c r="N21" i="8"/>
  <c r="J134" i="8" l="1"/>
  <c r="H134" i="8" s="1"/>
  <c r="F124" i="11"/>
  <c r="O123" i="11"/>
  <c r="I123" i="11"/>
  <c r="AT132" i="8"/>
  <c r="AR132" i="8" s="1"/>
  <c r="CJ54" i="4"/>
  <c r="G54" i="4"/>
  <c r="F81" i="5"/>
  <c r="C81" i="5"/>
  <c r="K7" i="6"/>
  <c r="M7" i="6" s="1"/>
  <c r="K8" i="6"/>
  <c r="M8" i="6" s="1"/>
  <c r="K9" i="6"/>
  <c r="M9" i="6" s="1"/>
  <c r="K6" i="6"/>
  <c r="M6" i="6" s="1"/>
  <c r="K5" i="6"/>
  <c r="M5" i="6" s="1"/>
  <c r="K4" i="6"/>
  <c r="M4" i="6" s="1"/>
  <c r="K3" i="6"/>
  <c r="M3" i="6" s="1"/>
  <c r="K2" i="6"/>
  <c r="M2" i="6" s="1"/>
  <c r="CA109" i="8"/>
  <c r="CA108" i="8"/>
  <c r="G9" i="6"/>
  <c r="F9" i="6"/>
  <c r="F125" i="11" l="1"/>
  <c r="O124" i="11"/>
  <c r="I124" i="11"/>
  <c r="H9" i="6"/>
  <c r="I9" i="6" s="1"/>
  <c r="M22" i="6"/>
  <c r="A29" i="10"/>
  <c r="D19" i="10"/>
  <c r="E19" i="10"/>
  <c r="F19" i="10"/>
  <c r="C19" i="10"/>
  <c r="D11" i="10"/>
  <c r="E11" i="10"/>
  <c r="F11" i="10"/>
  <c r="C11" i="10"/>
  <c r="F6" i="10"/>
  <c r="B19" i="10"/>
  <c r="B11" i="10"/>
  <c r="B12" i="10" s="1"/>
  <c r="B13" i="10" s="1"/>
  <c r="B14" i="10" s="1"/>
  <c r="B15" i="10" s="1"/>
  <c r="D5" i="10"/>
  <c r="D6" i="10" s="1"/>
  <c r="E5" i="10"/>
  <c r="E6" i="10" s="1"/>
  <c r="F5" i="10"/>
  <c r="C5" i="10"/>
  <c r="C6" i="10" s="1"/>
  <c r="N9" i="6" l="1"/>
  <c r="O9" i="6" s="1"/>
  <c r="P9" i="6" s="1"/>
  <c r="C20" i="10"/>
  <c r="C21" i="10" s="1"/>
  <c r="C22" i="10" s="1"/>
  <c r="C23" i="10" s="1"/>
  <c r="F126" i="11"/>
  <c r="O125" i="11"/>
  <c r="I125" i="11"/>
  <c r="E20" i="10"/>
  <c r="E21" i="10" s="1"/>
  <c r="E22" i="10" s="1"/>
  <c r="E23" i="10" s="1"/>
  <c r="D20" i="10"/>
  <c r="D21" i="10" s="1"/>
  <c r="D22" i="10" s="1"/>
  <c r="D23" i="10" s="1"/>
  <c r="F20" i="10"/>
  <c r="F21" i="10" s="1"/>
  <c r="F22" i="10" s="1"/>
  <c r="F23" i="10" s="1"/>
  <c r="F12" i="10"/>
  <c r="F13" i="10" s="1"/>
  <c r="F14" i="10" s="1"/>
  <c r="F15" i="10" s="1"/>
  <c r="B20" i="10"/>
  <c r="B21" i="10" s="1"/>
  <c r="B22" i="10" s="1"/>
  <c r="B23" i="10" s="1"/>
  <c r="D12" i="10"/>
  <c r="D13" i="10" s="1"/>
  <c r="D14" i="10" s="1"/>
  <c r="D15" i="10" s="1"/>
  <c r="C12" i="10"/>
  <c r="C13" i="10" s="1"/>
  <c r="C14" i="10" s="1"/>
  <c r="C15" i="10" s="1"/>
  <c r="E12" i="10"/>
  <c r="E13" i="10" s="1"/>
  <c r="E14" i="10" s="1"/>
  <c r="E15" i="10" s="1"/>
  <c r="B29" i="10"/>
  <c r="D29" i="10" s="1"/>
  <c r="B16" i="10"/>
  <c r="DS53" i="4"/>
  <c r="AQ53" i="4"/>
  <c r="F127" i="11" l="1"/>
  <c r="O126" i="11"/>
  <c r="I126" i="11"/>
  <c r="B24" i="10"/>
  <c r="B30" i="10"/>
  <c r="B31" i="10" s="1"/>
  <c r="B32" i="10" s="1"/>
  <c r="B33" i="10" s="1"/>
  <c r="CR94" i="4"/>
  <c r="CR95" i="4" s="1"/>
  <c r="CP84" i="4"/>
  <c r="CP83" i="4"/>
  <c r="CR52" i="4"/>
  <c r="CR83" i="4" s="1"/>
  <c r="F128" i="11" l="1"/>
  <c r="O127" i="11"/>
  <c r="I127" i="11"/>
  <c r="CR85" i="4"/>
  <c r="CR86" i="4"/>
  <c r="CR90" i="4" s="1"/>
  <c r="CR91" i="4"/>
  <c r="F129" i="11" l="1"/>
  <c r="O128" i="11"/>
  <c r="I128" i="11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" i="9"/>
  <c r="X35" i="9"/>
  <c r="D35" i="9"/>
  <c r="H35" i="9"/>
  <c r="L35" i="9"/>
  <c r="B35" i="9"/>
  <c r="CA122" i="8"/>
  <c r="CA136" i="8"/>
  <c r="CA137" i="8"/>
  <c r="CA142" i="8"/>
  <c r="F130" i="11" l="1"/>
  <c r="O129" i="11"/>
  <c r="I129" i="11"/>
  <c r="J36" i="9"/>
  <c r="J39" i="9" s="1"/>
  <c r="N36" i="9"/>
  <c r="N39" i="9" s="1"/>
  <c r="Z36" i="9"/>
  <c r="Z39" i="9" s="1"/>
  <c r="F36" i="9"/>
  <c r="F39" i="9" s="1"/>
  <c r="B43" i="9"/>
  <c r="CA5" i="8"/>
  <c r="CA6" i="8"/>
  <c r="CA7" i="8"/>
  <c r="CA8" i="8"/>
  <c r="CA9" i="8"/>
  <c r="CA10" i="8"/>
  <c r="CA11" i="8"/>
  <c r="CA12" i="8"/>
  <c r="CA13" i="8"/>
  <c r="CA14" i="8"/>
  <c r="CA15" i="8"/>
  <c r="CA16" i="8"/>
  <c r="CA17" i="8"/>
  <c r="CA18" i="8"/>
  <c r="CA19" i="8"/>
  <c r="CA20" i="8"/>
  <c r="CA21" i="8"/>
  <c r="CA22" i="8"/>
  <c r="CA23" i="8"/>
  <c r="CA24" i="8"/>
  <c r="CA25" i="8"/>
  <c r="CA26" i="8"/>
  <c r="CA27" i="8"/>
  <c r="CA28" i="8"/>
  <c r="CA29" i="8"/>
  <c r="CA30" i="8"/>
  <c r="CA31" i="8"/>
  <c r="CA32" i="8"/>
  <c r="CA33" i="8"/>
  <c r="CA34" i="8"/>
  <c r="CA35" i="8"/>
  <c r="CA36" i="8"/>
  <c r="CA37" i="8"/>
  <c r="CA38" i="8"/>
  <c r="CA39" i="8"/>
  <c r="CA40" i="8"/>
  <c r="CA41" i="8"/>
  <c r="CA42" i="8"/>
  <c r="CA43" i="8"/>
  <c r="CA44" i="8"/>
  <c r="CA45" i="8"/>
  <c r="CA46" i="8"/>
  <c r="CA47" i="8"/>
  <c r="CA48" i="8"/>
  <c r="CA49" i="8"/>
  <c r="CA50" i="8"/>
  <c r="CA51" i="8"/>
  <c r="CA52" i="8"/>
  <c r="CA53" i="8"/>
  <c r="CA54" i="8"/>
  <c r="CA55" i="8"/>
  <c r="CA56" i="8"/>
  <c r="CA57" i="8"/>
  <c r="CA58" i="8"/>
  <c r="CA59" i="8"/>
  <c r="CA60" i="8"/>
  <c r="CA61" i="8"/>
  <c r="CA62" i="8"/>
  <c r="CA63" i="8"/>
  <c r="CA64" i="8"/>
  <c r="CA65" i="8"/>
  <c r="CA66" i="8"/>
  <c r="CA67" i="8"/>
  <c r="CA68" i="8"/>
  <c r="CA69" i="8"/>
  <c r="CA70" i="8"/>
  <c r="CA71" i="8"/>
  <c r="CA72" i="8"/>
  <c r="CA73" i="8"/>
  <c r="CA74" i="8"/>
  <c r="CA75" i="8"/>
  <c r="CA76" i="8"/>
  <c r="CA77" i="8"/>
  <c r="CA78" i="8"/>
  <c r="CA79" i="8"/>
  <c r="CA80" i="8"/>
  <c r="CA81" i="8"/>
  <c r="CA82" i="8"/>
  <c r="CA83" i="8"/>
  <c r="CA84" i="8"/>
  <c r="CA85" i="8"/>
  <c r="CA86" i="8"/>
  <c r="CA87" i="8"/>
  <c r="CA88" i="8"/>
  <c r="CA89" i="8"/>
  <c r="CA90" i="8"/>
  <c r="CA91" i="8"/>
  <c r="CA92" i="8"/>
  <c r="CA93" i="8"/>
  <c r="CA94" i="8"/>
  <c r="CA95" i="8"/>
  <c r="CA96" i="8"/>
  <c r="CA97" i="8"/>
  <c r="CA98" i="8"/>
  <c r="CA99" i="8"/>
  <c r="CA100" i="8"/>
  <c r="CA101" i="8"/>
  <c r="CA102" i="8"/>
  <c r="CA103" i="8"/>
  <c r="CA104" i="8"/>
  <c r="CA105" i="8"/>
  <c r="CA106" i="8"/>
  <c r="CA107" i="8"/>
  <c r="CA110" i="8"/>
  <c r="CA112" i="8"/>
  <c r="CA118" i="8"/>
  <c r="CA143" i="8"/>
  <c r="CA144" i="8"/>
  <c r="CA145" i="8"/>
  <c r="CA4" i="8"/>
  <c r="CA3" i="8"/>
  <c r="F131" i="11" l="1"/>
  <c r="O130" i="11"/>
  <c r="I130" i="11"/>
  <c r="J38" i="9"/>
  <c r="J41" i="9" s="1"/>
  <c r="Z38" i="9"/>
  <c r="Z41" i="9" s="1"/>
  <c r="N38" i="9"/>
  <c r="N41" i="9" s="1"/>
  <c r="B39" i="9"/>
  <c r="R40" i="9" s="1"/>
  <c r="F38" i="9"/>
  <c r="F41" i="9" s="1"/>
  <c r="B147" i="8"/>
  <c r="D147" i="8"/>
  <c r="H147" i="8"/>
  <c r="L147" i="8"/>
  <c r="P147" i="8"/>
  <c r="T147" i="8"/>
  <c r="X147" i="8"/>
  <c r="AB147" i="8"/>
  <c r="AF147" i="8"/>
  <c r="AJ147" i="8"/>
  <c r="AN147" i="8"/>
  <c r="AR147" i="8"/>
  <c r="AV147" i="8"/>
  <c r="AZ147" i="8"/>
  <c r="BD147" i="8"/>
  <c r="BT147" i="8"/>
  <c r="F132" i="11" l="1"/>
  <c r="O131" i="11"/>
  <c r="I131" i="11"/>
  <c r="F40" i="9"/>
  <c r="V40" i="9"/>
  <c r="N40" i="9"/>
  <c r="J40" i="9"/>
  <c r="Z40" i="9"/>
  <c r="B41" i="9"/>
  <c r="AE34" i="9"/>
  <c r="B44" i="9" s="1"/>
  <c r="BV96" i="8"/>
  <c r="BV148" i="8" s="1"/>
  <c r="J148" i="8"/>
  <c r="BF148" i="8"/>
  <c r="BF151" i="8" s="1"/>
  <c r="BB148" i="8"/>
  <c r="AL148" i="8"/>
  <c r="AP148" i="8"/>
  <c r="V148" i="8"/>
  <c r="F148" i="8"/>
  <c r="AT148" i="8"/>
  <c r="AX148" i="8"/>
  <c r="N148" i="8"/>
  <c r="R148" i="8"/>
  <c r="AD148" i="8"/>
  <c r="AH148" i="8"/>
  <c r="Z148" i="8"/>
  <c r="B155" i="8"/>
  <c r="J50" i="4"/>
  <c r="I132" i="11" l="1"/>
  <c r="F133" i="11"/>
  <c r="O132" i="11"/>
  <c r="BF150" i="8"/>
  <c r="BF153" i="8" s="1"/>
  <c r="B40" i="9"/>
  <c r="AL151" i="8"/>
  <c r="AL150" i="8"/>
  <c r="AL153" i="8" s="1"/>
  <c r="BB150" i="8"/>
  <c r="BB153" i="8" s="1"/>
  <c r="BB151" i="8"/>
  <c r="AX150" i="8"/>
  <c r="AX153" i="8" s="1"/>
  <c r="AX151" i="8"/>
  <c r="N150" i="8"/>
  <c r="N153" i="8" s="1"/>
  <c r="N151" i="8"/>
  <c r="F150" i="8"/>
  <c r="F153" i="8" s="1"/>
  <c r="F151" i="8"/>
  <c r="V150" i="8"/>
  <c r="V153" i="8" s="1"/>
  <c r="V151" i="8"/>
  <c r="R150" i="8"/>
  <c r="R153" i="8" s="1"/>
  <c r="R151" i="8"/>
  <c r="J150" i="8"/>
  <c r="J153" i="8" s="1"/>
  <c r="J151" i="8"/>
  <c r="AH150" i="8"/>
  <c r="AH153" i="8" s="1"/>
  <c r="AH151" i="8"/>
  <c r="AP150" i="8"/>
  <c r="AP153" i="8" s="1"/>
  <c r="AP151" i="8"/>
  <c r="AT150" i="8"/>
  <c r="AT153" i="8" s="1"/>
  <c r="AT151" i="8"/>
  <c r="Z150" i="8"/>
  <c r="Z153" i="8" s="1"/>
  <c r="Z151" i="8"/>
  <c r="AD150" i="8"/>
  <c r="AD153" i="8" s="1"/>
  <c r="AD151" i="8"/>
  <c r="BV150" i="8"/>
  <c r="BV153" i="8" s="1"/>
  <c r="BV151" i="8"/>
  <c r="DY49" i="4"/>
  <c r="CJ49" i="4"/>
  <c r="I133" i="11" l="1"/>
  <c r="F134" i="11"/>
  <c r="O133" i="11"/>
  <c r="B151" i="8"/>
  <c r="CJ48" i="4"/>
  <c r="F135" i="11" l="1"/>
  <c r="O134" i="11"/>
  <c r="I134" i="11"/>
  <c r="BR152" i="8"/>
  <c r="BN152" i="8"/>
  <c r="R152" i="8"/>
  <c r="BJ152" i="8"/>
  <c r="BB152" i="8"/>
  <c r="AT152" i="8"/>
  <c r="AH152" i="8"/>
  <c r="AL152" i="8"/>
  <c r="N152" i="8"/>
  <c r="CA146" i="8"/>
  <c r="B156" i="8" s="1"/>
  <c r="AD152" i="8"/>
  <c r="AX152" i="8"/>
  <c r="F152" i="8"/>
  <c r="V152" i="8"/>
  <c r="AP152" i="8"/>
  <c r="Z152" i="8"/>
  <c r="B153" i="8"/>
  <c r="BF152" i="8"/>
  <c r="BV152" i="8"/>
  <c r="J152" i="8"/>
  <c r="CG47" i="4"/>
  <c r="CJ94" i="4"/>
  <c r="CJ95" i="4" s="1"/>
  <c r="CH84" i="4"/>
  <c r="CH83" i="4"/>
  <c r="CJ47" i="4"/>
  <c r="CJ85" i="4" s="1"/>
  <c r="F136" i="11" l="1"/>
  <c r="O135" i="11"/>
  <c r="F137" i="11"/>
  <c r="I135" i="11"/>
  <c r="CJ83" i="4"/>
  <c r="CJ91" i="4" s="1"/>
  <c r="CG65" i="4"/>
  <c r="CE65" i="4" s="1"/>
  <c r="CG83" i="4"/>
  <c r="CG91" i="4" s="1"/>
  <c r="B152" i="8"/>
  <c r="CD46" i="4"/>
  <c r="J46" i="4"/>
  <c r="AK46" i="4"/>
  <c r="CA46" i="4"/>
  <c r="CJ86" i="4" l="1"/>
  <c r="CJ90" i="4" s="1"/>
  <c r="O137" i="11"/>
  <c r="I137" i="11"/>
  <c r="F138" i="11"/>
  <c r="O136" i="11"/>
  <c r="I136" i="11"/>
  <c r="CG85" i="4"/>
  <c r="CA64" i="4"/>
  <c r="BY64" i="4" s="1"/>
  <c r="CE84" i="4"/>
  <c r="CE83" i="4"/>
  <c r="CG86" i="4" s="1"/>
  <c r="CG90" i="4" s="1"/>
  <c r="BL45" i="4"/>
  <c r="CA85" i="4" l="1"/>
  <c r="CA83" i="4"/>
  <c r="CA91" i="4" s="1"/>
  <c r="I138" i="11"/>
  <c r="O138" i="11"/>
  <c r="F139" i="11"/>
  <c r="BY83" i="4"/>
  <c r="CA86" i="4" s="1"/>
  <c r="CA90" i="4" s="1"/>
  <c r="BY84" i="4"/>
  <c r="CD44" i="4"/>
  <c r="BX94" i="4"/>
  <c r="BX95" i="4" s="1"/>
  <c r="BX44" i="4"/>
  <c r="I139" i="11" l="1"/>
  <c r="F140" i="11"/>
  <c r="BX62" i="4"/>
  <c r="BV62" i="4" s="1"/>
  <c r="C80" i="5"/>
  <c r="F80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BX83" i="4" l="1"/>
  <c r="BX91" i="4" s="1"/>
  <c r="I140" i="11"/>
  <c r="F141" i="11"/>
  <c r="BV83" i="4"/>
  <c r="BV84" i="4"/>
  <c r="BX85" i="4"/>
  <c r="BF43" i="4"/>
  <c r="DY43" i="4"/>
  <c r="BX86" i="4" l="1"/>
  <c r="BX90" i="4" s="1"/>
  <c r="F142" i="11"/>
  <c r="I141" i="11"/>
  <c r="CD41" i="4"/>
  <c r="I142" i="11" l="1"/>
  <c r="F143" i="11"/>
  <c r="BC40" i="4"/>
  <c r="CD94" i="4"/>
  <c r="CD95" i="4" s="1"/>
  <c r="CB84" i="4"/>
  <c r="CB83" i="4"/>
  <c r="CD40" i="4"/>
  <c r="CD83" i="4" s="1"/>
  <c r="CD91" i="4" s="1"/>
  <c r="I143" i="11" l="1"/>
  <c r="F144" i="11"/>
  <c r="CD85" i="4"/>
  <c r="CD86" i="4"/>
  <c r="CD90" i="4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145" i="11" l="1"/>
  <c r="I144" i="11"/>
  <c r="AQ38" i="4"/>
  <c r="EB38" i="4"/>
  <c r="F146" i="11" l="1"/>
  <c r="I145" i="11"/>
  <c r="AB37" i="4"/>
  <c r="AB58" i="4" s="1"/>
  <c r="Z58" i="4" s="1"/>
  <c r="P36" i="4"/>
  <c r="F147" i="11" l="1"/>
  <c r="I146" i="11"/>
  <c r="DY94" i="4"/>
  <c r="DY95" i="4" s="1"/>
  <c r="DW84" i="4"/>
  <c r="DW83" i="4"/>
  <c r="DY35" i="4"/>
  <c r="F148" i="11" l="1"/>
  <c r="I147" i="11"/>
  <c r="DY42" i="4"/>
  <c r="DY85" i="4" s="1"/>
  <c r="BI34" i="4"/>
  <c r="I148" i="11" l="1"/>
  <c r="F149" i="11"/>
  <c r="DY83" i="4"/>
  <c r="DY91" i="4" s="1"/>
  <c r="G33" i="4"/>
  <c r="DS94" i="4"/>
  <c r="DS95" i="4" s="1"/>
  <c r="DQ84" i="4"/>
  <c r="DQ83" i="4"/>
  <c r="DS33" i="4"/>
  <c r="DS85" i="4" s="1"/>
  <c r="I149" i="11" l="1"/>
  <c r="F150" i="11"/>
  <c r="DY86" i="4"/>
  <c r="DY90" i="4" s="1"/>
  <c r="DS83" i="4"/>
  <c r="DS91" i="4" s="1"/>
  <c r="P32" i="4"/>
  <c r="G3" i="6"/>
  <c r="G4" i="6"/>
  <c r="G5" i="6"/>
  <c r="G6" i="6"/>
  <c r="G7" i="6"/>
  <c r="G8" i="6"/>
  <c r="F3" i="6"/>
  <c r="F4" i="6"/>
  <c r="F5" i="6"/>
  <c r="F6" i="6"/>
  <c r="F7" i="6"/>
  <c r="H7" i="6" s="1"/>
  <c r="F8" i="6"/>
  <c r="G2" i="6"/>
  <c r="F2" i="6"/>
  <c r="H2" i="6" s="1"/>
  <c r="C22" i="6"/>
  <c r="I150" i="11" l="1"/>
  <c r="F151" i="11"/>
  <c r="F22" i="6"/>
  <c r="E22" i="6" s="1"/>
  <c r="I7" i="6"/>
  <c r="N7" i="6"/>
  <c r="O7" i="6" s="1"/>
  <c r="P7" i="6" s="1"/>
  <c r="H5" i="6"/>
  <c r="H3" i="6"/>
  <c r="I2" i="6"/>
  <c r="N2" i="6"/>
  <c r="H8" i="6"/>
  <c r="DS86" i="4"/>
  <c r="DS90" i="4" s="1"/>
  <c r="H6" i="6"/>
  <c r="G22" i="6"/>
  <c r="H4" i="6"/>
  <c r="BR31" i="4"/>
  <c r="F152" i="11" l="1"/>
  <c r="I151" i="11"/>
  <c r="O151" i="11"/>
  <c r="I8" i="6"/>
  <c r="N8" i="6"/>
  <c r="O8" i="6" s="1"/>
  <c r="P8" i="6" s="1"/>
  <c r="O2" i="6"/>
  <c r="P2" i="6" s="1"/>
  <c r="I4" i="6"/>
  <c r="N4" i="6"/>
  <c r="O4" i="6" s="1"/>
  <c r="P4" i="6" s="1"/>
  <c r="I3" i="6"/>
  <c r="N3" i="6"/>
  <c r="O3" i="6" s="1"/>
  <c r="P3" i="6" s="1"/>
  <c r="I5" i="6"/>
  <c r="N5" i="6"/>
  <c r="O5" i="6" s="1"/>
  <c r="P5" i="6" s="1"/>
  <c r="I6" i="6"/>
  <c r="N6" i="6"/>
  <c r="O6" i="6" s="1"/>
  <c r="P6" i="6" s="1"/>
  <c r="D22" i="6"/>
  <c r="H22" i="6"/>
  <c r="I22" i="6" s="1"/>
  <c r="BU94" i="4"/>
  <c r="BU95" i="4" s="1"/>
  <c r="BU30" i="4"/>
  <c r="F153" i="11" l="1"/>
  <c r="I152" i="11"/>
  <c r="N22" i="6"/>
  <c r="O22" i="6" s="1"/>
  <c r="P22" i="6" s="1"/>
  <c r="BU61" i="4"/>
  <c r="BS61" i="4" s="1"/>
  <c r="AK29" i="4"/>
  <c r="BU83" i="4" l="1"/>
  <c r="I153" i="11"/>
  <c r="F154" i="11"/>
  <c r="BU85" i="4"/>
  <c r="BS84" i="4"/>
  <c r="BS83" i="4"/>
  <c r="BU86" i="4" s="1"/>
  <c r="BU90" i="4" s="1"/>
  <c r="BU91" i="4"/>
  <c r="A105" i="4"/>
  <c r="F155" i="11" l="1"/>
  <c r="I154" i="11"/>
  <c r="AT28" i="4"/>
  <c r="M28" i="4"/>
  <c r="J28" i="4"/>
  <c r="AK28" i="4"/>
  <c r="AE28" i="4"/>
  <c r="G28" i="4"/>
  <c r="F156" i="11" l="1"/>
  <c r="F157" i="11"/>
  <c r="O155" i="11"/>
  <c r="I155" i="11"/>
  <c r="EB27" i="4"/>
  <c r="S27" i="4"/>
  <c r="P27" i="4"/>
  <c r="Y27" i="4"/>
  <c r="BC27" i="4"/>
  <c r="AZ27" i="4"/>
  <c r="AK27" i="4"/>
  <c r="O157" i="11" l="1"/>
  <c r="F158" i="11"/>
  <c r="I157" i="11"/>
  <c r="O156" i="11"/>
  <c r="I156" i="11"/>
  <c r="BR94" i="4"/>
  <c r="BR95" i="4" s="1"/>
  <c r="BR27" i="4"/>
  <c r="BR83" i="4" s="1"/>
  <c r="BR91" i="4" s="1"/>
  <c r="BP84" i="4"/>
  <c r="BP83" i="4"/>
  <c r="G26" i="4"/>
  <c r="Y26" i="4"/>
  <c r="AZ26" i="4"/>
  <c r="F159" i="11" l="1"/>
  <c r="O158" i="11"/>
  <c r="I158" i="11"/>
  <c r="BR85" i="4"/>
  <c r="BR86" i="4"/>
  <c r="BR90" i="4" s="1"/>
  <c r="C29" i="5"/>
  <c r="C30" i="5"/>
  <c r="C31" i="5"/>
  <c r="C32" i="5"/>
  <c r="C33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5" i="5"/>
  <c r="F4" i="5"/>
  <c r="C4" i="5"/>
  <c r="I159" i="11" l="1"/>
  <c r="O159" i="11"/>
  <c r="F160" i="11"/>
  <c r="AW25" i="4"/>
  <c r="AQ25" i="4"/>
  <c r="V25" i="4"/>
  <c r="O160" i="11" l="1"/>
  <c r="I160" i="11"/>
  <c r="F161" i="11"/>
  <c r="G94" i="4"/>
  <c r="G95" i="4" s="1"/>
  <c r="J94" i="4"/>
  <c r="J95" i="4" s="1"/>
  <c r="M94" i="4"/>
  <c r="M95" i="4" s="1"/>
  <c r="P94" i="4"/>
  <c r="P95" i="4" s="1"/>
  <c r="S94" i="4"/>
  <c r="S95" i="4" s="1"/>
  <c r="V94" i="4"/>
  <c r="V95" i="4" s="1"/>
  <c r="Y94" i="4"/>
  <c r="Y95" i="4" s="1"/>
  <c r="AB94" i="4"/>
  <c r="AB95" i="4" s="1"/>
  <c r="AE94" i="4"/>
  <c r="AE95" i="4" s="1"/>
  <c r="AH94" i="4"/>
  <c r="AH95" i="4" s="1"/>
  <c r="AK94" i="4"/>
  <c r="AK95" i="4" s="1"/>
  <c r="AN94" i="4"/>
  <c r="AN95" i="4" s="1"/>
  <c r="AQ94" i="4"/>
  <c r="AQ95" i="4" s="1"/>
  <c r="AT94" i="4"/>
  <c r="AT95" i="4" s="1"/>
  <c r="AW94" i="4"/>
  <c r="AW95" i="4" s="1"/>
  <c r="AZ94" i="4"/>
  <c r="AZ95" i="4" s="1"/>
  <c r="BC94" i="4"/>
  <c r="BC95" i="4" s="1"/>
  <c r="BF94" i="4"/>
  <c r="BF95" i="4" s="1"/>
  <c r="BI94" i="4"/>
  <c r="BI95" i="4" s="1"/>
  <c r="BL94" i="4"/>
  <c r="BL95" i="4" s="1"/>
  <c r="BO94" i="4"/>
  <c r="BO95" i="4" s="1"/>
  <c r="DV94" i="4"/>
  <c r="DV95" i="4" s="1"/>
  <c r="EB94" i="4"/>
  <c r="EB95" i="4" s="1"/>
  <c r="D94" i="4"/>
  <c r="D95" i="4" s="1"/>
  <c r="BO25" i="4"/>
  <c r="I161" i="11" l="1"/>
  <c r="O161" i="11"/>
  <c r="F162" i="11"/>
  <c r="BO64" i="4"/>
  <c r="BM64" i="4" s="1"/>
  <c r="A107" i="4"/>
  <c r="A109" i="4" s="1"/>
  <c r="BO83" i="4"/>
  <c r="BO91" i="4" s="1"/>
  <c r="BC24" i="4"/>
  <c r="AT24" i="4"/>
  <c r="BJ84" i="4"/>
  <c r="BJ83" i="4"/>
  <c r="AH23" i="4"/>
  <c r="AZ23" i="4"/>
  <c r="BI23" i="4"/>
  <c r="BL22" i="4"/>
  <c r="AE21" i="4"/>
  <c r="P20" i="4"/>
  <c r="G20" i="4"/>
  <c r="AN20" i="4"/>
  <c r="AN63" i="4" s="1"/>
  <c r="AL63" i="4" s="1"/>
  <c r="F163" i="11" l="1"/>
  <c r="I162" i="11"/>
  <c r="O162" i="11"/>
  <c r="F164" i="11"/>
  <c r="BI63" i="4"/>
  <c r="BG63" i="4" s="1"/>
  <c r="BM84" i="4"/>
  <c r="BM83" i="4"/>
  <c r="BO86" i="4" s="1"/>
  <c r="BO90" i="4" s="1"/>
  <c r="BO85" i="4"/>
  <c r="BL39" i="4"/>
  <c r="BL83" i="4" s="1"/>
  <c r="EB19" i="4"/>
  <c r="BC19" i="4"/>
  <c r="G19" i="4"/>
  <c r="F165" i="11" l="1"/>
  <c r="I164" i="11"/>
  <c r="F166" i="11"/>
  <c r="O164" i="11"/>
  <c r="O163" i="11"/>
  <c r="I163" i="11"/>
  <c r="BL85" i="4"/>
  <c r="BG84" i="4"/>
  <c r="BG83" i="4"/>
  <c r="BI86" i="4" s="1"/>
  <c r="BI90" i="4" s="1"/>
  <c r="BI83" i="4"/>
  <c r="BI91" i="4" s="1"/>
  <c r="BI85" i="4"/>
  <c r="BL91" i="4"/>
  <c r="BL86" i="4"/>
  <c r="BL90" i="4" s="1"/>
  <c r="S18" i="4"/>
  <c r="BC18" i="4"/>
  <c r="AH18" i="4"/>
  <c r="AQ18" i="4"/>
  <c r="AZ18" i="4"/>
  <c r="AE18" i="4"/>
  <c r="AB18" i="4"/>
  <c r="Y18" i="4"/>
  <c r="F167" i="11" l="1"/>
  <c r="O166" i="11"/>
  <c r="I166" i="11"/>
  <c r="O165" i="11"/>
  <c r="I165" i="11"/>
  <c r="AB63" i="4"/>
  <c r="Z63" i="4" s="1"/>
  <c r="AB83" i="4"/>
  <c r="S17" i="4"/>
  <c r="V17" i="4"/>
  <c r="Y17" i="4"/>
  <c r="AK16" i="4"/>
  <c r="BC16" i="4"/>
  <c r="V16" i="4"/>
  <c r="Y16" i="4"/>
  <c r="AT16" i="4"/>
  <c r="AZ15" i="4"/>
  <c r="G15" i="4"/>
  <c r="F168" i="11" l="1"/>
  <c r="O167" i="11"/>
  <c r="I167" i="11"/>
  <c r="Z83" i="4"/>
  <c r="AB86" i="4" s="1"/>
  <c r="AB90" i="4" s="1"/>
  <c r="Z84" i="4"/>
  <c r="AB85" i="4"/>
  <c r="AB91" i="4"/>
  <c r="AZ14" i="4"/>
  <c r="BC14" i="4"/>
  <c r="Y14" i="4"/>
  <c r="S14" i="4"/>
  <c r="F170" i="11" l="1"/>
  <c r="I168" i="11"/>
  <c r="F169" i="11"/>
  <c r="O168" i="11"/>
  <c r="DV13" i="4"/>
  <c r="AQ13" i="4"/>
  <c r="Y12" i="4"/>
  <c r="BC12" i="4"/>
  <c r="D12" i="4"/>
  <c r="V12" i="4"/>
  <c r="E84" i="4"/>
  <c r="H84" i="4"/>
  <c r="K84" i="4"/>
  <c r="N84" i="4"/>
  <c r="Q84" i="4"/>
  <c r="T84" i="4"/>
  <c r="W84" i="4"/>
  <c r="AI84" i="4"/>
  <c r="AU84" i="4"/>
  <c r="AX84" i="4"/>
  <c r="BA84" i="4"/>
  <c r="DT84" i="4"/>
  <c r="DZ84" i="4"/>
  <c r="B84" i="4"/>
  <c r="DZ83" i="4"/>
  <c r="EB11" i="4"/>
  <c r="EB85" i="4" s="1"/>
  <c r="DT83" i="4"/>
  <c r="DV11" i="4"/>
  <c r="AZ11" i="4"/>
  <c r="S8" i="4"/>
  <c r="E83" i="4"/>
  <c r="H83" i="4"/>
  <c r="K83" i="4"/>
  <c r="N83" i="4"/>
  <c r="Q83" i="4"/>
  <c r="T83" i="4"/>
  <c r="W83" i="4"/>
  <c r="AI83" i="4"/>
  <c r="AU83" i="4"/>
  <c r="AX83" i="4"/>
  <c r="BA83" i="4"/>
  <c r="B83" i="4"/>
  <c r="Y10" i="4"/>
  <c r="V10" i="4"/>
  <c r="P10" i="4"/>
  <c r="BF9" i="4"/>
  <c r="AT9" i="4"/>
  <c r="BC8" i="4"/>
  <c r="AZ8" i="4"/>
  <c r="AW7" i="4"/>
  <c r="AW83" i="4" s="1"/>
  <c r="AW91" i="4" s="1"/>
  <c r="AT7" i="4"/>
  <c r="AT74" i="4" s="1"/>
  <c r="AR74" i="4" s="1"/>
  <c r="AR83" i="4" s="1"/>
  <c r="AQ6" i="4"/>
  <c r="AQ52" i="4" s="1"/>
  <c r="AO52" i="4" s="1"/>
  <c r="AO84" i="4" s="1"/>
  <c r="AN6" i="4"/>
  <c r="AK6" i="4"/>
  <c r="AK83" i="4" s="1"/>
  <c r="AK91" i="4" s="1"/>
  <c r="Y6" i="4"/>
  <c r="V6" i="4"/>
  <c r="AH5" i="4"/>
  <c r="AE5" i="4"/>
  <c r="AE65" i="4" s="1"/>
  <c r="G5" i="4"/>
  <c r="Y4" i="4"/>
  <c r="V4" i="4"/>
  <c r="S3" i="4"/>
  <c r="P3" i="4"/>
  <c r="M3" i="4"/>
  <c r="M83" i="4" s="1"/>
  <c r="M91" i="4" s="1"/>
  <c r="J3" i="4"/>
  <c r="J83" i="4" s="1"/>
  <c r="G3" i="4"/>
  <c r="D3" i="4"/>
  <c r="AR84" i="4" l="1"/>
  <c r="BC83" i="4"/>
  <c r="BC91" i="4" s="1"/>
  <c r="F171" i="11"/>
  <c r="O170" i="11"/>
  <c r="I170" i="11"/>
  <c r="I169" i="11"/>
  <c r="O169" i="11"/>
  <c r="AH52" i="4"/>
  <c r="AF52" i="4" s="1"/>
  <c r="BF60" i="4"/>
  <c r="BD60" i="4" s="1"/>
  <c r="AC65" i="4"/>
  <c r="AO83" i="4"/>
  <c r="AN51" i="4"/>
  <c r="AL51" i="4" s="1"/>
  <c r="AT85" i="4"/>
  <c r="S85" i="4"/>
  <c r="V85" i="4"/>
  <c r="AZ85" i="4"/>
  <c r="AK85" i="4"/>
  <c r="G83" i="4"/>
  <c r="G91" i="4" s="1"/>
  <c r="P85" i="4"/>
  <c r="J86" i="4"/>
  <c r="J90" i="4" s="1"/>
  <c r="J91" i="4"/>
  <c r="J85" i="4"/>
  <c r="G85" i="4"/>
  <c r="D85" i="4"/>
  <c r="BC85" i="4"/>
  <c r="BF85" i="4"/>
  <c r="Y85" i="4"/>
  <c r="EB83" i="4"/>
  <c r="EB91" i="4" s="1"/>
  <c r="AW85" i="4"/>
  <c r="M85" i="4"/>
  <c r="DV85" i="4"/>
  <c r="AQ85" i="4"/>
  <c r="DV83" i="4"/>
  <c r="AQ83" i="4"/>
  <c r="D83" i="4"/>
  <c r="AK86" i="4"/>
  <c r="AK90" i="4" s="1"/>
  <c r="AW86" i="4"/>
  <c r="AW90" i="4" s="1"/>
  <c r="M86" i="4"/>
  <c r="M90" i="4" s="1"/>
  <c r="AZ83" i="4"/>
  <c r="V83" i="4"/>
  <c r="P83" i="4"/>
  <c r="Y83" i="4"/>
  <c r="AT83" i="4"/>
  <c r="S83" i="4"/>
  <c r="BC86" i="4"/>
  <c r="BC90" i="4" s="1"/>
  <c r="O171" i="11" l="1"/>
  <c r="I171" i="11"/>
  <c r="AH85" i="4"/>
  <c r="F175" i="11"/>
  <c r="F172" i="11"/>
  <c r="BF83" i="4"/>
  <c r="BF91" i="4" s="1"/>
  <c r="AC83" i="4"/>
  <c r="AC84" i="4"/>
  <c r="AE85" i="4"/>
  <c r="AE83" i="4"/>
  <c r="AE91" i="4" s="1"/>
  <c r="BD84" i="4"/>
  <c r="BD83" i="4"/>
  <c r="AN85" i="4"/>
  <c r="AF84" i="4"/>
  <c r="AF83" i="4"/>
  <c r="AH83" i="4"/>
  <c r="AH91" i="4" s="1"/>
  <c r="AL84" i="4"/>
  <c r="AL83" i="4"/>
  <c r="AN83" i="4"/>
  <c r="AN91" i="4" s="1"/>
  <c r="G86" i="4"/>
  <c r="G90" i="4" s="1"/>
  <c r="DV86" i="4"/>
  <c r="DV90" i="4" s="1"/>
  <c r="DV91" i="4"/>
  <c r="EB86" i="4"/>
  <c r="EB90" i="4" s="1"/>
  <c r="Y86" i="4"/>
  <c r="Y90" i="4" s="1"/>
  <c r="Y91" i="4"/>
  <c r="P86" i="4"/>
  <c r="P90" i="4" s="1"/>
  <c r="P91" i="4"/>
  <c r="D86" i="4"/>
  <c r="D90" i="4" s="1"/>
  <c r="D91" i="4"/>
  <c r="AQ86" i="4"/>
  <c r="AQ90" i="4" s="1"/>
  <c r="AQ91" i="4"/>
  <c r="AT86" i="4"/>
  <c r="AT90" i="4" s="1"/>
  <c r="AT91" i="4"/>
  <c r="V86" i="4"/>
  <c r="V90" i="4" s="1"/>
  <c r="V91" i="4"/>
  <c r="S86" i="4"/>
  <c r="S90" i="4" s="1"/>
  <c r="S91" i="4"/>
  <c r="AZ86" i="4"/>
  <c r="AZ90" i="4" s="1"/>
  <c r="AZ91" i="4"/>
  <c r="BF86" i="4" l="1"/>
  <c r="BF90" i="4" s="1"/>
  <c r="F176" i="11"/>
  <c r="O175" i="11"/>
  <c r="I175" i="11"/>
  <c r="I172" i="11"/>
  <c r="F173" i="11"/>
  <c r="F174" i="11" s="1"/>
  <c r="O172" i="11"/>
  <c r="AE86" i="4"/>
  <c r="AE90" i="4" s="1"/>
  <c r="AH86" i="4"/>
  <c r="AH90" i="4" s="1"/>
  <c r="A98" i="4"/>
  <c r="AN86" i="4"/>
  <c r="AN90" i="4" s="1"/>
  <c r="A100" i="4"/>
  <c r="O174" i="11" l="1"/>
  <c r="I174" i="11"/>
  <c r="F177" i="11"/>
  <c r="O176" i="11"/>
  <c r="I176" i="11"/>
  <c r="O173" i="11"/>
  <c r="I173" i="11"/>
  <c r="A102" i="4"/>
  <c r="F178" i="11" l="1"/>
  <c r="I177" i="11"/>
  <c r="O177" i="11"/>
  <c r="F179" i="11" l="1"/>
  <c r="O178" i="11"/>
  <c r="I178" i="11"/>
  <c r="F180" i="11" l="1"/>
  <c r="I179" i="11"/>
  <c r="O179" i="11"/>
  <c r="O180" i="11" l="1"/>
  <c r="F181" i="11"/>
  <c r="I180" i="11"/>
  <c r="F182" i="11" l="1"/>
  <c r="O181" i="11"/>
  <c r="I181" i="11"/>
  <c r="F183" i="11" l="1"/>
  <c r="O182" i="11"/>
  <c r="I182" i="11"/>
  <c r="F184" i="11" l="1"/>
  <c r="O183" i="11"/>
  <c r="I183" i="11"/>
  <c r="F185" i="11" l="1"/>
  <c r="O184" i="11"/>
  <c r="I184" i="11"/>
  <c r="F186" i="11" l="1"/>
  <c r="I185" i="11"/>
  <c r="O185" i="11"/>
  <c r="F191" i="11" l="1"/>
  <c r="F192" i="11" s="1"/>
  <c r="F193" i="11" s="1"/>
  <c r="F194" i="11" s="1"/>
  <c r="F195" i="11" s="1"/>
  <c r="F196" i="11" s="1"/>
  <c r="F197" i="11" s="1"/>
  <c r="O186" i="11"/>
  <c r="I18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33.3%   1星
31%      2星
28.6%   3星
26.2%   4星
23.85% 5星</t>
        </r>
      </text>
    </comment>
    <comment ref="O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27.2%   1星
25.3%   2星
23.3%   3星
21.4%   4星
19.45% 5星</t>
        </r>
      </text>
    </comment>
    <comment ref="A13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HS300: 2964</t>
        </r>
      </text>
    </comment>
    <comment ref="A15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HS300: 3530</t>
        </r>
      </text>
    </comment>
    <comment ref="A184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A shares, not including B shares and Kechuang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2019.12.31</t>
        </r>
      </text>
    </comment>
    <comment ref="I1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2020.3.31</t>
        </r>
      </text>
    </comment>
    <comment ref="H18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2020.6.26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50和300：差的部分用蛋卷里的：基本面60，基本面120，和沪深300价值来代替。
优先卖出代替的</t>
        </r>
      </text>
    </comment>
    <comment ref="B28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投入倍数。每次投入在上次投入的基础上的倍数</t>
        </r>
      </text>
    </comment>
    <comment ref="C28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价格的预计最大跌幅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投入倍数。每次投入在上次投入的基础上的倍数</t>
        </r>
      </text>
    </comment>
    <comment ref="C2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价格的预计最大跌幅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<sst xmlns="http://schemas.openxmlformats.org/spreadsheetml/2006/main" count="508" uniqueCount="320">
  <si>
    <t>创业板ETF(110026)</t>
  </si>
  <si>
    <t>标普红利(501029)</t>
  </si>
  <si>
    <t>证券公司 502010</t>
  </si>
  <si>
    <t>中证养老000968</t>
  </si>
  <si>
    <t>可选消费001133</t>
  </si>
  <si>
    <t>中证500(001052)</t>
  </si>
  <si>
    <t>全指医药001180</t>
  </si>
  <si>
    <t>中证500C(002903)</t>
  </si>
  <si>
    <t>纳斯达克100(000834)</t>
  </si>
  <si>
    <t>上证50(001051)</t>
  </si>
  <si>
    <t>标普500(050025)</t>
  </si>
  <si>
    <t>中证传媒(004752)</t>
  </si>
  <si>
    <t>全指信息000942</t>
  </si>
  <si>
    <t>建信中证500增强000478</t>
  </si>
  <si>
    <t>中证红利100032</t>
  </si>
  <si>
    <t>全指信息C 002974</t>
  </si>
  <si>
    <t>组合成本</t>
  </si>
  <si>
    <t>组合金额  份额</t>
  </si>
  <si>
    <t>组合收益</t>
  </si>
  <si>
    <t>德国Dax 000614</t>
  </si>
  <si>
    <t>华宝油气 162411</t>
  </si>
  <si>
    <t>费率</t>
  </si>
  <si>
    <t>份额</t>
  </si>
  <si>
    <t>金额</t>
  </si>
  <si>
    <t>总市值</t>
  </si>
  <si>
    <t>组合市值</t>
  </si>
  <si>
    <t>全指医药C 002978</t>
  </si>
  <si>
    <t>总投入</t>
  </si>
  <si>
    <t>总收益</t>
  </si>
  <si>
    <t>全指可选C 002977</t>
  </si>
  <si>
    <t>大成中证红利 090010</t>
  </si>
  <si>
    <t>创业板C 004744</t>
  </si>
  <si>
    <t>上证50C(004746)</t>
  </si>
  <si>
    <t>我的成本</t>
  </si>
  <si>
    <t>我的份额</t>
  </si>
  <si>
    <t>我的投入</t>
  </si>
  <si>
    <t>我的总投入</t>
  </si>
  <si>
    <t>我的总收益</t>
  </si>
  <si>
    <t>我的总市值</t>
  </si>
  <si>
    <t>我的市值</t>
  </si>
  <si>
    <t>混合</t>
  </si>
  <si>
    <t>期末份额</t>
  </si>
  <si>
    <t>增减</t>
  </si>
  <si>
    <t>变化比例</t>
  </si>
  <si>
    <t>2013.10</t>
  </si>
  <si>
    <t>2014.10</t>
  </si>
  <si>
    <t>2015.10</t>
  </si>
  <si>
    <t>2016.10</t>
  </si>
  <si>
    <t>2017.10</t>
  </si>
  <si>
    <t>2018.10</t>
  </si>
  <si>
    <t>2019.10</t>
  </si>
  <si>
    <t>`</t>
  </si>
  <si>
    <t>沪深300  000051</t>
  </si>
  <si>
    <t>中证银行指数 161029</t>
  </si>
  <si>
    <t>中证养老C  002982</t>
  </si>
  <si>
    <t>数量</t>
  </si>
  <si>
    <t>买入价格</t>
  </si>
  <si>
    <t>卖出价格</t>
  </si>
  <si>
    <t>卖出金额</t>
  </si>
  <si>
    <t>盈利金额</t>
  </si>
  <si>
    <t>sum/avg</t>
  </si>
  <si>
    <t>2016.08.08</t>
  </si>
  <si>
    <t>2016.08.24</t>
  </si>
  <si>
    <t>2017.11.23</t>
  </si>
  <si>
    <t>2018.02.07</t>
  </si>
  <si>
    <t>2018.08.28</t>
  </si>
  <si>
    <t>2019.04.16</t>
  </si>
  <si>
    <t>批次</t>
    <phoneticPr fontId="6" type="noConversion"/>
  </si>
  <si>
    <t>卖出日期</t>
    <phoneticPr fontId="6" type="noConversion"/>
  </si>
  <si>
    <t>恒生指数  000071</t>
  </si>
  <si>
    <t>兴全可转债 340001</t>
  </si>
  <si>
    <t>3/30/2019</t>
    <phoneticPr fontId="6" type="noConversion"/>
  </si>
  <si>
    <t>4/27/2019</t>
    <phoneticPr fontId="6" type="noConversion"/>
  </si>
  <si>
    <t>6/1/2019</t>
    <phoneticPr fontId="6" type="noConversion"/>
  </si>
  <si>
    <t>且慢</t>
    <phoneticPr fontId="6" type="noConversion"/>
  </si>
  <si>
    <t>蛋卷</t>
    <phoneticPr fontId="6" type="noConversion"/>
  </si>
  <si>
    <t>平安证券基金</t>
  </si>
  <si>
    <t>天天基金</t>
  </si>
  <si>
    <t>深F60  530015</t>
  </si>
  <si>
    <t>6/21/2019 (分红)</t>
  </si>
  <si>
    <t>6/19/2019 (分红)</t>
  </si>
  <si>
    <t>中证银行C 001595</t>
  </si>
  <si>
    <t>买入金额</t>
  </si>
  <si>
    <t>深证红利C 006724</t>
  </si>
  <si>
    <t>深F120  070023</t>
  </si>
  <si>
    <t>深F120C  005998</t>
  </si>
  <si>
    <t>广发中证养老 000968</t>
  </si>
  <si>
    <t>净值</t>
  </si>
  <si>
    <t>申购费率</t>
  </si>
  <si>
    <t>天弘中证医药100A  001550</t>
  </si>
  <si>
    <t>景顺长城中证500低波动  003318</t>
  </si>
  <si>
    <t>嘉实深证基本面120联接  070023</t>
  </si>
  <si>
    <t>大成中证红利指数  090010</t>
  </si>
  <si>
    <t>富国中证红利指数增强  100032</t>
  </si>
  <si>
    <t>易方达H股ETF联接  110031</t>
  </si>
  <si>
    <t>嘉实基本面50指数(LOF)A  160716</t>
  </si>
  <si>
    <t>申万菱信沪深300价值指数  310398</t>
  </si>
  <si>
    <t>华宝香港中小  501021</t>
  </si>
  <si>
    <t>华宝红利基金  501029</t>
  </si>
  <si>
    <t>华夏上证50AH优选指数  501050</t>
  </si>
  <si>
    <t>银河沪深300价值指数  519671</t>
  </si>
  <si>
    <t>建信深证基本面60ETF联接A  530015</t>
  </si>
  <si>
    <t>大成景安短融债券E  002086</t>
  </si>
  <si>
    <t>投入金额</t>
  </si>
  <si>
    <t>累计份额</t>
  </si>
  <si>
    <t>市值</t>
  </si>
  <si>
    <t>累计投入</t>
  </si>
  <si>
    <t>市值占比</t>
  </si>
  <si>
    <t>盈利</t>
  </si>
  <si>
    <t>成本</t>
  </si>
  <si>
    <t>易方达沪深300非银ETF联接  000950</t>
  </si>
  <si>
    <t>华宝红利基金C  005125</t>
  </si>
  <si>
    <t>富国中证500指数增强  161017</t>
  </si>
  <si>
    <t>泰达宏利沪深300增强A  162213</t>
  </si>
  <si>
    <t>年化收益</t>
  </si>
  <si>
    <t>中欧可转债A  004993</t>
  </si>
  <si>
    <t>上证</t>
  </si>
  <si>
    <t>沪深300</t>
  </si>
  <si>
    <t>中证500</t>
  </si>
  <si>
    <t>创业</t>
  </si>
  <si>
    <t>3年最低</t>
  </si>
  <si>
    <t>预估最低</t>
  </si>
  <si>
    <t>sum</t>
  </si>
  <si>
    <t>倍数</t>
  </si>
  <si>
    <t>分成5分，每份点位差值</t>
  </si>
  <si>
    <t>2019.08.01</t>
  </si>
  <si>
    <t>交税影响（估计成本提高）</t>
  </si>
  <si>
    <t>买入日收盘与买入价差价</t>
  </si>
  <si>
    <t>扣税金额（估计）</t>
  </si>
  <si>
    <t>平均卖出价格（税后）</t>
  </si>
  <si>
    <t>税后收益率</t>
  </si>
  <si>
    <t>净利润</t>
  </si>
  <si>
    <t>大概成本</t>
  </si>
  <si>
    <t>最新净值(2019.08.15)</t>
  </si>
  <si>
    <t>中欧短债A 002920</t>
  </si>
  <si>
    <t>易方达H股ETF  110031</t>
  </si>
  <si>
    <t>2019.08.23</t>
  </si>
  <si>
    <t>买入当日收盘价</t>
  </si>
  <si>
    <t>大摩强收益债券(233005)</t>
  </si>
  <si>
    <t>股票型</t>
  </si>
  <si>
    <t>沪市</t>
  </si>
  <si>
    <t>深市</t>
  </si>
  <si>
    <t>M2</t>
  </si>
  <si>
    <t>最新净值(2019.9.10)</t>
  </si>
  <si>
    <t>易方达增强债A  110017</t>
  </si>
  <si>
    <t>M2环比</t>
  </si>
  <si>
    <t>投入仓位</t>
  </si>
  <si>
    <t>价格</t>
  </si>
  <si>
    <t>持仓份额</t>
  </si>
  <si>
    <t>持仓成本</t>
  </si>
  <si>
    <t>浮动亏损</t>
  </si>
  <si>
    <t>证券C 004070</t>
  </si>
  <si>
    <t>最新净值11/28/2019</t>
  </si>
  <si>
    <t>天弘中证银行指数A  001594</t>
  </si>
  <si>
    <t>易方达裕丰债 000171</t>
  </si>
  <si>
    <t>华夏海外债 001061</t>
  </si>
  <si>
    <t>易方达中概互联50ETF  006327</t>
  </si>
  <si>
    <t>易方达上证中盘ETF 110021</t>
  </si>
  <si>
    <t>华夏鼎沛债券A  005886</t>
  </si>
  <si>
    <t>汇总</t>
  </si>
  <si>
    <t>2020.02.03</t>
  </si>
  <si>
    <t>税前收益率</t>
  </si>
  <si>
    <t>易方达标普信息科技 161128</t>
  </si>
  <si>
    <t>红利</t>
  </si>
  <si>
    <t>差的份数</t>
  </si>
  <si>
    <t>医药</t>
  </si>
  <si>
    <t>养老</t>
  </si>
  <si>
    <t>总份数</t>
  </si>
  <si>
    <t>证券</t>
  </si>
  <si>
    <t>全指金融</t>
  </si>
  <si>
    <t>恒生</t>
  </si>
  <si>
    <t>蛋卷</t>
  </si>
  <si>
    <t>平安证券</t>
  </si>
  <si>
    <t>挖财</t>
  </si>
  <si>
    <t>我的份数</t>
  </si>
  <si>
    <t>Lagom</t>
  </si>
  <si>
    <t>证券ETF 512880</t>
  </si>
  <si>
    <t>档位</t>
  </si>
  <si>
    <t>买入数量</t>
  </si>
  <si>
    <t>卖出数量</t>
  </si>
  <si>
    <t>可转债</t>
  </si>
  <si>
    <t>华宝证券</t>
  </si>
  <si>
    <t>沪市流通</t>
  </si>
  <si>
    <t>深市流通</t>
  </si>
  <si>
    <t>总流通</t>
  </si>
  <si>
    <t>总市值/M2</t>
  </si>
  <si>
    <t>总流通/M2</t>
  </si>
  <si>
    <t>M2移动平均</t>
  </si>
  <si>
    <t>总市值/M2移动平均</t>
  </si>
  <si>
    <t>总流通/M2移动平均</t>
  </si>
  <si>
    <t>2020.08.03</t>
  </si>
  <si>
    <t>差值</t>
  </si>
  <si>
    <t>6000+8000</t>
  </si>
  <si>
    <t>银行:蛋卷 4000+U定投2000</t>
  </si>
  <si>
    <t>2020.10</t>
  </si>
  <si>
    <t>2020.11</t>
  </si>
  <si>
    <t>价值五剑</t>
  </si>
  <si>
    <t>2018.1.31 ~ 2018.12.31</t>
  </si>
  <si>
    <t>1月底</t>
  </si>
  <si>
    <t>2月底</t>
  </si>
  <si>
    <t>3月底</t>
  </si>
  <si>
    <t>4月底</t>
  </si>
  <si>
    <t>5月底</t>
  </si>
  <si>
    <t>6月底</t>
  </si>
  <si>
    <t>7月底</t>
  </si>
  <si>
    <t>8月底</t>
  </si>
  <si>
    <t>9月底</t>
  </si>
  <si>
    <t>10月底</t>
  </si>
  <si>
    <t>11月底</t>
  </si>
  <si>
    <t>12月底</t>
  </si>
  <si>
    <t>增长</t>
  </si>
  <si>
    <t>同期HS300</t>
  </si>
  <si>
    <t>累计</t>
  </si>
  <si>
    <t>高点</t>
  </si>
  <si>
    <t>低点</t>
  </si>
  <si>
    <t>回撤幅度</t>
  </si>
  <si>
    <t>节日</t>
  </si>
  <si>
    <t>日期</t>
  </si>
  <si>
    <t>元旦</t>
  </si>
  <si>
    <t>春节</t>
  </si>
  <si>
    <t>清明</t>
  </si>
  <si>
    <t>劳动节</t>
  </si>
  <si>
    <t>端午</t>
  </si>
  <si>
    <t>国庆中秋</t>
  </si>
  <si>
    <t>回撤天数(交易日)</t>
  </si>
  <si>
    <t>回撤天数(自然日)</t>
  </si>
  <si>
    <t>成长五剑</t>
  </si>
  <si>
    <t>长江电力</t>
  </si>
  <si>
    <t>间隔比例</t>
  </si>
  <si>
    <t>中山公用</t>
  </si>
  <si>
    <t>8500+6600(500低波)</t>
  </si>
  <si>
    <t>石油基金160416</t>
  </si>
  <si>
    <t>同仁堂</t>
  </si>
  <si>
    <t>2020.12</t>
  </si>
  <si>
    <t>新高以后回撤（2019年以来） 价值五剑</t>
  </si>
  <si>
    <t>回撤</t>
  </si>
  <si>
    <t>2021.1</t>
  </si>
  <si>
    <t>油气S</t>
  </si>
  <si>
    <t>油气150</t>
  </si>
  <si>
    <t>油气150小</t>
  </si>
  <si>
    <t>油气蛋卷</t>
  </si>
  <si>
    <t>17000+6600</t>
  </si>
  <si>
    <t>已卖出</t>
  </si>
  <si>
    <t>总投入成本</t>
  </si>
  <si>
    <t>当前成本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</si>
  <si>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</si>
  <si>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</si>
  <si>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</si>
  <si>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</si>
  <si>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</si>
  <si>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</si>
  <si>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</si>
  <si>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</si>
  <si>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</si>
  <si>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</si>
  <si>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</si>
  <si>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2022.1</t>
  </si>
  <si>
    <t>2022.2</t>
  </si>
  <si>
    <t>2022.3</t>
  </si>
  <si>
    <t>2022.4</t>
  </si>
  <si>
    <t>2022.5</t>
  </si>
  <si>
    <t>价值五剑</t>
    <phoneticPr fontId="6" type="noConversion"/>
  </si>
  <si>
    <t>成长五剑</t>
    <phoneticPr fontId="6" type="noConversion"/>
  </si>
  <si>
    <t>沪深300</t>
    <phoneticPr fontId="6" type="noConversion"/>
  </si>
  <si>
    <t>M2同比</t>
    <phoneticPr fontId="7" type="noConversion"/>
  </si>
  <si>
    <t>2021.02.01</t>
  </si>
  <si>
    <t>2021.08.02</t>
  </si>
  <si>
    <t>2022.02.01</t>
  </si>
  <si>
    <t>1913.42+1740.2+6325.21+11133.63</t>
  </si>
  <si>
    <t>阶段高点</t>
  </si>
  <si>
    <t>阶段低点</t>
  </si>
  <si>
    <t>场外账户</t>
  </si>
  <si>
    <t>hs300</t>
  </si>
  <si>
    <t>zz500</t>
  </si>
  <si>
    <t>偏股基金</t>
  </si>
  <si>
    <t>有知有行记账：</t>
  </si>
  <si>
    <t>五剑定投</t>
    <phoneticPr fontId="6" type="noConversion"/>
  </si>
  <si>
    <t>孟总</t>
    <phoneticPr fontId="6" type="noConversion"/>
  </si>
  <si>
    <t>孟总</t>
    <phoneticPr fontId="6" type="noConversion"/>
  </si>
  <si>
    <t>黑板报1</t>
  </si>
  <si>
    <t>国内汇总</t>
  </si>
  <si>
    <t>累计天数</t>
    <phoneticPr fontId="6" type="noConversion"/>
  </si>
  <si>
    <t>朱雀企业优胜C</t>
  </si>
  <si>
    <t>富国优质发展混合A</t>
  </si>
  <si>
    <t>易方达逆向投资混合A</t>
  </si>
  <si>
    <t>中信保诚精萃成长混合A</t>
  </si>
  <si>
    <t>银华鑫锐灵活配置混合(LOF)A</t>
  </si>
  <si>
    <t>广发价值领先混合A</t>
  </si>
  <si>
    <t>景顺长城价值边际灵活配置混合A</t>
  </si>
  <si>
    <t>招商核心竞争力混合A</t>
  </si>
  <si>
    <t>货币</t>
  </si>
  <si>
    <t>交银启明混合A</t>
  </si>
  <si>
    <t>原始比例</t>
  </si>
  <si>
    <t>我的比例</t>
  </si>
  <si>
    <t>我的金额</t>
  </si>
  <si>
    <t>广发利鑫灵活配置混合A</t>
  </si>
  <si>
    <t>圆信永丰优享生活</t>
  </si>
  <si>
    <t>兴全多维价值混合A</t>
  </si>
  <si>
    <t>博时新收益A</t>
  </si>
  <si>
    <t>工银新趋势灵活配置混合A</t>
  </si>
  <si>
    <t>万家新兴蓝筹灵活配置混合</t>
  </si>
  <si>
    <t>中泰星元灵活配置混合A</t>
  </si>
  <si>
    <t>待转入金额</t>
  </si>
  <si>
    <t>待转入总金额</t>
  </si>
  <si>
    <t>转入前金额</t>
  </si>
  <si>
    <t>转入后金额</t>
  </si>
  <si>
    <t>嘉实周期优选混合 070027</t>
  </si>
  <si>
    <t>泰达睿智稳健混合A 003501</t>
  </si>
  <si>
    <t>zz500</t>
    <phoneticPr fontId="6" type="noConversion"/>
  </si>
  <si>
    <t>汇添富高端制造股票A 001725</t>
  </si>
  <si>
    <t>景顺长城远见成长混合A 014472</t>
  </si>
  <si>
    <t>中欧瑾和灵活配置混合A 001173</t>
  </si>
  <si>
    <t>2023.02.15</t>
  </si>
  <si>
    <t>长城双动力混合A 200010</t>
  </si>
  <si>
    <t>华宝生态中国混合A 000612</t>
  </si>
  <si>
    <t>华安品质甄选混合A 013680</t>
  </si>
  <si>
    <t>2023.2.22</t>
  </si>
  <si>
    <t>建信创新中国混合 000308</t>
  </si>
  <si>
    <t>东方红京东大数据混合A 001564</t>
  </si>
  <si>
    <t>中泰星宇价值成长混合A 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</si>
</sst>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2">
    <font>
      <sz val="11"/>
      <color theme="1"/>
      <name val="Calibri"/>
      <family val="2"/>
      <scheme val="minor"/>
    </font>
    <font>
      <sz val="11"/>
      <color rgb="FF33353C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0" fillId="7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0" fillId="4" borderId="0" xfId="0" applyFill="1"/>
    <xf numFmtId="164" fontId="4" fillId="4" borderId="0" xfId="1" applyNumberFormat="1" applyFill="1"/>
    <xf numFmtId="164" fontId="0" fillId="4" borderId="0" xfId="0" applyNumberFormat="1" applyFill="1"/>
    <xf numFmtId="10" fontId="4" fillId="4" borderId="0" xfId="1" applyNumberFormat="1" applyFill="1"/>
    <xf numFmtId="10" fontId="4" fillId="0" borderId="0" xfId="1" applyNumberFormat="1"/>
    <xf numFmtId="10" fontId="0" fillId="0" borderId="0" xfId="0" applyNumberFormat="1"/>
    <xf numFmtId="164" fontId="4" fillId="0" borderId="0" xfId="1" applyNumberFormat="1"/>
    <xf numFmtId="164" fontId="0" fillId="0" borderId="0" xfId="0" applyNumberFormat="1"/>
    <xf numFmtId="164" fontId="5" fillId="0" borderId="0" xfId="1" applyNumberFormat="1" applyFont="1" applyAlignment="1">
      <alignment horizontal="left"/>
    </xf>
    <xf numFmtId="10" fontId="0" fillId="4" borderId="0" xfId="0" applyNumberFormat="1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4" fontId="0" fillId="0" borderId="0" xfId="0" applyNumberFormat="1"/>
    <xf numFmtId="4" fontId="3" fillId="0" borderId="0" xfId="2" applyNumberFormat="1" applyFont="1" applyFill="1"/>
    <xf numFmtId="10" fontId="3" fillId="0" borderId="0" xfId="0" applyNumberFormat="1" applyFont="1"/>
    <xf numFmtId="10" fontId="3" fillId="0" borderId="0" xfId="2" applyNumberFormat="1" applyFont="1" applyFill="1"/>
    <xf numFmtId="14" fontId="3" fillId="0" borderId="0" xfId="2" applyNumberFormat="1" applyFont="1" applyFill="1"/>
    <xf numFmtId="0" fontId="3" fillId="0" borderId="0" xfId="2" applyFont="1" applyFill="1"/>
    <xf numFmtId="49" fontId="0" fillId="0" borderId="0" xfId="0" applyNumberFormat="1"/>
    <xf numFmtId="10" fontId="0" fillId="8" borderId="0" xfId="0" applyNumberFormat="1" applyFill="1"/>
    <xf numFmtId="10" fontId="0" fillId="6" borderId="0" xfId="0" applyNumberFormat="1" applyFill="1"/>
    <xf numFmtId="10" fontId="0" fillId="9" borderId="0" xfId="0" applyNumberFormat="1" applyFill="1"/>
    <xf numFmtId="17" fontId="0" fillId="0" borderId="0" xfId="0" applyNumberFormat="1"/>
    <xf numFmtId="10" fontId="0" fillId="5" borderId="0" xfId="0" applyNumberFormat="1" applyFill="1"/>
    <xf numFmtId="14" fontId="0" fillId="6" borderId="0" xfId="0" applyNumberFormat="1" applyFill="1"/>
    <xf numFmtId="0" fontId="11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/>
  </cellXfs>
  <cellStyles count="3">
    <cellStyle name="Good" xfId="2" builtinId="26"/>
    <cellStyle name="Normal" xfId="0" builtinId="0"/>
    <cellStyle name="常规 2" xfId="1" xr:uid="{00000000-0005-0000-0000-000001000000}"/>
  </cellStyles>
  <dxfs count="20"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  <border>
        <left/>
        <right/>
        <top/>
        <bottom/>
      </border>
    </dxf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  <border>
        <left/>
        <right/>
        <top/>
        <bottom/>
      </border>
    </dxf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</dxfs>
  <tableStyles count="0" defaultTableStyle="TableStyleMedium9" defaultPivotStyle="PivotStyleLight16"/>
  <colors>
    <mruColors>
      <color rgb="FFFFFF00"/>
      <color rgb="FF66FF33"/>
      <color rgb="FF99FF33"/>
      <color rgb="FFFF9900"/>
      <color rgb="FFCCFF33"/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opLeftCell="A10" workbookViewId="0">
      <selection activeCell="M38" sqref="M38"/>
    </sheetView>
  </sheetViews>
  <sheetFormatPr defaultRowHeight="15"/>
  <cols>
    <col min="2" max="2" width="14.5703125" customWidth="1"/>
    <col min="3" max="3" width="9.5703125" bestFit="1" customWidth="1"/>
    <col min="5" max="5" width="9.5703125" style="24" bestFit="1" customWidth="1"/>
  </cols>
  <sheetData>
    <row r="2" spans="1:8">
      <c r="A2" t="s">
        <v>228</v>
      </c>
      <c r="B2" t="s">
        <v>176</v>
      </c>
    </row>
    <row r="3" spans="1:8">
      <c r="A3">
        <v>0.05</v>
      </c>
      <c r="B3" t="s">
        <v>177</v>
      </c>
      <c r="C3" t="s">
        <v>56</v>
      </c>
      <c r="D3" t="s">
        <v>178</v>
      </c>
      <c r="E3" s="24" t="s">
        <v>82</v>
      </c>
      <c r="F3" t="s">
        <v>57</v>
      </c>
      <c r="G3" t="s">
        <v>179</v>
      </c>
      <c r="H3" t="s">
        <v>58</v>
      </c>
    </row>
    <row r="4" spans="1:8">
      <c r="B4">
        <v>1</v>
      </c>
      <c r="C4">
        <v>0.9</v>
      </c>
      <c r="D4">
        <v>1100</v>
      </c>
      <c r="E4" s="24">
        <f>C4*D4</f>
        <v>990</v>
      </c>
      <c r="F4">
        <f>$C$4*(1+$A$3)</f>
        <v>0.94500000000000006</v>
      </c>
      <c r="G4">
        <f>D4-100</f>
        <v>1000</v>
      </c>
      <c r="H4">
        <f>F4*G4</f>
        <v>945.00000000000011</v>
      </c>
    </row>
    <row r="5" spans="1:8">
      <c r="A5">
        <v>1</v>
      </c>
      <c r="B5">
        <f>$B$4*(1-A5*A$3)</f>
        <v>0.95</v>
      </c>
      <c r="C5">
        <f>$C$4*(1-A5*$A$3)</f>
        <v>0.85499999999999998</v>
      </c>
      <c r="D5">
        <v>1200</v>
      </c>
      <c r="E5" s="24">
        <f t="shared" ref="E5:E12" si="0">C5*D5</f>
        <v>1026</v>
      </c>
      <c r="F5">
        <f>$C$4*(1-(A5-1)*$A$3)</f>
        <v>0.9</v>
      </c>
      <c r="G5">
        <f t="shared" ref="G5:G12" si="1">D5-100</f>
        <v>1100</v>
      </c>
      <c r="H5">
        <f t="shared" ref="H5:H12" si="2">F5*G5</f>
        <v>990</v>
      </c>
    </row>
    <row r="6" spans="1:8">
      <c r="A6">
        <v>2</v>
      </c>
      <c r="B6">
        <f t="shared" ref="B6:B12" si="3">$B$4*(1-A6*A$3)</f>
        <v>0.9</v>
      </c>
      <c r="C6">
        <f t="shared" ref="C6:C12" si="4">$C$4*(1-A6*$A$3)</f>
        <v>0.81</v>
      </c>
      <c r="D6">
        <v>1400</v>
      </c>
      <c r="E6" s="24">
        <f t="shared" si="0"/>
        <v>1134</v>
      </c>
      <c r="F6">
        <f t="shared" ref="F6:F12" si="5">$C$4*(1-(A6-1)*$A$3)</f>
        <v>0.85499999999999998</v>
      </c>
      <c r="G6">
        <f t="shared" si="1"/>
        <v>1300</v>
      </c>
      <c r="H6">
        <f t="shared" si="2"/>
        <v>1111.5</v>
      </c>
    </row>
    <row r="7" spans="1:8">
      <c r="A7">
        <v>3</v>
      </c>
      <c r="B7">
        <f t="shared" si="3"/>
        <v>0.85</v>
      </c>
      <c r="C7">
        <f t="shared" si="4"/>
        <v>0.76500000000000001</v>
      </c>
      <c r="D7">
        <v>1500</v>
      </c>
      <c r="E7" s="24">
        <f t="shared" si="0"/>
        <v>1147.5</v>
      </c>
      <c r="F7">
        <f t="shared" si="5"/>
        <v>0.81</v>
      </c>
      <c r="G7">
        <f t="shared" si="1"/>
        <v>1400</v>
      </c>
      <c r="H7">
        <f t="shared" si="2"/>
        <v>1134</v>
      </c>
    </row>
    <row r="8" spans="1:8">
      <c r="A8">
        <v>4</v>
      </c>
      <c r="B8">
        <f t="shared" si="3"/>
        <v>0.8</v>
      </c>
      <c r="C8">
        <f t="shared" si="4"/>
        <v>0.72000000000000008</v>
      </c>
      <c r="D8">
        <v>1700</v>
      </c>
      <c r="E8" s="24">
        <f t="shared" si="0"/>
        <v>1224.0000000000002</v>
      </c>
      <c r="F8">
        <f t="shared" si="5"/>
        <v>0.76500000000000001</v>
      </c>
      <c r="G8">
        <f t="shared" si="1"/>
        <v>1600</v>
      </c>
      <c r="H8">
        <f t="shared" si="2"/>
        <v>1224</v>
      </c>
    </row>
    <row r="9" spans="1:8">
      <c r="A9">
        <v>5</v>
      </c>
      <c r="B9">
        <f t="shared" si="3"/>
        <v>0.75</v>
      </c>
      <c r="C9">
        <f t="shared" si="4"/>
        <v>0.67500000000000004</v>
      </c>
      <c r="D9">
        <v>1900</v>
      </c>
      <c r="E9" s="24">
        <f t="shared" si="0"/>
        <v>1282.5</v>
      </c>
      <c r="F9">
        <f t="shared" si="5"/>
        <v>0.72000000000000008</v>
      </c>
      <c r="G9">
        <f t="shared" si="1"/>
        <v>1800</v>
      </c>
      <c r="H9">
        <f t="shared" si="2"/>
        <v>1296.0000000000002</v>
      </c>
    </row>
    <row r="10" spans="1:8">
      <c r="A10">
        <v>6</v>
      </c>
      <c r="B10">
        <f t="shared" si="3"/>
        <v>0.7</v>
      </c>
      <c r="C10">
        <f t="shared" si="4"/>
        <v>0.63</v>
      </c>
      <c r="D10">
        <v>2100</v>
      </c>
      <c r="E10" s="24">
        <f t="shared" si="0"/>
        <v>1323</v>
      </c>
      <c r="F10">
        <f t="shared" si="5"/>
        <v>0.67500000000000004</v>
      </c>
      <c r="G10">
        <f t="shared" si="1"/>
        <v>2000</v>
      </c>
      <c r="H10">
        <f t="shared" si="2"/>
        <v>1350</v>
      </c>
    </row>
    <row r="11" spans="1:8">
      <c r="A11">
        <v>7</v>
      </c>
      <c r="B11">
        <f t="shared" si="3"/>
        <v>0.64999999999999991</v>
      </c>
      <c r="C11">
        <f t="shared" si="4"/>
        <v>0.58499999999999996</v>
      </c>
      <c r="D11">
        <v>2600</v>
      </c>
      <c r="E11" s="24">
        <f t="shared" si="0"/>
        <v>1521</v>
      </c>
      <c r="F11">
        <f t="shared" si="5"/>
        <v>0.63</v>
      </c>
      <c r="G11">
        <f t="shared" si="1"/>
        <v>2500</v>
      </c>
      <c r="H11">
        <f t="shared" si="2"/>
        <v>1575</v>
      </c>
    </row>
    <row r="12" spans="1:8">
      <c r="A12">
        <v>8</v>
      </c>
      <c r="B12">
        <f t="shared" si="3"/>
        <v>0.6</v>
      </c>
      <c r="C12">
        <f t="shared" si="4"/>
        <v>0.54</v>
      </c>
      <c r="D12">
        <v>2900</v>
      </c>
      <c r="E12" s="24">
        <f t="shared" si="0"/>
        <v>1566</v>
      </c>
      <c r="F12">
        <f t="shared" si="5"/>
        <v>0.58499999999999996</v>
      </c>
      <c r="G12">
        <f t="shared" si="1"/>
        <v>2800</v>
      </c>
      <c r="H12">
        <f t="shared" si="2"/>
        <v>1638</v>
      </c>
    </row>
    <row r="14" spans="1:8">
      <c r="A14" t="s">
        <v>228</v>
      </c>
      <c r="B14" t="s">
        <v>227</v>
      </c>
    </row>
    <row r="15" spans="1:8">
      <c r="A15">
        <v>0.06</v>
      </c>
      <c r="B15" t="s">
        <v>177</v>
      </c>
      <c r="C15" t="s">
        <v>56</v>
      </c>
      <c r="D15" t="s">
        <v>178</v>
      </c>
      <c r="E15" s="24" t="s">
        <v>82</v>
      </c>
      <c r="F15" t="s">
        <v>57</v>
      </c>
      <c r="G15" t="s">
        <v>179</v>
      </c>
      <c r="H15" t="s">
        <v>58</v>
      </c>
    </row>
    <row r="16" spans="1:8">
      <c r="B16">
        <v>1</v>
      </c>
      <c r="C16">
        <v>18.3</v>
      </c>
      <c r="D16">
        <v>200</v>
      </c>
      <c r="E16" s="24">
        <f>C16*D16</f>
        <v>3660</v>
      </c>
      <c r="F16">
        <f>$C$16*(1+$A$15)</f>
        <v>19.398000000000003</v>
      </c>
      <c r="G16">
        <f>D16-100</f>
        <v>100</v>
      </c>
      <c r="H16">
        <f>F16*G16</f>
        <v>1939.8000000000004</v>
      </c>
    </row>
    <row r="17" spans="1:8">
      <c r="A17">
        <v>1</v>
      </c>
      <c r="B17">
        <f>$B$16*(1-A17*A$15)</f>
        <v>0.94</v>
      </c>
      <c r="C17">
        <f>$C$16*(1-A17*$A$15)</f>
        <v>17.201999999999998</v>
      </c>
      <c r="D17">
        <v>200</v>
      </c>
      <c r="E17" s="24">
        <f t="shared" ref="E17:E24" si="6">C17*D17</f>
        <v>3440.3999999999996</v>
      </c>
      <c r="F17">
        <f>$C$16*(1-(A17-1)*$A$15)</f>
        <v>18.3</v>
      </c>
      <c r="G17">
        <f t="shared" ref="G17:G24" si="7">D17-100</f>
        <v>100</v>
      </c>
      <c r="H17">
        <f t="shared" ref="H17:H24" si="8">F17*G17</f>
        <v>1830</v>
      </c>
    </row>
    <row r="18" spans="1:8">
      <c r="A18">
        <v>2</v>
      </c>
      <c r="B18">
        <f t="shared" ref="B18:B24" si="9">$B$16*(1-A18*A$15)</f>
        <v>0.88</v>
      </c>
      <c r="C18">
        <f t="shared" ref="C18:C24" si="10">$C$16*(1-A18*$A$15)</f>
        <v>16.103999999999999</v>
      </c>
      <c r="D18">
        <v>300</v>
      </c>
      <c r="E18" s="24">
        <f t="shared" si="6"/>
        <v>4831.2</v>
      </c>
      <c r="F18">
        <f t="shared" ref="F18:F24" si="11">$C$16*(1-(A18-1)*$A$15)</f>
        <v>17.201999999999998</v>
      </c>
      <c r="G18">
        <f t="shared" si="7"/>
        <v>200</v>
      </c>
      <c r="H18">
        <f t="shared" si="8"/>
        <v>3440.3999999999996</v>
      </c>
    </row>
    <row r="19" spans="1:8">
      <c r="A19">
        <v>3</v>
      </c>
      <c r="B19">
        <f t="shared" si="9"/>
        <v>0.82000000000000006</v>
      </c>
      <c r="C19">
        <f t="shared" si="10"/>
        <v>15.006000000000002</v>
      </c>
      <c r="D19">
        <v>300</v>
      </c>
      <c r="E19" s="24">
        <f t="shared" si="6"/>
        <v>4501.8</v>
      </c>
      <c r="F19">
        <f t="shared" si="11"/>
        <v>16.103999999999999</v>
      </c>
      <c r="G19">
        <f t="shared" si="7"/>
        <v>200</v>
      </c>
      <c r="H19">
        <f t="shared" si="8"/>
        <v>3220.7999999999997</v>
      </c>
    </row>
    <row r="20" spans="1:8">
      <c r="A20">
        <v>4</v>
      </c>
      <c r="B20">
        <f t="shared" si="9"/>
        <v>0.76</v>
      </c>
      <c r="C20">
        <f t="shared" si="10"/>
        <v>13.908000000000001</v>
      </c>
      <c r="D20">
        <v>400</v>
      </c>
      <c r="E20" s="24">
        <f t="shared" si="6"/>
        <v>5563.2000000000007</v>
      </c>
      <c r="F20">
        <f t="shared" si="11"/>
        <v>15.006000000000002</v>
      </c>
      <c r="G20">
        <f t="shared" si="7"/>
        <v>300</v>
      </c>
      <c r="H20">
        <f t="shared" si="8"/>
        <v>4501.8</v>
      </c>
    </row>
    <row r="21" spans="1:8">
      <c r="A21">
        <v>5</v>
      </c>
      <c r="B21">
        <f t="shared" si="9"/>
        <v>0.7</v>
      </c>
      <c r="C21">
        <f t="shared" si="10"/>
        <v>12.81</v>
      </c>
      <c r="D21">
        <v>400</v>
      </c>
      <c r="E21" s="24">
        <f t="shared" si="6"/>
        <v>5124</v>
      </c>
      <c r="F21">
        <f t="shared" si="11"/>
        <v>13.908000000000001</v>
      </c>
      <c r="G21">
        <f t="shared" si="7"/>
        <v>300</v>
      </c>
      <c r="H21">
        <f t="shared" si="8"/>
        <v>4172.4000000000005</v>
      </c>
    </row>
    <row r="22" spans="1:8">
      <c r="A22">
        <v>6</v>
      </c>
      <c r="B22">
        <f t="shared" si="9"/>
        <v>0.64</v>
      </c>
      <c r="C22">
        <f t="shared" si="10"/>
        <v>11.712000000000002</v>
      </c>
      <c r="D22">
        <v>400</v>
      </c>
      <c r="E22" s="24">
        <f t="shared" si="6"/>
        <v>4684.8</v>
      </c>
      <c r="F22">
        <f t="shared" si="11"/>
        <v>12.81</v>
      </c>
      <c r="G22">
        <f t="shared" si="7"/>
        <v>300</v>
      </c>
      <c r="H22">
        <f t="shared" si="8"/>
        <v>3843</v>
      </c>
    </row>
    <row r="23" spans="1:8">
      <c r="A23">
        <v>7</v>
      </c>
      <c r="B23">
        <f t="shared" si="9"/>
        <v>0.58000000000000007</v>
      </c>
      <c r="C23">
        <f t="shared" si="10"/>
        <v>10.614000000000003</v>
      </c>
      <c r="D23">
        <v>400</v>
      </c>
      <c r="E23" s="24">
        <f t="shared" si="6"/>
        <v>4245.6000000000013</v>
      </c>
      <c r="F23">
        <f t="shared" si="11"/>
        <v>11.712000000000002</v>
      </c>
      <c r="G23">
        <f t="shared" si="7"/>
        <v>300</v>
      </c>
      <c r="H23">
        <f t="shared" si="8"/>
        <v>3513.6000000000004</v>
      </c>
    </row>
    <row r="24" spans="1:8">
      <c r="A24">
        <v>8</v>
      </c>
      <c r="B24">
        <f t="shared" si="9"/>
        <v>0.52</v>
      </c>
      <c r="C24">
        <f t="shared" si="10"/>
        <v>9.516</v>
      </c>
      <c r="D24">
        <v>500</v>
      </c>
      <c r="E24" s="24">
        <f t="shared" si="6"/>
        <v>4758</v>
      </c>
      <c r="F24">
        <f t="shared" si="11"/>
        <v>10.614000000000003</v>
      </c>
      <c r="G24">
        <f t="shared" si="7"/>
        <v>400</v>
      </c>
      <c r="H24">
        <f t="shared" si="8"/>
        <v>4245.6000000000013</v>
      </c>
    </row>
    <row r="27" spans="1:8">
      <c r="A27" t="s">
        <v>228</v>
      </c>
      <c r="B27" t="s">
        <v>229</v>
      </c>
    </row>
    <row r="28" spans="1:8">
      <c r="A28">
        <v>0.06</v>
      </c>
      <c r="B28" t="s">
        <v>177</v>
      </c>
      <c r="C28" t="s">
        <v>56</v>
      </c>
      <c r="D28" t="s">
        <v>178</v>
      </c>
      <c r="E28" s="24" t="s">
        <v>82</v>
      </c>
      <c r="F28" t="s">
        <v>57</v>
      </c>
      <c r="G28" t="s">
        <v>179</v>
      </c>
      <c r="H28" t="s">
        <v>58</v>
      </c>
    </row>
    <row r="29" spans="1:8">
      <c r="B29">
        <v>1</v>
      </c>
      <c r="C29">
        <v>7.72</v>
      </c>
      <c r="D29">
        <v>400</v>
      </c>
      <c r="E29" s="24">
        <f>C29*D29</f>
        <v>3088</v>
      </c>
      <c r="F29">
        <f>$C$29*(1+$A$28)</f>
        <v>8.1831999999999994</v>
      </c>
      <c r="G29">
        <f>D29-100</f>
        <v>300</v>
      </c>
      <c r="H29">
        <f>F29*G29</f>
        <v>2454.96</v>
      </c>
    </row>
    <row r="30" spans="1:8">
      <c r="A30">
        <v>1</v>
      </c>
      <c r="B30">
        <f>$B$29*(1-A30*A$28)</f>
        <v>0.94</v>
      </c>
      <c r="C30">
        <f>$C$29*(1-A30*$A$28)</f>
        <v>7.2567999999999993</v>
      </c>
      <c r="D30">
        <v>500</v>
      </c>
      <c r="E30" s="24">
        <f t="shared" ref="E30:E37" si="12">C30*D30</f>
        <v>3628.3999999999996</v>
      </c>
      <c r="F30">
        <f>$C$29*(1-(A30-1)*$A$28)</f>
        <v>7.72</v>
      </c>
      <c r="G30">
        <f t="shared" ref="G30:G37" si="13">D30-100</f>
        <v>400</v>
      </c>
      <c r="H30">
        <f t="shared" ref="H30:H37" si="14">F30*G30</f>
        <v>3088</v>
      </c>
    </row>
    <row r="31" spans="1:8">
      <c r="A31">
        <v>2</v>
      </c>
      <c r="B31">
        <f t="shared" ref="B31:B37" si="15">$B$29*(1-A31*A$28)</f>
        <v>0.88</v>
      </c>
      <c r="C31">
        <f t="shared" ref="C31:C37" si="16">$C$29*(1-A31*$A$28)</f>
        <v>6.7935999999999996</v>
      </c>
      <c r="D31">
        <v>500</v>
      </c>
      <c r="E31" s="24">
        <f t="shared" si="12"/>
        <v>3396.7999999999997</v>
      </c>
      <c r="F31">
        <f t="shared" ref="F31:F37" si="17">$C$29*(1-(A31-1)*$A$28)</f>
        <v>7.2567999999999993</v>
      </c>
      <c r="G31">
        <f t="shared" si="13"/>
        <v>400</v>
      </c>
      <c r="H31">
        <f t="shared" si="14"/>
        <v>2902.72</v>
      </c>
    </row>
    <row r="32" spans="1:8">
      <c r="A32">
        <v>3</v>
      </c>
      <c r="B32">
        <f t="shared" si="15"/>
        <v>0.82000000000000006</v>
      </c>
      <c r="C32">
        <f t="shared" si="16"/>
        <v>6.3304</v>
      </c>
      <c r="D32">
        <v>500</v>
      </c>
      <c r="E32" s="24">
        <f t="shared" si="12"/>
        <v>3165.2</v>
      </c>
      <c r="F32">
        <f t="shared" si="17"/>
        <v>6.7935999999999996</v>
      </c>
      <c r="G32">
        <f t="shared" si="13"/>
        <v>400</v>
      </c>
      <c r="H32">
        <f t="shared" si="14"/>
        <v>2717.44</v>
      </c>
    </row>
    <row r="33" spans="1:8">
      <c r="A33">
        <v>4</v>
      </c>
      <c r="B33">
        <f t="shared" si="15"/>
        <v>0.76</v>
      </c>
      <c r="C33">
        <f t="shared" si="16"/>
        <v>5.8671999999999995</v>
      </c>
      <c r="D33">
        <v>500</v>
      </c>
      <c r="E33" s="24">
        <f t="shared" si="12"/>
        <v>2933.6</v>
      </c>
      <c r="F33">
        <f t="shared" si="17"/>
        <v>6.3304</v>
      </c>
      <c r="G33">
        <f t="shared" si="13"/>
        <v>400</v>
      </c>
      <c r="H33">
        <f t="shared" si="14"/>
        <v>2532.16</v>
      </c>
    </row>
    <row r="34" spans="1:8">
      <c r="A34">
        <v>5</v>
      </c>
      <c r="B34">
        <f t="shared" si="15"/>
        <v>0.7</v>
      </c>
      <c r="C34">
        <f t="shared" si="16"/>
        <v>5.4039999999999999</v>
      </c>
      <c r="D34">
        <v>600</v>
      </c>
      <c r="E34" s="24">
        <f t="shared" si="12"/>
        <v>3242.4</v>
      </c>
      <c r="F34">
        <f t="shared" si="17"/>
        <v>5.8671999999999995</v>
      </c>
      <c r="G34">
        <f t="shared" si="13"/>
        <v>500</v>
      </c>
      <c r="H34">
        <f t="shared" si="14"/>
        <v>2933.6</v>
      </c>
    </row>
    <row r="35" spans="1:8">
      <c r="A35">
        <v>6</v>
      </c>
      <c r="B35">
        <f t="shared" si="15"/>
        <v>0.64</v>
      </c>
      <c r="C35">
        <f t="shared" si="16"/>
        <v>4.9408000000000003</v>
      </c>
      <c r="D35">
        <v>600</v>
      </c>
      <c r="E35" s="24">
        <f t="shared" si="12"/>
        <v>2964.48</v>
      </c>
      <c r="F35">
        <f t="shared" si="17"/>
        <v>5.4039999999999999</v>
      </c>
      <c r="G35">
        <f t="shared" si="13"/>
        <v>500</v>
      </c>
      <c r="H35">
        <f t="shared" si="14"/>
        <v>2702</v>
      </c>
    </row>
    <row r="36" spans="1:8">
      <c r="A36">
        <v>7</v>
      </c>
      <c r="B36">
        <f t="shared" si="15"/>
        <v>0.58000000000000007</v>
      </c>
      <c r="C36">
        <f t="shared" si="16"/>
        <v>4.4776000000000007</v>
      </c>
      <c r="D36">
        <v>700</v>
      </c>
      <c r="E36" s="24">
        <f t="shared" si="12"/>
        <v>3134.3200000000006</v>
      </c>
      <c r="F36">
        <f t="shared" si="17"/>
        <v>4.9408000000000003</v>
      </c>
      <c r="G36">
        <f t="shared" si="13"/>
        <v>600</v>
      </c>
      <c r="H36">
        <f t="shared" si="14"/>
        <v>2964.48</v>
      </c>
    </row>
    <row r="37" spans="1:8">
      <c r="A37">
        <v>8</v>
      </c>
      <c r="B37">
        <f t="shared" si="15"/>
        <v>0.52</v>
      </c>
      <c r="C37">
        <f t="shared" si="16"/>
        <v>4.0144000000000002</v>
      </c>
      <c r="D37">
        <v>800</v>
      </c>
      <c r="E37" s="24">
        <f t="shared" si="12"/>
        <v>3211.52</v>
      </c>
      <c r="F37">
        <f t="shared" si="17"/>
        <v>4.4776000000000007</v>
      </c>
      <c r="G37">
        <f t="shared" si="13"/>
        <v>700</v>
      </c>
      <c r="H37">
        <f t="shared" si="14"/>
        <v>3134.3200000000006</v>
      </c>
    </row>
    <row r="40" spans="1:8">
      <c r="A40" t="s">
        <v>228</v>
      </c>
      <c r="B40" t="s">
        <v>232</v>
      </c>
    </row>
    <row r="41" spans="1:8">
      <c r="A41">
        <v>0.08</v>
      </c>
      <c r="B41" t="s">
        <v>177</v>
      </c>
      <c r="C41" t="s">
        <v>56</v>
      </c>
      <c r="D41" t="s">
        <v>178</v>
      </c>
      <c r="E41" s="24" t="s">
        <v>82</v>
      </c>
      <c r="F41" t="s">
        <v>57</v>
      </c>
      <c r="G41" t="s">
        <v>179</v>
      </c>
      <c r="H41" t="s">
        <v>58</v>
      </c>
    </row>
    <row r="42" spans="1:8">
      <c r="B42">
        <v>1</v>
      </c>
      <c r="C42">
        <v>23</v>
      </c>
      <c r="D42">
        <v>200</v>
      </c>
      <c r="E42" s="24">
        <f>C42*D42</f>
        <v>4600</v>
      </c>
      <c r="F42">
        <f>$C$42*(1+$A$41)</f>
        <v>24.840000000000003</v>
      </c>
      <c r="G42">
        <f>D42-100</f>
        <v>100</v>
      </c>
      <c r="H42">
        <f>F42*G42</f>
        <v>2484.0000000000005</v>
      </c>
    </row>
    <row r="43" spans="1:8">
      <c r="A43">
        <v>1</v>
      </c>
      <c r="B43">
        <f>$B$42*(1-A43*A$41)</f>
        <v>0.92</v>
      </c>
      <c r="C43">
        <f>$C$42*(1-A43*$A$41)</f>
        <v>21.16</v>
      </c>
      <c r="D43">
        <v>200</v>
      </c>
      <c r="E43" s="24">
        <f t="shared" ref="E43:E50" si="18">C43*D43</f>
        <v>4232</v>
      </c>
      <c r="F43">
        <f>$C$42*(1-(A43-1)*$A$41)</f>
        <v>23</v>
      </c>
      <c r="G43">
        <f t="shared" ref="G43:G50" si="19">D43-100</f>
        <v>100</v>
      </c>
      <c r="H43">
        <f t="shared" ref="H43:H50" si="20">F43*G43</f>
        <v>2300</v>
      </c>
    </row>
    <row r="44" spans="1:8">
      <c r="A44">
        <v>2</v>
      </c>
      <c r="B44">
        <f t="shared" ref="B44:B50" si="21">$B$42*(1-A44*A$41)</f>
        <v>0.84</v>
      </c>
      <c r="C44">
        <f t="shared" ref="C44:C50" si="22">$C$42*(1-A44*$A$41)</f>
        <v>19.32</v>
      </c>
      <c r="D44">
        <v>200</v>
      </c>
      <c r="E44" s="24">
        <f t="shared" si="18"/>
        <v>3864</v>
      </c>
      <c r="F44">
        <f t="shared" ref="F44:F50" si="23">$C$42*(1-(A44-1)*$A$41)</f>
        <v>21.16</v>
      </c>
      <c r="G44">
        <f t="shared" si="19"/>
        <v>100</v>
      </c>
      <c r="H44">
        <f t="shared" si="20"/>
        <v>2116</v>
      </c>
    </row>
    <row r="45" spans="1:8">
      <c r="A45">
        <v>3</v>
      </c>
      <c r="B45">
        <f t="shared" si="21"/>
        <v>0.76</v>
      </c>
      <c r="C45">
        <f t="shared" si="22"/>
        <v>17.48</v>
      </c>
      <c r="D45">
        <v>200</v>
      </c>
      <c r="E45" s="24">
        <f t="shared" si="18"/>
        <v>3496</v>
      </c>
      <c r="F45">
        <f t="shared" si="23"/>
        <v>19.32</v>
      </c>
      <c r="G45">
        <f t="shared" si="19"/>
        <v>100</v>
      </c>
      <c r="H45">
        <f t="shared" si="20"/>
        <v>1932</v>
      </c>
    </row>
    <row r="46" spans="1:8">
      <c r="A46">
        <v>4</v>
      </c>
      <c r="B46">
        <f t="shared" si="21"/>
        <v>0.67999999999999994</v>
      </c>
      <c r="C46">
        <f t="shared" si="22"/>
        <v>15.639999999999999</v>
      </c>
      <c r="D46">
        <v>200</v>
      </c>
      <c r="E46" s="24">
        <f t="shared" si="18"/>
        <v>3127.9999999999995</v>
      </c>
      <c r="F46">
        <f t="shared" si="23"/>
        <v>17.48</v>
      </c>
      <c r="G46">
        <f t="shared" si="19"/>
        <v>100</v>
      </c>
      <c r="H46">
        <f t="shared" si="20"/>
        <v>1748</v>
      </c>
    </row>
    <row r="47" spans="1:8">
      <c r="A47">
        <v>5</v>
      </c>
      <c r="B47">
        <f t="shared" si="21"/>
        <v>0.6</v>
      </c>
      <c r="C47">
        <f t="shared" si="22"/>
        <v>13.799999999999999</v>
      </c>
      <c r="D47">
        <v>200</v>
      </c>
      <c r="E47" s="24">
        <f t="shared" si="18"/>
        <v>2760</v>
      </c>
      <c r="F47">
        <f t="shared" si="23"/>
        <v>15.639999999999999</v>
      </c>
      <c r="G47">
        <f t="shared" si="19"/>
        <v>100</v>
      </c>
      <c r="H47">
        <f t="shared" si="20"/>
        <v>1563.9999999999998</v>
      </c>
    </row>
    <row r="48" spans="1:8">
      <c r="A48">
        <v>6</v>
      </c>
      <c r="B48">
        <f t="shared" si="21"/>
        <v>0.52</v>
      </c>
      <c r="C48">
        <f t="shared" si="22"/>
        <v>11.96</v>
      </c>
      <c r="D48">
        <v>200</v>
      </c>
      <c r="E48" s="24">
        <f t="shared" si="18"/>
        <v>2392</v>
      </c>
      <c r="F48">
        <f t="shared" si="23"/>
        <v>13.799999999999999</v>
      </c>
      <c r="G48">
        <f t="shared" si="19"/>
        <v>100</v>
      </c>
      <c r="H48">
        <f t="shared" si="20"/>
        <v>1380</v>
      </c>
    </row>
    <row r="49" spans="1:8">
      <c r="A49">
        <v>7</v>
      </c>
      <c r="B49">
        <f t="shared" si="21"/>
        <v>0.43999999999999995</v>
      </c>
      <c r="C49">
        <f t="shared" si="22"/>
        <v>10.119999999999999</v>
      </c>
      <c r="D49">
        <v>200</v>
      </c>
      <c r="E49" s="24">
        <f t="shared" si="18"/>
        <v>2023.9999999999998</v>
      </c>
      <c r="F49">
        <f t="shared" si="23"/>
        <v>11.96</v>
      </c>
      <c r="G49">
        <f t="shared" si="19"/>
        <v>100</v>
      </c>
      <c r="H49">
        <f t="shared" si="20"/>
        <v>1196</v>
      </c>
    </row>
    <row r="50" spans="1:8">
      <c r="A50">
        <v>8</v>
      </c>
      <c r="B50">
        <f t="shared" si="21"/>
        <v>0.36</v>
      </c>
      <c r="C50">
        <f t="shared" si="22"/>
        <v>8.2799999999999994</v>
      </c>
      <c r="D50">
        <v>300</v>
      </c>
      <c r="E50" s="24">
        <f t="shared" si="18"/>
        <v>2484</v>
      </c>
      <c r="F50">
        <f t="shared" si="23"/>
        <v>10.119999999999999</v>
      </c>
      <c r="G50">
        <f t="shared" si="19"/>
        <v>200</v>
      </c>
      <c r="H50">
        <f t="shared" si="20"/>
        <v>2023.9999999999998</v>
      </c>
    </row>
    <row r="53" spans="1:8">
      <c r="A53" t="s">
        <v>228</v>
      </c>
      <c r="B53" t="s">
        <v>231</v>
      </c>
    </row>
    <row r="54" spans="1:8">
      <c r="A54">
        <v>0.08</v>
      </c>
      <c r="B54" t="s">
        <v>177</v>
      </c>
      <c r="C54" t="s">
        <v>56</v>
      </c>
      <c r="D54" t="s">
        <v>178</v>
      </c>
      <c r="E54" s="24" t="s">
        <v>82</v>
      </c>
      <c r="F54" t="s">
        <v>57</v>
      </c>
      <c r="G54" t="s">
        <v>179</v>
      </c>
      <c r="H54" t="s">
        <v>58</v>
      </c>
    </row>
    <row r="55" spans="1:8">
      <c r="B55">
        <v>1</v>
      </c>
      <c r="C55">
        <v>0.68</v>
      </c>
      <c r="D55">
        <v>1000</v>
      </c>
      <c r="E55" s="24">
        <f>C55*D55</f>
        <v>680</v>
      </c>
      <c r="F55">
        <f>$C$55*(1+$A$54)</f>
        <v>0.73440000000000005</v>
      </c>
      <c r="G55">
        <f>D55-100</f>
        <v>900</v>
      </c>
      <c r="H55">
        <f>F55*G55</f>
        <v>660.96</v>
      </c>
    </row>
    <row r="56" spans="1:8">
      <c r="A56">
        <v>1</v>
      </c>
      <c r="B56">
        <f>$B$55*(1-A56*A$54)</f>
        <v>0.92</v>
      </c>
      <c r="C56">
        <f>$C$55*(1-A56*$A$54)</f>
        <v>0.62560000000000004</v>
      </c>
      <c r="D56">
        <v>1000</v>
      </c>
      <c r="E56" s="24">
        <f t="shared" ref="E56:E63" si="24">C56*D56</f>
        <v>625.6</v>
      </c>
      <c r="F56">
        <f>$C$55*(1-(A56-1)*$A$54)</f>
        <v>0.68</v>
      </c>
      <c r="G56">
        <f t="shared" ref="G56:G63" si="25">D56-100</f>
        <v>900</v>
      </c>
      <c r="H56">
        <f t="shared" ref="H56:H63" si="26">F56*G56</f>
        <v>612</v>
      </c>
    </row>
    <row r="57" spans="1:8">
      <c r="A57">
        <v>2</v>
      </c>
      <c r="B57">
        <f t="shared" ref="B57:B63" si="27">$B$55*(1-A57*A$54)</f>
        <v>0.84</v>
      </c>
      <c r="C57">
        <f t="shared" ref="C57:C63" si="28">$C$55*(1-A57*$A$54)</f>
        <v>0.57120000000000004</v>
      </c>
      <c r="D57">
        <v>1000</v>
      </c>
      <c r="E57" s="24">
        <f t="shared" si="24"/>
        <v>571.20000000000005</v>
      </c>
      <c r="F57">
        <f t="shared" ref="F57:F63" si="29">$C$55*(1-(A57-1)*$A$54)</f>
        <v>0.62560000000000004</v>
      </c>
      <c r="G57">
        <f t="shared" si="25"/>
        <v>900</v>
      </c>
      <c r="H57">
        <f t="shared" si="26"/>
        <v>563.04000000000008</v>
      </c>
    </row>
    <row r="58" spans="1:8">
      <c r="A58">
        <v>3</v>
      </c>
      <c r="B58">
        <f t="shared" si="27"/>
        <v>0.76</v>
      </c>
      <c r="C58">
        <f t="shared" si="28"/>
        <v>0.51680000000000004</v>
      </c>
      <c r="D58">
        <v>1000</v>
      </c>
      <c r="E58" s="24">
        <f t="shared" si="24"/>
        <v>516.80000000000007</v>
      </c>
      <c r="F58">
        <f t="shared" si="29"/>
        <v>0.57120000000000004</v>
      </c>
      <c r="G58">
        <f t="shared" si="25"/>
        <v>900</v>
      </c>
      <c r="H58">
        <f t="shared" si="26"/>
        <v>514.08000000000004</v>
      </c>
    </row>
    <row r="59" spans="1:8">
      <c r="A59">
        <v>4</v>
      </c>
      <c r="B59">
        <f t="shared" si="27"/>
        <v>0.67999999999999994</v>
      </c>
      <c r="C59">
        <f t="shared" si="28"/>
        <v>0.46239999999999998</v>
      </c>
      <c r="D59">
        <v>1000</v>
      </c>
      <c r="E59" s="24">
        <f t="shared" si="24"/>
        <v>462.4</v>
      </c>
      <c r="F59">
        <f t="shared" si="29"/>
        <v>0.51680000000000004</v>
      </c>
      <c r="G59">
        <f t="shared" si="25"/>
        <v>900</v>
      </c>
      <c r="H59">
        <f t="shared" si="26"/>
        <v>465.12000000000006</v>
      </c>
    </row>
    <row r="60" spans="1:8">
      <c r="A60">
        <v>5</v>
      </c>
      <c r="B60">
        <f t="shared" si="27"/>
        <v>0.6</v>
      </c>
      <c r="C60">
        <f t="shared" si="28"/>
        <v>0.40800000000000003</v>
      </c>
      <c r="D60">
        <v>1000</v>
      </c>
      <c r="E60" s="24">
        <f t="shared" si="24"/>
        <v>408.00000000000006</v>
      </c>
      <c r="F60">
        <f t="shared" si="29"/>
        <v>0.46239999999999998</v>
      </c>
      <c r="G60">
        <f t="shared" si="25"/>
        <v>900</v>
      </c>
      <c r="H60">
        <f t="shared" si="26"/>
        <v>416.15999999999997</v>
      </c>
    </row>
    <row r="61" spans="1:8">
      <c r="A61">
        <v>6</v>
      </c>
      <c r="B61">
        <f t="shared" si="27"/>
        <v>0.52</v>
      </c>
      <c r="C61">
        <f t="shared" si="28"/>
        <v>0.35360000000000003</v>
      </c>
      <c r="D61">
        <v>1000</v>
      </c>
      <c r="E61" s="24">
        <f t="shared" si="24"/>
        <v>353.6</v>
      </c>
      <c r="F61">
        <f t="shared" si="29"/>
        <v>0.40800000000000003</v>
      </c>
      <c r="G61">
        <f t="shared" si="25"/>
        <v>900</v>
      </c>
      <c r="H61">
        <f t="shared" si="26"/>
        <v>367.20000000000005</v>
      </c>
    </row>
    <row r="62" spans="1:8">
      <c r="A62">
        <v>7</v>
      </c>
      <c r="B62">
        <f t="shared" si="27"/>
        <v>0.43999999999999995</v>
      </c>
      <c r="C62">
        <f t="shared" si="28"/>
        <v>0.29919999999999997</v>
      </c>
      <c r="D62">
        <v>1000</v>
      </c>
      <c r="E62" s="24">
        <f t="shared" si="24"/>
        <v>299.2</v>
      </c>
      <c r="F62">
        <f t="shared" si="29"/>
        <v>0.35360000000000003</v>
      </c>
      <c r="G62">
        <f t="shared" si="25"/>
        <v>900</v>
      </c>
      <c r="H62">
        <f t="shared" si="26"/>
        <v>318.24</v>
      </c>
    </row>
    <row r="63" spans="1:8">
      <c r="A63">
        <v>8</v>
      </c>
      <c r="B63">
        <f t="shared" si="27"/>
        <v>0.36</v>
      </c>
      <c r="C63">
        <f t="shared" si="28"/>
        <v>0.24480000000000002</v>
      </c>
      <c r="D63">
        <v>1000</v>
      </c>
      <c r="E63" s="24">
        <f t="shared" si="24"/>
        <v>244.8</v>
      </c>
      <c r="F63">
        <f t="shared" si="29"/>
        <v>0.29919999999999997</v>
      </c>
      <c r="G63">
        <f t="shared" si="25"/>
        <v>900</v>
      </c>
      <c r="H63">
        <f t="shared" si="26"/>
        <v>269.27999999999997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"/>
  <sheetViews>
    <sheetView workbookViewId="0">
      <pane xSplit="1" ySplit="2" topLeftCell="B81" activePane="bottomRight" state="frozen"/>
      <selection pane="topRight" activeCell="B1" sqref="B1"/>
      <selection pane="bottomLeft" activeCell="A3" sqref="A3"/>
      <selection pane="bottomRight" activeCell="H121" sqref="H121"/>
    </sheetView>
  </sheetViews>
  <sheetFormatPr defaultRowHeight="15"/>
  <cols>
    <col min="1" max="1" width="9.140625" style="31"/>
    <col min="4" max="4" width="9.140625" style="16"/>
    <col min="7" max="7" width="9.140625" style="16"/>
  </cols>
  <sheetData>
    <row r="1" spans="1:7">
      <c r="B1" s="39" t="s">
        <v>40</v>
      </c>
      <c r="C1" s="39"/>
      <c r="D1" s="39"/>
      <c r="E1" s="39" t="s">
        <v>139</v>
      </c>
      <c r="F1" s="39"/>
      <c r="G1" s="39"/>
    </row>
    <row r="2" spans="1:7">
      <c r="B2" t="s">
        <v>41</v>
      </c>
      <c r="C2" t="s">
        <v>42</v>
      </c>
      <c r="D2" s="16" t="s">
        <v>43</v>
      </c>
      <c r="E2" t="s">
        <v>41</v>
      </c>
      <c r="F2" t="s">
        <v>42</v>
      </c>
      <c r="G2" s="16" t="s">
        <v>43</v>
      </c>
    </row>
    <row r="3" spans="1:7">
      <c r="A3" s="31">
        <v>2012.12</v>
      </c>
      <c r="B3">
        <v>6493.14</v>
      </c>
      <c r="E3">
        <v>13510.1</v>
      </c>
    </row>
    <row r="4" spans="1:7">
      <c r="A4" s="31">
        <v>2013.1</v>
      </c>
      <c r="B4">
        <v>6391.8</v>
      </c>
      <c r="C4">
        <f>B4-B3</f>
        <v>-101.34000000000015</v>
      </c>
      <c r="D4" s="16">
        <f>(B4-B3)/B3</f>
        <v>-1.5607240872674875E-2</v>
      </c>
      <c r="E4" s="8">
        <v>13059.37</v>
      </c>
      <c r="F4">
        <f>E4-E3</f>
        <v>-450.72999999999956</v>
      </c>
      <c r="G4" s="16">
        <f>(E4-E3)/E3</f>
        <v>-3.3362447354201637E-2</v>
      </c>
    </row>
    <row r="5" spans="1:7">
      <c r="A5" s="31">
        <v>2013.2</v>
      </c>
      <c r="B5">
        <v>6315.78</v>
      </c>
      <c r="C5">
        <f>B5-B4</f>
        <v>-76.020000000000437</v>
      </c>
      <c r="D5" s="16">
        <f>(B5-B4)/B4</f>
        <v>-1.1893363371820212E-2</v>
      </c>
      <c r="E5">
        <v>12832.35</v>
      </c>
      <c r="F5">
        <f t="shared" ref="F5:F68" si="0">E5-E4</f>
        <v>-227.02000000000044</v>
      </c>
      <c r="G5" s="16">
        <f t="shared" ref="G5:G68" si="1">(E5-E4)/E4</f>
        <v>-1.7383686961928518E-2</v>
      </c>
    </row>
    <row r="6" spans="1:7">
      <c r="A6" s="31">
        <v>2013.3</v>
      </c>
      <c r="B6">
        <v>6292.48</v>
      </c>
      <c r="C6">
        <f t="shared" ref="C6:C69" si="2">B6-B5</f>
        <v>-23.300000000000182</v>
      </c>
      <c r="D6" s="16">
        <f t="shared" ref="D6:D69" si="3">(B6-B5)/B5</f>
        <v>-3.6891722004249962E-3</v>
      </c>
      <c r="E6">
        <v>12812.6</v>
      </c>
      <c r="F6">
        <f t="shared" si="0"/>
        <v>-19.75</v>
      </c>
      <c r="G6" s="16">
        <f t="shared" si="1"/>
        <v>-1.539078968388487E-3</v>
      </c>
    </row>
    <row r="7" spans="1:7">
      <c r="A7" s="31">
        <v>2013.4</v>
      </c>
      <c r="B7">
        <v>6246.7</v>
      </c>
      <c r="C7">
        <f t="shared" si="2"/>
        <v>-45.779999999999745</v>
      </c>
      <c r="D7" s="16">
        <f t="shared" si="3"/>
        <v>-7.2753508950365751E-3</v>
      </c>
      <c r="E7">
        <v>12592.88</v>
      </c>
      <c r="F7">
        <f t="shared" si="0"/>
        <v>-219.72000000000116</v>
      </c>
      <c r="G7" s="16">
        <f t="shared" si="1"/>
        <v>-1.714874420492337E-2</v>
      </c>
    </row>
    <row r="8" spans="1:7">
      <c r="A8" s="31">
        <v>2013.5</v>
      </c>
      <c r="B8">
        <v>6154.8</v>
      </c>
      <c r="C8">
        <f t="shared" si="2"/>
        <v>-91.899999999999636</v>
      </c>
      <c r="D8" s="16">
        <f t="shared" si="3"/>
        <v>-1.471176781340542E-2</v>
      </c>
      <c r="E8">
        <v>12437.79</v>
      </c>
      <c r="F8">
        <f t="shared" si="0"/>
        <v>-155.08999999999833</v>
      </c>
      <c r="G8" s="16">
        <f t="shared" si="1"/>
        <v>-1.2315689500733615E-2</v>
      </c>
    </row>
    <row r="9" spans="1:7">
      <c r="A9" s="31">
        <v>2013.6</v>
      </c>
      <c r="B9">
        <v>6113.25</v>
      </c>
      <c r="C9">
        <f t="shared" si="2"/>
        <v>-41.550000000000182</v>
      </c>
      <c r="D9" s="16">
        <f t="shared" si="3"/>
        <v>-6.7508286215636872E-3</v>
      </c>
      <c r="E9">
        <v>12812.71</v>
      </c>
      <c r="F9">
        <f t="shared" si="0"/>
        <v>374.91999999999825</v>
      </c>
      <c r="G9" s="16">
        <f t="shared" si="1"/>
        <v>3.0143618761853851E-2</v>
      </c>
    </row>
    <row r="10" spans="1:7">
      <c r="A10" s="31">
        <v>2013.7</v>
      </c>
      <c r="B10">
        <v>6054.02</v>
      </c>
      <c r="C10">
        <f t="shared" si="2"/>
        <v>-59.229999999999563</v>
      </c>
      <c r="D10" s="16">
        <f t="shared" si="3"/>
        <v>-9.6887907414222492E-3</v>
      </c>
      <c r="E10">
        <v>12581.16</v>
      </c>
      <c r="F10">
        <f t="shared" si="0"/>
        <v>-231.54999999999927</v>
      </c>
      <c r="G10" s="16">
        <f t="shared" si="1"/>
        <v>-1.8071898919120099E-2</v>
      </c>
    </row>
    <row r="11" spans="1:7">
      <c r="A11" s="31">
        <v>2013.8</v>
      </c>
      <c r="B11">
        <v>5973.74</v>
      </c>
      <c r="C11">
        <f t="shared" si="2"/>
        <v>-80.280000000000655</v>
      </c>
      <c r="D11" s="16">
        <f t="shared" si="3"/>
        <v>-1.3260610305218789E-2</v>
      </c>
      <c r="E11">
        <v>12192.17</v>
      </c>
      <c r="F11">
        <f t="shared" si="0"/>
        <v>-388.98999999999978</v>
      </c>
      <c r="G11" s="16">
        <f t="shared" si="1"/>
        <v>-3.0918452670500956E-2</v>
      </c>
    </row>
    <row r="12" spans="1:7">
      <c r="A12" s="31">
        <v>2013.9</v>
      </c>
      <c r="B12">
        <v>5909.68</v>
      </c>
      <c r="C12">
        <f t="shared" si="2"/>
        <v>-64.059999999999491</v>
      </c>
      <c r="D12" s="16">
        <f t="shared" si="3"/>
        <v>-1.072360029060513E-2</v>
      </c>
      <c r="E12">
        <v>12012.22</v>
      </c>
      <c r="F12">
        <f t="shared" si="0"/>
        <v>-179.95000000000073</v>
      </c>
      <c r="G12" s="16">
        <f t="shared" si="1"/>
        <v>-1.4759472677956485E-2</v>
      </c>
    </row>
    <row r="13" spans="1:7">
      <c r="A13" s="7" t="s">
        <v>44</v>
      </c>
      <c r="B13">
        <v>5902.37</v>
      </c>
      <c r="C13">
        <f t="shared" si="2"/>
        <v>-7.3100000000004002</v>
      </c>
      <c r="D13" s="16">
        <f t="shared" si="3"/>
        <v>-1.2369536083172692E-3</v>
      </c>
      <c r="E13">
        <v>12010.25</v>
      </c>
      <c r="F13">
        <f t="shared" si="0"/>
        <v>-1.9699999999993452</v>
      </c>
      <c r="G13" s="16">
        <f t="shared" si="1"/>
        <v>-1.6399966034582662E-4</v>
      </c>
    </row>
    <row r="14" spans="1:7">
      <c r="A14" s="31">
        <v>2013.11</v>
      </c>
      <c r="B14">
        <v>5898.09</v>
      </c>
      <c r="C14">
        <f t="shared" si="2"/>
        <v>-4.2799999999997453</v>
      </c>
      <c r="D14" s="16">
        <f t="shared" si="3"/>
        <v>-7.2513244679675202E-4</v>
      </c>
      <c r="E14">
        <v>11995.25</v>
      </c>
      <c r="F14">
        <f t="shared" si="0"/>
        <v>-15</v>
      </c>
      <c r="G14" s="16">
        <f t="shared" si="1"/>
        <v>-1.2489332028891987E-3</v>
      </c>
    </row>
    <row r="15" spans="1:7">
      <c r="A15" s="31">
        <v>2013.12</v>
      </c>
      <c r="B15">
        <v>5919.76</v>
      </c>
      <c r="C15">
        <f t="shared" si="2"/>
        <v>21.670000000000073</v>
      </c>
      <c r="D15" s="16">
        <f t="shared" si="3"/>
        <v>3.6740707584997979E-3</v>
      </c>
      <c r="E15">
        <v>11722.02</v>
      </c>
      <c r="F15">
        <f t="shared" si="0"/>
        <v>-273.22999999999956</v>
      </c>
      <c r="G15" s="16">
        <f t="shared" si="1"/>
        <v>-2.2778183030782981E-2</v>
      </c>
    </row>
    <row r="16" spans="1:7">
      <c r="A16" s="31">
        <v>2014.1</v>
      </c>
      <c r="B16">
        <v>5942.48</v>
      </c>
      <c r="C16">
        <f t="shared" si="2"/>
        <v>22.719999999999345</v>
      </c>
      <c r="D16" s="16">
        <f t="shared" si="3"/>
        <v>3.8379934321660582E-3</v>
      </c>
      <c r="E16">
        <v>11692.25</v>
      </c>
      <c r="F16">
        <f t="shared" si="0"/>
        <v>-29.770000000000437</v>
      </c>
      <c r="G16" s="16">
        <f t="shared" si="1"/>
        <v>-2.5396646653051639E-3</v>
      </c>
    </row>
    <row r="17" spans="1:7">
      <c r="A17" s="31">
        <v>2014.2</v>
      </c>
      <c r="B17">
        <v>5825.57</v>
      </c>
      <c r="C17">
        <f t="shared" si="2"/>
        <v>-116.90999999999985</v>
      </c>
      <c r="D17" s="16">
        <f t="shared" si="3"/>
        <v>-1.9673604286425846E-2</v>
      </c>
      <c r="E17">
        <v>11483.24</v>
      </c>
      <c r="F17">
        <f t="shared" si="0"/>
        <v>-209.01000000000022</v>
      </c>
      <c r="G17" s="16">
        <f t="shared" si="1"/>
        <v>-1.7875943466826336E-2</v>
      </c>
    </row>
    <row r="18" spans="1:7">
      <c r="A18" s="31">
        <v>2014.3</v>
      </c>
      <c r="B18">
        <v>5901</v>
      </c>
      <c r="C18">
        <f t="shared" si="2"/>
        <v>75.430000000000291</v>
      </c>
      <c r="D18" s="16">
        <f t="shared" si="3"/>
        <v>1.2948089199855172E-2</v>
      </c>
      <c r="E18">
        <v>11240.72</v>
      </c>
      <c r="F18">
        <f t="shared" si="0"/>
        <v>-242.52000000000044</v>
      </c>
      <c r="G18" s="16">
        <f t="shared" si="1"/>
        <v>-2.1119474991378777E-2</v>
      </c>
    </row>
    <row r="19" spans="1:7">
      <c r="A19" s="31">
        <v>2014.4</v>
      </c>
      <c r="B19">
        <v>5895.21</v>
      </c>
      <c r="C19">
        <f t="shared" si="2"/>
        <v>-5.7899999999999636</v>
      </c>
      <c r="D19" s="16">
        <f t="shared" si="3"/>
        <v>-9.811896288764554E-4</v>
      </c>
      <c r="E19">
        <v>11060.38</v>
      </c>
      <c r="F19">
        <f t="shared" si="0"/>
        <v>-180.34000000000015</v>
      </c>
      <c r="G19" s="16">
        <f t="shared" si="1"/>
        <v>-1.6043456291056104E-2</v>
      </c>
    </row>
    <row r="20" spans="1:7">
      <c r="A20" s="31">
        <v>2014.5</v>
      </c>
      <c r="B20">
        <v>5974</v>
      </c>
      <c r="C20">
        <f t="shared" si="2"/>
        <v>78.789999999999964</v>
      </c>
      <c r="D20" s="16">
        <f t="shared" si="3"/>
        <v>1.3365087927317257E-2</v>
      </c>
      <c r="E20">
        <v>11058.81</v>
      </c>
      <c r="F20">
        <f t="shared" si="0"/>
        <v>-1.569999999999709</v>
      </c>
      <c r="G20" s="16">
        <f t="shared" si="1"/>
        <v>-1.4194810666538665E-4</v>
      </c>
    </row>
    <row r="21" spans="1:7">
      <c r="A21" s="31">
        <v>2014.6</v>
      </c>
      <c r="B21">
        <v>6045.96</v>
      </c>
      <c r="C21">
        <f t="shared" si="2"/>
        <v>71.960000000000036</v>
      </c>
      <c r="D21" s="16">
        <f t="shared" si="3"/>
        <v>1.2045530632741887E-2</v>
      </c>
      <c r="E21">
        <v>11120.93</v>
      </c>
      <c r="F21">
        <f t="shared" si="0"/>
        <v>62.1200000000008</v>
      </c>
      <c r="G21" s="16">
        <f t="shared" si="1"/>
        <v>5.617240914709702E-3</v>
      </c>
    </row>
    <row r="22" spans="1:7">
      <c r="A22" s="31">
        <v>2014.7</v>
      </c>
      <c r="B22">
        <v>5947.74</v>
      </c>
      <c r="C22">
        <f t="shared" si="2"/>
        <v>-98.220000000000255</v>
      </c>
      <c r="D22" s="16">
        <f t="shared" si="3"/>
        <v>-1.6245559017922753E-2</v>
      </c>
      <c r="E22">
        <v>11030.82</v>
      </c>
      <c r="F22">
        <f t="shared" si="0"/>
        <v>-90.110000000000582</v>
      </c>
      <c r="G22" s="16">
        <f t="shared" si="1"/>
        <v>-8.102739609007573E-3</v>
      </c>
    </row>
    <row r="23" spans="1:7">
      <c r="A23" s="31">
        <v>2014.8</v>
      </c>
      <c r="B23">
        <v>5822.44</v>
      </c>
      <c r="C23">
        <f t="shared" si="2"/>
        <v>-125.30000000000018</v>
      </c>
      <c r="D23" s="16">
        <f t="shared" si="3"/>
        <v>-2.1066825382414191E-2</v>
      </c>
      <c r="E23">
        <v>10736.25</v>
      </c>
      <c r="F23">
        <f t="shared" si="0"/>
        <v>-294.56999999999971</v>
      </c>
      <c r="G23" s="16">
        <f t="shared" si="1"/>
        <v>-2.6704270398755461E-2</v>
      </c>
    </row>
    <row r="24" spans="1:7">
      <c r="A24" s="31">
        <v>2014.9</v>
      </c>
      <c r="B24">
        <v>5763.65</v>
      </c>
      <c r="C24">
        <f t="shared" si="2"/>
        <v>-58.789999999999964</v>
      </c>
      <c r="D24" s="16">
        <f t="shared" si="3"/>
        <v>-1.0097141404634477E-2</v>
      </c>
      <c r="E24">
        <v>10393.69</v>
      </c>
      <c r="F24">
        <f t="shared" si="0"/>
        <v>-342.55999999999949</v>
      </c>
      <c r="G24" s="16">
        <f t="shared" si="1"/>
        <v>-3.1906857608569053E-2</v>
      </c>
    </row>
    <row r="25" spans="1:7">
      <c r="A25" s="7" t="s">
        <v>45</v>
      </c>
      <c r="B25">
        <v>5556.48</v>
      </c>
      <c r="C25">
        <f t="shared" si="2"/>
        <v>-207.17000000000007</v>
      </c>
      <c r="D25" s="16">
        <f t="shared" si="3"/>
        <v>-3.5944236724991988E-2</v>
      </c>
      <c r="E25">
        <v>10240.52</v>
      </c>
      <c r="F25">
        <f t="shared" si="0"/>
        <v>-153.17000000000007</v>
      </c>
      <c r="G25" s="16">
        <f t="shared" si="1"/>
        <v>-1.4736825901099615E-2</v>
      </c>
    </row>
    <row r="26" spans="1:7">
      <c r="A26" s="31">
        <v>2014.11</v>
      </c>
      <c r="B26">
        <v>5513.71</v>
      </c>
      <c r="C26">
        <f t="shared" si="2"/>
        <v>-42.769999999999527</v>
      </c>
      <c r="D26" s="16">
        <f t="shared" si="3"/>
        <v>-7.6973191660906779E-3</v>
      </c>
      <c r="E26">
        <v>10099.950000000001</v>
      </c>
      <c r="F26">
        <f t="shared" si="0"/>
        <v>-140.56999999999971</v>
      </c>
      <c r="G26" s="16">
        <f t="shared" si="1"/>
        <v>-1.3726841996304846E-2</v>
      </c>
    </row>
    <row r="27" spans="1:7">
      <c r="A27" s="31">
        <v>2014.12</v>
      </c>
      <c r="B27">
        <v>5525.28</v>
      </c>
      <c r="C27">
        <f t="shared" si="2"/>
        <v>11.569999999999709</v>
      </c>
      <c r="D27" s="16">
        <f t="shared" si="3"/>
        <v>2.0984056107411723E-3</v>
      </c>
      <c r="E27">
        <v>10772.46</v>
      </c>
      <c r="F27">
        <f t="shared" si="0"/>
        <v>672.5099999999984</v>
      </c>
      <c r="G27" s="16">
        <f t="shared" si="1"/>
        <v>6.6585478145931257E-2</v>
      </c>
    </row>
    <row r="28" spans="1:7">
      <c r="A28" s="31">
        <v>2015.1</v>
      </c>
      <c r="B28">
        <v>5672.6</v>
      </c>
      <c r="C28">
        <f t="shared" si="2"/>
        <v>147.32000000000062</v>
      </c>
      <c r="D28" s="16">
        <f t="shared" si="3"/>
        <v>2.6662902151565283E-2</v>
      </c>
      <c r="E28">
        <v>10680.63</v>
      </c>
      <c r="F28">
        <f t="shared" si="0"/>
        <v>-91.829999999999927</v>
      </c>
      <c r="G28" s="16">
        <f t="shared" si="1"/>
        <v>-8.5245152917717906E-3</v>
      </c>
    </row>
    <row r="29" spans="1:7">
      <c r="A29" s="31">
        <v>2015.2</v>
      </c>
      <c r="B29">
        <v>6144.94</v>
      </c>
      <c r="C29">
        <f t="shared" si="2"/>
        <v>472.33999999999924</v>
      </c>
      <c r="D29" s="16">
        <f t="shared" si="3"/>
        <v>8.3266932270916194E-2</v>
      </c>
      <c r="E29">
        <v>10833.92</v>
      </c>
      <c r="F29">
        <f t="shared" si="0"/>
        <v>153.29000000000087</v>
      </c>
      <c r="G29" s="16">
        <f t="shared" si="1"/>
        <v>1.4352149639113132E-2</v>
      </c>
    </row>
    <row r="30" spans="1:7">
      <c r="A30" s="31">
        <v>2015.3</v>
      </c>
      <c r="B30">
        <v>7416.54</v>
      </c>
      <c r="C30">
        <f t="shared" si="2"/>
        <v>1271.6000000000004</v>
      </c>
      <c r="D30" s="16">
        <f t="shared" si="3"/>
        <v>0.20693448593476918</v>
      </c>
      <c r="E30">
        <v>10800.56</v>
      </c>
      <c r="F30">
        <f t="shared" si="0"/>
        <v>-33.360000000000582</v>
      </c>
      <c r="G30" s="16">
        <f t="shared" si="1"/>
        <v>-3.0792178638941936E-3</v>
      </c>
    </row>
    <row r="31" spans="1:7">
      <c r="A31" s="31">
        <v>2015.4</v>
      </c>
      <c r="B31">
        <v>10409.719999999999</v>
      </c>
      <c r="C31">
        <f t="shared" si="2"/>
        <v>2993.1799999999994</v>
      </c>
      <c r="D31" s="16">
        <f t="shared" si="3"/>
        <v>0.40358172409236642</v>
      </c>
      <c r="E31">
        <v>11140.26</v>
      </c>
      <c r="F31">
        <f t="shared" si="0"/>
        <v>339.70000000000073</v>
      </c>
      <c r="G31" s="16">
        <f t="shared" si="1"/>
        <v>3.1452072855481635E-2</v>
      </c>
    </row>
    <row r="32" spans="1:7">
      <c r="A32" s="31">
        <v>2015.5</v>
      </c>
      <c r="B32">
        <v>17113.14</v>
      </c>
      <c r="C32">
        <f t="shared" si="2"/>
        <v>6703.42</v>
      </c>
      <c r="D32" s="16">
        <f t="shared" si="3"/>
        <v>0.64395776255269122</v>
      </c>
      <c r="E32">
        <v>11728.99</v>
      </c>
      <c r="F32">
        <f t="shared" si="0"/>
        <v>588.72999999999956</v>
      </c>
      <c r="G32" s="16">
        <f t="shared" si="1"/>
        <v>5.2847061020119775E-2</v>
      </c>
    </row>
    <row r="33" spans="1:7">
      <c r="A33" s="31">
        <v>2015.6</v>
      </c>
      <c r="B33">
        <v>20107.490000000002</v>
      </c>
      <c r="C33">
        <f t="shared" si="2"/>
        <v>2994.3500000000022</v>
      </c>
      <c r="D33" s="16">
        <f t="shared" si="3"/>
        <v>0.17497373363392121</v>
      </c>
      <c r="E33">
        <v>12725.52</v>
      </c>
      <c r="F33">
        <f t="shared" si="0"/>
        <v>996.53000000000065</v>
      </c>
      <c r="G33" s="16">
        <f t="shared" si="1"/>
        <v>8.496298487764084E-2</v>
      </c>
    </row>
    <row r="34" spans="1:7">
      <c r="A34" s="31">
        <v>2015.7</v>
      </c>
      <c r="B34" s="8">
        <v>15391.78</v>
      </c>
      <c r="C34">
        <f t="shared" si="2"/>
        <v>-4715.7100000000009</v>
      </c>
      <c r="D34" s="16">
        <f t="shared" si="3"/>
        <v>-0.23452504514486894</v>
      </c>
      <c r="E34">
        <v>10451.98</v>
      </c>
      <c r="F34">
        <f t="shared" si="0"/>
        <v>-2273.5400000000009</v>
      </c>
      <c r="G34" s="16">
        <f t="shared" si="1"/>
        <v>-0.1786598897333862</v>
      </c>
    </row>
    <row r="35" spans="1:7">
      <c r="A35" s="31">
        <v>2015.8</v>
      </c>
      <c r="B35">
        <v>16329.9</v>
      </c>
      <c r="C35">
        <f t="shared" si="2"/>
        <v>938.11999999999898</v>
      </c>
      <c r="D35" s="16">
        <f t="shared" si="3"/>
        <v>6.0949415857035311E-2</v>
      </c>
      <c r="E35">
        <v>6688.85</v>
      </c>
      <c r="F35">
        <f t="shared" si="0"/>
        <v>-3763.1299999999992</v>
      </c>
      <c r="G35" s="16">
        <f t="shared" si="1"/>
        <v>-0.36003991588196682</v>
      </c>
    </row>
    <row r="36" spans="1:7">
      <c r="A36" s="31">
        <v>2015.9</v>
      </c>
      <c r="B36">
        <v>15362.17</v>
      </c>
      <c r="C36">
        <f t="shared" si="2"/>
        <v>-967.72999999999956</v>
      </c>
      <c r="D36" s="16">
        <f t="shared" si="3"/>
        <v>-5.926123246315039E-2</v>
      </c>
      <c r="E36">
        <v>5814.33</v>
      </c>
      <c r="F36">
        <f t="shared" si="0"/>
        <v>-874.52000000000044</v>
      </c>
      <c r="G36" s="16">
        <f t="shared" si="1"/>
        <v>-0.13074295282447662</v>
      </c>
    </row>
    <row r="37" spans="1:7">
      <c r="A37" s="7" t="s">
        <v>46</v>
      </c>
      <c r="B37">
        <v>15224.33</v>
      </c>
      <c r="C37">
        <f t="shared" si="2"/>
        <v>-137.84000000000015</v>
      </c>
      <c r="D37" s="16">
        <f t="shared" si="3"/>
        <v>-8.9726907071071439E-3</v>
      </c>
      <c r="E37">
        <v>6060.01</v>
      </c>
      <c r="F37">
        <f t="shared" si="0"/>
        <v>245.68000000000029</v>
      </c>
      <c r="G37" s="16">
        <f t="shared" si="1"/>
        <v>4.2254223616478646E-2</v>
      </c>
    </row>
    <row r="38" spans="1:7">
      <c r="A38" s="31">
        <v>2015.11</v>
      </c>
      <c r="B38">
        <v>17731.09</v>
      </c>
      <c r="C38">
        <f t="shared" si="2"/>
        <v>2506.7600000000002</v>
      </c>
      <c r="D38" s="16">
        <f t="shared" si="3"/>
        <v>0.16465486494315351</v>
      </c>
      <c r="E38">
        <v>6088.08</v>
      </c>
      <c r="F38">
        <f t="shared" si="0"/>
        <v>28.069999999999709</v>
      </c>
      <c r="G38" s="16">
        <f t="shared" si="1"/>
        <v>4.6320055577465562E-3</v>
      </c>
    </row>
    <row r="39" spans="1:7">
      <c r="A39" s="31">
        <v>2015.12</v>
      </c>
      <c r="B39">
        <v>17948.310000000001</v>
      </c>
      <c r="C39">
        <f t="shared" si="2"/>
        <v>217.22000000000116</v>
      </c>
      <c r="D39" s="16">
        <f t="shared" si="3"/>
        <v>1.2250797892289823E-2</v>
      </c>
      <c r="E39">
        <v>5988.13</v>
      </c>
      <c r="F39">
        <f t="shared" si="0"/>
        <v>-99.949999999999818</v>
      </c>
      <c r="G39" s="16">
        <f t="shared" si="1"/>
        <v>-1.6417326973364316E-2</v>
      </c>
    </row>
    <row r="40" spans="1:7">
      <c r="A40" s="31">
        <v>2016.1</v>
      </c>
      <c r="B40">
        <v>16870.919999999998</v>
      </c>
      <c r="C40">
        <f t="shared" si="2"/>
        <v>-1077.3900000000031</v>
      </c>
      <c r="D40" s="16">
        <f t="shared" si="3"/>
        <v>-6.0027378622277139E-2</v>
      </c>
      <c r="E40">
        <v>5979.36</v>
      </c>
      <c r="F40">
        <f t="shared" si="0"/>
        <v>-8.7700000000004366</v>
      </c>
      <c r="G40" s="16">
        <f t="shared" si="1"/>
        <v>-1.4645640625705247E-3</v>
      </c>
    </row>
    <row r="41" spans="1:7">
      <c r="A41" s="31">
        <v>2016.2</v>
      </c>
      <c r="B41">
        <v>16466.810000000001</v>
      </c>
      <c r="C41">
        <f t="shared" si="2"/>
        <v>-404.10999999999694</v>
      </c>
      <c r="D41" s="16">
        <f t="shared" si="3"/>
        <v>-2.3953050574598005E-2</v>
      </c>
      <c r="E41">
        <v>5950.72</v>
      </c>
      <c r="F41">
        <f t="shared" si="0"/>
        <v>-28.639999999999418</v>
      </c>
      <c r="G41" s="16">
        <f t="shared" si="1"/>
        <v>-4.7898102806988403E-3</v>
      </c>
    </row>
    <row r="42" spans="1:7">
      <c r="A42" s="31">
        <v>2016.3</v>
      </c>
      <c r="B42">
        <v>17060.77</v>
      </c>
      <c r="C42">
        <f t="shared" si="2"/>
        <v>593.95999999999913</v>
      </c>
      <c r="D42" s="16">
        <f t="shared" si="3"/>
        <v>3.6070131373350335E-2</v>
      </c>
      <c r="E42">
        <v>6035.19</v>
      </c>
      <c r="F42">
        <f t="shared" si="0"/>
        <v>84.469999999999345</v>
      </c>
      <c r="G42" s="16">
        <f t="shared" si="1"/>
        <v>1.4194920950741985E-2</v>
      </c>
    </row>
    <row r="43" spans="1:7">
      <c r="A43" s="31">
        <v>2016.4</v>
      </c>
      <c r="B43">
        <v>16470.580000000002</v>
      </c>
      <c r="C43">
        <f t="shared" si="2"/>
        <v>-590.18999999999869</v>
      </c>
      <c r="D43" s="16">
        <f t="shared" si="3"/>
        <v>-3.4593397601632207E-2</v>
      </c>
      <c r="E43">
        <v>6086.09</v>
      </c>
      <c r="F43">
        <f t="shared" si="0"/>
        <v>50.900000000000546</v>
      </c>
      <c r="G43" s="16">
        <f t="shared" si="1"/>
        <v>8.4338686934463617E-3</v>
      </c>
    </row>
    <row r="44" spans="1:7">
      <c r="A44" s="31">
        <v>2016.5</v>
      </c>
      <c r="B44">
        <v>16443.080000000002</v>
      </c>
      <c r="C44">
        <f t="shared" si="2"/>
        <v>-27.5</v>
      </c>
      <c r="D44" s="16">
        <f t="shared" si="3"/>
        <v>-1.6696436919647029E-3</v>
      </c>
      <c r="E44">
        <v>6063.03</v>
      </c>
      <c r="F44">
        <f t="shared" si="0"/>
        <v>-23.0600000000004</v>
      </c>
      <c r="G44" s="16">
        <f t="shared" si="1"/>
        <v>-3.7889679580815267E-3</v>
      </c>
    </row>
    <row r="45" spans="1:7">
      <c r="A45" s="31">
        <v>2016.6</v>
      </c>
      <c r="B45">
        <v>17386.07</v>
      </c>
      <c r="C45">
        <f t="shared" si="2"/>
        <v>942.98999999999796</v>
      </c>
      <c r="D45" s="16">
        <f t="shared" si="3"/>
        <v>5.7348744882345516E-2</v>
      </c>
      <c r="E45">
        <v>5994.84</v>
      </c>
      <c r="F45">
        <f t="shared" si="0"/>
        <v>-68.1899999999996</v>
      </c>
      <c r="G45" s="16">
        <f t="shared" si="1"/>
        <v>-1.124685182161388E-2</v>
      </c>
    </row>
    <row r="46" spans="1:7">
      <c r="A46" s="31">
        <v>2016.7</v>
      </c>
      <c r="B46">
        <v>16302.18</v>
      </c>
      <c r="C46">
        <f t="shared" si="2"/>
        <v>-1083.8899999999994</v>
      </c>
      <c r="D46" s="16">
        <f t="shared" si="3"/>
        <v>-6.2342438515432148E-2</v>
      </c>
      <c r="E46">
        <v>6139.12</v>
      </c>
      <c r="F46">
        <f t="shared" si="0"/>
        <v>144.27999999999975</v>
      </c>
      <c r="G46" s="16">
        <f t="shared" si="1"/>
        <v>2.4067364600222817E-2</v>
      </c>
    </row>
    <row r="47" spans="1:7">
      <c r="A47" s="31">
        <v>2016.8</v>
      </c>
      <c r="B47">
        <v>16730.689999999999</v>
      </c>
      <c r="C47">
        <f t="shared" si="2"/>
        <v>428.5099999999984</v>
      </c>
      <c r="D47" s="16">
        <f t="shared" si="3"/>
        <v>2.628544157897891E-2</v>
      </c>
      <c r="E47">
        <v>6378.42</v>
      </c>
      <c r="F47">
        <f t="shared" si="0"/>
        <v>239.30000000000018</v>
      </c>
      <c r="G47" s="16">
        <f t="shared" si="1"/>
        <v>3.897952801052923E-2</v>
      </c>
    </row>
    <row r="48" spans="1:7">
      <c r="A48" s="31">
        <v>2016.9</v>
      </c>
      <c r="B48">
        <v>18245.78</v>
      </c>
      <c r="C48">
        <f t="shared" si="2"/>
        <v>1515.0900000000001</v>
      </c>
      <c r="D48" s="16">
        <f t="shared" si="3"/>
        <v>9.0557532295440307E-2</v>
      </c>
      <c r="E48">
        <v>6473.97</v>
      </c>
      <c r="F48">
        <f t="shared" si="0"/>
        <v>95.550000000000182</v>
      </c>
      <c r="G48" s="16">
        <f t="shared" si="1"/>
        <v>1.4980198858024429E-2</v>
      </c>
    </row>
    <row r="49" spans="1:7">
      <c r="A49" s="7" t="s">
        <v>47</v>
      </c>
      <c r="B49">
        <v>17462.57</v>
      </c>
      <c r="C49">
        <f t="shared" si="2"/>
        <v>-783.20999999999913</v>
      </c>
      <c r="D49" s="16">
        <f t="shared" si="3"/>
        <v>-4.2925542234971546E-2</v>
      </c>
      <c r="E49">
        <v>6475.72</v>
      </c>
      <c r="F49">
        <f t="shared" si="0"/>
        <v>1.75</v>
      </c>
      <c r="G49" s="16">
        <f t="shared" si="1"/>
        <v>2.7031326991011699E-4</v>
      </c>
    </row>
    <row r="50" spans="1:7">
      <c r="A50" s="31">
        <v>2016.11</v>
      </c>
      <c r="B50">
        <v>17731.82</v>
      </c>
      <c r="C50">
        <f t="shared" si="2"/>
        <v>269.25</v>
      </c>
      <c r="D50" s="16">
        <f t="shared" si="3"/>
        <v>1.5418692666657886E-2</v>
      </c>
      <c r="E50">
        <v>6489.1</v>
      </c>
      <c r="F50">
        <f t="shared" si="0"/>
        <v>13.380000000000109</v>
      </c>
      <c r="G50" s="16">
        <f t="shared" si="1"/>
        <v>2.0661795136293895E-3</v>
      </c>
    </row>
    <row r="51" spans="1:7">
      <c r="A51" s="31">
        <v>2016.12</v>
      </c>
      <c r="B51">
        <v>18667.349999999999</v>
      </c>
      <c r="C51">
        <f t="shared" si="2"/>
        <v>935.52999999999884</v>
      </c>
      <c r="D51" s="16">
        <f t="shared" si="3"/>
        <v>5.2759953574985467E-2</v>
      </c>
      <c r="E51">
        <v>6450.19</v>
      </c>
      <c r="F51">
        <f t="shared" si="0"/>
        <v>-38.910000000000764</v>
      </c>
      <c r="G51" s="16">
        <f t="shared" si="1"/>
        <v>-5.9962090274461423E-3</v>
      </c>
    </row>
    <row r="52" spans="1:7">
      <c r="A52" s="31">
        <v>2017.1</v>
      </c>
      <c r="B52">
        <v>17937.61</v>
      </c>
      <c r="C52">
        <f t="shared" si="2"/>
        <v>-729.73999999999796</v>
      </c>
      <c r="D52" s="16">
        <f t="shared" si="3"/>
        <v>-3.9091783247220305E-2</v>
      </c>
      <c r="E52">
        <v>6589.97</v>
      </c>
      <c r="F52">
        <f t="shared" si="0"/>
        <v>139.78000000000065</v>
      </c>
      <c r="G52" s="16">
        <f t="shared" si="1"/>
        <v>2.1670679468356848E-2</v>
      </c>
    </row>
    <row r="53" spans="1:7">
      <c r="A53" s="31">
        <v>2017.2</v>
      </c>
      <c r="B53">
        <v>17969.68</v>
      </c>
      <c r="C53">
        <f t="shared" si="2"/>
        <v>32.069999999999709</v>
      </c>
      <c r="D53" s="16">
        <f t="shared" si="3"/>
        <v>1.7878636005576945E-3</v>
      </c>
      <c r="E53">
        <v>6523.36</v>
      </c>
      <c r="F53">
        <f t="shared" si="0"/>
        <v>-66.610000000000582</v>
      </c>
      <c r="G53" s="16">
        <f t="shared" si="1"/>
        <v>-1.0107785012678446E-2</v>
      </c>
    </row>
    <row r="54" spans="1:7">
      <c r="A54" s="31">
        <v>2017.3</v>
      </c>
      <c r="B54">
        <v>18866.18</v>
      </c>
      <c r="C54">
        <f t="shared" si="2"/>
        <v>896.5</v>
      </c>
      <c r="D54" s="16">
        <f t="shared" si="3"/>
        <v>4.9889591801300856E-2</v>
      </c>
      <c r="E54">
        <v>6457.01</v>
      </c>
      <c r="F54">
        <f t="shared" si="0"/>
        <v>-66.349999999999454</v>
      </c>
      <c r="G54" s="16">
        <f t="shared" si="1"/>
        <v>-1.0171138799636914E-2</v>
      </c>
    </row>
    <row r="55" spans="1:7">
      <c r="A55" s="31">
        <v>2017.4</v>
      </c>
      <c r="B55">
        <v>17608.400000000001</v>
      </c>
      <c r="C55">
        <f t="shared" si="2"/>
        <v>-1257.7799999999988</v>
      </c>
      <c r="D55" s="16">
        <f t="shared" si="3"/>
        <v>-6.666850416989549E-2</v>
      </c>
      <c r="E55">
        <v>6502.25</v>
      </c>
      <c r="F55">
        <f t="shared" si="0"/>
        <v>45.239999999999782</v>
      </c>
      <c r="G55" s="16">
        <f t="shared" si="1"/>
        <v>7.0063388472373098E-3</v>
      </c>
    </row>
    <row r="56" spans="1:7">
      <c r="A56" s="31">
        <v>2017.5</v>
      </c>
      <c r="B56">
        <v>17275.13</v>
      </c>
      <c r="C56">
        <f t="shared" si="2"/>
        <v>-333.27000000000044</v>
      </c>
      <c r="D56" s="16">
        <f t="shared" si="3"/>
        <v>-1.89267622271189E-2</v>
      </c>
      <c r="E56">
        <v>6169.02</v>
      </c>
      <c r="F56">
        <f t="shared" si="0"/>
        <v>-333.22999999999956</v>
      </c>
      <c r="G56" s="16">
        <f t="shared" si="1"/>
        <v>-5.1248414010534746E-2</v>
      </c>
    </row>
    <row r="57" spans="1:7">
      <c r="A57" s="31">
        <v>2017.6</v>
      </c>
      <c r="B57">
        <v>17885.11</v>
      </c>
      <c r="C57">
        <f t="shared" si="2"/>
        <v>609.97999999999956</v>
      </c>
      <c r="D57" s="16">
        <f t="shared" si="3"/>
        <v>3.530971981108099E-2</v>
      </c>
      <c r="E57">
        <v>6093.33</v>
      </c>
      <c r="F57">
        <f t="shared" si="0"/>
        <v>-75.690000000000509</v>
      </c>
      <c r="G57" s="16">
        <f t="shared" si="1"/>
        <v>-1.226937179649288E-2</v>
      </c>
    </row>
    <row r="58" spans="1:7">
      <c r="A58" s="31">
        <v>2017.7</v>
      </c>
      <c r="B58">
        <v>16563.919999999998</v>
      </c>
      <c r="C58">
        <f t="shared" si="2"/>
        <v>-1321.1900000000023</v>
      </c>
      <c r="D58" s="16">
        <f t="shared" si="3"/>
        <v>-7.3870946278776162E-2</v>
      </c>
      <c r="E58">
        <v>5843.04</v>
      </c>
      <c r="F58">
        <f t="shared" si="0"/>
        <v>-250.28999999999996</v>
      </c>
      <c r="G58" s="16">
        <f t="shared" si="1"/>
        <v>-4.1076061857801889E-2</v>
      </c>
    </row>
    <row r="59" spans="1:7">
      <c r="A59" s="31">
        <v>2017.8</v>
      </c>
      <c r="B59">
        <v>16380.42</v>
      </c>
      <c r="C59">
        <f t="shared" si="2"/>
        <v>-183.49999999999818</v>
      </c>
      <c r="D59" s="16">
        <f t="shared" si="3"/>
        <v>-1.107829547595003E-2</v>
      </c>
      <c r="E59">
        <v>5832.5</v>
      </c>
      <c r="F59">
        <f t="shared" si="0"/>
        <v>-10.539999999999964</v>
      </c>
      <c r="G59" s="16">
        <f t="shared" si="1"/>
        <v>-1.8038555272597765E-3</v>
      </c>
    </row>
    <row r="60" spans="1:7">
      <c r="A60" s="31">
        <v>2017.9</v>
      </c>
      <c r="B60">
        <v>17196.2</v>
      </c>
      <c r="C60">
        <f t="shared" si="2"/>
        <v>815.78000000000065</v>
      </c>
      <c r="D60" s="16">
        <f t="shared" si="3"/>
        <v>4.9802141825423321E-2</v>
      </c>
      <c r="E60">
        <v>5826.69</v>
      </c>
      <c r="F60">
        <f t="shared" si="0"/>
        <v>-5.8100000000004002</v>
      </c>
      <c r="G60" s="16">
        <f t="shared" si="1"/>
        <v>-9.9614230604378904E-4</v>
      </c>
    </row>
    <row r="61" spans="1:7">
      <c r="A61" s="7" t="s">
        <v>48</v>
      </c>
      <c r="B61">
        <v>15663.91</v>
      </c>
      <c r="C61">
        <f t="shared" si="2"/>
        <v>-1532.2900000000009</v>
      </c>
      <c r="D61" s="16">
        <f t="shared" si="3"/>
        <v>-8.9106314185692231E-2</v>
      </c>
      <c r="E61">
        <v>5726.08</v>
      </c>
      <c r="F61">
        <f t="shared" si="0"/>
        <v>-100.60999999999967</v>
      </c>
      <c r="G61" s="16">
        <f t="shared" si="1"/>
        <v>-1.7267093323996931E-2</v>
      </c>
    </row>
    <row r="62" spans="1:7">
      <c r="A62" s="31">
        <v>2017.11</v>
      </c>
      <c r="B62">
        <v>15423.53</v>
      </c>
      <c r="C62">
        <f t="shared" si="2"/>
        <v>-240.3799999999992</v>
      </c>
      <c r="D62" s="16">
        <f t="shared" si="3"/>
        <v>-1.5346104516688311E-2</v>
      </c>
      <c r="E62">
        <v>5746.23</v>
      </c>
      <c r="F62">
        <f t="shared" si="0"/>
        <v>20.149999999999636</v>
      </c>
      <c r="G62" s="16">
        <f t="shared" si="1"/>
        <v>3.5189868112215751E-3</v>
      </c>
    </row>
    <row r="63" spans="1:7">
      <c r="A63" s="31">
        <v>2017.12</v>
      </c>
      <c r="B63">
        <v>16315.05</v>
      </c>
      <c r="C63">
        <f t="shared" si="2"/>
        <v>891.51999999999862</v>
      </c>
      <c r="D63" s="16">
        <f t="shared" si="3"/>
        <v>5.780259123559902E-2</v>
      </c>
      <c r="E63">
        <v>5847.66</v>
      </c>
      <c r="F63">
        <f t="shared" si="0"/>
        <v>101.43000000000029</v>
      </c>
      <c r="G63" s="16">
        <f t="shared" si="1"/>
        <v>1.76515732924022E-2</v>
      </c>
    </row>
    <row r="64" spans="1:7">
      <c r="A64" s="31">
        <v>2018.1</v>
      </c>
      <c r="B64">
        <v>14489.51</v>
      </c>
      <c r="C64">
        <f t="shared" si="2"/>
        <v>-1825.5399999999991</v>
      </c>
      <c r="D64" s="16">
        <f t="shared" si="3"/>
        <v>-0.1118930067636936</v>
      </c>
      <c r="E64">
        <v>5853.54</v>
      </c>
      <c r="F64">
        <f t="shared" si="0"/>
        <v>5.8800000000001091</v>
      </c>
      <c r="G64" s="16">
        <f t="shared" si="1"/>
        <v>1.0055304172951419E-3</v>
      </c>
    </row>
    <row r="65" spans="1:7">
      <c r="A65" s="31">
        <v>2018.2</v>
      </c>
      <c r="B65">
        <v>14762.58</v>
      </c>
      <c r="C65">
        <f t="shared" si="2"/>
        <v>273.06999999999971</v>
      </c>
      <c r="D65" s="16">
        <f t="shared" si="3"/>
        <v>1.8846047933988086E-2</v>
      </c>
      <c r="E65">
        <v>6008.64</v>
      </c>
      <c r="F65">
        <f t="shared" si="0"/>
        <v>155.10000000000036</v>
      </c>
      <c r="G65" s="16">
        <f t="shared" si="1"/>
        <v>2.6496786559927901E-2</v>
      </c>
    </row>
    <row r="66" spans="1:7">
      <c r="A66" s="31">
        <v>2018.3</v>
      </c>
      <c r="B66">
        <v>14689.24</v>
      </c>
      <c r="C66">
        <f t="shared" si="2"/>
        <v>-73.340000000000146</v>
      </c>
      <c r="D66" s="16">
        <f t="shared" si="3"/>
        <v>-4.9679663039929435E-3</v>
      </c>
      <c r="E66">
        <v>6006.96</v>
      </c>
      <c r="F66">
        <f t="shared" si="0"/>
        <v>-1.680000000000291</v>
      </c>
      <c r="G66" s="16">
        <f t="shared" si="1"/>
        <v>-2.7959737977317512E-4</v>
      </c>
    </row>
    <row r="67" spans="1:7">
      <c r="A67" s="31">
        <v>2018.4</v>
      </c>
      <c r="B67">
        <v>14567.34</v>
      </c>
      <c r="C67">
        <f t="shared" si="2"/>
        <v>-121.89999999999964</v>
      </c>
      <c r="D67" s="16">
        <f t="shared" si="3"/>
        <v>-8.2985913498587836E-3</v>
      </c>
      <c r="E67">
        <v>6269.58</v>
      </c>
      <c r="F67">
        <f t="shared" si="0"/>
        <v>262.61999999999989</v>
      </c>
      <c r="G67" s="16">
        <f t="shared" si="1"/>
        <v>4.3719285628670723E-2</v>
      </c>
    </row>
    <row r="68" spans="1:7">
      <c r="A68" s="31">
        <v>2018.5</v>
      </c>
      <c r="B68">
        <v>14349.64</v>
      </c>
      <c r="C68">
        <f t="shared" si="2"/>
        <v>-217.70000000000073</v>
      </c>
      <c r="D68" s="16">
        <f t="shared" si="3"/>
        <v>-1.4944389298252167E-2</v>
      </c>
      <c r="E68">
        <v>6323.77</v>
      </c>
      <c r="F68">
        <f t="shared" si="0"/>
        <v>54.190000000000509</v>
      </c>
      <c r="G68" s="16">
        <f t="shared" si="1"/>
        <v>8.6433222002112592E-3</v>
      </c>
    </row>
    <row r="69" spans="1:7">
      <c r="A69" s="31">
        <v>2018.6</v>
      </c>
      <c r="B69">
        <v>14158.59</v>
      </c>
      <c r="C69">
        <f t="shared" si="2"/>
        <v>-191.04999999999927</v>
      </c>
      <c r="D69" s="16">
        <f t="shared" si="3"/>
        <v>-1.3313922857994993E-2</v>
      </c>
      <c r="E69">
        <v>6468.46</v>
      </c>
      <c r="F69">
        <f t="shared" ref="F69:F114" si="4">E69-E68</f>
        <v>144.6899999999996</v>
      </c>
      <c r="G69" s="16">
        <f t="shared" ref="G69:G114" si="5">(E69-E68)/E68</f>
        <v>2.2880338785249872E-2</v>
      </c>
    </row>
    <row r="70" spans="1:7">
      <c r="A70" s="31">
        <v>2018.7</v>
      </c>
      <c r="B70">
        <v>15153</v>
      </c>
      <c r="C70">
        <f t="shared" ref="C70:C114" si="6">B70-B69</f>
        <v>994.40999999999985</v>
      </c>
      <c r="D70" s="16">
        <f t="shared" ref="D70:D114" si="7">(B70-B69)/B69</f>
        <v>7.0233688524069124E-2</v>
      </c>
      <c r="E70">
        <v>6611.25</v>
      </c>
      <c r="F70">
        <f t="shared" si="4"/>
        <v>142.78999999999996</v>
      </c>
      <c r="G70" s="16">
        <f t="shared" si="5"/>
        <v>2.2074806058938287E-2</v>
      </c>
    </row>
    <row r="71" spans="1:7">
      <c r="A71" s="31">
        <v>2018.8</v>
      </c>
      <c r="B71">
        <v>15108.56</v>
      </c>
      <c r="C71">
        <f t="shared" si="6"/>
        <v>-44.440000000000509</v>
      </c>
      <c r="D71" s="16">
        <f t="shared" si="7"/>
        <v>-2.9327525902461894E-3</v>
      </c>
      <c r="E71">
        <v>6667.8</v>
      </c>
      <c r="F71">
        <f t="shared" si="4"/>
        <v>56.550000000000182</v>
      </c>
      <c r="G71" s="16">
        <f t="shared" si="5"/>
        <v>8.553601815087946E-3</v>
      </c>
    </row>
    <row r="72" spans="1:7">
      <c r="A72" s="31">
        <v>2018.9</v>
      </c>
      <c r="B72">
        <v>14411.01</v>
      </c>
      <c r="C72">
        <f t="shared" si="6"/>
        <v>-697.54999999999927</v>
      </c>
      <c r="D72" s="16">
        <f t="shared" si="7"/>
        <v>-4.6169191504683391E-2</v>
      </c>
      <c r="E72">
        <v>6760.99</v>
      </c>
      <c r="F72">
        <f t="shared" si="4"/>
        <v>93.1899999999996</v>
      </c>
      <c r="G72" s="16">
        <f t="shared" si="5"/>
        <v>1.3976124058909925E-2</v>
      </c>
    </row>
    <row r="73" spans="1:7">
      <c r="A73" s="7" t="s">
        <v>49</v>
      </c>
      <c r="B73">
        <v>14229.61</v>
      </c>
      <c r="C73">
        <f t="shared" si="6"/>
        <v>-181.39999999999964</v>
      </c>
      <c r="D73" s="16">
        <f t="shared" si="7"/>
        <v>-1.2587597954619395E-2</v>
      </c>
      <c r="E73">
        <v>7355.92</v>
      </c>
      <c r="F73">
        <f t="shared" si="4"/>
        <v>594.93000000000029</v>
      </c>
      <c r="G73" s="16">
        <f t="shared" si="5"/>
        <v>8.7994509679795455E-2</v>
      </c>
    </row>
    <row r="74" spans="1:7">
      <c r="A74" s="31">
        <v>2018.11</v>
      </c>
      <c r="B74">
        <v>14219.54</v>
      </c>
      <c r="C74">
        <f t="shared" si="6"/>
        <v>-10.069999999999709</v>
      </c>
      <c r="D74" s="16">
        <f t="shared" si="7"/>
        <v>-7.0767926879230765E-4</v>
      </c>
      <c r="E74">
        <v>7440.61</v>
      </c>
      <c r="F74">
        <f t="shared" si="4"/>
        <v>84.6899999999996</v>
      </c>
      <c r="G74" s="16">
        <f t="shared" si="5"/>
        <v>1.1513175782227049E-2</v>
      </c>
    </row>
    <row r="75" spans="1:7">
      <c r="A75" s="31">
        <v>2018.12</v>
      </c>
      <c r="B75">
        <v>14152.74</v>
      </c>
      <c r="C75">
        <f t="shared" si="6"/>
        <v>-66.800000000001091</v>
      </c>
      <c r="D75" s="16">
        <f t="shared" si="7"/>
        <v>-4.6977609683577027E-3</v>
      </c>
      <c r="E75">
        <v>7716.98</v>
      </c>
      <c r="F75">
        <f t="shared" si="4"/>
        <v>276.36999999999989</v>
      </c>
      <c r="G75" s="16">
        <f t="shared" si="5"/>
        <v>3.7143460012015128E-2</v>
      </c>
    </row>
    <row r="76" spans="1:7">
      <c r="A76" s="31">
        <v>2019.1</v>
      </c>
      <c r="B76">
        <v>13956.11</v>
      </c>
      <c r="C76">
        <f t="shared" si="6"/>
        <v>-196.6299999999992</v>
      </c>
      <c r="D76" s="16">
        <f t="shared" si="7"/>
        <v>-1.389342275771329E-2</v>
      </c>
      <c r="E76">
        <v>7568.84</v>
      </c>
      <c r="F76">
        <f t="shared" si="4"/>
        <v>-148.13999999999942</v>
      </c>
      <c r="G76" s="16">
        <f t="shared" si="5"/>
        <v>-1.9196628733001694E-2</v>
      </c>
    </row>
    <row r="77" spans="1:7">
      <c r="A77" s="31">
        <v>2019.2</v>
      </c>
      <c r="B77">
        <v>13775.52</v>
      </c>
      <c r="C77">
        <f t="shared" si="6"/>
        <v>-180.59000000000015</v>
      </c>
      <c r="D77" s="16">
        <f t="shared" si="7"/>
        <v>-1.2939852150778414E-2</v>
      </c>
      <c r="E77">
        <v>7413.03</v>
      </c>
      <c r="F77">
        <f t="shared" si="4"/>
        <v>-155.8100000000004</v>
      </c>
      <c r="G77" s="16">
        <f t="shared" si="5"/>
        <v>-2.0585717230117217E-2</v>
      </c>
    </row>
    <row r="78" spans="1:7">
      <c r="A78" s="31">
        <v>2019.3</v>
      </c>
      <c r="B78">
        <v>13721.18</v>
      </c>
      <c r="C78">
        <f t="shared" si="6"/>
        <v>-54.340000000000146</v>
      </c>
      <c r="D78" s="16">
        <f t="shared" si="7"/>
        <v>-3.9446786763766553E-3</v>
      </c>
      <c r="E78">
        <v>7394.86</v>
      </c>
      <c r="F78">
        <f t="shared" si="4"/>
        <v>-18.170000000000073</v>
      </c>
      <c r="G78" s="16">
        <f t="shared" si="5"/>
        <v>-2.4510895005146441E-3</v>
      </c>
    </row>
    <row r="79" spans="1:7">
      <c r="A79" s="31">
        <v>2019.4</v>
      </c>
      <c r="B79">
        <v>13567.12</v>
      </c>
      <c r="C79">
        <f t="shared" si="6"/>
        <v>-154.05999999999949</v>
      </c>
      <c r="D79" s="16">
        <f t="shared" si="7"/>
        <v>-1.1227897309123522E-2</v>
      </c>
      <c r="E79">
        <v>7671.4</v>
      </c>
      <c r="F79">
        <f t="shared" si="4"/>
        <v>276.53999999999996</v>
      </c>
      <c r="G79" s="16">
        <f t="shared" si="5"/>
        <v>3.7396245500252875E-2</v>
      </c>
    </row>
    <row r="80" spans="1:7">
      <c r="A80" s="31">
        <v>2019.5</v>
      </c>
      <c r="B80">
        <v>13771.07</v>
      </c>
      <c r="C80">
        <f t="shared" si="6"/>
        <v>203.94999999999891</v>
      </c>
      <c r="D80" s="16">
        <f t="shared" si="7"/>
        <v>1.5032667213085674E-2</v>
      </c>
      <c r="E80">
        <v>8050.06</v>
      </c>
      <c r="F80">
        <f t="shared" si="4"/>
        <v>378.66000000000076</v>
      </c>
      <c r="G80" s="16">
        <f t="shared" si="5"/>
        <v>4.935996037229199E-2</v>
      </c>
    </row>
    <row r="81" spans="1:8">
      <c r="A81" s="31">
        <v>2019.6</v>
      </c>
      <c r="B81">
        <v>13906.03</v>
      </c>
      <c r="C81">
        <f t="shared" si="6"/>
        <v>134.96000000000095</v>
      </c>
      <c r="D81" s="16">
        <f t="shared" si="7"/>
        <v>9.8002551726191905E-3</v>
      </c>
      <c r="E81">
        <v>8129.8</v>
      </c>
      <c r="F81">
        <f t="shared" si="4"/>
        <v>79.739999999999782</v>
      </c>
      <c r="G81" s="16">
        <f t="shared" si="5"/>
        <v>9.9055162321771244E-3</v>
      </c>
    </row>
    <row r="82" spans="1:8">
      <c r="A82" s="31">
        <v>2019.7</v>
      </c>
      <c r="B82">
        <v>13952.99</v>
      </c>
      <c r="C82">
        <f t="shared" si="6"/>
        <v>46.959999999999127</v>
      </c>
      <c r="D82" s="16">
        <f t="shared" si="7"/>
        <v>3.3769523005486917E-3</v>
      </c>
      <c r="E82">
        <v>8301.1</v>
      </c>
      <c r="F82">
        <f t="shared" si="4"/>
        <v>171.30000000000018</v>
      </c>
      <c r="G82" s="16">
        <f t="shared" si="5"/>
        <v>2.1070629043764937E-2</v>
      </c>
    </row>
    <row r="83" spans="1:8">
      <c r="A83" s="31">
        <v>2019.8</v>
      </c>
      <c r="B83">
        <v>14156.25</v>
      </c>
      <c r="C83">
        <f t="shared" si="6"/>
        <v>203.26000000000022</v>
      </c>
      <c r="D83" s="16">
        <f t="shared" si="7"/>
        <v>1.4567486968742917E-2</v>
      </c>
      <c r="E83">
        <v>8299.0300000000007</v>
      </c>
      <c r="F83">
        <f t="shared" si="4"/>
        <v>-2.069999999999709</v>
      </c>
      <c r="G83" s="16">
        <f t="shared" si="5"/>
        <v>-2.4936454204860909E-4</v>
      </c>
      <c r="H83" t="s">
        <v>51</v>
      </c>
    </row>
    <row r="84" spans="1:8">
      <c r="A84" s="31">
        <v>2019.9</v>
      </c>
      <c r="B84">
        <v>14296.93</v>
      </c>
      <c r="C84">
        <f t="shared" si="6"/>
        <v>140.68000000000029</v>
      </c>
      <c r="D84" s="16">
        <f t="shared" si="7"/>
        <v>9.9376600441501307E-3</v>
      </c>
      <c r="E84">
        <v>8863.86</v>
      </c>
      <c r="F84">
        <f t="shared" si="4"/>
        <v>564.82999999999993</v>
      </c>
      <c r="G84" s="16">
        <f t="shared" si="5"/>
        <v>6.8059761201007818E-2</v>
      </c>
    </row>
    <row r="85" spans="1:8">
      <c r="A85" s="7" t="s">
        <v>50</v>
      </c>
      <c r="B85">
        <v>14433.86</v>
      </c>
      <c r="C85">
        <f t="shared" si="6"/>
        <v>136.93000000000029</v>
      </c>
      <c r="D85" s="16">
        <f t="shared" si="7"/>
        <v>9.5775806414384271E-3</v>
      </c>
      <c r="E85">
        <v>8769.77</v>
      </c>
      <c r="F85">
        <f t="shared" si="4"/>
        <v>-94.090000000000146</v>
      </c>
      <c r="G85" s="16">
        <f t="shared" si="5"/>
        <v>-1.0615014226307742E-2</v>
      </c>
    </row>
    <row r="86" spans="1:8">
      <c r="A86" s="31">
        <v>2019.11</v>
      </c>
      <c r="B86">
        <v>14671.2</v>
      </c>
      <c r="C86">
        <f t="shared" si="6"/>
        <v>237.34000000000015</v>
      </c>
      <c r="D86" s="16">
        <f t="shared" si="7"/>
        <v>1.6443279898793541E-2</v>
      </c>
      <c r="E86">
        <v>9081.98</v>
      </c>
      <c r="F86">
        <f t="shared" si="4"/>
        <v>312.20999999999913</v>
      </c>
      <c r="G86" s="16">
        <f t="shared" si="5"/>
        <v>3.560070560573414E-2</v>
      </c>
    </row>
    <row r="87" spans="1:8">
      <c r="A87" s="31">
        <v>2019.12</v>
      </c>
      <c r="B87">
        <v>14784.25</v>
      </c>
      <c r="C87">
        <f t="shared" si="6"/>
        <v>113.04999999999927</v>
      </c>
      <c r="D87" s="16">
        <f t="shared" si="7"/>
        <v>7.7055728229455849E-3</v>
      </c>
      <c r="E87">
        <v>9346.83</v>
      </c>
      <c r="F87">
        <f t="shared" si="4"/>
        <v>264.85000000000036</v>
      </c>
      <c r="G87" s="16">
        <f t="shared" si="5"/>
        <v>2.916214305691054E-2</v>
      </c>
    </row>
    <row r="88" spans="1:8">
      <c r="A88" s="31">
        <v>2020.1</v>
      </c>
      <c r="B88">
        <v>15765.34</v>
      </c>
      <c r="C88">
        <f t="shared" si="6"/>
        <v>981.09000000000015</v>
      </c>
      <c r="D88" s="16">
        <f t="shared" si="7"/>
        <v>6.6360484975565223E-2</v>
      </c>
      <c r="E88">
        <v>9680.18</v>
      </c>
      <c r="F88">
        <f t="shared" si="4"/>
        <v>333.35000000000036</v>
      </c>
      <c r="G88" s="16">
        <f t="shared" si="5"/>
        <v>3.5664498016974779E-2</v>
      </c>
    </row>
    <row r="89" spans="1:8">
      <c r="A89" s="31">
        <v>2020.2</v>
      </c>
      <c r="B89">
        <v>16071.13</v>
      </c>
      <c r="C89">
        <f t="shared" si="6"/>
        <v>305.78999999999905</v>
      </c>
      <c r="D89" s="16">
        <f t="shared" si="7"/>
        <v>1.9396346669339135E-2</v>
      </c>
      <c r="E89">
        <v>10098.82</v>
      </c>
      <c r="F89">
        <f t="shared" si="4"/>
        <v>418.63999999999942</v>
      </c>
      <c r="G89" s="16">
        <f t="shared" si="5"/>
        <v>4.3247129702133576E-2</v>
      </c>
    </row>
    <row r="90" spans="1:8">
      <c r="A90" s="31">
        <v>2020.3</v>
      </c>
      <c r="B90">
        <v>17061.64</v>
      </c>
      <c r="C90">
        <f t="shared" si="6"/>
        <v>990.51000000000022</v>
      </c>
      <c r="D90" s="16">
        <f t="shared" si="7"/>
        <v>6.1632878335250864E-2</v>
      </c>
      <c r="E90">
        <v>11090.61</v>
      </c>
      <c r="F90">
        <f t="shared" si="4"/>
        <v>991.79000000000087</v>
      </c>
      <c r="G90" s="16">
        <f t="shared" si="5"/>
        <v>9.8208503567743646E-2</v>
      </c>
    </row>
    <row r="91" spans="1:8">
      <c r="A91" s="31">
        <v>2020.4</v>
      </c>
      <c r="B91">
        <v>17638.84</v>
      </c>
      <c r="C91">
        <f t="shared" si="6"/>
        <v>577.20000000000073</v>
      </c>
      <c r="D91" s="16">
        <f t="shared" si="7"/>
        <v>3.3830276573647129E-2</v>
      </c>
      <c r="E91">
        <v>10977.13</v>
      </c>
      <c r="F91">
        <f t="shared" si="4"/>
        <v>-113.48000000000138</v>
      </c>
      <c r="G91" s="16">
        <f t="shared" si="5"/>
        <v>-1.0232079209349295E-2</v>
      </c>
    </row>
    <row r="92" spans="1:8">
      <c r="A92" s="31">
        <v>2020.5</v>
      </c>
      <c r="B92">
        <v>18012.099999999999</v>
      </c>
      <c r="C92">
        <f t="shared" si="6"/>
        <v>373.2599999999984</v>
      </c>
      <c r="D92" s="16">
        <f t="shared" si="7"/>
        <v>2.1161255502062402E-2</v>
      </c>
      <c r="E92">
        <v>11027.71</v>
      </c>
      <c r="F92">
        <f t="shared" si="4"/>
        <v>50.579999999999927</v>
      </c>
      <c r="G92" s="16">
        <f t="shared" si="5"/>
        <v>4.6077617737969694E-3</v>
      </c>
    </row>
    <row r="93" spans="1:8">
      <c r="A93" s="31">
        <v>2020.6</v>
      </c>
      <c r="B93">
        <v>18559.93</v>
      </c>
      <c r="C93">
        <f t="shared" si="6"/>
        <v>547.83000000000175</v>
      </c>
      <c r="D93" s="16">
        <f t="shared" si="7"/>
        <v>3.0414554660478335E-2</v>
      </c>
      <c r="E93">
        <v>10231.84</v>
      </c>
      <c r="F93">
        <f t="shared" si="4"/>
        <v>-795.86999999999898</v>
      </c>
      <c r="G93" s="16">
        <f t="shared" si="5"/>
        <v>-7.2170015352235328E-2</v>
      </c>
    </row>
    <row r="94" spans="1:8">
      <c r="A94" s="31">
        <v>2020.7</v>
      </c>
      <c r="B94">
        <v>20728.68</v>
      </c>
      <c r="C94">
        <f t="shared" si="6"/>
        <v>2168.75</v>
      </c>
      <c r="D94" s="16">
        <f t="shared" si="7"/>
        <v>0.11685119502067087</v>
      </c>
      <c r="E94">
        <v>10464.209999999999</v>
      </c>
      <c r="F94">
        <f t="shared" si="4"/>
        <v>232.36999999999898</v>
      </c>
      <c r="G94" s="16">
        <f t="shared" si="5"/>
        <v>2.2710480226430338E-2</v>
      </c>
    </row>
    <row r="95" spans="1:8">
      <c r="A95" s="31">
        <v>2020.8</v>
      </c>
      <c r="B95">
        <v>22439.37</v>
      </c>
      <c r="C95">
        <f t="shared" si="6"/>
        <v>1710.6899999999987</v>
      </c>
      <c r="D95" s="16">
        <f t="shared" si="7"/>
        <v>8.2527686278142109E-2</v>
      </c>
      <c r="E95">
        <v>10873.79</v>
      </c>
      <c r="F95">
        <f t="shared" si="4"/>
        <v>409.58000000000175</v>
      </c>
      <c r="G95" s="16">
        <f t="shared" si="5"/>
        <v>3.9141034057994038E-2</v>
      </c>
    </row>
    <row r="96" spans="1:8">
      <c r="A96" s="31">
        <v>2020.9</v>
      </c>
      <c r="B96">
        <v>24607.77</v>
      </c>
      <c r="C96">
        <f t="shared" si="6"/>
        <v>2168.4000000000015</v>
      </c>
      <c r="D96" s="16">
        <f t="shared" si="7"/>
        <v>9.6633729021804157E-2</v>
      </c>
      <c r="E96">
        <v>11414.6</v>
      </c>
      <c r="F96">
        <f t="shared" si="4"/>
        <v>540.80999999999949</v>
      </c>
      <c r="G96" s="16">
        <f t="shared" si="5"/>
        <v>4.9735188926767891E-2</v>
      </c>
    </row>
    <row r="97" spans="1:7">
      <c r="A97" s="31" t="s">
        <v>194</v>
      </c>
      <c r="B97">
        <v>25996.12</v>
      </c>
      <c r="C97">
        <f t="shared" si="6"/>
        <v>1388.3499999999985</v>
      </c>
      <c r="D97" s="16">
        <f t="shared" si="7"/>
        <v>5.6419171668135655E-2</v>
      </c>
      <c r="E97">
        <v>11364.06</v>
      </c>
      <c r="F97">
        <f t="shared" si="4"/>
        <v>-50.540000000000873</v>
      </c>
      <c r="G97" s="16">
        <f t="shared" si="5"/>
        <v>-4.4276628177948307E-3</v>
      </c>
    </row>
    <row r="98" spans="1:7">
      <c r="A98" s="31" t="s">
        <v>195</v>
      </c>
      <c r="B98">
        <v>27213.21</v>
      </c>
      <c r="C98">
        <f t="shared" si="6"/>
        <v>1217.0900000000001</v>
      </c>
      <c r="D98" s="16">
        <f t="shared" si="7"/>
        <v>4.6818140553282574E-2</v>
      </c>
      <c r="E98">
        <v>11535.31</v>
      </c>
      <c r="F98">
        <f t="shared" si="4"/>
        <v>171.25</v>
      </c>
      <c r="G98" s="16">
        <f t="shared" si="5"/>
        <v>1.5069438211343482E-2</v>
      </c>
    </row>
    <row r="99" spans="1:7">
      <c r="A99" s="31" t="s">
        <v>233</v>
      </c>
      <c r="B99">
        <v>27857.78</v>
      </c>
      <c r="C99">
        <f t="shared" si="6"/>
        <v>644.56999999999971</v>
      </c>
      <c r="D99" s="16">
        <f t="shared" si="7"/>
        <v>2.3685923123365444E-2</v>
      </c>
      <c r="E99">
        <v>11930.28</v>
      </c>
      <c r="F99">
        <f t="shared" si="4"/>
        <v>394.97000000000116</v>
      </c>
      <c r="G99" s="16">
        <f t="shared" si="5"/>
        <v>3.4240085442003826E-2</v>
      </c>
    </row>
    <row r="100" spans="1:7">
      <c r="A100" s="31" t="s">
        <v>236</v>
      </c>
      <c r="B100">
        <v>30668.799999999999</v>
      </c>
      <c r="C100">
        <f t="shared" si="6"/>
        <v>2811.0200000000004</v>
      </c>
      <c r="D100" s="16">
        <f t="shared" si="7"/>
        <v>0.10090610235273595</v>
      </c>
      <c r="E100">
        <v>12040.64</v>
      </c>
      <c r="F100">
        <f t="shared" si="4"/>
        <v>110.35999999999876</v>
      </c>
      <c r="G100" s="16">
        <f t="shared" si="5"/>
        <v>9.2504115578174832E-3</v>
      </c>
    </row>
    <row r="101" spans="1:7">
      <c r="A101" s="31" t="s">
        <v>245</v>
      </c>
      <c r="B101">
        <v>34078.67</v>
      </c>
      <c r="C101">
        <f t="shared" si="6"/>
        <v>3409.869999999999</v>
      </c>
      <c r="D101" s="16">
        <f t="shared" si="7"/>
        <v>0.11118367852671115</v>
      </c>
      <c r="E101">
        <v>13108.03</v>
      </c>
      <c r="F101">
        <f t="shared" si="4"/>
        <v>1067.3900000000012</v>
      </c>
      <c r="G101" s="16">
        <f t="shared" si="5"/>
        <v>8.8648942248917104E-2</v>
      </c>
    </row>
    <row r="102" spans="1:7">
      <c r="A102" s="31" t="s">
        <v>246</v>
      </c>
      <c r="B102">
        <v>34809.01</v>
      </c>
      <c r="C102">
        <f t="shared" si="6"/>
        <v>730.34000000000378</v>
      </c>
      <c r="D102" s="16">
        <f t="shared" si="7"/>
        <v>2.143100068165817E-2</v>
      </c>
      <c r="E102">
        <v>13470.04</v>
      </c>
      <c r="F102">
        <f t="shared" si="4"/>
        <v>362.01000000000022</v>
      </c>
      <c r="G102" s="16">
        <f t="shared" si="5"/>
        <v>2.7617422297629788E-2</v>
      </c>
    </row>
    <row r="103" spans="1:7">
      <c r="A103" s="31" t="s">
        <v>247</v>
      </c>
      <c r="B103">
        <v>35773.79</v>
      </c>
      <c r="C103">
        <f t="shared" si="6"/>
        <v>964.77999999999884</v>
      </c>
      <c r="D103" s="16">
        <f t="shared" si="7"/>
        <v>2.7716387222733389E-2</v>
      </c>
      <c r="E103">
        <v>13347.16</v>
      </c>
      <c r="F103">
        <f t="shared" si="4"/>
        <v>-122.88000000000102</v>
      </c>
      <c r="G103" s="16">
        <f t="shared" si="5"/>
        <v>-9.1224673423390724E-3</v>
      </c>
    </row>
    <row r="104" spans="1:7">
      <c r="A104" s="31" t="s">
        <v>248</v>
      </c>
      <c r="B104">
        <v>35594.559999999998</v>
      </c>
      <c r="C104">
        <f t="shared" si="6"/>
        <v>-179.2300000000032</v>
      </c>
      <c r="D104" s="16">
        <f t="shared" si="7"/>
        <v>-5.0100925845431308E-3</v>
      </c>
      <c r="E104">
        <v>13197.42</v>
      </c>
      <c r="F104">
        <f t="shared" si="4"/>
        <v>-149.73999999999978</v>
      </c>
      <c r="G104" s="16">
        <f t="shared" si="5"/>
        <v>-1.1218866035920734E-2</v>
      </c>
    </row>
    <row r="105" spans="1:7">
      <c r="A105" s="31" t="s">
        <v>249</v>
      </c>
      <c r="B105">
        <v>36512.28</v>
      </c>
      <c r="C105">
        <f t="shared" si="6"/>
        <v>917.72000000000116</v>
      </c>
      <c r="D105" s="16">
        <f t="shared" si="7"/>
        <v>2.5782591497127687E-2</v>
      </c>
      <c r="E105">
        <v>13350.32</v>
      </c>
      <c r="F105">
        <f t="shared" si="4"/>
        <v>152.89999999999964</v>
      </c>
      <c r="G105" s="16">
        <f t="shared" si="5"/>
        <v>1.1585597791083381E-2</v>
      </c>
    </row>
    <row r="106" spans="1:7">
      <c r="A106" s="31" t="s">
        <v>250</v>
      </c>
      <c r="B106">
        <v>36253.660000000003</v>
      </c>
      <c r="C106">
        <f t="shared" si="6"/>
        <v>-258.61999999999534</v>
      </c>
      <c r="D106" s="16">
        <f t="shared" si="7"/>
        <v>-7.0830964267363022E-3</v>
      </c>
      <c r="E106">
        <v>13876.47</v>
      </c>
      <c r="F106">
        <f t="shared" si="4"/>
        <v>526.14999999999964</v>
      </c>
      <c r="G106" s="16">
        <f t="shared" si="5"/>
        <v>3.9411040334613678E-2</v>
      </c>
    </row>
    <row r="107" spans="1:7">
      <c r="A107" s="31" t="s">
        <v>251</v>
      </c>
      <c r="B107">
        <v>37657.550000000003</v>
      </c>
      <c r="C107">
        <f t="shared" si="6"/>
        <v>1403.8899999999994</v>
      </c>
      <c r="D107" s="16">
        <f t="shared" si="7"/>
        <v>3.8724090202203014E-2</v>
      </c>
      <c r="E107">
        <v>14252.03</v>
      </c>
      <c r="F107">
        <f t="shared" si="4"/>
        <v>375.56000000000131</v>
      </c>
      <c r="G107" s="16">
        <f t="shared" si="5"/>
        <v>2.7064520011213324E-2</v>
      </c>
    </row>
    <row r="108" spans="1:7">
      <c r="A108" s="31" t="s">
        <v>252</v>
      </c>
      <c r="B108">
        <v>38709.599999999999</v>
      </c>
      <c r="C108">
        <f t="shared" si="6"/>
        <v>1052.0499999999956</v>
      </c>
      <c r="D108" s="16">
        <f t="shared" si="7"/>
        <v>2.7937292787236438E-2</v>
      </c>
      <c r="E108">
        <v>14881.48</v>
      </c>
      <c r="F108">
        <f t="shared" si="4"/>
        <v>629.44999999999891</v>
      </c>
      <c r="G108" s="16">
        <f t="shared" si="5"/>
        <v>4.4165638158213172E-2</v>
      </c>
    </row>
    <row r="109" spans="1:7">
      <c r="A109" s="31" t="s">
        <v>253</v>
      </c>
      <c r="B109">
        <v>38952.75</v>
      </c>
      <c r="C109">
        <f t="shared" si="6"/>
        <v>243.15000000000146</v>
      </c>
      <c r="D109" s="16">
        <f t="shared" si="7"/>
        <v>6.2813875627751635E-3</v>
      </c>
      <c r="E109">
        <v>15166.57</v>
      </c>
      <c r="F109">
        <f t="shared" si="4"/>
        <v>285.09000000000015</v>
      </c>
      <c r="G109" s="16">
        <f t="shared" si="5"/>
        <v>1.9157368756333386E-2</v>
      </c>
    </row>
    <row r="110" spans="1:7">
      <c r="A110" s="31" t="s">
        <v>254</v>
      </c>
      <c r="B110">
        <v>40090.720000000001</v>
      </c>
      <c r="C110">
        <f t="shared" si="6"/>
        <v>1137.9700000000012</v>
      </c>
      <c r="D110" s="16">
        <f t="shared" si="7"/>
        <v>2.9214111968988099E-2</v>
      </c>
      <c r="E110">
        <v>15318.4</v>
      </c>
      <c r="F110">
        <f t="shared" si="4"/>
        <v>151.82999999999993</v>
      </c>
      <c r="G110" s="16">
        <f t="shared" si="5"/>
        <v>1.0010833036078687E-2</v>
      </c>
    </row>
    <row r="111" spans="1:7">
      <c r="A111" s="31" t="s">
        <v>255</v>
      </c>
      <c r="C111">
        <f t="shared" si="6"/>
        <v>-40090.720000000001</v>
      </c>
      <c r="D111" s="16">
        <f t="shared" si="7"/>
        <v>-1</v>
      </c>
      <c r="F111">
        <f t="shared" si="4"/>
        <v>-15318.4</v>
      </c>
      <c r="G111" s="16">
        <f t="shared" si="5"/>
        <v>-1</v>
      </c>
    </row>
    <row r="112" spans="1:7">
      <c r="A112" s="31" t="s">
        <v>256</v>
      </c>
      <c r="C112">
        <f t="shared" si="6"/>
        <v>0</v>
      </c>
      <c r="D112" s="16" t="e">
        <f t="shared" si="7"/>
        <v>#DIV/0!</v>
      </c>
      <c r="F112">
        <f t="shared" si="4"/>
        <v>0</v>
      </c>
      <c r="G112" s="16" t="e">
        <f t="shared" si="5"/>
        <v>#DIV/0!</v>
      </c>
    </row>
    <row r="113" spans="1:7">
      <c r="A113" s="31" t="s">
        <v>257</v>
      </c>
      <c r="C113">
        <f t="shared" si="6"/>
        <v>0</v>
      </c>
      <c r="D113" s="16" t="e">
        <f t="shared" si="7"/>
        <v>#DIV/0!</v>
      </c>
      <c r="F113">
        <f t="shared" si="4"/>
        <v>0</v>
      </c>
      <c r="G113" s="16" t="e">
        <f t="shared" si="5"/>
        <v>#DIV/0!</v>
      </c>
    </row>
    <row r="114" spans="1:7">
      <c r="A114" s="31" t="s">
        <v>258</v>
      </c>
      <c r="C114">
        <f t="shared" si="6"/>
        <v>0</v>
      </c>
      <c r="D114" s="16" t="e">
        <f t="shared" si="7"/>
        <v>#DIV/0!</v>
      </c>
      <c r="F114">
        <f t="shared" si="4"/>
        <v>0</v>
      </c>
      <c r="G114" s="16" t="e">
        <f t="shared" si="5"/>
        <v>#DIV/0!</v>
      </c>
    </row>
    <row r="115" spans="1:7">
      <c r="A115" s="31" t="s">
        <v>259</v>
      </c>
    </row>
    <row r="116" spans="1:7">
      <c r="A116" s="31" t="s">
        <v>260</v>
      </c>
    </row>
  </sheetData>
  <mergeCells count="2">
    <mergeCell ref="B1:D1"/>
    <mergeCell ref="E1:G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workbookViewId="0">
      <pane ySplit="1" topLeftCell="A181" activePane="bottomLeft" state="frozen"/>
      <selection pane="bottomLeft" activeCell="O203" sqref="O203"/>
    </sheetView>
  </sheetViews>
  <sheetFormatPr defaultRowHeight="15"/>
  <cols>
    <col min="1" max="1" width="10.7109375" style="1" bestFit="1" customWidth="1"/>
    <col min="3" max="3" width="11.7109375" customWidth="1"/>
    <col min="6" max="6" width="12.28515625" bestFit="1" customWidth="1"/>
    <col min="7" max="7" width="9.140625" style="16"/>
    <col min="8" max="8" width="11" style="16" bestFit="1" customWidth="1"/>
    <col min="9" max="9" width="19.140625" style="16" customWidth="1"/>
    <col min="11" max="11" width="11.7109375" customWidth="1"/>
    <col min="12" max="12" width="10.5703125" customWidth="1"/>
    <col min="13" max="13" width="11.42578125" customWidth="1"/>
    <col min="14" max="14" width="11" style="16" bestFit="1" customWidth="1"/>
    <col min="15" max="15" width="19.85546875" style="16" bestFit="1" customWidth="1"/>
    <col min="16" max="16" width="9" style="16"/>
  </cols>
  <sheetData>
    <row r="1" spans="1:16">
      <c r="B1" t="s">
        <v>140</v>
      </c>
      <c r="C1" t="s">
        <v>141</v>
      </c>
      <c r="D1" t="s">
        <v>24</v>
      </c>
      <c r="E1" t="s">
        <v>142</v>
      </c>
      <c r="F1" t="s">
        <v>187</v>
      </c>
      <c r="G1" s="16" t="s">
        <v>145</v>
      </c>
      <c r="H1" s="16" t="s">
        <v>185</v>
      </c>
      <c r="I1" s="16" t="s">
        <v>188</v>
      </c>
      <c r="K1" t="s">
        <v>182</v>
      </c>
      <c r="L1" t="s">
        <v>183</v>
      </c>
      <c r="M1" t="s">
        <v>184</v>
      </c>
      <c r="N1" t="s">
        <v>186</v>
      </c>
      <c r="O1" s="16" t="s">
        <v>189</v>
      </c>
      <c r="P1" s="16" t="s">
        <v>264</v>
      </c>
    </row>
    <row r="2" spans="1:16">
      <c r="F2">
        <v>0</v>
      </c>
      <c r="N2"/>
    </row>
    <row r="3" spans="1:16">
      <c r="N3"/>
    </row>
    <row r="4" spans="1:16">
      <c r="A4" s="1">
        <v>39478</v>
      </c>
      <c r="B4">
        <v>225354.97</v>
      </c>
      <c r="C4">
        <v>52499.85</v>
      </c>
      <c r="D4">
        <f>B4+C4</f>
        <v>277854.82</v>
      </c>
      <c r="E4">
        <v>417846.17</v>
      </c>
      <c r="F4">
        <v>417846.17</v>
      </c>
      <c r="H4" s="16">
        <f>(B4+C4)/E4</f>
        <v>0.66496916795958672</v>
      </c>
      <c r="I4" s="27">
        <f>(B4+C4)/F4</f>
        <v>0.66496916795958672</v>
      </c>
    </row>
    <row r="5" spans="1:16">
      <c r="A5" s="1">
        <v>39507</v>
      </c>
      <c r="B5">
        <v>225846.35</v>
      </c>
      <c r="C5">
        <v>55786.67</v>
      </c>
      <c r="D5">
        <f t="shared" ref="D5:D68" si="0">B5+C5</f>
        <v>281633.02</v>
      </c>
      <c r="E5">
        <v>421037.84</v>
      </c>
      <c r="F5">
        <f>($E5+$F4*$F$2)/($F$2+1)</f>
        <v>421037.84</v>
      </c>
      <c r="G5" s="16">
        <f>(E5-E4)/E4</f>
        <v>7.6383851980743106E-3</v>
      </c>
      <c r="H5" s="16">
        <f t="shared" ref="H5:H157" si="1">(B5+C5)/E5</f>
        <v>0.66890192102448565</v>
      </c>
      <c r="I5" s="27">
        <f t="shared" ref="I5:I68" si="2">(B5+C5)/F5</f>
        <v>0.66890192102448565</v>
      </c>
    </row>
    <row r="6" spans="1:16">
      <c r="A6" s="1">
        <v>39538</v>
      </c>
      <c r="B6">
        <v>181350.15</v>
      </c>
      <c r="C6">
        <v>45438.99</v>
      </c>
      <c r="D6">
        <f t="shared" si="0"/>
        <v>226789.13999999998</v>
      </c>
      <c r="E6">
        <v>423054.53</v>
      </c>
      <c r="F6">
        <f t="shared" ref="F6:F69" si="3">($E6+$F5*$F$2)/($F$2+1)</f>
        <v>423054.53</v>
      </c>
      <c r="G6" s="16">
        <f>(E6-E5)/E5</f>
        <v>4.7898070159204742E-3</v>
      </c>
      <c r="H6" s="16">
        <f t="shared" si="1"/>
        <v>0.53607543216710141</v>
      </c>
      <c r="I6" s="27">
        <f t="shared" si="2"/>
        <v>0.53607543216710141</v>
      </c>
    </row>
    <row r="7" spans="1:16">
      <c r="A7" s="1">
        <v>39568</v>
      </c>
      <c r="B7">
        <v>194727.31</v>
      </c>
      <c r="C7">
        <v>45516.94</v>
      </c>
      <c r="D7">
        <f t="shared" si="0"/>
        <v>240244.25</v>
      </c>
      <c r="E7">
        <v>429313.72</v>
      </c>
      <c r="F7">
        <f t="shared" si="3"/>
        <v>429313.72</v>
      </c>
      <c r="G7" s="16">
        <f t="shared" ref="G7:G70" si="4">(E7-E6)/E6</f>
        <v>1.4795232189098517E-2</v>
      </c>
      <c r="H7" s="16">
        <f t="shared" si="1"/>
        <v>0.55960068082613346</v>
      </c>
      <c r="I7" s="27">
        <f t="shared" si="2"/>
        <v>0.55960068082613346</v>
      </c>
    </row>
    <row r="8" spans="1:16">
      <c r="A8" s="1">
        <v>39599</v>
      </c>
      <c r="B8">
        <v>181247.11</v>
      </c>
      <c r="C8">
        <v>43619.59</v>
      </c>
      <c r="D8">
        <f t="shared" si="0"/>
        <v>224866.69999999998</v>
      </c>
      <c r="E8">
        <v>436221.6</v>
      </c>
      <c r="F8">
        <f t="shared" si="3"/>
        <v>436221.6</v>
      </c>
      <c r="G8" s="16">
        <f t="shared" si="4"/>
        <v>1.6090517675512454E-2</v>
      </c>
      <c r="H8" s="16">
        <f t="shared" si="1"/>
        <v>0.51548731195337416</v>
      </c>
      <c r="I8" s="27">
        <f t="shared" si="2"/>
        <v>0.51548731195337416</v>
      </c>
    </row>
    <row r="9" spans="1:16">
      <c r="A9" s="1">
        <v>39629</v>
      </c>
      <c r="B9">
        <v>144508.32999999999</v>
      </c>
      <c r="C9">
        <v>33526.769999999997</v>
      </c>
      <c r="D9">
        <f t="shared" si="0"/>
        <v>178035.09999999998</v>
      </c>
      <c r="E9">
        <v>443141.02</v>
      </c>
      <c r="F9">
        <f t="shared" si="3"/>
        <v>443141.02</v>
      </c>
      <c r="G9" s="16">
        <f t="shared" si="4"/>
        <v>1.5862167302123604E-2</v>
      </c>
      <c r="H9" s="16">
        <f t="shared" si="1"/>
        <v>0.40175721037966644</v>
      </c>
      <c r="I9" s="27">
        <f t="shared" si="2"/>
        <v>0.40175721037966644</v>
      </c>
    </row>
    <row r="10" spans="1:16">
      <c r="A10" s="1">
        <v>39660</v>
      </c>
      <c r="B10">
        <v>146667.15</v>
      </c>
      <c r="C10">
        <v>35217.449999999997</v>
      </c>
      <c r="D10">
        <f t="shared" si="0"/>
        <v>181884.59999999998</v>
      </c>
      <c r="E10">
        <v>446362.17</v>
      </c>
      <c r="F10">
        <f t="shared" si="3"/>
        <v>446362.17</v>
      </c>
      <c r="G10" s="16">
        <f t="shared" si="4"/>
        <v>7.26890505419689E-3</v>
      </c>
      <c r="H10" s="16">
        <f t="shared" si="1"/>
        <v>0.40748211256343697</v>
      </c>
      <c r="I10" s="27">
        <f t="shared" si="2"/>
        <v>0.40748211256343697</v>
      </c>
    </row>
    <row r="11" spans="1:16">
      <c r="A11" s="1">
        <v>39691</v>
      </c>
      <c r="B11">
        <v>127029.73</v>
      </c>
      <c r="C11">
        <v>28405.56</v>
      </c>
      <c r="D11">
        <f t="shared" si="0"/>
        <v>155435.29</v>
      </c>
      <c r="E11">
        <v>448846.68</v>
      </c>
      <c r="F11">
        <f t="shared" si="3"/>
        <v>448846.68</v>
      </c>
      <c r="G11" s="16">
        <f t="shared" si="4"/>
        <v>5.5661303017682014E-3</v>
      </c>
      <c r="H11" s="16">
        <f t="shared" si="1"/>
        <v>0.34629929756860406</v>
      </c>
      <c r="I11" s="27">
        <f t="shared" si="2"/>
        <v>0.34629929756860406</v>
      </c>
    </row>
    <row r="12" spans="1:16">
      <c r="A12" s="1">
        <v>39721</v>
      </c>
      <c r="B12">
        <v>121615.05</v>
      </c>
      <c r="C12">
        <v>26548.93</v>
      </c>
      <c r="D12">
        <f t="shared" si="0"/>
        <v>148163.98000000001</v>
      </c>
      <c r="E12">
        <v>452898.71</v>
      </c>
      <c r="F12">
        <f t="shared" si="3"/>
        <v>452898.71</v>
      </c>
      <c r="G12" s="16">
        <f t="shared" si="4"/>
        <v>9.0276483720455013E-3</v>
      </c>
      <c r="H12" s="16">
        <f t="shared" si="1"/>
        <v>0.32714595278931136</v>
      </c>
      <c r="I12" s="27">
        <f t="shared" si="2"/>
        <v>0.32714595278931136</v>
      </c>
    </row>
    <row r="13" spans="1:16">
      <c r="A13" s="1">
        <v>39752</v>
      </c>
      <c r="B13">
        <v>91719.66</v>
      </c>
      <c r="C13">
        <v>20348.14</v>
      </c>
      <c r="D13">
        <f t="shared" si="0"/>
        <v>112067.8</v>
      </c>
      <c r="E13">
        <v>453133.32</v>
      </c>
      <c r="F13">
        <f t="shared" si="3"/>
        <v>453133.32</v>
      </c>
      <c r="G13" s="16">
        <f t="shared" si="4"/>
        <v>5.1801869782315351E-4</v>
      </c>
      <c r="H13" s="16">
        <f t="shared" si="1"/>
        <v>0.24731750028887745</v>
      </c>
      <c r="I13" s="27">
        <f t="shared" si="2"/>
        <v>0.24731750028887745</v>
      </c>
    </row>
    <row r="14" spans="1:16">
      <c r="A14" s="1">
        <v>39782</v>
      </c>
      <c r="B14">
        <v>99152.56</v>
      </c>
      <c r="C14">
        <v>23331.68</v>
      </c>
      <c r="D14">
        <f t="shared" si="0"/>
        <v>122484.23999999999</v>
      </c>
      <c r="E14">
        <v>458644.66</v>
      </c>
      <c r="F14">
        <f t="shared" si="3"/>
        <v>458644.66</v>
      </c>
      <c r="G14" s="16">
        <f t="shared" si="4"/>
        <v>1.2162733916808341E-2</v>
      </c>
      <c r="H14" s="16">
        <f t="shared" si="1"/>
        <v>0.26705694120585638</v>
      </c>
      <c r="I14" s="27">
        <f t="shared" si="2"/>
        <v>0.26705694120585638</v>
      </c>
    </row>
    <row r="15" spans="1:16">
      <c r="A15" s="1">
        <v>39813</v>
      </c>
      <c r="B15">
        <v>97251.91</v>
      </c>
      <c r="C15">
        <v>24114.53</v>
      </c>
      <c r="D15">
        <f t="shared" si="0"/>
        <v>121366.44</v>
      </c>
      <c r="E15">
        <v>475166.6</v>
      </c>
      <c r="F15">
        <f t="shared" si="3"/>
        <v>475166.6</v>
      </c>
      <c r="G15" s="16">
        <f t="shared" si="4"/>
        <v>3.6023399901788898E-2</v>
      </c>
      <c r="H15" s="16">
        <f t="shared" si="1"/>
        <v>0.25541870998508737</v>
      </c>
      <c r="I15" s="27">
        <f t="shared" si="2"/>
        <v>0.25541870998508737</v>
      </c>
    </row>
    <row r="16" spans="1:16">
      <c r="A16" s="1">
        <v>39844</v>
      </c>
      <c r="B16">
        <v>106478.69</v>
      </c>
      <c r="C16">
        <v>26616.799999999999</v>
      </c>
      <c r="D16">
        <f t="shared" si="0"/>
        <v>133095.49</v>
      </c>
      <c r="E16">
        <v>496135.31</v>
      </c>
      <c r="F16">
        <f t="shared" si="3"/>
        <v>496135.31</v>
      </c>
      <c r="G16" s="16">
        <f t="shared" si="4"/>
        <v>4.4129174904128411E-2</v>
      </c>
      <c r="H16" s="16">
        <f t="shared" si="1"/>
        <v>0.26826449824746396</v>
      </c>
      <c r="I16" s="27">
        <f t="shared" si="2"/>
        <v>0.26826449824746396</v>
      </c>
    </row>
    <row r="17" spans="1:16">
      <c r="A17" s="1">
        <v>39872</v>
      </c>
      <c r="B17">
        <v>111624.52</v>
      </c>
      <c r="C17">
        <v>28764.68</v>
      </c>
      <c r="D17">
        <f t="shared" si="0"/>
        <v>140389.20000000001</v>
      </c>
      <c r="E17">
        <v>506708.07</v>
      </c>
      <c r="F17">
        <f t="shared" si="3"/>
        <v>506708.07</v>
      </c>
      <c r="G17" s="16">
        <f t="shared" si="4"/>
        <v>2.1310234903458111E-2</v>
      </c>
      <c r="H17" s="16">
        <f t="shared" si="1"/>
        <v>0.27706130672045542</v>
      </c>
      <c r="I17" s="27">
        <f t="shared" si="2"/>
        <v>0.27706130672045542</v>
      </c>
    </row>
    <row r="18" spans="1:16">
      <c r="A18" s="1">
        <v>39903</v>
      </c>
      <c r="B18">
        <v>127267.07</v>
      </c>
      <c r="C18">
        <v>34207.17</v>
      </c>
      <c r="D18">
        <f t="shared" si="0"/>
        <v>161474.23999999999</v>
      </c>
      <c r="E18">
        <v>530626.71</v>
      </c>
      <c r="F18">
        <f t="shared" si="3"/>
        <v>530626.71</v>
      </c>
      <c r="G18" s="16">
        <f t="shared" si="4"/>
        <v>4.7203984732273864E-2</v>
      </c>
      <c r="H18" s="16">
        <f t="shared" si="1"/>
        <v>0.30430854112112071</v>
      </c>
      <c r="I18" s="27">
        <f t="shared" si="2"/>
        <v>0.30430854112112071</v>
      </c>
    </row>
    <row r="19" spans="1:16">
      <c r="A19" s="1">
        <v>39933</v>
      </c>
      <c r="B19">
        <v>132959.04999999999</v>
      </c>
      <c r="C19">
        <v>36294.26</v>
      </c>
      <c r="D19">
        <f t="shared" si="0"/>
        <v>169253.31</v>
      </c>
      <c r="E19">
        <v>540481.21</v>
      </c>
      <c r="F19">
        <f t="shared" si="3"/>
        <v>540481.21</v>
      </c>
      <c r="G19" s="16">
        <f t="shared" si="4"/>
        <v>1.857143602891758E-2</v>
      </c>
      <c r="H19" s="16">
        <f t="shared" si="1"/>
        <v>0.31315299564253124</v>
      </c>
      <c r="I19" s="27">
        <f t="shared" si="2"/>
        <v>0.31315299564253124</v>
      </c>
    </row>
    <row r="20" spans="1:16">
      <c r="A20" s="1">
        <v>39964</v>
      </c>
      <c r="B20">
        <v>141337.38</v>
      </c>
      <c r="C20">
        <v>38449.26</v>
      </c>
      <c r="D20">
        <f t="shared" si="0"/>
        <v>179786.64</v>
      </c>
      <c r="E20">
        <v>548263.51</v>
      </c>
      <c r="F20">
        <f t="shared" si="3"/>
        <v>548263.51</v>
      </c>
      <c r="G20" s="16">
        <f t="shared" si="4"/>
        <v>1.4398835437775991E-2</v>
      </c>
      <c r="H20" s="16">
        <f t="shared" si="1"/>
        <v>0.32792012731250347</v>
      </c>
      <c r="I20" s="27">
        <f t="shared" si="2"/>
        <v>0.32792012731250347</v>
      </c>
    </row>
    <row r="21" spans="1:16">
      <c r="A21" s="1">
        <v>39994</v>
      </c>
      <c r="B21">
        <v>159107.69</v>
      </c>
      <c r="C21">
        <v>42340.37</v>
      </c>
      <c r="D21">
        <f t="shared" si="0"/>
        <v>201448.06</v>
      </c>
      <c r="E21">
        <v>568916.19999999995</v>
      </c>
      <c r="F21">
        <f t="shared" si="3"/>
        <v>568916.19999999995</v>
      </c>
      <c r="G21" s="16">
        <f t="shared" si="4"/>
        <v>3.7669276950421056E-2</v>
      </c>
      <c r="H21" s="16">
        <f t="shared" si="1"/>
        <v>0.35409091883831051</v>
      </c>
      <c r="I21" s="27">
        <f t="shared" si="2"/>
        <v>0.35409091883831051</v>
      </c>
    </row>
    <row r="22" spans="1:16">
      <c r="A22" s="1">
        <v>40025</v>
      </c>
      <c r="B22">
        <v>186119.25</v>
      </c>
      <c r="C22">
        <v>49615.55</v>
      </c>
      <c r="D22">
        <f t="shared" si="0"/>
        <v>235734.8</v>
      </c>
      <c r="E22">
        <v>573102.85</v>
      </c>
      <c r="F22">
        <f t="shared" si="3"/>
        <v>573102.85</v>
      </c>
      <c r="G22" s="16">
        <f t="shared" si="4"/>
        <v>7.3589924139970415E-3</v>
      </c>
      <c r="H22" s="16">
        <f t="shared" si="1"/>
        <v>0.41133070617254824</v>
      </c>
      <c r="I22" s="27">
        <f t="shared" si="2"/>
        <v>0.41133070617254824</v>
      </c>
    </row>
    <row r="23" spans="1:16">
      <c r="A23" s="1">
        <v>40056</v>
      </c>
      <c r="B23">
        <v>146363.15</v>
      </c>
      <c r="C23">
        <v>40732.25</v>
      </c>
      <c r="D23">
        <f t="shared" si="0"/>
        <v>187095.4</v>
      </c>
      <c r="E23">
        <v>576698.94999999995</v>
      </c>
      <c r="F23">
        <f t="shared" si="3"/>
        <v>576698.94999999995</v>
      </c>
      <c r="G23" s="16">
        <f t="shared" si="4"/>
        <v>6.274789943899209E-3</v>
      </c>
      <c r="H23" s="16">
        <f t="shared" si="1"/>
        <v>0.32442472801450395</v>
      </c>
      <c r="I23" s="27">
        <f t="shared" si="2"/>
        <v>0.32442472801450395</v>
      </c>
    </row>
    <row r="24" spans="1:16">
      <c r="A24" s="1">
        <v>40086</v>
      </c>
      <c r="B24">
        <v>153562.14000000001</v>
      </c>
      <c r="C24">
        <v>43339.56</v>
      </c>
      <c r="D24">
        <f t="shared" si="0"/>
        <v>196901.7</v>
      </c>
      <c r="E24">
        <v>585405.34</v>
      </c>
      <c r="F24">
        <f t="shared" si="3"/>
        <v>585405.34</v>
      </c>
      <c r="G24" s="16">
        <f t="shared" si="4"/>
        <v>1.5096940960270545E-2</v>
      </c>
      <c r="H24" s="16">
        <f t="shared" si="1"/>
        <v>0.33635104865972015</v>
      </c>
      <c r="I24" s="16">
        <f t="shared" si="2"/>
        <v>0.33635104865972015</v>
      </c>
    </row>
    <row r="25" spans="1:16">
      <c r="A25" s="1">
        <v>40117</v>
      </c>
      <c r="B25">
        <v>165927.44</v>
      </c>
      <c r="C25">
        <v>49964.57</v>
      </c>
      <c r="D25">
        <f t="shared" si="0"/>
        <v>215892.01</v>
      </c>
      <c r="E25">
        <v>586643.29</v>
      </c>
      <c r="F25">
        <f t="shared" si="3"/>
        <v>586643.29</v>
      </c>
      <c r="G25" s="16">
        <f t="shared" si="4"/>
        <v>2.1146886019182366E-3</v>
      </c>
      <c r="H25" s="16">
        <f t="shared" si="1"/>
        <v>0.36801240835806714</v>
      </c>
      <c r="I25" s="16">
        <f t="shared" si="2"/>
        <v>0.36801240835806714</v>
      </c>
    </row>
    <row r="26" spans="1:16">
      <c r="A26" s="1">
        <v>40147</v>
      </c>
      <c r="B26">
        <v>178652.43</v>
      </c>
      <c r="C26">
        <v>57250.61</v>
      </c>
      <c r="D26">
        <f t="shared" si="0"/>
        <v>235903.03999999998</v>
      </c>
      <c r="E26">
        <v>594604.72</v>
      </c>
      <c r="F26">
        <f t="shared" si="3"/>
        <v>594604.72</v>
      </c>
      <c r="G26" s="16">
        <f t="shared" si="4"/>
        <v>1.3571160082645681E-2</v>
      </c>
      <c r="H26" s="16">
        <f t="shared" si="1"/>
        <v>0.39673926570915885</v>
      </c>
      <c r="I26" s="16">
        <f t="shared" si="2"/>
        <v>0.39673926570915885</v>
      </c>
    </row>
    <row r="27" spans="1:16">
      <c r="A27" s="1">
        <v>40178</v>
      </c>
      <c r="B27">
        <v>184655.23</v>
      </c>
      <c r="C27">
        <v>59283.89</v>
      </c>
      <c r="D27">
        <f t="shared" si="0"/>
        <v>243939.12</v>
      </c>
      <c r="E27">
        <v>610224.52</v>
      </c>
      <c r="F27">
        <f t="shared" si="3"/>
        <v>610224.52</v>
      </c>
      <c r="G27" s="16">
        <f t="shared" si="4"/>
        <v>2.626921629549131E-2</v>
      </c>
      <c r="H27" s="16">
        <f t="shared" si="1"/>
        <v>0.39975306138140759</v>
      </c>
      <c r="I27" s="16">
        <f t="shared" si="2"/>
        <v>0.39975306138140759</v>
      </c>
      <c r="P27" s="16">
        <f>E27/E15-1</f>
        <v>0.28423277225293209</v>
      </c>
    </row>
    <row r="28" spans="1:16">
      <c r="A28" s="1">
        <v>40209</v>
      </c>
      <c r="B28">
        <v>169410.79</v>
      </c>
      <c r="C28">
        <v>56950.83</v>
      </c>
      <c r="D28">
        <f t="shared" si="0"/>
        <v>226361.62</v>
      </c>
      <c r="E28">
        <v>625609.29</v>
      </c>
      <c r="F28">
        <f t="shared" si="3"/>
        <v>625609.29</v>
      </c>
      <c r="G28" s="16">
        <f t="shared" si="4"/>
        <v>2.5211654884008953E-2</v>
      </c>
      <c r="H28" s="16">
        <f t="shared" si="1"/>
        <v>0.36182586099384806</v>
      </c>
      <c r="I28" s="16">
        <f t="shared" si="2"/>
        <v>0.36182586099384806</v>
      </c>
    </row>
    <row r="29" spans="1:16">
      <c r="A29" s="1">
        <v>40237</v>
      </c>
      <c r="B29">
        <v>174852.63</v>
      </c>
      <c r="C29">
        <v>61744.37</v>
      </c>
      <c r="D29">
        <f t="shared" si="0"/>
        <v>236597</v>
      </c>
      <c r="E29">
        <v>636072.26</v>
      </c>
      <c r="F29">
        <f t="shared" si="3"/>
        <v>636072.26</v>
      </c>
      <c r="G29" s="16">
        <f t="shared" si="4"/>
        <v>1.6724447937785533E-2</v>
      </c>
      <c r="H29" s="16">
        <f t="shared" si="1"/>
        <v>0.37196560026057418</v>
      </c>
      <c r="I29" s="16">
        <f t="shared" si="2"/>
        <v>0.37196560026057418</v>
      </c>
    </row>
    <row r="30" spans="1:16">
      <c r="A30" s="1">
        <v>40268</v>
      </c>
      <c r="B30">
        <v>179578.57</v>
      </c>
      <c r="C30">
        <v>65374.01</v>
      </c>
      <c r="D30">
        <f t="shared" si="0"/>
        <v>244952.58000000002</v>
      </c>
      <c r="E30">
        <v>649947.46</v>
      </c>
      <c r="F30">
        <f t="shared" si="3"/>
        <v>649947.46</v>
      </c>
      <c r="G30" s="16">
        <f t="shared" si="4"/>
        <v>2.1813873788490562E-2</v>
      </c>
      <c r="H30" s="16">
        <f t="shared" si="1"/>
        <v>0.37688058662464813</v>
      </c>
      <c r="I30" s="16">
        <f t="shared" si="2"/>
        <v>0.37688058662464813</v>
      </c>
    </row>
    <row r="31" spans="1:16">
      <c r="A31" s="1">
        <v>40298</v>
      </c>
      <c r="B31">
        <v>165860.99</v>
      </c>
      <c r="C31">
        <v>62044.52</v>
      </c>
      <c r="D31">
        <f t="shared" si="0"/>
        <v>227905.50999999998</v>
      </c>
      <c r="E31">
        <v>656561.22</v>
      </c>
      <c r="F31">
        <f t="shared" si="3"/>
        <v>656561.22</v>
      </c>
      <c r="G31" s="16">
        <f t="shared" si="4"/>
        <v>1.0175837905420862E-2</v>
      </c>
      <c r="H31" s="16">
        <f t="shared" si="1"/>
        <v>0.34711996849280863</v>
      </c>
      <c r="I31" s="16">
        <f t="shared" si="2"/>
        <v>0.34711996849280863</v>
      </c>
    </row>
    <row r="32" spans="1:16">
      <c r="A32" s="1">
        <v>40329</v>
      </c>
      <c r="B32">
        <v>149971.17000000001</v>
      </c>
      <c r="C32">
        <v>59668.26</v>
      </c>
      <c r="D32">
        <f t="shared" si="0"/>
        <v>209639.43000000002</v>
      </c>
      <c r="E32">
        <v>663351.37</v>
      </c>
      <c r="F32">
        <f t="shared" si="3"/>
        <v>663351.37</v>
      </c>
      <c r="G32" s="16">
        <f t="shared" si="4"/>
        <v>1.0341990652448257E-2</v>
      </c>
      <c r="H32" s="16">
        <f t="shared" si="1"/>
        <v>0.3160307485307523</v>
      </c>
      <c r="I32" s="16">
        <f t="shared" si="2"/>
        <v>0.3160307485307523</v>
      </c>
    </row>
    <row r="33" spans="1:16">
      <c r="A33" s="1">
        <v>40359</v>
      </c>
      <c r="B33">
        <v>139065.89000000001</v>
      </c>
      <c r="C33">
        <v>56072.84</v>
      </c>
      <c r="D33">
        <f t="shared" si="0"/>
        <v>195138.73</v>
      </c>
      <c r="E33">
        <v>673921.72</v>
      </c>
      <c r="F33">
        <f t="shared" si="3"/>
        <v>673921.72</v>
      </c>
      <c r="G33" s="16">
        <f t="shared" si="4"/>
        <v>1.593476772347659E-2</v>
      </c>
      <c r="H33" s="16">
        <f t="shared" si="1"/>
        <v>0.28955696812977033</v>
      </c>
      <c r="I33" s="16">
        <f t="shared" si="2"/>
        <v>0.28955696812977033</v>
      </c>
    </row>
    <row r="34" spans="1:16">
      <c r="A34" s="1">
        <v>40390</v>
      </c>
      <c r="B34">
        <v>161367</v>
      </c>
      <c r="C34">
        <v>64555.05</v>
      </c>
      <c r="D34">
        <f t="shared" si="0"/>
        <v>225922.05</v>
      </c>
      <c r="E34">
        <v>674051.48</v>
      </c>
      <c r="F34">
        <f t="shared" si="3"/>
        <v>674051.48</v>
      </c>
      <c r="G34" s="16">
        <f t="shared" si="4"/>
        <v>1.9254461779330887E-4</v>
      </c>
      <c r="H34" s="16">
        <f t="shared" si="1"/>
        <v>0.33517031963196636</v>
      </c>
      <c r="I34" s="16">
        <f t="shared" si="2"/>
        <v>0.33517031963196636</v>
      </c>
    </row>
    <row r="35" spans="1:16">
      <c r="A35" s="1">
        <v>40421</v>
      </c>
      <c r="B35">
        <v>163401.10999999999</v>
      </c>
      <c r="C35">
        <v>71720.25</v>
      </c>
      <c r="D35">
        <f t="shared" si="0"/>
        <v>235121.36</v>
      </c>
      <c r="E35">
        <v>687506.92</v>
      </c>
      <c r="F35">
        <f t="shared" si="3"/>
        <v>687506.92</v>
      </c>
      <c r="G35" s="16">
        <f t="shared" si="4"/>
        <v>1.9962036134094772E-2</v>
      </c>
      <c r="H35" s="16">
        <f t="shared" si="1"/>
        <v>0.34199126315703116</v>
      </c>
      <c r="I35" s="16">
        <f t="shared" si="2"/>
        <v>0.34199126315703116</v>
      </c>
    </row>
    <row r="36" spans="1:16">
      <c r="A36" s="1">
        <v>40451</v>
      </c>
      <c r="B36">
        <v>165191.88</v>
      </c>
      <c r="C36">
        <v>73548.479999999996</v>
      </c>
      <c r="D36">
        <f t="shared" si="0"/>
        <v>238740.36</v>
      </c>
      <c r="E36">
        <v>696471.5</v>
      </c>
      <c r="F36">
        <f t="shared" si="3"/>
        <v>696471.5</v>
      </c>
      <c r="G36" s="16">
        <f t="shared" si="4"/>
        <v>1.3039257844851885E-2</v>
      </c>
      <c r="H36" s="16">
        <f t="shared" si="1"/>
        <v>0.3427855411169014</v>
      </c>
      <c r="I36" s="16">
        <f t="shared" si="2"/>
        <v>0.3427855411169014</v>
      </c>
    </row>
    <row r="37" spans="1:16">
      <c r="A37" s="1">
        <v>40482</v>
      </c>
      <c r="B37">
        <v>187015.42</v>
      </c>
      <c r="C37">
        <v>83118.17</v>
      </c>
      <c r="D37">
        <f t="shared" si="0"/>
        <v>270133.59000000003</v>
      </c>
      <c r="E37">
        <v>699776.74</v>
      </c>
      <c r="F37">
        <f t="shared" si="3"/>
        <v>699776.74</v>
      </c>
      <c r="G37" s="16">
        <f t="shared" si="4"/>
        <v>4.7456931116348485E-3</v>
      </c>
      <c r="H37" s="16">
        <f t="shared" si="1"/>
        <v>0.38602824952426973</v>
      </c>
      <c r="I37" s="16">
        <f t="shared" si="2"/>
        <v>0.38602824952426973</v>
      </c>
    </row>
    <row r="38" spans="1:16">
      <c r="A38" s="1">
        <v>40512</v>
      </c>
      <c r="B38">
        <v>178723.83</v>
      </c>
      <c r="C38">
        <v>85591.75</v>
      </c>
      <c r="D38">
        <f t="shared" si="0"/>
        <v>264315.57999999996</v>
      </c>
      <c r="E38">
        <v>710339.03</v>
      </c>
      <c r="F38">
        <f t="shared" si="3"/>
        <v>710339.03</v>
      </c>
      <c r="G38" s="16">
        <f t="shared" si="4"/>
        <v>1.5093799773910802E-2</v>
      </c>
      <c r="H38" s="16">
        <f t="shared" si="1"/>
        <v>0.37209778547576072</v>
      </c>
      <c r="I38" s="16">
        <f t="shared" si="2"/>
        <v>0.37209778547576072</v>
      </c>
    </row>
    <row r="39" spans="1:16">
      <c r="A39" s="1">
        <v>40543</v>
      </c>
      <c r="B39">
        <v>179007.24</v>
      </c>
      <c r="C39">
        <v>86415.35</v>
      </c>
      <c r="D39">
        <f t="shared" si="0"/>
        <v>265422.58999999997</v>
      </c>
      <c r="E39">
        <v>725851.79</v>
      </c>
      <c r="F39">
        <f t="shared" si="3"/>
        <v>725851.79</v>
      </c>
      <c r="G39" s="16">
        <f t="shared" si="4"/>
        <v>2.1838529694757178E-2</v>
      </c>
      <c r="H39" s="16">
        <f t="shared" si="1"/>
        <v>0.36567050416724872</v>
      </c>
      <c r="I39" s="16">
        <f t="shared" si="2"/>
        <v>0.36567050416724872</v>
      </c>
      <c r="P39" s="16">
        <f t="shared" ref="P39:P87" si="5">E39/E27-1</f>
        <v>0.18948315941155558</v>
      </c>
    </row>
    <row r="40" spans="1:16">
      <c r="A40" s="1">
        <v>40574</v>
      </c>
      <c r="B40">
        <v>179868.17</v>
      </c>
      <c r="C40">
        <v>81421.679999999993</v>
      </c>
      <c r="D40">
        <f t="shared" si="0"/>
        <v>261289.85</v>
      </c>
      <c r="E40">
        <v>733884.83</v>
      </c>
      <c r="F40">
        <f t="shared" si="3"/>
        <v>733884.83</v>
      </c>
      <c r="G40" s="16">
        <f>(E40-E39)/E39</f>
        <v>1.1067052683027647E-2</v>
      </c>
      <c r="H40" s="16">
        <f t="shared" si="1"/>
        <v>0.35603658683066119</v>
      </c>
      <c r="I40" s="16">
        <f t="shared" si="2"/>
        <v>0.35603658683066119</v>
      </c>
    </row>
    <row r="41" spans="1:16">
      <c r="A41" s="1">
        <v>40602</v>
      </c>
      <c r="B41">
        <v>187914.35</v>
      </c>
      <c r="C41">
        <v>88943.37</v>
      </c>
      <c r="D41">
        <f t="shared" si="0"/>
        <v>276857.71999999997</v>
      </c>
      <c r="E41">
        <v>736130.86</v>
      </c>
      <c r="F41">
        <f t="shared" si="3"/>
        <v>736130.86</v>
      </c>
      <c r="G41" s="16">
        <f t="shared" si="4"/>
        <v>3.0604665857448341E-3</v>
      </c>
      <c r="H41" s="16">
        <f t="shared" si="1"/>
        <v>0.37609851052841337</v>
      </c>
      <c r="I41" s="16">
        <f t="shared" si="2"/>
        <v>0.37609851052841337</v>
      </c>
    </row>
    <row r="42" spans="1:16">
      <c r="A42" s="1">
        <v>40633</v>
      </c>
      <c r="B42">
        <v>190187.17</v>
      </c>
      <c r="C42">
        <v>87475.01</v>
      </c>
      <c r="D42">
        <f t="shared" si="0"/>
        <v>277662.18</v>
      </c>
      <c r="E42">
        <v>758130.88</v>
      </c>
      <c r="F42">
        <f t="shared" si="3"/>
        <v>758130.88</v>
      </c>
      <c r="G42" s="16">
        <f t="shared" si="4"/>
        <v>2.9886017820255517E-2</v>
      </c>
      <c r="H42" s="16">
        <f t="shared" si="1"/>
        <v>0.36624570680988483</v>
      </c>
      <c r="I42" s="16">
        <f t="shared" si="2"/>
        <v>0.36624570680988483</v>
      </c>
    </row>
    <row r="43" spans="1:16">
      <c r="A43" s="1">
        <v>40663</v>
      </c>
      <c r="B43">
        <v>189910.29</v>
      </c>
      <c r="C43">
        <v>84727.08</v>
      </c>
      <c r="D43">
        <f t="shared" si="0"/>
        <v>274637.37</v>
      </c>
      <c r="E43">
        <v>757384.56</v>
      </c>
      <c r="F43">
        <f t="shared" si="3"/>
        <v>757384.56</v>
      </c>
      <c r="G43" s="16">
        <f t="shared" si="4"/>
        <v>-9.8442105405329057E-4</v>
      </c>
      <c r="H43" s="16">
        <f t="shared" si="1"/>
        <v>0.3626128449198911</v>
      </c>
      <c r="I43" s="16">
        <f t="shared" si="2"/>
        <v>0.3626128449198911</v>
      </c>
    </row>
    <row r="44" spans="1:16">
      <c r="A44" s="1">
        <v>40694</v>
      </c>
      <c r="B44">
        <v>179410.67</v>
      </c>
      <c r="C44">
        <v>78780.7</v>
      </c>
      <c r="D44">
        <f t="shared" si="0"/>
        <v>258191.37</v>
      </c>
      <c r="E44">
        <v>763409.22</v>
      </c>
      <c r="F44">
        <f t="shared" si="3"/>
        <v>763409.22</v>
      </c>
      <c r="G44" s="16">
        <f t="shared" si="4"/>
        <v>7.9545587779079035E-3</v>
      </c>
      <c r="H44" s="16">
        <f t="shared" si="1"/>
        <v>0.33820834650123821</v>
      </c>
      <c r="I44" s="16">
        <f t="shared" si="2"/>
        <v>0.33820834650123821</v>
      </c>
    </row>
    <row r="45" spans="1:16">
      <c r="A45" s="1">
        <v>40724</v>
      </c>
      <c r="B45">
        <v>181250.7</v>
      </c>
      <c r="C45">
        <v>82963.64</v>
      </c>
      <c r="D45">
        <f t="shared" si="0"/>
        <v>264214.34000000003</v>
      </c>
      <c r="E45">
        <v>780820.85</v>
      </c>
      <c r="F45">
        <f t="shared" si="3"/>
        <v>780820.85</v>
      </c>
      <c r="G45" s="16">
        <f t="shared" si="4"/>
        <v>2.2807728206374042E-2</v>
      </c>
      <c r="H45" s="16">
        <f t="shared" si="1"/>
        <v>0.33838023152173768</v>
      </c>
      <c r="I45" s="16">
        <f t="shared" si="2"/>
        <v>0.33838023152173768</v>
      </c>
    </row>
    <row r="46" spans="1:16">
      <c r="A46" s="1">
        <v>40755</v>
      </c>
      <c r="B46">
        <v>177654.98</v>
      </c>
      <c r="C46">
        <v>85725.71</v>
      </c>
      <c r="D46">
        <f t="shared" si="0"/>
        <v>263380.69</v>
      </c>
      <c r="E46">
        <v>772923.65</v>
      </c>
      <c r="F46">
        <f t="shared" si="3"/>
        <v>772923.65</v>
      </c>
      <c r="G46" s="16">
        <f t="shared" si="4"/>
        <v>-1.0113971726036713E-2</v>
      </c>
      <c r="H46" s="16">
        <f t="shared" si="1"/>
        <v>0.3407589999348577</v>
      </c>
      <c r="I46" s="16">
        <f t="shared" si="2"/>
        <v>0.3407589999348577</v>
      </c>
    </row>
    <row r="47" spans="1:16">
      <c r="A47" s="1">
        <v>40786</v>
      </c>
      <c r="B47">
        <v>169769.78</v>
      </c>
      <c r="C47">
        <v>84847.42</v>
      </c>
      <c r="D47">
        <f t="shared" si="0"/>
        <v>254617.2</v>
      </c>
      <c r="E47">
        <v>780852.3</v>
      </c>
      <c r="F47">
        <f t="shared" si="3"/>
        <v>780852.3</v>
      </c>
      <c r="G47" s="16">
        <f t="shared" si="4"/>
        <v>1.0257998962769509E-2</v>
      </c>
      <c r="H47" s="16">
        <f t="shared" si="1"/>
        <v>0.32607600694779282</v>
      </c>
      <c r="I47" s="16">
        <f t="shared" si="2"/>
        <v>0.32607600694779282</v>
      </c>
    </row>
    <row r="48" spans="1:16">
      <c r="A48" s="1">
        <v>40816</v>
      </c>
      <c r="B48">
        <v>156629.15</v>
      </c>
      <c r="C48">
        <v>74967.12</v>
      </c>
      <c r="D48">
        <f t="shared" si="0"/>
        <v>231596.27</v>
      </c>
      <c r="E48">
        <v>787406.2</v>
      </c>
      <c r="F48">
        <f t="shared" si="3"/>
        <v>787406.2</v>
      </c>
      <c r="G48" s="16">
        <f t="shared" si="4"/>
        <v>8.3932646417253388E-3</v>
      </c>
      <c r="H48" s="16">
        <f t="shared" si="1"/>
        <v>0.29412553520660623</v>
      </c>
      <c r="I48" s="16">
        <f t="shared" si="2"/>
        <v>0.29412553520660623</v>
      </c>
    </row>
    <row r="49" spans="1:16">
      <c r="A49" s="1">
        <v>40847</v>
      </c>
      <c r="B49">
        <v>165015.16</v>
      </c>
      <c r="C49">
        <v>77967.759999999995</v>
      </c>
      <c r="D49">
        <f t="shared" si="0"/>
        <v>242982.91999999998</v>
      </c>
      <c r="E49">
        <v>816829.25</v>
      </c>
      <c r="F49">
        <f t="shared" si="3"/>
        <v>816829.25</v>
      </c>
      <c r="G49" s="16">
        <f t="shared" si="4"/>
        <v>3.7367054005924834E-2</v>
      </c>
      <c r="H49" s="16">
        <f t="shared" si="1"/>
        <v>0.29747088513296993</v>
      </c>
      <c r="I49" s="16">
        <f t="shared" si="2"/>
        <v>0.29747088513296993</v>
      </c>
    </row>
    <row r="50" spans="1:16">
      <c r="A50" s="1">
        <v>40877</v>
      </c>
      <c r="B50">
        <v>156401.73000000001</v>
      </c>
      <c r="C50">
        <v>75313.679999999993</v>
      </c>
      <c r="D50">
        <f t="shared" si="0"/>
        <v>231715.41</v>
      </c>
      <c r="E50">
        <v>825493.94</v>
      </c>
      <c r="F50">
        <f t="shared" si="3"/>
        <v>825493.94</v>
      </c>
      <c r="G50" s="16">
        <f t="shared" si="4"/>
        <v>1.0607712689035003E-2</v>
      </c>
      <c r="H50" s="16">
        <f t="shared" si="1"/>
        <v>0.28069910482928562</v>
      </c>
      <c r="I50" s="16">
        <f t="shared" si="2"/>
        <v>0.28069910482928562</v>
      </c>
    </row>
    <row r="51" spans="1:16">
      <c r="A51" s="1">
        <v>40908</v>
      </c>
      <c r="B51">
        <v>148376.22</v>
      </c>
      <c r="C51">
        <v>66381.87</v>
      </c>
      <c r="D51">
        <f t="shared" si="0"/>
        <v>214758.09</v>
      </c>
      <c r="E51">
        <v>851590.9</v>
      </c>
      <c r="F51">
        <f t="shared" si="3"/>
        <v>851590.9</v>
      </c>
      <c r="G51" s="16">
        <f t="shared" si="4"/>
        <v>3.1613751156065517E-2</v>
      </c>
      <c r="H51" s="16">
        <f t="shared" si="1"/>
        <v>0.25218457595072941</v>
      </c>
      <c r="I51" s="16">
        <f t="shared" si="2"/>
        <v>0.25218457595072941</v>
      </c>
      <c r="P51" s="16">
        <f t="shared" si="5"/>
        <v>0.1732297305487116</v>
      </c>
    </row>
    <row r="52" spans="1:16">
      <c r="A52" s="1">
        <v>40939</v>
      </c>
      <c r="B52">
        <v>155020.92000000001</v>
      </c>
      <c r="C52">
        <v>65898.36</v>
      </c>
      <c r="D52">
        <f t="shared" si="0"/>
        <v>220919.28000000003</v>
      </c>
      <c r="E52">
        <v>855898.89</v>
      </c>
      <c r="F52">
        <f t="shared" si="3"/>
        <v>855898.89</v>
      </c>
      <c r="G52" s="16">
        <f t="shared" si="4"/>
        <v>5.0587553248866218E-3</v>
      </c>
      <c r="H52" s="16">
        <f t="shared" si="1"/>
        <v>0.25811375920817003</v>
      </c>
      <c r="I52" s="16">
        <f t="shared" si="2"/>
        <v>0.25811375920817003</v>
      </c>
    </row>
    <row r="53" spans="1:16">
      <c r="A53" s="1">
        <v>40968</v>
      </c>
      <c r="B53">
        <v>164763.60999999999</v>
      </c>
      <c r="C53">
        <v>74046.91</v>
      </c>
      <c r="D53">
        <f t="shared" si="0"/>
        <v>238810.52</v>
      </c>
      <c r="E53">
        <v>867171.42</v>
      </c>
      <c r="F53">
        <f t="shared" si="3"/>
        <v>867171.42</v>
      </c>
      <c r="G53" s="16">
        <f t="shared" si="4"/>
        <v>1.3170399134411809E-2</v>
      </c>
      <c r="H53" s="16">
        <f t="shared" si="1"/>
        <v>0.27539021062294694</v>
      </c>
      <c r="I53" s="16">
        <f t="shared" si="2"/>
        <v>0.27539021062294694</v>
      </c>
    </row>
    <row r="54" spans="1:16">
      <c r="A54" s="1">
        <v>40999</v>
      </c>
      <c r="B54">
        <v>154942.35</v>
      </c>
      <c r="C54">
        <v>69762.55</v>
      </c>
      <c r="D54">
        <f t="shared" si="0"/>
        <v>224704.90000000002</v>
      </c>
      <c r="E54">
        <v>895565.5</v>
      </c>
      <c r="F54">
        <f t="shared" si="3"/>
        <v>895565.5</v>
      </c>
      <c r="G54" s="16">
        <f t="shared" si="4"/>
        <v>3.2743330032717129E-2</v>
      </c>
      <c r="H54" s="16">
        <f t="shared" si="1"/>
        <v>0.25090839251847019</v>
      </c>
      <c r="I54" s="16">
        <f t="shared" si="2"/>
        <v>0.25090839251847019</v>
      </c>
    </row>
    <row r="55" spans="1:16">
      <c r="A55" s="1">
        <v>41029</v>
      </c>
      <c r="B55">
        <v>164410.85999999999</v>
      </c>
      <c r="C55">
        <v>73767.070000000007</v>
      </c>
      <c r="D55">
        <f t="shared" si="0"/>
        <v>238177.93</v>
      </c>
      <c r="E55">
        <v>889604.04</v>
      </c>
      <c r="F55">
        <f t="shared" si="3"/>
        <v>889604.04</v>
      </c>
      <c r="G55" s="16">
        <f t="shared" si="4"/>
        <v>-6.6566432047683423E-3</v>
      </c>
      <c r="H55" s="16">
        <f t="shared" si="1"/>
        <v>0.26773476658222006</v>
      </c>
      <c r="I55" s="16">
        <f t="shared" si="2"/>
        <v>0.26773476658222006</v>
      </c>
    </row>
    <row r="56" spans="1:16">
      <c r="A56" s="1">
        <v>41060</v>
      </c>
      <c r="B56">
        <v>162995.07999999999</v>
      </c>
      <c r="C56">
        <v>76312.97</v>
      </c>
      <c r="D56">
        <f t="shared" si="0"/>
        <v>239308.05</v>
      </c>
      <c r="E56">
        <v>900048.77</v>
      </c>
      <c r="F56">
        <f t="shared" si="3"/>
        <v>900048.77</v>
      </c>
      <c r="G56" s="16">
        <f t="shared" si="4"/>
        <v>1.1740875187572193E-2</v>
      </c>
      <c r="H56" s="16">
        <f t="shared" si="1"/>
        <v>0.26588342540593657</v>
      </c>
      <c r="I56" s="16">
        <f t="shared" si="2"/>
        <v>0.26588342540593657</v>
      </c>
    </row>
    <row r="57" spans="1:16">
      <c r="A57" s="1">
        <v>41090</v>
      </c>
      <c r="B57">
        <v>153189.31</v>
      </c>
      <c r="C57">
        <v>73019.97</v>
      </c>
      <c r="D57">
        <f t="shared" si="0"/>
        <v>226209.28</v>
      </c>
      <c r="E57">
        <v>924991.2</v>
      </c>
      <c r="F57">
        <f t="shared" si="3"/>
        <v>924991.2</v>
      </c>
      <c r="G57" s="16">
        <f t="shared" si="4"/>
        <v>2.7712309411855464E-2</v>
      </c>
      <c r="H57" s="16">
        <f t="shared" si="1"/>
        <v>0.24455289953028744</v>
      </c>
      <c r="I57" s="16">
        <f t="shared" si="2"/>
        <v>0.24455289953028744</v>
      </c>
    </row>
    <row r="58" spans="1:16">
      <c r="A58" s="1">
        <v>41121</v>
      </c>
      <c r="B58">
        <v>145228.16</v>
      </c>
      <c r="C58">
        <v>67963.850000000006</v>
      </c>
      <c r="D58">
        <f t="shared" si="0"/>
        <v>213192.01</v>
      </c>
      <c r="E58">
        <v>919072.4</v>
      </c>
      <c r="F58">
        <f t="shared" si="3"/>
        <v>919072.4</v>
      </c>
      <c r="G58" s="16">
        <f>(E58-E57)/E57</f>
        <v>-6.3987635774263914E-3</v>
      </c>
      <c r="H58" s="16">
        <f t="shared" si="1"/>
        <v>0.2319643262054219</v>
      </c>
      <c r="I58" s="16">
        <f t="shared" si="2"/>
        <v>0.2319643262054219</v>
      </c>
    </row>
    <row r="59" spans="1:16">
      <c r="A59" s="1">
        <v>41152</v>
      </c>
      <c r="B59">
        <v>142246.65</v>
      </c>
      <c r="C59">
        <v>67318.31</v>
      </c>
      <c r="D59">
        <f t="shared" si="0"/>
        <v>209564.96</v>
      </c>
      <c r="E59">
        <v>924894.59</v>
      </c>
      <c r="F59">
        <f t="shared" si="3"/>
        <v>924894.59</v>
      </c>
      <c r="G59" s="16">
        <f t="shared" si="4"/>
        <v>6.3348545772889536E-3</v>
      </c>
      <c r="H59" s="16">
        <f t="shared" si="1"/>
        <v>0.22658253412424004</v>
      </c>
      <c r="I59" s="16">
        <f t="shared" si="2"/>
        <v>0.22658253412424004</v>
      </c>
    </row>
    <row r="60" spans="1:16">
      <c r="A60" s="1">
        <v>41182</v>
      </c>
      <c r="B60">
        <v>145002.93</v>
      </c>
      <c r="C60">
        <v>68944.45</v>
      </c>
      <c r="D60">
        <f t="shared" si="0"/>
        <v>213947.38</v>
      </c>
      <c r="E60">
        <v>943688.75</v>
      </c>
      <c r="F60">
        <f t="shared" si="3"/>
        <v>943688.75</v>
      </c>
      <c r="G60" s="16">
        <f t="shared" si="4"/>
        <v>2.0320326449309249E-2</v>
      </c>
      <c r="H60" s="16">
        <f t="shared" si="1"/>
        <v>0.22671392447986691</v>
      </c>
      <c r="I60" s="16">
        <f t="shared" si="2"/>
        <v>0.22671392447986691</v>
      </c>
    </row>
    <row r="61" spans="1:16">
      <c r="A61" s="1">
        <v>41213</v>
      </c>
      <c r="B61">
        <v>144324.72</v>
      </c>
      <c r="C61">
        <v>68459.28</v>
      </c>
      <c r="D61">
        <f t="shared" si="0"/>
        <v>212784</v>
      </c>
      <c r="E61">
        <v>936404.28</v>
      </c>
      <c r="F61">
        <f t="shared" si="3"/>
        <v>936404.28</v>
      </c>
      <c r="G61" s="16">
        <f t="shared" si="4"/>
        <v>-7.7191446862113931E-3</v>
      </c>
      <c r="H61" s="16">
        <f t="shared" si="1"/>
        <v>0.22723518521295097</v>
      </c>
      <c r="I61" s="16">
        <f t="shared" si="2"/>
        <v>0.22723518521295097</v>
      </c>
    </row>
    <row r="62" spans="1:16">
      <c r="A62" s="1">
        <v>41243</v>
      </c>
      <c r="B62">
        <v>138226.31</v>
      </c>
      <c r="C62">
        <v>61151.77</v>
      </c>
      <c r="D62">
        <f t="shared" si="0"/>
        <v>199378.08</v>
      </c>
      <c r="E62">
        <v>944832.4</v>
      </c>
      <c r="F62">
        <f t="shared" si="3"/>
        <v>944832.4</v>
      </c>
      <c r="G62" s="16">
        <f t="shared" si="4"/>
        <v>9.000514179623352E-3</v>
      </c>
      <c r="H62" s="16">
        <f t="shared" si="1"/>
        <v>0.21101952049908532</v>
      </c>
      <c r="I62" s="16">
        <f t="shared" si="2"/>
        <v>0.21101952049908532</v>
      </c>
    </row>
    <row r="63" spans="1:16">
      <c r="A63" s="1">
        <v>41274</v>
      </c>
      <c r="B63">
        <v>158698.44</v>
      </c>
      <c r="C63">
        <v>71659.179999999993</v>
      </c>
      <c r="D63">
        <f t="shared" si="0"/>
        <v>230357.62</v>
      </c>
      <c r="E63">
        <v>974148.8</v>
      </c>
      <c r="F63">
        <f t="shared" si="3"/>
        <v>974148.8</v>
      </c>
      <c r="G63" s="16">
        <f t="shared" si="4"/>
        <v>3.1028148484323805E-2</v>
      </c>
      <c r="H63" s="16">
        <f t="shared" si="1"/>
        <v>0.23647067059980978</v>
      </c>
      <c r="I63" s="16">
        <f t="shared" si="2"/>
        <v>0.23647067059980978</v>
      </c>
      <c r="P63" s="16">
        <f t="shared" si="5"/>
        <v>0.14391640399163497</v>
      </c>
    </row>
    <row r="64" spans="1:16">
      <c r="A64" s="1">
        <v>41305</v>
      </c>
      <c r="B64">
        <v>167496.85</v>
      </c>
      <c r="C64">
        <v>76411.429999999993</v>
      </c>
      <c r="D64">
        <f t="shared" si="0"/>
        <v>243908.28</v>
      </c>
      <c r="E64">
        <v>992129.25</v>
      </c>
      <c r="F64">
        <f t="shared" si="3"/>
        <v>992129.25</v>
      </c>
      <c r="G64" s="16">
        <f t="shared" si="4"/>
        <v>1.8457601138552913E-2</v>
      </c>
      <c r="H64" s="16">
        <f t="shared" si="1"/>
        <v>0.24584325076596622</v>
      </c>
      <c r="I64" s="16">
        <f t="shared" si="2"/>
        <v>0.24584325076596622</v>
      </c>
    </row>
    <row r="65" spans="1:16">
      <c r="A65" s="1">
        <v>41333</v>
      </c>
      <c r="B65">
        <v>166305.89000000001</v>
      </c>
      <c r="C65">
        <v>79210.33</v>
      </c>
      <c r="D65">
        <f t="shared" si="0"/>
        <v>245516.22000000003</v>
      </c>
      <c r="E65">
        <v>998600.83</v>
      </c>
      <c r="F65">
        <f t="shared" si="3"/>
        <v>998600.83</v>
      </c>
      <c r="G65" s="16">
        <f t="shared" si="4"/>
        <v>6.5229202747524662E-3</v>
      </c>
      <c r="H65" s="16">
        <f t="shared" si="1"/>
        <v>0.24586022024435933</v>
      </c>
      <c r="I65" s="16">
        <f t="shared" si="2"/>
        <v>0.24586022024435933</v>
      </c>
    </row>
    <row r="66" spans="1:16">
      <c r="A66" s="1">
        <v>41364</v>
      </c>
      <c r="B66">
        <v>157311.67999999999</v>
      </c>
      <c r="C66">
        <v>76373.289999999994</v>
      </c>
      <c r="D66">
        <f t="shared" si="0"/>
        <v>233684.96999999997</v>
      </c>
      <c r="E66">
        <v>1035858.37</v>
      </c>
      <c r="F66">
        <f t="shared" si="3"/>
        <v>1035858.37</v>
      </c>
      <c r="G66" s="16">
        <f t="shared" si="4"/>
        <v>3.7309742672655341E-2</v>
      </c>
      <c r="H66" s="16">
        <f t="shared" si="1"/>
        <v>0.22559548367601642</v>
      </c>
      <c r="I66" s="16">
        <f t="shared" si="2"/>
        <v>0.22559548367601642</v>
      </c>
    </row>
    <row r="67" spans="1:16">
      <c r="A67" s="1">
        <v>41394</v>
      </c>
      <c r="B67">
        <v>153372.45000000001</v>
      </c>
      <c r="C67">
        <v>75269.440000000002</v>
      </c>
      <c r="D67">
        <f t="shared" si="0"/>
        <v>228641.89</v>
      </c>
      <c r="E67">
        <v>1032551.9</v>
      </c>
      <c r="F67">
        <f t="shared" si="3"/>
        <v>1032551.9</v>
      </c>
      <c r="G67" s="16">
        <f t="shared" si="4"/>
        <v>-3.1920097339175548E-3</v>
      </c>
      <c r="H67" s="16">
        <f t="shared" si="1"/>
        <v>0.22143379911460143</v>
      </c>
      <c r="I67" s="16">
        <f t="shared" si="2"/>
        <v>0.22143379911460143</v>
      </c>
    </row>
    <row r="68" spans="1:16">
      <c r="A68" s="1">
        <v>41425</v>
      </c>
      <c r="B68">
        <v>162317.72</v>
      </c>
      <c r="C68">
        <v>85437.03</v>
      </c>
      <c r="D68">
        <f t="shared" si="0"/>
        <v>247754.75</v>
      </c>
      <c r="E68">
        <v>1042169.16</v>
      </c>
      <c r="F68">
        <f t="shared" si="3"/>
        <v>1042169.16</v>
      </c>
      <c r="G68" s="16">
        <f t="shared" si="4"/>
        <v>9.3140693460541883E-3</v>
      </c>
      <c r="H68" s="16">
        <f t="shared" si="1"/>
        <v>0.23772988062705674</v>
      </c>
      <c r="I68" s="16">
        <f t="shared" si="2"/>
        <v>0.23772988062705674</v>
      </c>
    </row>
    <row r="69" spans="1:16">
      <c r="A69" s="1">
        <v>41455</v>
      </c>
      <c r="B69">
        <v>139774.51999999999</v>
      </c>
      <c r="C69">
        <v>73038.399999999994</v>
      </c>
      <c r="D69">
        <f t="shared" ref="D69:D160" si="6">B69+C69</f>
        <v>212812.91999999998</v>
      </c>
      <c r="E69">
        <v>1054403.69</v>
      </c>
      <c r="F69">
        <f t="shared" si="3"/>
        <v>1054403.69</v>
      </c>
      <c r="G69" s="16">
        <f t="shared" si="4"/>
        <v>1.1739485747208169E-2</v>
      </c>
      <c r="H69" s="16">
        <f t="shared" si="1"/>
        <v>0.20183248789654748</v>
      </c>
      <c r="I69" s="16">
        <f t="shared" ref="I69:I132" si="7">(B69+C69)/F69</f>
        <v>0.20183248789654748</v>
      </c>
    </row>
    <row r="70" spans="1:16">
      <c r="A70" s="1">
        <v>41486</v>
      </c>
      <c r="B70">
        <v>141092</v>
      </c>
      <c r="C70">
        <v>77439.83</v>
      </c>
      <c r="D70">
        <f t="shared" si="6"/>
        <v>218531.83000000002</v>
      </c>
      <c r="E70">
        <v>1052212.3400000001</v>
      </c>
      <c r="F70">
        <f t="shared" ref="F70:F133" si="8">($E70+$F69*$F$2)/($F$2+1)</f>
        <v>1052212.3400000001</v>
      </c>
      <c r="G70" s="16">
        <f t="shared" si="4"/>
        <v>-2.0782836979637851E-3</v>
      </c>
      <c r="H70" s="16">
        <f t="shared" si="1"/>
        <v>0.20768795583598648</v>
      </c>
      <c r="I70" s="16">
        <f t="shared" si="7"/>
        <v>0.20768795583598648</v>
      </c>
    </row>
    <row r="71" spans="1:16">
      <c r="A71" s="1">
        <v>41517</v>
      </c>
      <c r="B71">
        <v>148444.65</v>
      </c>
      <c r="C71">
        <v>81747.460000000006</v>
      </c>
      <c r="D71">
        <f t="shared" si="6"/>
        <v>230192.11</v>
      </c>
      <c r="E71">
        <v>1061256.43</v>
      </c>
      <c r="F71">
        <f t="shared" si="8"/>
        <v>1061256.43</v>
      </c>
      <c r="G71" s="16">
        <f t="shared" ref="G71" si="9">(E71-E70)/E70</f>
        <v>8.5953088138082945E-3</v>
      </c>
      <c r="H71" s="16">
        <f t="shared" si="1"/>
        <v>0.2169052676552452</v>
      </c>
      <c r="I71" s="16">
        <f t="shared" si="7"/>
        <v>0.2169052676552452</v>
      </c>
    </row>
    <row r="72" spans="1:16">
      <c r="A72" s="1">
        <v>41547</v>
      </c>
      <c r="B72">
        <v>154176</v>
      </c>
      <c r="C72">
        <v>87100.42</v>
      </c>
      <c r="D72">
        <f t="shared" si="6"/>
        <v>241276.41999999998</v>
      </c>
      <c r="E72">
        <v>1077379.1599999999</v>
      </c>
      <c r="F72">
        <f t="shared" si="8"/>
        <v>1077379.1599999999</v>
      </c>
      <c r="G72" s="16">
        <f>(E72-E71)/E71</f>
        <v>1.5192115255311087E-2</v>
      </c>
      <c r="H72" s="16">
        <f t="shared" si="1"/>
        <v>0.22394754693417313</v>
      </c>
      <c r="I72" s="16">
        <f t="shared" si="7"/>
        <v>0.22394754693417313</v>
      </c>
    </row>
    <row r="73" spans="1:16">
      <c r="A73" s="1">
        <v>41578</v>
      </c>
      <c r="B73">
        <v>151969.82</v>
      </c>
      <c r="C73">
        <v>84224.69</v>
      </c>
      <c r="D73">
        <f t="shared" si="6"/>
        <v>236194.51</v>
      </c>
      <c r="E73">
        <v>1070242.17</v>
      </c>
      <c r="F73">
        <f t="shared" si="8"/>
        <v>1070242.17</v>
      </c>
      <c r="G73" s="16">
        <f t="shared" ref="G73:G89" si="10">(E73-E72)/E72</f>
        <v>-6.6243995289457722E-3</v>
      </c>
      <c r="H73" s="16">
        <f t="shared" si="1"/>
        <v>0.22069258399713407</v>
      </c>
      <c r="I73" s="16">
        <f t="shared" si="7"/>
        <v>0.22069258399713407</v>
      </c>
    </row>
    <row r="74" spans="1:16">
      <c r="A74" s="1">
        <v>41608</v>
      </c>
      <c r="B74">
        <v>157701.32</v>
      </c>
      <c r="C74">
        <v>89983.29</v>
      </c>
      <c r="D74">
        <f t="shared" si="6"/>
        <v>247684.61</v>
      </c>
      <c r="E74">
        <v>1079257.06</v>
      </c>
      <c r="F74">
        <f t="shared" si="8"/>
        <v>1079257.06</v>
      </c>
      <c r="G74" s="16">
        <f t="shared" si="10"/>
        <v>8.4232244371384938E-3</v>
      </c>
      <c r="H74" s="16">
        <f t="shared" si="1"/>
        <v>0.2294954734880307</v>
      </c>
      <c r="I74" s="16">
        <f t="shared" si="7"/>
        <v>0.2294954734880307</v>
      </c>
    </row>
    <row r="75" spans="1:16">
      <c r="A75" s="1">
        <v>41639</v>
      </c>
      <c r="B75">
        <v>151165.26999999999</v>
      </c>
      <c r="C75">
        <v>87911.92</v>
      </c>
      <c r="D75">
        <f t="shared" si="6"/>
        <v>239077.19</v>
      </c>
      <c r="E75">
        <v>1106524.98</v>
      </c>
      <c r="F75">
        <f t="shared" si="8"/>
        <v>1106524.98</v>
      </c>
      <c r="G75" s="16">
        <f t="shared" si="10"/>
        <v>2.5265454367284772E-2</v>
      </c>
      <c r="H75" s="16">
        <f t="shared" si="1"/>
        <v>0.21606126777183104</v>
      </c>
      <c r="I75" s="16">
        <f t="shared" si="7"/>
        <v>0.21606126777183104</v>
      </c>
      <c r="P75" s="16">
        <f t="shared" si="5"/>
        <v>0.13588907567303887</v>
      </c>
    </row>
    <row r="76" spans="1:16">
      <c r="A76" s="1">
        <v>41670</v>
      </c>
      <c r="B76">
        <v>146312.12</v>
      </c>
      <c r="C76">
        <v>91513.56</v>
      </c>
      <c r="D76">
        <f t="shared" si="6"/>
        <v>237825.68</v>
      </c>
      <c r="E76">
        <v>1123521.21</v>
      </c>
      <c r="F76">
        <f t="shared" si="8"/>
        <v>1123521.21</v>
      </c>
      <c r="G76" s="16">
        <f t="shared" si="10"/>
        <v>1.5360005700006864E-2</v>
      </c>
      <c r="H76" s="16">
        <f t="shared" si="1"/>
        <v>0.21167885206190276</v>
      </c>
      <c r="I76" s="16">
        <f t="shared" si="7"/>
        <v>0.21167885206190276</v>
      </c>
    </row>
    <row r="77" spans="1:16">
      <c r="A77" s="1">
        <v>41698</v>
      </c>
      <c r="B77">
        <v>148812.1</v>
      </c>
      <c r="C77">
        <v>92871.360000000001</v>
      </c>
      <c r="D77">
        <f t="shared" si="6"/>
        <v>241683.46000000002</v>
      </c>
      <c r="E77">
        <v>1131760.83</v>
      </c>
      <c r="F77">
        <f t="shared" si="8"/>
        <v>1131760.83</v>
      </c>
      <c r="G77" s="16">
        <f t="shared" si="10"/>
        <v>7.3337467300685069E-3</v>
      </c>
      <c r="H77" s="16">
        <f t="shared" si="1"/>
        <v>0.21354640803393063</v>
      </c>
      <c r="I77" s="16">
        <f t="shared" si="7"/>
        <v>0.21354640803393063</v>
      </c>
    </row>
    <row r="78" spans="1:16">
      <c r="A78" s="1">
        <v>41729</v>
      </c>
      <c r="B78">
        <v>147741.56</v>
      </c>
      <c r="C78">
        <v>88883.5</v>
      </c>
      <c r="D78">
        <f t="shared" si="6"/>
        <v>236625.06</v>
      </c>
      <c r="E78">
        <v>1160687.3799999999</v>
      </c>
      <c r="F78">
        <f t="shared" si="8"/>
        <v>1160687.3799999999</v>
      </c>
      <c r="G78" s="16">
        <f t="shared" si="10"/>
        <v>2.5558889504949393E-2</v>
      </c>
      <c r="H78" s="16">
        <f t="shared" si="1"/>
        <v>0.2038663158377754</v>
      </c>
      <c r="I78" s="16">
        <f t="shared" si="7"/>
        <v>0.2038663158377754</v>
      </c>
    </row>
    <row r="79" spans="1:16">
      <c r="A79" s="1">
        <v>41759</v>
      </c>
      <c r="B79">
        <v>147495.35</v>
      </c>
      <c r="C79">
        <v>88780.35</v>
      </c>
      <c r="D79">
        <f t="shared" si="6"/>
        <v>236275.7</v>
      </c>
      <c r="E79">
        <v>1168812.67</v>
      </c>
      <c r="F79">
        <f t="shared" si="8"/>
        <v>1168812.67</v>
      </c>
      <c r="G79" s="16">
        <f t="shared" si="10"/>
        <v>7.0004121178607439E-3</v>
      </c>
      <c r="H79" s="16">
        <f t="shared" si="1"/>
        <v>0.20215018716386779</v>
      </c>
      <c r="I79" s="16">
        <f t="shared" si="7"/>
        <v>0.20215018716386779</v>
      </c>
    </row>
    <row r="80" spans="1:16">
      <c r="A80" s="1">
        <v>41790</v>
      </c>
      <c r="B80">
        <v>148663.67000000001</v>
      </c>
      <c r="C80">
        <v>91059.94</v>
      </c>
      <c r="D80">
        <f t="shared" si="6"/>
        <v>239723.61000000002</v>
      </c>
      <c r="E80">
        <v>1182293.96</v>
      </c>
      <c r="F80">
        <f t="shared" si="8"/>
        <v>1182293.96</v>
      </c>
      <c r="G80" s="16">
        <f t="shared" si="10"/>
        <v>1.1534175104381815E-2</v>
      </c>
      <c r="H80" s="16">
        <f t="shared" si="1"/>
        <v>0.20276142660832</v>
      </c>
      <c r="I80" s="16">
        <f t="shared" si="7"/>
        <v>0.20276142660832</v>
      </c>
    </row>
    <row r="81" spans="1:16">
      <c r="A81" s="1">
        <v>41820</v>
      </c>
      <c r="B81">
        <v>149421.28</v>
      </c>
      <c r="C81">
        <v>94708.39</v>
      </c>
      <c r="D81">
        <f t="shared" si="6"/>
        <v>244129.66999999998</v>
      </c>
      <c r="E81">
        <v>1209587.2</v>
      </c>
      <c r="F81">
        <f t="shared" si="8"/>
        <v>1209587.2</v>
      </c>
      <c r="G81" s="16">
        <f t="shared" si="10"/>
        <v>2.3084986410655428E-2</v>
      </c>
      <c r="H81" s="16">
        <f t="shared" si="1"/>
        <v>0.2018289132027852</v>
      </c>
      <c r="I81" s="16">
        <f t="shared" si="7"/>
        <v>0.2018289132027852</v>
      </c>
      <c r="K81" s="25">
        <v>135086.84</v>
      </c>
      <c r="L81" s="25">
        <v>67933.64</v>
      </c>
      <c r="M81" s="25">
        <f t="shared" ref="M81:M92" si="11">K81+L81</f>
        <v>203020.47999999998</v>
      </c>
      <c r="O81" s="16">
        <f t="shared" ref="O81:O92" si="12">M81/F81</f>
        <v>0.16784278140509423</v>
      </c>
    </row>
    <row r="82" spans="1:16">
      <c r="A82" s="1">
        <v>41851</v>
      </c>
      <c r="B82">
        <v>161470.57</v>
      </c>
      <c r="C82">
        <v>100518.89</v>
      </c>
      <c r="D82">
        <f t="shared" si="6"/>
        <v>261989.46000000002</v>
      </c>
      <c r="E82">
        <v>1194249.24</v>
      </c>
      <c r="F82">
        <f t="shared" si="8"/>
        <v>1194249.24</v>
      </c>
      <c r="G82" s="16">
        <f t="shared" si="10"/>
        <v>-1.2680325982285497E-2</v>
      </c>
      <c r="H82" s="16">
        <f t="shared" si="1"/>
        <v>0.2193758649576365</v>
      </c>
      <c r="I82" s="16">
        <f t="shared" si="7"/>
        <v>0.2193758649576365</v>
      </c>
      <c r="M82" s="25">
        <f t="shared" si="11"/>
        <v>0</v>
      </c>
      <c r="O82" s="16">
        <f t="shared" si="12"/>
        <v>0</v>
      </c>
    </row>
    <row r="83" spans="1:16">
      <c r="A83" s="1">
        <v>41882</v>
      </c>
      <c r="B83">
        <v>163342.43</v>
      </c>
      <c r="C83">
        <v>105359.41</v>
      </c>
      <c r="D83">
        <f t="shared" si="6"/>
        <v>268701.83999999997</v>
      </c>
      <c r="E83">
        <v>1197499.08</v>
      </c>
      <c r="F83">
        <f t="shared" si="8"/>
        <v>1197499.08</v>
      </c>
      <c r="G83" s="16">
        <f t="shared" si="10"/>
        <v>2.7212410032599926E-3</v>
      </c>
      <c r="H83" s="16">
        <f t="shared" si="1"/>
        <v>0.22438584253442595</v>
      </c>
      <c r="I83" s="16">
        <f t="shared" si="7"/>
        <v>0.22438584253442595</v>
      </c>
      <c r="M83" s="25">
        <f t="shared" si="11"/>
        <v>0</v>
      </c>
      <c r="O83" s="16">
        <f t="shared" si="12"/>
        <v>0</v>
      </c>
    </row>
    <row r="84" spans="1:16">
      <c r="A84" s="1">
        <v>41912</v>
      </c>
      <c r="B84">
        <v>176124.14</v>
      </c>
      <c r="C84">
        <v>117424.03</v>
      </c>
      <c r="D84">
        <f t="shared" si="6"/>
        <v>293548.17000000004</v>
      </c>
      <c r="E84">
        <v>1202051.4099999999</v>
      </c>
      <c r="F84">
        <f t="shared" si="8"/>
        <v>1202051.4099999999</v>
      </c>
      <c r="G84" s="16">
        <f t="shared" si="10"/>
        <v>3.8015311043076887E-3</v>
      </c>
      <c r="H84" s="16">
        <f t="shared" si="1"/>
        <v>0.24420600280315802</v>
      </c>
      <c r="I84" s="16">
        <f t="shared" si="7"/>
        <v>0.24420600280315802</v>
      </c>
      <c r="M84" s="25">
        <f t="shared" si="11"/>
        <v>0</v>
      </c>
      <c r="O84" s="16">
        <f t="shared" si="12"/>
        <v>0</v>
      </c>
    </row>
    <row r="85" spans="1:16">
      <c r="A85" s="1">
        <v>41943</v>
      </c>
      <c r="B85">
        <v>180974.34</v>
      </c>
      <c r="C85">
        <v>119512.32000000001</v>
      </c>
      <c r="D85">
        <f t="shared" si="6"/>
        <v>300486.66000000003</v>
      </c>
      <c r="E85">
        <v>1199236.31</v>
      </c>
      <c r="F85">
        <f t="shared" si="8"/>
        <v>1199236.31</v>
      </c>
      <c r="G85" s="16">
        <f t="shared" si="10"/>
        <v>-2.3419131466264494E-3</v>
      </c>
      <c r="H85" s="16">
        <f t="shared" si="1"/>
        <v>0.25056501166146311</v>
      </c>
      <c r="I85" s="16">
        <f t="shared" si="7"/>
        <v>0.25056501166146311</v>
      </c>
      <c r="M85" s="25">
        <f t="shared" si="11"/>
        <v>0</v>
      </c>
      <c r="O85" s="16">
        <f t="shared" si="12"/>
        <v>0</v>
      </c>
    </row>
    <row r="86" spans="1:16">
      <c r="A86" s="1">
        <v>41973</v>
      </c>
      <c r="B86">
        <v>201252.15</v>
      </c>
      <c r="C86">
        <v>126574.77</v>
      </c>
      <c r="D86">
        <f t="shared" si="6"/>
        <v>327826.92</v>
      </c>
      <c r="E86">
        <v>1208605.95</v>
      </c>
      <c r="F86">
        <f t="shared" si="8"/>
        <v>1208605.95</v>
      </c>
      <c r="G86" s="16">
        <f t="shared" si="10"/>
        <v>7.8130055952024147E-3</v>
      </c>
      <c r="H86" s="16">
        <f t="shared" si="1"/>
        <v>0.27124384088958026</v>
      </c>
      <c r="I86" s="16">
        <f t="shared" si="7"/>
        <v>0.27124384088958026</v>
      </c>
      <c r="M86" s="25">
        <f t="shared" si="11"/>
        <v>0</v>
      </c>
      <c r="O86" s="16">
        <f t="shared" si="12"/>
        <v>0</v>
      </c>
    </row>
    <row r="87" spans="1:16">
      <c r="A87" s="1">
        <v>42004</v>
      </c>
      <c r="B87">
        <v>243974.02</v>
      </c>
      <c r="C87">
        <v>128572.94</v>
      </c>
      <c r="D87">
        <f t="shared" si="6"/>
        <v>372546.95999999996</v>
      </c>
      <c r="E87">
        <v>1228374.81</v>
      </c>
      <c r="F87">
        <f t="shared" si="8"/>
        <v>1228374.81</v>
      </c>
      <c r="G87" s="16">
        <f t="shared" si="10"/>
        <v>1.6356745554661635E-2</v>
      </c>
      <c r="H87" s="16">
        <f t="shared" si="1"/>
        <v>0.30328443482164857</v>
      </c>
      <c r="I87" s="16">
        <f t="shared" si="7"/>
        <v>0.30328443482164857</v>
      </c>
      <c r="M87" s="25">
        <f t="shared" si="11"/>
        <v>0</v>
      </c>
      <c r="O87" s="16">
        <f t="shared" si="12"/>
        <v>0</v>
      </c>
      <c r="P87" s="16">
        <f t="shared" si="5"/>
        <v>0.11011936666807109</v>
      </c>
    </row>
    <row r="88" spans="1:16">
      <c r="A88" s="1">
        <v>42035</v>
      </c>
      <c r="B88">
        <v>244996.24</v>
      </c>
      <c r="C88">
        <v>140428.53</v>
      </c>
      <c r="D88">
        <f t="shared" si="6"/>
        <v>385424.77</v>
      </c>
      <c r="E88">
        <v>1242710.22</v>
      </c>
      <c r="F88">
        <f t="shared" si="8"/>
        <v>1242710.22</v>
      </c>
      <c r="G88" s="16">
        <f t="shared" si="10"/>
        <v>1.1670224660500744E-2</v>
      </c>
      <c r="H88" s="16">
        <f t="shared" si="1"/>
        <v>0.3101485477443004</v>
      </c>
      <c r="I88" s="16">
        <f t="shared" si="7"/>
        <v>0.3101485477443004</v>
      </c>
      <c r="M88" s="25">
        <f t="shared" si="11"/>
        <v>0</v>
      </c>
      <c r="O88" s="16">
        <f t="shared" si="12"/>
        <v>0</v>
      </c>
    </row>
    <row r="89" spans="1:16">
      <c r="A89" s="1">
        <v>42063</v>
      </c>
      <c r="B89">
        <v>255115.63</v>
      </c>
      <c r="C89">
        <v>152477.06</v>
      </c>
      <c r="D89">
        <f t="shared" si="6"/>
        <v>407592.69</v>
      </c>
      <c r="E89">
        <v>1257380.48</v>
      </c>
      <c r="F89">
        <f t="shared" si="8"/>
        <v>1257380.48</v>
      </c>
      <c r="G89" s="16">
        <f t="shared" si="10"/>
        <v>1.1805052991356271E-2</v>
      </c>
      <c r="H89" s="16">
        <f t="shared" si="1"/>
        <v>0.3241601857856104</v>
      </c>
      <c r="I89" s="16">
        <f t="shared" si="7"/>
        <v>0.3241601857856104</v>
      </c>
      <c r="M89" s="25">
        <f t="shared" si="11"/>
        <v>0</v>
      </c>
      <c r="O89" s="16">
        <f t="shared" si="12"/>
        <v>0</v>
      </c>
    </row>
    <row r="90" spans="1:16">
      <c r="A90" s="1">
        <v>42094</v>
      </c>
      <c r="B90">
        <v>292210.37</v>
      </c>
      <c r="C90">
        <v>184807.78</v>
      </c>
      <c r="D90">
        <f t="shared" si="6"/>
        <v>477018.15</v>
      </c>
      <c r="E90">
        <v>1275332.78</v>
      </c>
      <c r="F90">
        <f t="shared" si="8"/>
        <v>1275332.78</v>
      </c>
      <c r="G90" s="16">
        <f>(E90-E89)/E89</f>
        <v>1.4277539921726833E-2</v>
      </c>
      <c r="H90" s="16">
        <f t="shared" si="1"/>
        <v>0.37403425794481659</v>
      </c>
      <c r="I90" s="16">
        <f t="shared" si="7"/>
        <v>0.37403425794481659</v>
      </c>
      <c r="M90" s="25">
        <f t="shared" si="11"/>
        <v>0</v>
      </c>
      <c r="O90" s="16">
        <f t="shared" si="12"/>
        <v>0</v>
      </c>
    </row>
    <row r="91" spans="1:16">
      <c r="A91" s="1">
        <v>42124</v>
      </c>
      <c r="B91">
        <v>348418.9</v>
      </c>
      <c r="C91">
        <v>215072.46</v>
      </c>
      <c r="D91">
        <f t="shared" si="6"/>
        <v>563491.36</v>
      </c>
      <c r="E91">
        <v>1280779.1399999999</v>
      </c>
      <c r="F91">
        <f t="shared" si="8"/>
        <v>1280779.1399999999</v>
      </c>
      <c r="G91" s="16">
        <f t="shared" ref="G91:G103" si="13">(E91-E90)/E90</f>
        <v>4.2705402742018988E-3</v>
      </c>
      <c r="H91" s="16">
        <f t="shared" si="1"/>
        <v>0.43995982008264128</v>
      </c>
      <c r="I91" s="16">
        <f t="shared" si="7"/>
        <v>0.43995982008264128</v>
      </c>
      <c r="M91" s="25">
        <f t="shared" si="11"/>
        <v>0</v>
      </c>
      <c r="O91" s="16">
        <f t="shared" si="12"/>
        <v>0</v>
      </c>
    </row>
    <row r="92" spans="1:16">
      <c r="A92" s="1">
        <v>42155</v>
      </c>
      <c r="B92">
        <v>360625.68</v>
      </c>
      <c r="C92">
        <v>266839.78000000003</v>
      </c>
      <c r="D92">
        <f t="shared" si="6"/>
        <v>627465.46</v>
      </c>
      <c r="E92">
        <v>1307357.6299999999</v>
      </c>
      <c r="F92">
        <f t="shared" si="8"/>
        <v>1307357.6299999999</v>
      </c>
      <c r="G92" s="16">
        <f t="shared" si="13"/>
        <v>2.0751813618700873E-2</v>
      </c>
      <c r="H92" s="16">
        <f t="shared" si="1"/>
        <v>0.47994936167542773</v>
      </c>
      <c r="I92" s="16">
        <f t="shared" si="7"/>
        <v>0.47994936167542773</v>
      </c>
      <c r="M92" s="25">
        <f t="shared" si="11"/>
        <v>0</v>
      </c>
      <c r="O92" s="16">
        <f t="shared" si="12"/>
        <v>0</v>
      </c>
    </row>
    <row r="93" spans="1:16">
      <c r="A93" s="1">
        <v>42185</v>
      </c>
      <c r="B93">
        <v>346690.84</v>
      </c>
      <c r="C93">
        <v>237882.81</v>
      </c>
      <c r="D93">
        <f t="shared" si="6"/>
        <v>584573.65</v>
      </c>
      <c r="E93">
        <v>1333375.3600000001</v>
      </c>
      <c r="F93">
        <f t="shared" si="8"/>
        <v>1333375.3600000001</v>
      </c>
      <c r="G93" s="16">
        <f t="shared" si="13"/>
        <v>1.9901004440537221E-2</v>
      </c>
      <c r="H93" s="16">
        <f t="shared" si="1"/>
        <v>0.43841641861448527</v>
      </c>
      <c r="I93" s="16">
        <f t="shared" si="7"/>
        <v>0.43841641861448527</v>
      </c>
      <c r="K93" s="25">
        <v>300320.93</v>
      </c>
      <c r="L93" s="25">
        <v>171567.01</v>
      </c>
      <c r="M93" s="25">
        <f t="shared" ref="M93:M131" si="14">K93+L93</f>
        <v>471887.94</v>
      </c>
      <c r="O93" s="16">
        <f t="shared" ref="O93:O131" si="15">M93/F93</f>
        <v>0.35390479992070645</v>
      </c>
    </row>
    <row r="94" spans="1:16">
      <c r="A94" s="1">
        <v>42216</v>
      </c>
      <c r="B94">
        <v>300012.99</v>
      </c>
      <c r="C94">
        <v>204832.65</v>
      </c>
      <c r="D94">
        <f t="shared" si="6"/>
        <v>504845.64</v>
      </c>
      <c r="E94">
        <v>1353210.92</v>
      </c>
      <c r="F94">
        <f t="shared" si="8"/>
        <v>1353210.92</v>
      </c>
      <c r="G94" s="16">
        <f t="shared" si="13"/>
        <v>1.4876201102141128E-2</v>
      </c>
      <c r="H94" s="16">
        <f t="shared" si="1"/>
        <v>0.37307239583907587</v>
      </c>
      <c r="I94" s="16">
        <f t="shared" si="7"/>
        <v>0.37307239583907587</v>
      </c>
      <c r="M94" s="25">
        <f t="shared" si="14"/>
        <v>0</v>
      </c>
      <c r="O94" s="16">
        <f t="shared" si="15"/>
        <v>0</v>
      </c>
    </row>
    <row r="95" spans="1:16">
      <c r="A95" s="1">
        <v>42247</v>
      </c>
      <c r="B95">
        <v>263124.83</v>
      </c>
      <c r="C95">
        <v>174902.36</v>
      </c>
      <c r="D95">
        <f t="shared" si="6"/>
        <v>438027.19</v>
      </c>
      <c r="E95">
        <v>1356907.98</v>
      </c>
      <c r="F95">
        <f t="shared" si="8"/>
        <v>1356907.98</v>
      </c>
      <c r="G95" s="16">
        <f t="shared" si="13"/>
        <v>2.7320648580045868E-3</v>
      </c>
      <c r="H95" s="16">
        <f t="shared" si="1"/>
        <v>0.32281274519440883</v>
      </c>
      <c r="I95" s="16">
        <f t="shared" si="7"/>
        <v>0.32281274519440883</v>
      </c>
      <c r="M95" s="25">
        <f t="shared" si="14"/>
        <v>0</v>
      </c>
      <c r="O95" s="16">
        <f t="shared" si="15"/>
        <v>0</v>
      </c>
    </row>
    <row r="96" spans="1:16">
      <c r="A96" s="1">
        <v>42277</v>
      </c>
      <c r="B96">
        <v>251074.57</v>
      </c>
      <c r="C96">
        <v>168453.59</v>
      </c>
      <c r="D96">
        <f t="shared" si="6"/>
        <v>419528.16000000003</v>
      </c>
      <c r="E96">
        <v>1359824.06</v>
      </c>
      <c r="F96">
        <f t="shared" si="8"/>
        <v>1359824.06</v>
      </c>
      <c r="G96" s="16">
        <f t="shared" si="13"/>
        <v>2.1490624589001789E-3</v>
      </c>
      <c r="H96" s="16">
        <f t="shared" si="1"/>
        <v>0.30851650028901534</v>
      </c>
      <c r="I96" s="16">
        <f t="shared" si="7"/>
        <v>0.30851650028901534</v>
      </c>
      <c r="M96" s="25">
        <f t="shared" si="14"/>
        <v>0</v>
      </c>
      <c r="O96" s="16">
        <f t="shared" si="15"/>
        <v>0</v>
      </c>
    </row>
    <row r="97" spans="1:16">
      <c r="A97" s="1">
        <v>42308</v>
      </c>
      <c r="B97">
        <v>278486.09000000003</v>
      </c>
      <c r="C97">
        <v>198135.92</v>
      </c>
      <c r="D97">
        <f t="shared" si="6"/>
        <v>476622.01</v>
      </c>
      <c r="E97">
        <v>1361020.7</v>
      </c>
      <c r="F97">
        <f t="shared" si="8"/>
        <v>1361020.7</v>
      </c>
      <c r="G97" s="16">
        <f t="shared" si="13"/>
        <v>8.7999619597839559E-4</v>
      </c>
      <c r="H97" s="16">
        <f t="shared" si="1"/>
        <v>0.35019453414632123</v>
      </c>
      <c r="I97" s="16">
        <f t="shared" si="7"/>
        <v>0.35019453414632123</v>
      </c>
      <c r="M97" s="25">
        <f t="shared" si="14"/>
        <v>0</v>
      </c>
      <c r="O97" s="16">
        <f t="shared" si="15"/>
        <v>0</v>
      </c>
    </row>
    <row r="98" spans="1:16">
      <c r="A98" s="1">
        <v>42338</v>
      </c>
      <c r="B98">
        <v>284894.28999999998</v>
      </c>
      <c r="C98">
        <v>218741.88</v>
      </c>
      <c r="D98">
        <f t="shared" si="6"/>
        <v>503636.17</v>
      </c>
      <c r="E98">
        <v>1373956.01</v>
      </c>
      <c r="F98">
        <f t="shared" si="8"/>
        <v>1373956.01</v>
      </c>
      <c r="G98" s="16">
        <f t="shared" si="13"/>
        <v>9.5041243678366215E-3</v>
      </c>
      <c r="H98" s="16">
        <f t="shared" si="1"/>
        <v>0.36655916662135346</v>
      </c>
      <c r="I98" s="16">
        <f t="shared" si="7"/>
        <v>0.36655916662135346</v>
      </c>
      <c r="M98" s="25">
        <f t="shared" si="14"/>
        <v>0</v>
      </c>
      <c r="O98" s="16">
        <f t="shared" si="15"/>
        <v>0</v>
      </c>
    </row>
    <row r="99" spans="1:16">
      <c r="A99" s="1">
        <v>42369</v>
      </c>
      <c r="B99">
        <v>295194.2</v>
      </c>
      <c r="C99">
        <v>236110</v>
      </c>
      <c r="D99">
        <f t="shared" si="6"/>
        <v>531304.19999999995</v>
      </c>
      <c r="E99">
        <v>1392278.11</v>
      </c>
      <c r="F99">
        <f t="shared" si="8"/>
        <v>1392278.11</v>
      </c>
      <c r="G99" s="16">
        <f t="shared" si="13"/>
        <v>1.3335288660369914E-2</v>
      </c>
      <c r="H99" s="16">
        <f t="shared" si="1"/>
        <v>0.38160780966383212</v>
      </c>
      <c r="I99" s="16">
        <f t="shared" si="7"/>
        <v>0.38160780966383212</v>
      </c>
      <c r="M99" s="25">
        <f t="shared" si="14"/>
        <v>0</v>
      </c>
      <c r="O99" s="16">
        <f t="shared" si="15"/>
        <v>0</v>
      </c>
      <c r="P99" s="16">
        <f t="shared" ref="P99:P135" si="16">E99/E87-1</f>
        <v>0.13343101687342496</v>
      </c>
    </row>
    <row r="100" spans="1:16">
      <c r="A100" s="1">
        <v>42400</v>
      </c>
      <c r="B100">
        <v>229463.81</v>
      </c>
      <c r="C100">
        <v>174336.48</v>
      </c>
      <c r="D100">
        <f t="shared" si="6"/>
        <v>403800.29000000004</v>
      </c>
      <c r="E100">
        <v>1416319.55</v>
      </c>
      <c r="F100">
        <f t="shared" si="8"/>
        <v>1416319.55</v>
      </c>
      <c r="G100" s="16">
        <f t="shared" si="13"/>
        <v>1.7267699482828143E-2</v>
      </c>
      <c r="H100" s="16">
        <f t="shared" si="1"/>
        <v>0.28510535634419509</v>
      </c>
      <c r="I100" s="16">
        <f t="shared" si="7"/>
        <v>0.28510535634419509</v>
      </c>
      <c r="M100" s="25">
        <f t="shared" si="14"/>
        <v>0</v>
      </c>
      <c r="O100" s="16">
        <f t="shared" si="15"/>
        <v>0</v>
      </c>
    </row>
    <row r="101" spans="1:16">
      <c r="A101" s="1">
        <v>42429</v>
      </c>
      <c r="B101">
        <v>226320.64000000001</v>
      </c>
      <c r="C101">
        <v>170706.81</v>
      </c>
      <c r="D101">
        <f t="shared" si="6"/>
        <v>397027.45</v>
      </c>
      <c r="E101">
        <v>1424618.68</v>
      </c>
      <c r="F101">
        <f t="shared" si="8"/>
        <v>1424618.68</v>
      </c>
      <c r="G101" s="16">
        <f t="shared" si="13"/>
        <v>5.8596451627034932E-3</v>
      </c>
      <c r="H101" s="16">
        <f t="shared" si="1"/>
        <v>0.27869032996254128</v>
      </c>
      <c r="I101" s="16">
        <f t="shared" si="7"/>
        <v>0.27869032996254128</v>
      </c>
      <c r="M101" s="25">
        <f t="shared" si="14"/>
        <v>0</v>
      </c>
      <c r="O101" s="16">
        <f t="shared" si="15"/>
        <v>0</v>
      </c>
    </row>
    <row r="102" spans="1:16">
      <c r="A102" s="1">
        <v>42460</v>
      </c>
      <c r="B102">
        <v>254081.52</v>
      </c>
      <c r="C102">
        <v>200074.61</v>
      </c>
      <c r="D102">
        <f t="shared" si="6"/>
        <v>454156.13</v>
      </c>
      <c r="E102">
        <v>1446198.03</v>
      </c>
      <c r="F102">
        <f t="shared" si="8"/>
        <v>1446198.03</v>
      </c>
      <c r="G102" s="16">
        <f t="shared" si="13"/>
        <v>1.5147456861930305E-2</v>
      </c>
      <c r="H102" s="16">
        <f t="shared" si="1"/>
        <v>0.31403453785647878</v>
      </c>
      <c r="I102" s="16">
        <f t="shared" si="7"/>
        <v>0.31403453785647878</v>
      </c>
      <c r="M102" s="25">
        <f t="shared" si="14"/>
        <v>0</v>
      </c>
      <c r="O102" s="16">
        <f t="shared" si="15"/>
        <v>0</v>
      </c>
    </row>
    <row r="103" spans="1:16">
      <c r="A103" s="1">
        <v>42490</v>
      </c>
      <c r="B103">
        <v>249670.57</v>
      </c>
      <c r="C103">
        <v>198236.65</v>
      </c>
      <c r="D103">
        <f t="shared" si="6"/>
        <v>447907.22</v>
      </c>
      <c r="E103">
        <v>1445209.59</v>
      </c>
      <c r="F103">
        <f t="shared" si="8"/>
        <v>1445209.59</v>
      </c>
      <c r="G103" s="16">
        <f t="shared" si="13"/>
        <v>-6.8347486270600439E-4</v>
      </c>
      <c r="H103" s="16">
        <f t="shared" si="1"/>
        <v>0.30992544133339162</v>
      </c>
      <c r="I103" s="16">
        <f t="shared" si="7"/>
        <v>0.30992544133339162</v>
      </c>
      <c r="M103" s="25">
        <f t="shared" si="14"/>
        <v>0</v>
      </c>
      <c r="O103" s="16">
        <f t="shared" si="15"/>
        <v>0</v>
      </c>
    </row>
    <row r="104" spans="1:16">
      <c r="A104" s="1">
        <v>42521</v>
      </c>
      <c r="B104">
        <v>248543.79</v>
      </c>
      <c r="C104">
        <v>200097.63</v>
      </c>
      <c r="D104">
        <f t="shared" si="6"/>
        <v>448641.42000000004</v>
      </c>
      <c r="E104">
        <v>1461695.11</v>
      </c>
      <c r="F104">
        <f t="shared" si="8"/>
        <v>1461695.11</v>
      </c>
      <c r="G104" s="16">
        <f>(E104-E103)/E103</f>
        <v>1.1407009830318119E-2</v>
      </c>
      <c r="H104" s="16">
        <f t="shared" si="1"/>
        <v>0.30693228494141983</v>
      </c>
      <c r="I104" s="16">
        <f t="shared" si="7"/>
        <v>0.30693228494141983</v>
      </c>
      <c r="M104" s="25">
        <f t="shared" si="14"/>
        <v>0</v>
      </c>
      <c r="O104" s="16">
        <f t="shared" si="15"/>
        <v>0</v>
      </c>
    </row>
    <row r="105" spans="1:16">
      <c r="A105" s="1">
        <v>42551</v>
      </c>
      <c r="B105">
        <v>250920.44</v>
      </c>
      <c r="C105">
        <v>212000.07</v>
      </c>
      <c r="D105">
        <f t="shared" si="6"/>
        <v>462920.51</v>
      </c>
      <c r="E105">
        <v>1490491.83</v>
      </c>
      <c r="F105">
        <f t="shared" si="8"/>
        <v>1490491.83</v>
      </c>
      <c r="G105" s="16">
        <f t="shared" ref="G105:G120" si="17">(E105-E104)/E104</f>
        <v>1.970090739374504E-2</v>
      </c>
      <c r="H105" s="16">
        <f t="shared" si="1"/>
        <v>0.31058238675484723</v>
      </c>
      <c r="I105" s="16">
        <f t="shared" si="7"/>
        <v>0.31058238675484723</v>
      </c>
      <c r="M105" s="25">
        <f t="shared" si="14"/>
        <v>0</v>
      </c>
      <c r="O105" s="16">
        <f t="shared" si="15"/>
        <v>0</v>
      </c>
    </row>
    <row r="106" spans="1:16">
      <c r="A106" s="1">
        <v>42582</v>
      </c>
      <c r="B106">
        <v>256919.86</v>
      </c>
      <c r="C106">
        <v>209543.85</v>
      </c>
      <c r="D106">
        <f t="shared" si="6"/>
        <v>466463.70999999996</v>
      </c>
      <c r="E106">
        <v>1491558.72</v>
      </c>
      <c r="F106">
        <f t="shared" si="8"/>
        <v>1491558.72</v>
      </c>
      <c r="G106" s="16">
        <f t="shared" si="17"/>
        <v>7.1579728149190694E-4</v>
      </c>
      <c r="H106" s="16">
        <f t="shared" si="1"/>
        <v>0.31273573326030368</v>
      </c>
      <c r="I106" s="16">
        <f t="shared" si="7"/>
        <v>0.31273573326030368</v>
      </c>
      <c r="M106" s="25">
        <f t="shared" si="14"/>
        <v>0</v>
      </c>
      <c r="O106" s="16">
        <f t="shared" si="15"/>
        <v>0</v>
      </c>
    </row>
    <row r="107" spans="1:16">
      <c r="A107" s="1">
        <v>42613</v>
      </c>
      <c r="B107">
        <v>270601.32</v>
      </c>
      <c r="C107">
        <v>221033.88</v>
      </c>
      <c r="D107">
        <f t="shared" si="6"/>
        <v>491635.20000000001</v>
      </c>
      <c r="E107">
        <v>1510982.91</v>
      </c>
      <c r="F107">
        <f t="shared" si="8"/>
        <v>1510982.91</v>
      </c>
      <c r="G107" s="16">
        <f t="shared" si="17"/>
        <v>1.3022745762231837E-2</v>
      </c>
      <c r="H107" s="16">
        <f t="shared" si="1"/>
        <v>0.32537442796093574</v>
      </c>
      <c r="I107" s="16">
        <f t="shared" si="7"/>
        <v>0.32537442796093574</v>
      </c>
      <c r="M107" s="25">
        <f t="shared" si="14"/>
        <v>0</v>
      </c>
      <c r="O107" s="16">
        <f t="shared" si="15"/>
        <v>0</v>
      </c>
    </row>
    <row r="108" spans="1:16">
      <c r="A108" s="1">
        <v>42643</v>
      </c>
      <c r="B108">
        <v>265741.24</v>
      </c>
      <c r="C108">
        <v>219266.3</v>
      </c>
      <c r="D108">
        <f t="shared" si="6"/>
        <v>485007.54</v>
      </c>
      <c r="E108">
        <v>1516360.5</v>
      </c>
      <c r="F108">
        <f t="shared" si="8"/>
        <v>1516360.5</v>
      </c>
      <c r="G108" s="16">
        <f t="shared" si="17"/>
        <v>3.5590012067046369E-3</v>
      </c>
      <c r="H108" s="16">
        <f t="shared" si="1"/>
        <v>0.31984975868205484</v>
      </c>
      <c r="I108" s="16">
        <f t="shared" si="7"/>
        <v>0.31984975868205484</v>
      </c>
      <c r="M108" s="25">
        <f t="shared" si="14"/>
        <v>0</v>
      </c>
      <c r="O108" s="16">
        <f t="shared" si="15"/>
        <v>0</v>
      </c>
    </row>
    <row r="109" spans="1:16">
      <c r="A109" s="1">
        <v>42674</v>
      </c>
      <c r="B109">
        <v>278042.21999999997</v>
      </c>
      <c r="C109">
        <v>226855.43</v>
      </c>
      <c r="D109">
        <f t="shared" si="6"/>
        <v>504897.64999999997</v>
      </c>
      <c r="E109">
        <v>1519485.4</v>
      </c>
      <c r="F109">
        <f t="shared" si="8"/>
        <v>1519485.4</v>
      </c>
      <c r="G109" s="16">
        <f t="shared" si="17"/>
        <v>2.0607896341271795E-3</v>
      </c>
      <c r="H109" s="16">
        <f t="shared" si="1"/>
        <v>0.33228200152498999</v>
      </c>
      <c r="I109" s="16">
        <f t="shared" si="7"/>
        <v>0.33228200152498999</v>
      </c>
      <c r="M109" s="25">
        <f t="shared" si="14"/>
        <v>0</v>
      </c>
      <c r="O109" s="16">
        <f t="shared" si="15"/>
        <v>0</v>
      </c>
    </row>
    <row r="110" spans="1:16">
      <c r="A110" s="1">
        <v>42704</v>
      </c>
      <c r="B110">
        <v>295302.89</v>
      </c>
      <c r="C110">
        <v>235367.54</v>
      </c>
      <c r="D110">
        <f t="shared" si="6"/>
        <v>530670.43000000005</v>
      </c>
      <c r="E110">
        <v>1530432.06</v>
      </c>
      <c r="F110">
        <f t="shared" si="8"/>
        <v>1530432.06</v>
      </c>
      <c r="G110" s="16">
        <f t="shared" si="17"/>
        <v>7.2041889971434731E-3</v>
      </c>
      <c r="H110" s="16">
        <f t="shared" si="1"/>
        <v>0.34674550009100047</v>
      </c>
      <c r="I110" s="16">
        <f t="shared" si="7"/>
        <v>0.34674550009100047</v>
      </c>
      <c r="M110" s="25">
        <f t="shared" si="14"/>
        <v>0</v>
      </c>
      <c r="O110" s="16">
        <f t="shared" si="15"/>
        <v>0</v>
      </c>
    </row>
    <row r="111" spans="1:16">
      <c r="A111" s="1">
        <v>42735</v>
      </c>
      <c r="B111">
        <v>284607.63</v>
      </c>
      <c r="C111">
        <v>223078.25</v>
      </c>
      <c r="D111">
        <f t="shared" si="6"/>
        <v>507685.88</v>
      </c>
      <c r="E111">
        <v>1550066.67</v>
      </c>
      <c r="F111">
        <f t="shared" si="8"/>
        <v>1550066.67</v>
      </c>
      <c r="G111" s="16">
        <f t="shared" si="17"/>
        <v>1.2829455493764205E-2</v>
      </c>
      <c r="H111" s="16">
        <f t="shared" si="1"/>
        <v>0.32752518961007016</v>
      </c>
      <c r="I111" s="16">
        <f t="shared" si="7"/>
        <v>0.32752518961007016</v>
      </c>
      <c r="M111" s="25">
        <f t="shared" si="14"/>
        <v>0</v>
      </c>
      <c r="O111" s="16">
        <f t="shared" si="15"/>
        <v>0</v>
      </c>
      <c r="P111" s="16">
        <f t="shared" si="16"/>
        <v>0.11333120794379203</v>
      </c>
    </row>
    <row r="112" spans="1:16">
      <c r="A112" s="1">
        <v>42766</v>
      </c>
      <c r="B112">
        <v>294122.40000000002</v>
      </c>
      <c r="C112">
        <v>223125.36</v>
      </c>
      <c r="D112">
        <f t="shared" si="6"/>
        <v>517247.76</v>
      </c>
      <c r="E112">
        <v>1584194.5600000001</v>
      </c>
      <c r="F112">
        <f t="shared" si="8"/>
        <v>1584194.5600000001</v>
      </c>
      <c r="G112" s="16">
        <f t="shared" si="17"/>
        <v>2.2017046531295412E-2</v>
      </c>
      <c r="H112" s="16">
        <f t="shared" si="1"/>
        <v>0.32650519895738056</v>
      </c>
      <c r="I112" s="16">
        <f t="shared" si="7"/>
        <v>0.32650519895738056</v>
      </c>
      <c r="M112" s="25">
        <f t="shared" si="14"/>
        <v>0</v>
      </c>
      <c r="O112" s="16">
        <f t="shared" si="15"/>
        <v>0</v>
      </c>
    </row>
    <row r="113" spans="1:16">
      <c r="A113" s="1">
        <v>42794</v>
      </c>
      <c r="B113">
        <v>303722.14</v>
      </c>
      <c r="C113">
        <v>234489.73</v>
      </c>
      <c r="D113">
        <f t="shared" si="6"/>
        <v>538211.87</v>
      </c>
      <c r="E113">
        <v>1589857</v>
      </c>
      <c r="F113">
        <f t="shared" si="8"/>
        <v>1589857</v>
      </c>
      <c r="G113" s="16">
        <f t="shared" si="17"/>
        <v>3.5743336980023112E-3</v>
      </c>
      <c r="H113" s="16">
        <f t="shared" si="1"/>
        <v>0.3385284777184363</v>
      </c>
      <c r="I113" s="16">
        <f t="shared" si="7"/>
        <v>0.3385284777184363</v>
      </c>
      <c r="M113" s="25">
        <f t="shared" si="14"/>
        <v>0</v>
      </c>
      <c r="O113" s="16">
        <f t="shared" si="15"/>
        <v>0</v>
      </c>
    </row>
    <row r="114" spans="1:16">
      <c r="A114" s="1">
        <v>42825</v>
      </c>
      <c r="B114">
        <v>304479.78000000003</v>
      </c>
      <c r="C114">
        <v>235108.37</v>
      </c>
      <c r="D114">
        <f t="shared" si="6"/>
        <v>539588.15</v>
      </c>
      <c r="E114">
        <v>1607938.98</v>
      </c>
      <c r="F114">
        <f t="shared" si="8"/>
        <v>1607938.98</v>
      </c>
      <c r="G114" s="16">
        <f t="shared" si="17"/>
        <v>1.13733373504661E-2</v>
      </c>
      <c r="H114" s="16">
        <f t="shared" si="1"/>
        <v>0.33557750431549338</v>
      </c>
      <c r="I114" s="16">
        <f t="shared" si="7"/>
        <v>0.33557750431549338</v>
      </c>
      <c r="M114" s="25">
        <f t="shared" si="14"/>
        <v>0</v>
      </c>
      <c r="O114" s="16">
        <f t="shared" si="15"/>
        <v>0</v>
      </c>
    </row>
    <row r="115" spans="1:16">
      <c r="A115" s="1">
        <v>42855</v>
      </c>
      <c r="B115">
        <v>300302.71999999997</v>
      </c>
      <c r="C115">
        <v>227178.11</v>
      </c>
      <c r="D115">
        <f t="shared" si="6"/>
        <v>527480.82999999996</v>
      </c>
      <c r="E115">
        <v>1603918.84</v>
      </c>
      <c r="F115">
        <f t="shared" si="8"/>
        <v>1603918.84</v>
      </c>
      <c r="G115" s="16">
        <f t="shared" si="17"/>
        <v>-2.5001819409837915E-3</v>
      </c>
      <c r="H115" s="16">
        <f t="shared" si="1"/>
        <v>0.32887002561800444</v>
      </c>
      <c r="I115" s="16">
        <f t="shared" si="7"/>
        <v>0.32887002561800444</v>
      </c>
      <c r="M115" s="25">
        <f t="shared" si="14"/>
        <v>0</v>
      </c>
      <c r="O115" s="16">
        <f t="shared" si="15"/>
        <v>0</v>
      </c>
    </row>
    <row r="116" spans="1:16">
      <c r="A116" s="1">
        <v>42886</v>
      </c>
      <c r="B116">
        <v>297775.27</v>
      </c>
      <c r="C116">
        <v>215837.5</v>
      </c>
      <c r="D116">
        <f t="shared" si="6"/>
        <v>513612.77</v>
      </c>
      <c r="E116">
        <v>1609740.77</v>
      </c>
      <c r="F116">
        <f t="shared" si="8"/>
        <v>1609740.77</v>
      </c>
      <c r="G116" s="16">
        <f t="shared" si="17"/>
        <v>3.6298158328260141E-3</v>
      </c>
      <c r="H116" s="16">
        <f t="shared" si="1"/>
        <v>0.31906551636882502</v>
      </c>
      <c r="I116" s="16">
        <f t="shared" si="7"/>
        <v>0.31906551636882502</v>
      </c>
      <c r="M116" s="25">
        <f t="shared" si="14"/>
        <v>0</v>
      </c>
      <c r="O116" s="16">
        <f t="shared" si="15"/>
        <v>0</v>
      </c>
    </row>
    <row r="117" spans="1:16">
      <c r="A117" s="1">
        <v>42916</v>
      </c>
      <c r="B117">
        <v>307464.99</v>
      </c>
      <c r="C117">
        <v>226856.73</v>
      </c>
      <c r="D117">
        <f t="shared" si="6"/>
        <v>534321.72</v>
      </c>
      <c r="E117">
        <v>1639497.05</v>
      </c>
      <c r="F117">
        <f t="shared" si="8"/>
        <v>1639497.05</v>
      </c>
      <c r="G117" s="16">
        <f t="shared" si="17"/>
        <v>1.8485137827502517E-2</v>
      </c>
      <c r="H117" s="16">
        <f t="shared" si="1"/>
        <v>0.32590587460953341</v>
      </c>
      <c r="I117" s="16">
        <f t="shared" si="7"/>
        <v>0.32590587460953341</v>
      </c>
      <c r="M117" s="25">
        <f t="shared" si="14"/>
        <v>0</v>
      </c>
      <c r="O117" s="16">
        <f t="shared" si="15"/>
        <v>0</v>
      </c>
    </row>
    <row r="118" spans="1:16">
      <c r="A118" s="1">
        <v>42947</v>
      </c>
      <c r="B118">
        <v>316976.03999999998</v>
      </c>
      <c r="C118">
        <v>225201.26</v>
      </c>
      <c r="D118">
        <f t="shared" si="6"/>
        <v>542177.30000000005</v>
      </c>
      <c r="E118">
        <v>1636341.11</v>
      </c>
      <c r="F118">
        <f t="shared" si="8"/>
        <v>1636341.11</v>
      </c>
      <c r="G118" s="16">
        <f t="shared" si="17"/>
        <v>-1.924943994257229E-3</v>
      </c>
      <c r="H118" s="16">
        <f t="shared" si="1"/>
        <v>0.33133513341848386</v>
      </c>
      <c r="I118" s="16">
        <f t="shared" si="7"/>
        <v>0.33133513341848386</v>
      </c>
      <c r="M118" s="25">
        <f t="shared" si="14"/>
        <v>0</v>
      </c>
      <c r="O118" s="16">
        <f t="shared" si="15"/>
        <v>0</v>
      </c>
    </row>
    <row r="119" spans="1:16">
      <c r="A119" s="1">
        <v>42978</v>
      </c>
      <c r="B119">
        <v>327100.64</v>
      </c>
      <c r="C119">
        <v>234872.13</v>
      </c>
      <c r="D119">
        <f t="shared" si="6"/>
        <v>561972.77</v>
      </c>
      <c r="E119">
        <v>1652947.3</v>
      </c>
      <c r="F119">
        <f t="shared" si="8"/>
        <v>1652947.3</v>
      </c>
      <c r="G119" s="16">
        <f t="shared" si="17"/>
        <v>1.0148366925768884E-2</v>
      </c>
      <c r="H119" s="16">
        <f t="shared" si="1"/>
        <v>0.33998226682726063</v>
      </c>
      <c r="I119" s="16">
        <f t="shared" si="7"/>
        <v>0.33998226682726063</v>
      </c>
      <c r="M119" s="25">
        <f t="shared" si="14"/>
        <v>0</v>
      </c>
      <c r="O119" s="16">
        <f t="shared" si="15"/>
        <v>0</v>
      </c>
    </row>
    <row r="120" spans="1:16">
      <c r="A120" s="1">
        <v>43008</v>
      </c>
      <c r="B120">
        <v>327809.44</v>
      </c>
      <c r="C120">
        <v>241491.5</v>
      </c>
      <c r="D120">
        <f t="shared" si="6"/>
        <v>569300.93999999994</v>
      </c>
      <c r="E120">
        <v>1663666.05</v>
      </c>
      <c r="F120">
        <f t="shared" si="8"/>
        <v>1663666.05</v>
      </c>
      <c r="G120" s="16">
        <f t="shared" si="17"/>
        <v>6.4846290017836622E-3</v>
      </c>
      <c r="H120" s="16">
        <f t="shared" si="1"/>
        <v>0.34219664457298982</v>
      </c>
      <c r="I120" s="16">
        <f t="shared" si="7"/>
        <v>0.34219664457298982</v>
      </c>
      <c r="M120" s="25">
        <f t="shared" si="14"/>
        <v>0</v>
      </c>
      <c r="O120" s="16">
        <f t="shared" si="15"/>
        <v>0</v>
      </c>
    </row>
    <row r="121" spans="1:16">
      <c r="A121" s="1">
        <v>43039</v>
      </c>
      <c r="B121">
        <v>334498.46999999997</v>
      </c>
      <c r="C121">
        <v>244622.62</v>
      </c>
      <c r="D121">
        <f t="shared" si="6"/>
        <v>579121.09</v>
      </c>
      <c r="E121">
        <v>1662449.96</v>
      </c>
      <c r="F121">
        <f t="shared" si="8"/>
        <v>1662449.96</v>
      </c>
      <c r="G121" s="16">
        <f>(E121-E120)/E120</f>
        <v>-7.3097001648863593E-4</v>
      </c>
      <c r="H121" s="16">
        <f t="shared" si="1"/>
        <v>0.34835399797537364</v>
      </c>
      <c r="I121" s="16">
        <f t="shared" si="7"/>
        <v>0.34835399797537364</v>
      </c>
      <c r="M121" s="25">
        <f t="shared" si="14"/>
        <v>0</v>
      </c>
      <c r="O121" s="16">
        <f t="shared" si="15"/>
        <v>0</v>
      </c>
    </row>
    <row r="122" spans="1:16">
      <c r="A122" s="1">
        <v>43069</v>
      </c>
      <c r="B122">
        <v>330215.13</v>
      </c>
      <c r="C122">
        <v>233801.28</v>
      </c>
      <c r="D122">
        <f t="shared" si="6"/>
        <v>564016.41</v>
      </c>
      <c r="E122">
        <v>1679156.64</v>
      </c>
      <c r="F122">
        <f t="shared" si="8"/>
        <v>1679156.64</v>
      </c>
      <c r="G122" s="16">
        <f t="shared" ref="G122:G132" si="18">(E122-E121)/E121</f>
        <v>1.004943330745422E-2</v>
      </c>
      <c r="H122" s="16">
        <f t="shared" si="1"/>
        <v>0.33589267169261833</v>
      </c>
      <c r="I122" s="16">
        <f t="shared" si="7"/>
        <v>0.33589267169261833</v>
      </c>
      <c r="M122" s="25">
        <f t="shared" si="14"/>
        <v>0</v>
      </c>
      <c r="O122" s="16">
        <f t="shared" si="15"/>
        <v>0</v>
      </c>
    </row>
    <row r="123" spans="1:16">
      <c r="A123" s="1">
        <v>43100</v>
      </c>
      <c r="B123">
        <v>331324.82</v>
      </c>
      <c r="C123">
        <v>235761.26</v>
      </c>
      <c r="D123">
        <f t="shared" si="6"/>
        <v>567086.08000000007</v>
      </c>
      <c r="E123">
        <v>1690235.31</v>
      </c>
      <c r="F123">
        <f t="shared" si="8"/>
        <v>1690235.31</v>
      </c>
      <c r="G123" s="16">
        <f t="shared" si="18"/>
        <v>6.5977585033401998E-3</v>
      </c>
      <c r="H123" s="16">
        <f t="shared" si="1"/>
        <v>0.33550717858331813</v>
      </c>
      <c r="I123" s="16">
        <f t="shared" si="7"/>
        <v>0.33550717858331813</v>
      </c>
      <c r="M123" s="25">
        <f t="shared" si="14"/>
        <v>0</v>
      </c>
      <c r="O123" s="16">
        <f t="shared" si="15"/>
        <v>0</v>
      </c>
      <c r="P123" s="16">
        <f t="shared" si="16"/>
        <v>9.0427491096237933E-2</v>
      </c>
    </row>
    <row r="124" spans="1:16">
      <c r="A124" s="1">
        <v>43131</v>
      </c>
      <c r="B124">
        <v>351041.77</v>
      </c>
      <c r="C124">
        <v>234531.33</v>
      </c>
      <c r="D124">
        <f t="shared" si="6"/>
        <v>585573.1</v>
      </c>
      <c r="E124">
        <v>1720814.46</v>
      </c>
      <c r="F124">
        <f t="shared" si="8"/>
        <v>1720814.46</v>
      </c>
      <c r="G124" s="16">
        <f t="shared" si="18"/>
        <v>1.8091652575877085E-2</v>
      </c>
      <c r="H124" s="16">
        <f t="shared" si="1"/>
        <v>0.34028834230042443</v>
      </c>
      <c r="I124" s="16">
        <f t="shared" si="7"/>
        <v>0.34028834230042443</v>
      </c>
      <c r="M124" s="25">
        <f t="shared" si="14"/>
        <v>0</v>
      </c>
      <c r="O124" s="16">
        <f t="shared" si="15"/>
        <v>0</v>
      </c>
    </row>
    <row r="125" spans="1:16">
      <c r="A125" s="1">
        <v>43159</v>
      </c>
      <c r="B125">
        <v>334105.65000000002</v>
      </c>
      <c r="C125">
        <v>227540.36</v>
      </c>
      <c r="D125">
        <f t="shared" si="6"/>
        <v>561646.01</v>
      </c>
      <c r="E125">
        <v>1729070.12</v>
      </c>
      <c r="F125">
        <f t="shared" si="8"/>
        <v>1729070.12</v>
      </c>
      <c r="G125" s="16">
        <f t="shared" si="18"/>
        <v>4.7975305832798206E-3</v>
      </c>
      <c r="H125" s="16">
        <f t="shared" si="1"/>
        <v>0.32482546745993157</v>
      </c>
      <c r="I125" s="16">
        <f t="shared" si="7"/>
        <v>0.32482546745993157</v>
      </c>
      <c r="M125" s="25">
        <f t="shared" si="14"/>
        <v>0</v>
      </c>
      <c r="O125" s="16">
        <f t="shared" si="15"/>
        <v>0</v>
      </c>
    </row>
    <row r="126" spans="1:16">
      <c r="A126" s="1">
        <v>43190</v>
      </c>
      <c r="B126">
        <v>325666.71000000002</v>
      </c>
      <c r="C126">
        <v>233851.88</v>
      </c>
      <c r="D126">
        <f t="shared" si="6"/>
        <v>559518.59000000008</v>
      </c>
      <c r="E126">
        <v>1739859.48</v>
      </c>
      <c r="F126">
        <f t="shared" si="8"/>
        <v>1739859.48</v>
      </c>
      <c r="G126" s="16">
        <f t="shared" si="18"/>
        <v>6.2399782838187439E-3</v>
      </c>
      <c r="H126" s="16">
        <f t="shared" si="1"/>
        <v>0.3215883790799014</v>
      </c>
      <c r="I126" s="16">
        <f t="shared" si="7"/>
        <v>0.3215883790799014</v>
      </c>
      <c r="M126" s="25">
        <f t="shared" si="14"/>
        <v>0</v>
      </c>
      <c r="O126" s="16">
        <f t="shared" si="15"/>
        <v>0</v>
      </c>
    </row>
    <row r="127" spans="1:16">
      <c r="A127" s="1">
        <v>43220</v>
      </c>
      <c r="B127">
        <v>317966.5</v>
      </c>
      <c r="C127">
        <v>224566.12</v>
      </c>
      <c r="D127">
        <f t="shared" si="6"/>
        <v>542532.62</v>
      </c>
      <c r="E127">
        <v>1737683.73</v>
      </c>
      <c r="F127">
        <f t="shared" si="8"/>
        <v>1737683.73</v>
      </c>
      <c r="G127" s="16">
        <f t="shared" si="18"/>
        <v>-1.2505320257242844E-3</v>
      </c>
      <c r="H127" s="16">
        <f t="shared" si="1"/>
        <v>0.31221597499793591</v>
      </c>
      <c r="I127" s="16">
        <f t="shared" si="7"/>
        <v>0.31221597499793591</v>
      </c>
      <c r="M127" s="25">
        <f t="shared" si="14"/>
        <v>0</v>
      </c>
      <c r="O127" s="16">
        <f t="shared" si="15"/>
        <v>0</v>
      </c>
    </row>
    <row r="128" spans="1:16">
      <c r="A128" s="1">
        <v>43251</v>
      </c>
      <c r="B128">
        <v>320700.90000000002</v>
      </c>
      <c r="C128">
        <v>223519.23</v>
      </c>
      <c r="D128">
        <f t="shared" si="6"/>
        <v>544220.13</v>
      </c>
      <c r="E128">
        <v>1743063.79</v>
      </c>
      <c r="F128">
        <f t="shared" si="8"/>
        <v>1743063.79</v>
      </c>
      <c r="G128" s="16">
        <f t="shared" si="18"/>
        <v>3.096110015370896E-3</v>
      </c>
      <c r="H128" s="16">
        <f t="shared" si="1"/>
        <v>0.31222043227689333</v>
      </c>
      <c r="I128" s="16">
        <f t="shared" si="7"/>
        <v>0.31222043227689333</v>
      </c>
      <c r="M128" s="25">
        <f t="shared" si="14"/>
        <v>0</v>
      </c>
      <c r="O128" s="16">
        <f t="shared" si="15"/>
        <v>0</v>
      </c>
    </row>
    <row r="129" spans="1:16">
      <c r="A129" s="1">
        <v>43281</v>
      </c>
      <c r="B129">
        <v>299581.98</v>
      </c>
      <c r="C129">
        <v>204635.44</v>
      </c>
      <c r="D129">
        <f t="shared" si="6"/>
        <v>504217.42</v>
      </c>
      <c r="E129">
        <v>1770178.37</v>
      </c>
      <c r="F129">
        <f t="shared" si="8"/>
        <v>1770178.37</v>
      </c>
      <c r="G129" s="16">
        <f t="shared" si="18"/>
        <v>1.5555701492714775E-2</v>
      </c>
      <c r="H129" s="16">
        <f t="shared" si="1"/>
        <v>0.28483989441131852</v>
      </c>
      <c r="I129" s="16">
        <f t="shared" si="7"/>
        <v>0.28483989441131852</v>
      </c>
      <c r="M129" s="25">
        <f t="shared" si="14"/>
        <v>0</v>
      </c>
      <c r="O129" s="16">
        <f t="shared" si="15"/>
        <v>0</v>
      </c>
    </row>
    <row r="130" spans="1:16">
      <c r="A130" s="1">
        <v>43312</v>
      </c>
      <c r="B130">
        <v>305437.18</v>
      </c>
      <c r="C130">
        <v>200770.96</v>
      </c>
      <c r="D130">
        <f t="shared" si="6"/>
        <v>506208.14</v>
      </c>
      <c r="E130">
        <v>1776196.11</v>
      </c>
      <c r="F130">
        <f t="shared" si="8"/>
        <v>1776196.11</v>
      </c>
      <c r="G130" s="16">
        <f t="shared" si="18"/>
        <v>3.3995105250325653E-3</v>
      </c>
      <c r="H130" s="16">
        <f t="shared" si="1"/>
        <v>0.28499563598301092</v>
      </c>
      <c r="I130" s="16">
        <f t="shared" si="7"/>
        <v>0.28499563598301092</v>
      </c>
      <c r="M130" s="25">
        <f t="shared" si="14"/>
        <v>0</v>
      </c>
      <c r="O130" s="16">
        <f t="shared" si="15"/>
        <v>0</v>
      </c>
    </row>
    <row r="131" spans="1:16">
      <c r="A131" s="1">
        <v>43343</v>
      </c>
      <c r="B131">
        <v>290651.26</v>
      </c>
      <c r="C131">
        <v>185050.94</v>
      </c>
      <c r="D131">
        <f t="shared" si="6"/>
        <v>475702.2</v>
      </c>
      <c r="E131">
        <v>1788670.43</v>
      </c>
      <c r="F131">
        <f t="shared" si="8"/>
        <v>1788670.43</v>
      </c>
      <c r="G131" s="16">
        <f t="shared" si="18"/>
        <v>7.0230533271463088E-3</v>
      </c>
      <c r="H131" s="16">
        <f t="shared" si="1"/>
        <v>0.26595296261480661</v>
      </c>
      <c r="I131" s="16">
        <f t="shared" si="7"/>
        <v>0.26595296261480661</v>
      </c>
      <c r="M131" s="25">
        <f t="shared" si="14"/>
        <v>0</v>
      </c>
      <c r="O131" s="16">
        <f t="shared" si="15"/>
        <v>0</v>
      </c>
    </row>
    <row r="132" spans="1:16">
      <c r="A132" s="1">
        <v>43373</v>
      </c>
      <c r="B132">
        <v>301557.14</v>
      </c>
      <c r="C132">
        <v>185058.58</v>
      </c>
      <c r="D132">
        <f t="shared" si="6"/>
        <v>486615.72</v>
      </c>
      <c r="E132">
        <v>1801665.58</v>
      </c>
      <c r="F132">
        <f t="shared" si="8"/>
        <v>1801665.58</v>
      </c>
      <c r="G132" s="16">
        <f t="shared" si="18"/>
        <v>7.2652567974750611E-3</v>
      </c>
      <c r="H132" s="16">
        <f t="shared" si="1"/>
        <v>0.27009214440340251</v>
      </c>
      <c r="I132" s="16">
        <f t="shared" si="7"/>
        <v>0.27009214440340251</v>
      </c>
      <c r="K132" s="25">
        <v>259878.07</v>
      </c>
      <c r="L132" s="25">
        <v>135949.01999999999</v>
      </c>
      <c r="M132" s="25">
        <f>K132+L132</f>
        <v>395827.08999999997</v>
      </c>
      <c r="O132" s="16">
        <f>M132/F132</f>
        <v>0.21970064499983397</v>
      </c>
    </row>
    <row r="133" spans="1:16">
      <c r="A133" s="1">
        <v>43404</v>
      </c>
      <c r="B133">
        <v>278622.02</v>
      </c>
      <c r="C133">
        <v>167911.81</v>
      </c>
      <c r="D133">
        <f t="shared" si="6"/>
        <v>446533.83</v>
      </c>
      <c r="E133">
        <v>1795561.6</v>
      </c>
      <c r="F133">
        <f t="shared" si="8"/>
        <v>1795561.6</v>
      </c>
      <c r="G133" s="16">
        <f>(E133-E132)/E132</f>
        <v>-3.3879650406597552E-3</v>
      </c>
      <c r="H133" s="16">
        <f t="shared" si="1"/>
        <v>0.24868755825475439</v>
      </c>
      <c r="I133" s="16">
        <f t="shared" ref="I133:I171" si="19">(B133+C133)/F133</f>
        <v>0.24868755825475439</v>
      </c>
      <c r="K133" s="25">
        <v>241045.9</v>
      </c>
      <c r="L133" s="25">
        <v>122273.16</v>
      </c>
      <c r="M133" s="25">
        <f t="shared" ref="M133:M135" si="20">K133+L133</f>
        <v>363319.06</v>
      </c>
      <c r="O133" s="16">
        <f t="shared" ref="O133:O135" si="21">M133/F133</f>
        <v>0.20234285473692465</v>
      </c>
    </row>
    <row r="134" spans="1:16">
      <c r="A134" s="1">
        <v>43434</v>
      </c>
      <c r="B134">
        <v>279653.98</v>
      </c>
      <c r="C134">
        <v>173969.07</v>
      </c>
      <c r="D134">
        <f t="shared" si="6"/>
        <v>453623.05</v>
      </c>
      <c r="E134">
        <v>1813175.07</v>
      </c>
      <c r="F134">
        <f t="shared" ref="F134:F197" si="22">($E134+$F133*$F$2)/($F$2+1)</f>
        <v>1813175.07</v>
      </c>
      <c r="G134" s="16">
        <f t="shared" ref="G134:G185" si="23">(E134-E133)/E133</f>
        <v>9.8094490325477957E-3</v>
      </c>
      <c r="H134" s="16">
        <f t="shared" si="1"/>
        <v>0.25018160546405482</v>
      </c>
      <c r="I134" s="16">
        <f t="shared" si="19"/>
        <v>0.25018160546405482</v>
      </c>
      <c r="K134" s="25">
        <v>239975.67</v>
      </c>
      <c r="L134" s="25">
        <v>127394.93</v>
      </c>
      <c r="M134" s="25">
        <f t="shared" si="20"/>
        <v>367370.6</v>
      </c>
      <c r="O134" s="16">
        <f t="shared" si="21"/>
        <v>0.20261176434551351</v>
      </c>
    </row>
    <row r="135" spans="1:16">
      <c r="A135" s="1">
        <v>43465</v>
      </c>
      <c r="B135">
        <v>269515.02</v>
      </c>
      <c r="C135">
        <v>165409.01999999999</v>
      </c>
      <c r="D135">
        <f t="shared" si="6"/>
        <v>434924.04000000004</v>
      </c>
      <c r="E135">
        <v>1826744.22</v>
      </c>
      <c r="F135">
        <f t="shared" si="22"/>
        <v>1826744.22</v>
      </c>
      <c r="G135" s="16">
        <f t="shared" si="23"/>
        <v>7.4836402863182466E-3</v>
      </c>
      <c r="H135" s="16">
        <f t="shared" si="1"/>
        <v>0.23808699391970709</v>
      </c>
      <c r="I135" s="16">
        <f t="shared" si="19"/>
        <v>0.23808699391970709</v>
      </c>
      <c r="K135" s="25">
        <v>232698.75</v>
      </c>
      <c r="L135" s="25">
        <v>121095.44</v>
      </c>
      <c r="M135" s="25">
        <f t="shared" si="20"/>
        <v>353794.19</v>
      </c>
      <c r="O135" s="16">
        <f t="shared" si="21"/>
        <v>0.19367472803609034</v>
      </c>
      <c r="P135" s="16">
        <f t="shared" si="16"/>
        <v>8.0763257750188666E-2</v>
      </c>
    </row>
    <row r="136" spans="1:16" s="30" customFormat="1">
      <c r="A136" s="29">
        <v>43467</v>
      </c>
      <c r="B136" s="30">
        <v>266426.38</v>
      </c>
      <c r="C136" s="26">
        <v>163916.47</v>
      </c>
      <c r="D136" s="30">
        <f t="shared" si="6"/>
        <v>430342.85</v>
      </c>
      <c r="F136" s="30">
        <f>F135</f>
        <v>1826744.22</v>
      </c>
      <c r="G136" s="28"/>
      <c r="H136" s="28"/>
      <c r="I136" s="28">
        <f t="shared" si="19"/>
        <v>0.23557914966332832</v>
      </c>
      <c r="K136" s="30">
        <v>230014.8</v>
      </c>
      <c r="L136" s="26">
        <v>120943.41</v>
      </c>
      <c r="M136" s="26">
        <f>K136+L136</f>
        <v>350958.20999999996</v>
      </c>
      <c r="N136" s="28"/>
      <c r="O136" s="28">
        <f>M136/F136</f>
        <v>0.19212225015278819</v>
      </c>
      <c r="P136" s="16"/>
    </row>
    <row r="137" spans="1:16">
      <c r="A137" s="1">
        <v>43496</v>
      </c>
      <c r="B137">
        <v>281023.82</v>
      </c>
      <c r="C137">
        <v>167861.92</v>
      </c>
      <c r="D137">
        <f t="shared" si="6"/>
        <v>448885.74</v>
      </c>
      <c r="E137">
        <v>1865900</v>
      </c>
      <c r="F137">
        <f>($E137+$F135*$F$2)/($F$2+1)</f>
        <v>1865900</v>
      </c>
      <c r="G137" s="16">
        <f>(E137-E135)/E135</f>
        <v>2.143473594787125E-2</v>
      </c>
      <c r="H137" s="16">
        <f t="shared" si="1"/>
        <v>0.24057331046679886</v>
      </c>
      <c r="I137" s="16">
        <f t="shared" si="19"/>
        <v>0.24057331046679886</v>
      </c>
      <c r="K137" s="25">
        <v>243100.7</v>
      </c>
      <c r="L137" s="25">
        <v>124946.42</v>
      </c>
      <c r="M137" s="26">
        <f t="shared" ref="M137:M138" si="24">K137+L137</f>
        <v>368047.12</v>
      </c>
      <c r="N137" s="27"/>
      <c r="O137" s="28">
        <f t="shared" ref="O137:O138" si="25">M137/F137</f>
        <v>0.19724911302856529</v>
      </c>
    </row>
    <row r="138" spans="1:16">
      <c r="A138" s="1">
        <v>43524</v>
      </c>
      <c r="B138">
        <v>320193.59000000003</v>
      </c>
      <c r="C138">
        <v>204668.54</v>
      </c>
      <c r="D138">
        <f t="shared" si="6"/>
        <v>524862.13</v>
      </c>
      <c r="E138">
        <v>1867400</v>
      </c>
      <c r="F138">
        <f t="shared" si="22"/>
        <v>1867400</v>
      </c>
      <c r="G138" s="16">
        <f t="shared" si="23"/>
        <v>8.0390160244386084E-4</v>
      </c>
      <c r="H138" s="16">
        <f t="shared" si="1"/>
        <v>0.28106572239477351</v>
      </c>
      <c r="I138" s="16">
        <f t="shared" si="19"/>
        <v>0.28106572239477351</v>
      </c>
      <c r="K138" s="25">
        <v>274138.52</v>
      </c>
      <c r="L138" s="25">
        <v>152090.47</v>
      </c>
      <c r="M138" s="26">
        <f t="shared" si="24"/>
        <v>426228.99</v>
      </c>
      <c r="N138" s="27"/>
      <c r="O138" s="28">
        <f t="shared" si="25"/>
        <v>0.22824729035021954</v>
      </c>
    </row>
    <row r="139" spans="1:16">
      <c r="A139" s="1">
        <v>43555</v>
      </c>
      <c r="B139">
        <v>337193</v>
      </c>
      <c r="C139">
        <v>225662.45</v>
      </c>
      <c r="D139">
        <f t="shared" si="6"/>
        <v>562855.44999999995</v>
      </c>
      <c r="E139">
        <v>1889400</v>
      </c>
      <c r="F139">
        <f t="shared" si="22"/>
        <v>1889400</v>
      </c>
      <c r="G139" s="16">
        <f t="shared" si="23"/>
        <v>1.1781086001927813E-2</v>
      </c>
      <c r="H139" s="16">
        <f t="shared" si="1"/>
        <v>0.29790168836667724</v>
      </c>
      <c r="I139" s="16">
        <f t="shared" si="19"/>
        <v>0.29790168836667724</v>
      </c>
    </row>
    <row r="140" spans="1:16">
      <c r="A140" s="1">
        <v>43585</v>
      </c>
      <c r="B140">
        <v>336590.16</v>
      </c>
      <c r="C140">
        <v>218667.94</v>
      </c>
      <c r="D140">
        <f t="shared" si="6"/>
        <v>555258.1</v>
      </c>
      <c r="E140">
        <v>1884700</v>
      </c>
      <c r="F140">
        <f t="shared" si="22"/>
        <v>1884700</v>
      </c>
      <c r="G140" s="16">
        <f t="shared" si="23"/>
        <v>-2.4875621890547263E-3</v>
      </c>
      <c r="H140" s="16">
        <f t="shared" si="1"/>
        <v>0.29461351939300684</v>
      </c>
      <c r="I140" s="16">
        <f t="shared" si="19"/>
        <v>0.29461351939300684</v>
      </c>
    </row>
    <row r="141" spans="1:16">
      <c r="A141" s="1">
        <v>43616</v>
      </c>
      <c r="B141">
        <v>318321.46000000002</v>
      </c>
      <c r="C141">
        <v>204644.47</v>
      </c>
      <c r="D141">
        <f t="shared" si="6"/>
        <v>522965.93000000005</v>
      </c>
      <c r="E141">
        <v>1891200</v>
      </c>
      <c r="F141">
        <f t="shared" si="22"/>
        <v>1891200</v>
      </c>
      <c r="G141" s="16">
        <f t="shared" si="23"/>
        <v>3.4488247466440284E-3</v>
      </c>
      <c r="H141" s="16">
        <f t="shared" si="1"/>
        <v>0.27652597821489006</v>
      </c>
      <c r="I141" s="16">
        <f t="shared" si="19"/>
        <v>0.27652597821489006</v>
      </c>
    </row>
    <row r="142" spans="1:16">
      <c r="A142" s="1">
        <v>43646</v>
      </c>
      <c r="B142">
        <v>327971.84000000003</v>
      </c>
      <c r="C142">
        <v>208324.66</v>
      </c>
      <c r="D142">
        <f t="shared" si="6"/>
        <v>536296.5</v>
      </c>
      <c r="E142">
        <v>1921400</v>
      </c>
      <c r="F142">
        <f t="shared" si="22"/>
        <v>1921400</v>
      </c>
      <c r="G142" s="16">
        <f t="shared" si="23"/>
        <v>1.5968697123519459E-2</v>
      </c>
      <c r="H142" s="16">
        <f t="shared" si="1"/>
        <v>0.27911757052149472</v>
      </c>
      <c r="I142" s="16">
        <f t="shared" si="19"/>
        <v>0.27911757052149472</v>
      </c>
    </row>
    <row r="143" spans="1:16">
      <c r="A143" s="1">
        <v>43677</v>
      </c>
      <c r="B143">
        <v>330361.40999999997</v>
      </c>
      <c r="C143">
        <v>210141.9</v>
      </c>
      <c r="D143">
        <f t="shared" si="6"/>
        <v>540503.30999999994</v>
      </c>
      <c r="E143">
        <v>1919400</v>
      </c>
      <c r="F143">
        <f t="shared" si="22"/>
        <v>1919400</v>
      </c>
      <c r="G143" s="16">
        <f t="shared" si="23"/>
        <v>-1.0409076714895389E-3</v>
      </c>
      <c r="H143" s="16">
        <f t="shared" si="1"/>
        <v>0.281600140668959</v>
      </c>
      <c r="I143" s="16">
        <f t="shared" si="19"/>
        <v>0.281600140668959</v>
      </c>
    </row>
    <row r="144" spans="1:16">
      <c r="A144" s="1">
        <v>43708</v>
      </c>
      <c r="B144">
        <v>325977</v>
      </c>
      <c r="C144">
        <v>213732.68</v>
      </c>
      <c r="D144">
        <f t="shared" si="6"/>
        <v>539709.67999999993</v>
      </c>
      <c r="E144">
        <v>1935500</v>
      </c>
      <c r="F144">
        <f t="shared" si="22"/>
        <v>1935500</v>
      </c>
      <c r="G144" s="16">
        <f t="shared" si="23"/>
        <v>8.3880379285193284E-3</v>
      </c>
      <c r="H144" s="16">
        <f t="shared" si="1"/>
        <v>0.27884767760268658</v>
      </c>
      <c r="I144" s="16">
        <f t="shared" si="19"/>
        <v>0.27884767760268658</v>
      </c>
    </row>
    <row r="145" spans="1:16">
      <c r="A145" s="1">
        <v>43738</v>
      </c>
      <c r="B145">
        <v>329091.65999999997</v>
      </c>
      <c r="C145">
        <v>216744.45</v>
      </c>
      <c r="D145">
        <f t="shared" si="6"/>
        <v>545836.11</v>
      </c>
      <c r="E145">
        <v>1952300</v>
      </c>
      <c r="F145">
        <f t="shared" si="22"/>
        <v>1952300</v>
      </c>
      <c r="G145" s="16">
        <f t="shared" si="23"/>
        <v>8.6799276672694398E-3</v>
      </c>
      <c r="H145" s="16">
        <f t="shared" si="1"/>
        <v>0.27958618552476566</v>
      </c>
      <c r="I145" s="16">
        <f t="shared" si="19"/>
        <v>0.27958618552476566</v>
      </c>
    </row>
    <row r="146" spans="1:16">
      <c r="A146" s="1">
        <v>43769</v>
      </c>
      <c r="B146">
        <v>332673</v>
      </c>
      <c r="C146">
        <v>220020.88</v>
      </c>
      <c r="D146">
        <f t="shared" si="6"/>
        <v>552693.88</v>
      </c>
      <c r="E146">
        <v>1945600</v>
      </c>
      <c r="F146">
        <f t="shared" si="22"/>
        <v>1945600</v>
      </c>
      <c r="G146" s="16">
        <f t="shared" si="23"/>
        <v>-3.4318496132766481E-3</v>
      </c>
      <c r="H146" s="16">
        <f t="shared" si="1"/>
        <v>0.28407374588815792</v>
      </c>
      <c r="I146" s="16">
        <f t="shared" si="19"/>
        <v>0.28407374588815792</v>
      </c>
    </row>
    <row r="147" spans="1:16">
      <c r="A147" s="1">
        <v>43799</v>
      </c>
      <c r="B147">
        <v>329076</v>
      </c>
      <c r="C147">
        <v>217810.57</v>
      </c>
      <c r="D147">
        <f t="shared" si="6"/>
        <v>546886.57000000007</v>
      </c>
      <c r="E147">
        <v>1961400</v>
      </c>
      <c r="F147">
        <f t="shared" si="22"/>
        <v>1961400</v>
      </c>
      <c r="G147" s="16">
        <f t="shared" si="23"/>
        <v>8.1208881578947369E-3</v>
      </c>
      <c r="H147" s="16">
        <f t="shared" si="1"/>
        <v>0.27882459977567048</v>
      </c>
      <c r="I147" s="16">
        <f t="shared" si="19"/>
        <v>0.27882459977567048</v>
      </c>
    </row>
    <row r="148" spans="1:16">
      <c r="A148" s="1">
        <v>43830</v>
      </c>
      <c r="B148">
        <v>355519.7</v>
      </c>
      <c r="C148">
        <v>237414.87</v>
      </c>
      <c r="D148">
        <f t="shared" si="6"/>
        <v>592934.57000000007</v>
      </c>
      <c r="E148">
        <v>1986500</v>
      </c>
      <c r="F148">
        <f t="shared" si="22"/>
        <v>1986500</v>
      </c>
      <c r="G148" s="16">
        <f t="shared" si="23"/>
        <v>1.2796981747731213E-2</v>
      </c>
      <c r="H148" s="16">
        <f t="shared" si="1"/>
        <v>0.29848203876164109</v>
      </c>
      <c r="I148" s="16">
        <f t="shared" si="19"/>
        <v>0.29848203876164109</v>
      </c>
      <c r="P148" s="16">
        <f>E148/E135-1</f>
        <v>8.74538308379047E-2</v>
      </c>
    </row>
    <row r="149" spans="1:16">
      <c r="A149" s="1">
        <v>43861</v>
      </c>
      <c r="B149">
        <v>354226.4</v>
      </c>
      <c r="C149">
        <v>242953.16</v>
      </c>
      <c r="D149">
        <f t="shared" si="6"/>
        <v>597179.56000000006</v>
      </c>
      <c r="E149">
        <v>2023100</v>
      </c>
      <c r="F149">
        <f t="shared" si="22"/>
        <v>2023100</v>
      </c>
      <c r="G149" s="16">
        <f t="shared" si="23"/>
        <v>1.8424364460105713E-2</v>
      </c>
      <c r="H149" s="16">
        <f t="shared" si="1"/>
        <v>0.29518044585042758</v>
      </c>
      <c r="I149" s="16">
        <f t="shared" si="19"/>
        <v>0.29518044585042758</v>
      </c>
    </row>
    <row r="150" spans="1:16">
      <c r="A150" s="1">
        <v>43890</v>
      </c>
      <c r="B150">
        <v>346830.35</v>
      </c>
      <c r="C150">
        <v>249809.79</v>
      </c>
      <c r="D150">
        <f t="shared" si="6"/>
        <v>596640.14</v>
      </c>
      <c r="E150">
        <v>2030800</v>
      </c>
      <c r="F150">
        <f t="shared" si="22"/>
        <v>2030800</v>
      </c>
      <c r="G150" s="16">
        <f t="shared" si="23"/>
        <v>3.8060402352824872E-3</v>
      </c>
      <c r="H150" s="16">
        <f t="shared" si="1"/>
        <v>0.29379561749064409</v>
      </c>
      <c r="I150" s="16">
        <f t="shared" si="19"/>
        <v>0.29379561749064409</v>
      </c>
    </row>
    <row r="151" spans="1:16" s="30" customFormat="1">
      <c r="A151" s="29">
        <v>43913</v>
      </c>
      <c r="B151" s="30">
        <v>320406.89</v>
      </c>
      <c r="C151" s="26">
        <v>226754.4</v>
      </c>
      <c r="D151" s="30">
        <f t="shared" si="6"/>
        <v>547161.29</v>
      </c>
      <c r="E151" s="30">
        <v>2030800</v>
      </c>
      <c r="F151" s="30">
        <f>F150</f>
        <v>2030800</v>
      </c>
      <c r="G151" s="28"/>
      <c r="H151" s="28">
        <f t="shared" si="1"/>
        <v>0.26943140141816035</v>
      </c>
      <c r="I151" s="28">
        <f t="shared" si="19"/>
        <v>0.26943140141816035</v>
      </c>
      <c r="K151" s="30">
        <v>267795.24</v>
      </c>
      <c r="L151" s="26">
        <v>176154.4</v>
      </c>
      <c r="M151" s="26">
        <f t="shared" ref="M151" si="26">K151+L151</f>
        <v>443949.64</v>
      </c>
      <c r="N151" s="28">
        <f>M151/E151</f>
        <v>0.21860825290525901</v>
      </c>
      <c r="O151" s="28">
        <f>M151/F151</f>
        <v>0.21860825290525901</v>
      </c>
      <c r="P151" s="16"/>
    </row>
    <row r="152" spans="1:16">
      <c r="A152" s="1">
        <v>43921</v>
      </c>
      <c r="B152">
        <v>330896.73</v>
      </c>
      <c r="C152">
        <v>231956.91</v>
      </c>
      <c r="D152">
        <f t="shared" si="6"/>
        <v>562853.64</v>
      </c>
      <c r="E152">
        <v>2080900</v>
      </c>
      <c r="F152">
        <f t="shared" si="22"/>
        <v>2080900</v>
      </c>
      <c r="G152" s="16">
        <f>(E152-E150)/E150</f>
        <v>2.4670080756352176E-2</v>
      </c>
      <c r="H152" s="16">
        <f t="shared" si="1"/>
        <v>0.27048567446777838</v>
      </c>
      <c r="I152" s="16">
        <f t="shared" si="19"/>
        <v>0.27048567446777838</v>
      </c>
      <c r="M152" s="25"/>
    </row>
    <row r="153" spans="1:16">
      <c r="A153" s="1">
        <v>43951</v>
      </c>
      <c r="B153">
        <v>347423.31</v>
      </c>
      <c r="C153">
        <v>246570.43</v>
      </c>
      <c r="D153">
        <f t="shared" si="6"/>
        <v>593993.74</v>
      </c>
      <c r="E153">
        <v>2093500</v>
      </c>
      <c r="F153">
        <f t="shared" si="22"/>
        <v>2093500</v>
      </c>
      <c r="G153" s="16">
        <f t="shared" si="23"/>
        <v>6.0550723244749867E-3</v>
      </c>
      <c r="H153" s="16">
        <f t="shared" si="1"/>
        <v>0.28373238117984234</v>
      </c>
      <c r="I153" s="16">
        <f t="shared" si="19"/>
        <v>0.28373238117984234</v>
      </c>
      <c r="M153" s="25"/>
    </row>
    <row r="154" spans="1:16">
      <c r="A154" s="1">
        <v>43982</v>
      </c>
      <c r="B154">
        <v>349401.77</v>
      </c>
      <c r="C154">
        <v>250708.14</v>
      </c>
      <c r="D154">
        <f t="shared" si="6"/>
        <v>600109.91</v>
      </c>
      <c r="E154">
        <v>2100200</v>
      </c>
      <c r="F154">
        <f t="shared" si="22"/>
        <v>2100200</v>
      </c>
      <c r="G154" s="16">
        <f t="shared" si="23"/>
        <v>3.2003821351803199E-3</v>
      </c>
      <c r="H154" s="16">
        <f t="shared" si="1"/>
        <v>0.28573941053233026</v>
      </c>
      <c r="I154" s="16">
        <f t="shared" si="19"/>
        <v>0.28573941053233026</v>
      </c>
      <c r="M154" s="25"/>
    </row>
    <row r="155" spans="1:16">
      <c r="A155" s="1">
        <v>44012</v>
      </c>
      <c r="B155">
        <v>372015.47</v>
      </c>
      <c r="C155">
        <v>276758.93</v>
      </c>
      <c r="D155">
        <f t="shared" si="6"/>
        <v>648774.39999999991</v>
      </c>
      <c r="E155">
        <v>2134900</v>
      </c>
      <c r="F155">
        <f t="shared" si="22"/>
        <v>2134900</v>
      </c>
      <c r="G155" s="16">
        <f t="shared" si="23"/>
        <v>1.6522235977525949E-2</v>
      </c>
      <c r="H155" s="16">
        <f t="shared" si="1"/>
        <v>0.30388983090542876</v>
      </c>
      <c r="I155" s="16">
        <f t="shared" si="19"/>
        <v>0.30388983090542876</v>
      </c>
      <c r="K155">
        <v>305284.28999999998</v>
      </c>
      <c r="L155" s="25">
        <v>215313.46</v>
      </c>
      <c r="M155" s="25">
        <f>K155+L155</f>
        <v>520597.75</v>
      </c>
      <c r="N155" s="16">
        <f>M155/E155</f>
        <v>0.24385111714834418</v>
      </c>
      <c r="O155" s="16">
        <f t="shared" ref="O155:O157" si="27">M155/F155</f>
        <v>0.24385111714834418</v>
      </c>
    </row>
    <row r="156" spans="1:16">
      <c r="A156" s="1">
        <v>44021</v>
      </c>
      <c r="B156">
        <v>431884.06</v>
      </c>
      <c r="C156" s="25">
        <v>316614.74</v>
      </c>
      <c r="D156">
        <f t="shared" si="6"/>
        <v>748498.8</v>
      </c>
      <c r="E156">
        <v>2134900</v>
      </c>
      <c r="F156">
        <f>F155</f>
        <v>2134900</v>
      </c>
      <c r="G156" s="16">
        <f t="shared" si="23"/>
        <v>0</v>
      </c>
      <c r="H156" s="16">
        <f t="shared" si="1"/>
        <v>0.35060133964120099</v>
      </c>
      <c r="I156" s="16">
        <f t="shared" si="19"/>
        <v>0.35060133964120099</v>
      </c>
      <c r="K156">
        <v>352887.68</v>
      </c>
      <c r="L156" s="25">
        <v>247125.72</v>
      </c>
      <c r="M156" s="25">
        <f t="shared" ref="M156:M171" si="28">K156+L156</f>
        <v>600013.4</v>
      </c>
      <c r="N156" s="16">
        <f>M156/E156</f>
        <v>0.28104988524052649</v>
      </c>
      <c r="O156" s="16">
        <f t="shared" si="27"/>
        <v>0.28104988524052649</v>
      </c>
    </row>
    <row r="157" spans="1:16">
      <c r="A157" s="1">
        <v>44025</v>
      </c>
      <c r="B157">
        <v>432611.53</v>
      </c>
      <c r="C157" s="25">
        <v>326728.68</v>
      </c>
      <c r="D157">
        <f t="shared" si="6"/>
        <v>759340.21</v>
      </c>
      <c r="E157">
        <v>2134900</v>
      </c>
      <c r="F157">
        <f>F155</f>
        <v>2134900</v>
      </c>
      <c r="G157" s="16">
        <f t="shared" si="23"/>
        <v>0</v>
      </c>
      <c r="H157" s="16">
        <f t="shared" si="1"/>
        <v>0.35567952128905334</v>
      </c>
      <c r="I157" s="16">
        <f t="shared" si="19"/>
        <v>0.35567952128905334</v>
      </c>
      <c r="K157">
        <v>352474.84</v>
      </c>
      <c r="L157" s="25">
        <v>255034.28</v>
      </c>
      <c r="M157" s="25">
        <f t="shared" si="28"/>
        <v>607509.12</v>
      </c>
      <c r="N157" s="16">
        <f>M157/E157</f>
        <v>0.28456092557028434</v>
      </c>
      <c r="O157" s="16">
        <f t="shared" si="27"/>
        <v>0.28456092557028434</v>
      </c>
    </row>
    <row r="158" spans="1:16">
      <c r="A158" s="1">
        <v>44028</v>
      </c>
      <c r="B158">
        <v>403595.84</v>
      </c>
      <c r="C158" s="25">
        <v>300932.36</v>
      </c>
      <c r="D158">
        <f t="shared" si="6"/>
        <v>704528.2</v>
      </c>
      <c r="E158">
        <v>2134900</v>
      </c>
      <c r="F158">
        <f t="shared" ref="F158:F160" si="29">F157</f>
        <v>2134900</v>
      </c>
      <c r="G158" s="16">
        <f t="shared" si="23"/>
        <v>0</v>
      </c>
      <c r="H158" s="16">
        <f t="shared" ref="H158:H171" si="30">(B158+C158)/E158</f>
        <v>0.33000524614736049</v>
      </c>
      <c r="I158" s="16">
        <f t="shared" si="19"/>
        <v>0.33000524614736049</v>
      </c>
      <c r="K158">
        <v>329867.15000000002</v>
      </c>
      <c r="L158" s="25">
        <v>234878.92</v>
      </c>
      <c r="M158" s="25">
        <f t="shared" si="28"/>
        <v>564746.07000000007</v>
      </c>
      <c r="N158" s="16">
        <f>(K158+L158)/E158</f>
        <v>0.26453045575905199</v>
      </c>
      <c r="O158" s="16">
        <f>(K158+L158)/F158</f>
        <v>0.26453045575905199</v>
      </c>
    </row>
    <row r="159" spans="1:16">
      <c r="A159" s="1">
        <v>44039</v>
      </c>
      <c r="B159">
        <v>404508.84</v>
      </c>
      <c r="C159" s="25">
        <v>301307.37</v>
      </c>
      <c r="D159">
        <f t="shared" si="6"/>
        <v>705816.21</v>
      </c>
      <c r="E159">
        <v>2134900</v>
      </c>
      <c r="F159">
        <f t="shared" si="29"/>
        <v>2134900</v>
      </c>
      <c r="G159" s="16">
        <f t="shared" si="23"/>
        <v>0</v>
      </c>
      <c r="H159" s="16">
        <f t="shared" si="30"/>
        <v>0.33060855777788184</v>
      </c>
      <c r="I159" s="16">
        <f t="shared" si="19"/>
        <v>0.33060855777788184</v>
      </c>
      <c r="K159">
        <v>332418.28000000003</v>
      </c>
      <c r="L159" s="25">
        <v>236040.43</v>
      </c>
      <c r="M159" s="25">
        <f t="shared" si="28"/>
        <v>568458.71</v>
      </c>
      <c r="N159" s="16">
        <f>(K159+L159)/E159</f>
        <v>0.26626947866410605</v>
      </c>
      <c r="O159" s="16">
        <f>(K159+L159)/F159</f>
        <v>0.26626947866410605</v>
      </c>
    </row>
    <row r="160" spans="1:16">
      <c r="C160" s="25"/>
      <c r="D160">
        <f t="shared" si="6"/>
        <v>0</v>
      </c>
      <c r="E160">
        <f>E159</f>
        <v>2134900</v>
      </c>
      <c r="F160">
        <f t="shared" si="29"/>
        <v>2134900</v>
      </c>
      <c r="G160" s="16">
        <f t="shared" si="23"/>
        <v>0</v>
      </c>
      <c r="H160" s="16">
        <f t="shared" si="30"/>
        <v>0</v>
      </c>
      <c r="I160" s="16">
        <f t="shared" si="19"/>
        <v>0</v>
      </c>
      <c r="M160" s="25">
        <f t="shared" si="28"/>
        <v>0</v>
      </c>
      <c r="N160" s="16">
        <f t="shared" ref="N160:N161" si="31">(K160+L160)/E160</f>
        <v>0</v>
      </c>
      <c r="O160" s="16">
        <f t="shared" ref="O160:O171" si="32">(K160+L160)/F160</f>
        <v>0</v>
      </c>
    </row>
    <row r="161" spans="1:16">
      <c r="A161" s="1">
        <v>44043</v>
      </c>
      <c r="B161">
        <v>420925.54</v>
      </c>
      <c r="C161" s="25">
        <v>317248.99</v>
      </c>
      <c r="D161">
        <f t="shared" ref="D161:D171" si="33">B161+C161</f>
        <v>738174.53</v>
      </c>
      <c r="E161">
        <v>2125500</v>
      </c>
      <c r="F161">
        <f>($E161+$F160*$F$2)/($F$2+1)</f>
        <v>2125500</v>
      </c>
      <c r="G161" s="16">
        <f t="shared" si="23"/>
        <v>-4.4030165347323062E-3</v>
      </c>
      <c r="H161" s="16">
        <f t="shared" si="30"/>
        <v>0.34729453305104685</v>
      </c>
      <c r="I161" s="16">
        <f t="shared" si="19"/>
        <v>0.34729453305104685</v>
      </c>
      <c r="K161">
        <v>344371.27</v>
      </c>
      <c r="L161" s="25">
        <v>248371.6</v>
      </c>
      <c r="M161" s="25">
        <f t="shared" si="28"/>
        <v>592742.87</v>
      </c>
      <c r="N161" s="16">
        <f t="shared" si="31"/>
        <v>0.27887220418725006</v>
      </c>
      <c r="O161" s="16">
        <f t="shared" si="32"/>
        <v>0.27887220418725006</v>
      </c>
    </row>
    <row r="162" spans="1:16">
      <c r="A162" s="1">
        <v>44074</v>
      </c>
      <c r="B162">
        <v>433278.77</v>
      </c>
      <c r="C162" s="25">
        <v>326196.55</v>
      </c>
      <c r="D162">
        <f t="shared" si="33"/>
        <v>759475.32000000007</v>
      </c>
      <c r="E162">
        <v>2136800</v>
      </c>
      <c r="F162">
        <f t="shared" si="22"/>
        <v>2136800</v>
      </c>
      <c r="G162" s="16">
        <f t="shared" si="23"/>
        <v>5.3163961420842152E-3</v>
      </c>
      <c r="H162" s="16">
        <f t="shared" si="30"/>
        <v>0.35542648820666423</v>
      </c>
      <c r="I162" s="16">
        <f t="shared" si="19"/>
        <v>0.35542648820666423</v>
      </c>
      <c r="K162">
        <v>357106.14</v>
      </c>
      <c r="L162" s="25">
        <v>255181.21</v>
      </c>
      <c r="M162" s="25">
        <f t="shared" si="28"/>
        <v>612287.35</v>
      </c>
      <c r="N162" s="16">
        <f>(K162+L162)/E162</f>
        <v>0.28654406121302883</v>
      </c>
      <c r="O162" s="16">
        <f t="shared" si="32"/>
        <v>0.28654406121302883</v>
      </c>
    </row>
    <row r="163" spans="1:16">
      <c r="A163" s="1">
        <v>44098</v>
      </c>
      <c r="B163">
        <v>414173.35</v>
      </c>
      <c r="C163" s="25">
        <v>327699.83</v>
      </c>
      <c r="D163">
        <f t="shared" si="33"/>
        <v>741873.17999999993</v>
      </c>
      <c r="E163">
        <f>E162</f>
        <v>2136800</v>
      </c>
      <c r="F163">
        <f>F162</f>
        <v>2136800</v>
      </c>
      <c r="G163" s="16">
        <f t="shared" si="23"/>
        <v>0</v>
      </c>
      <c r="I163" s="16">
        <f t="shared" si="19"/>
        <v>0.34718887120928488</v>
      </c>
      <c r="K163">
        <v>341305.38</v>
      </c>
      <c r="L163" s="25">
        <v>252889.2</v>
      </c>
      <c r="M163" s="25">
        <f t="shared" si="28"/>
        <v>594194.58000000007</v>
      </c>
      <c r="O163" s="16">
        <f t="shared" si="32"/>
        <v>0.2780768345189068</v>
      </c>
    </row>
    <row r="164" spans="1:16">
      <c r="A164" s="1">
        <v>44104</v>
      </c>
      <c r="B164">
        <v>413728.75</v>
      </c>
      <c r="C164" s="25">
        <v>307958.40000000002</v>
      </c>
      <c r="D164">
        <f t="shared" si="33"/>
        <v>721687.15</v>
      </c>
      <c r="E164">
        <v>2164100</v>
      </c>
      <c r="F164">
        <f>($E164+$F162*$F$2)/($F$2+1)</f>
        <v>2164100</v>
      </c>
      <c r="G164" s="16">
        <f t="shared" si="23"/>
        <v>1.2776113815050543E-2</v>
      </c>
      <c r="H164" s="16">
        <f t="shared" si="30"/>
        <v>0.33348142414860682</v>
      </c>
      <c r="I164" s="16">
        <f t="shared" si="19"/>
        <v>0.33348142414860682</v>
      </c>
      <c r="K164">
        <v>341651.55</v>
      </c>
      <c r="L164" s="25">
        <v>240146.26</v>
      </c>
      <c r="M164" s="25">
        <f t="shared" si="28"/>
        <v>581797.81000000006</v>
      </c>
      <c r="N164" s="16">
        <f>(K164+L164)/E164</f>
        <v>0.26884053879210762</v>
      </c>
      <c r="O164" s="16">
        <f t="shared" si="32"/>
        <v>0.26884053879210762</v>
      </c>
    </row>
    <row r="165" spans="1:16">
      <c r="A165" s="1">
        <v>44130</v>
      </c>
      <c r="B165">
        <v>419352.47</v>
      </c>
      <c r="C165" s="25">
        <v>320482.09999999998</v>
      </c>
      <c r="D165">
        <f t="shared" si="33"/>
        <v>739834.57</v>
      </c>
      <c r="E165">
        <f>E164</f>
        <v>2164100</v>
      </c>
      <c r="F165">
        <f>F164</f>
        <v>2164100</v>
      </c>
      <c r="H165" s="16">
        <f t="shared" si="30"/>
        <v>0.34186709024536754</v>
      </c>
      <c r="I165" s="16">
        <f t="shared" si="19"/>
        <v>0.34186709024536754</v>
      </c>
      <c r="K165">
        <v>347010.35</v>
      </c>
      <c r="L165" s="25">
        <v>247428.85</v>
      </c>
      <c r="M165" s="25">
        <f t="shared" si="28"/>
        <v>594439.19999999995</v>
      </c>
      <c r="O165" s="16">
        <f t="shared" si="32"/>
        <v>0.27468194630562354</v>
      </c>
    </row>
    <row r="166" spans="1:16">
      <c r="A166" s="1">
        <v>44135</v>
      </c>
      <c r="B166">
        <v>416866.77</v>
      </c>
      <c r="C166" s="25">
        <v>318941.62</v>
      </c>
      <c r="D166">
        <f t="shared" si="33"/>
        <v>735808.39</v>
      </c>
      <c r="E166">
        <v>2149700</v>
      </c>
      <c r="F166">
        <f>($E166+$F164*$F$2)/($F$2+1)</f>
        <v>2149700</v>
      </c>
      <c r="G166" s="16">
        <f t="shared" si="23"/>
        <v>-6.6540363199482462E-3</v>
      </c>
      <c r="H166" s="16">
        <f t="shared" si="30"/>
        <v>0.34228422105410056</v>
      </c>
      <c r="I166" s="16">
        <f t="shared" si="19"/>
        <v>0.34228422105410056</v>
      </c>
      <c r="K166">
        <v>344815.09</v>
      </c>
      <c r="L166" s="25">
        <v>245889.78</v>
      </c>
      <c r="M166" s="25">
        <f t="shared" si="28"/>
        <v>590704.87</v>
      </c>
      <c r="O166" s="16">
        <f t="shared" si="32"/>
        <v>0.27478479322696192</v>
      </c>
    </row>
    <row r="167" spans="1:16">
      <c r="A167" s="1">
        <v>44165</v>
      </c>
      <c r="B167">
        <v>441857.33</v>
      </c>
      <c r="C167" s="25">
        <v>327665.51</v>
      </c>
      <c r="D167">
        <f t="shared" si="33"/>
        <v>769522.84000000008</v>
      </c>
      <c r="E167">
        <v>2172000</v>
      </c>
      <c r="F167">
        <f t="shared" si="22"/>
        <v>2172000</v>
      </c>
      <c r="G167" s="16">
        <f t="shared" si="23"/>
        <v>1.0373540494022422E-2</v>
      </c>
      <c r="H167" s="16">
        <f t="shared" si="30"/>
        <v>0.35429228360957649</v>
      </c>
      <c r="I167" s="16">
        <f t="shared" si="19"/>
        <v>0.35429228360957649</v>
      </c>
      <c r="K167">
        <v>366674.6</v>
      </c>
      <c r="L167" s="25">
        <v>253844.98</v>
      </c>
      <c r="M167" s="25">
        <f t="shared" si="28"/>
        <v>620519.57999999996</v>
      </c>
      <c r="O167" s="16">
        <f t="shared" si="32"/>
        <v>0.28569041436464088</v>
      </c>
    </row>
    <row r="168" spans="1:16">
      <c r="A168" s="1">
        <v>44196</v>
      </c>
      <c r="B168">
        <v>455321.59</v>
      </c>
      <c r="C168" s="25">
        <v>341916.57</v>
      </c>
      <c r="D168">
        <f t="shared" si="33"/>
        <v>797238.16</v>
      </c>
      <c r="E168">
        <v>2186800</v>
      </c>
      <c r="F168">
        <f t="shared" si="22"/>
        <v>2186800</v>
      </c>
      <c r="G168" s="16">
        <f t="shared" si="23"/>
        <v>6.8139963167587478E-3</v>
      </c>
      <c r="H168" s="16">
        <f t="shared" si="30"/>
        <v>0.36456839217120907</v>
      </c>
      <c r="I168" s="16">
        <f t="shared" si="19"/>
        <v>0.36456839217120907</v>
      </c>
      <c r="K168">
        <v>380012.99</v>
      </c>
      <c r="L168" s="25">
        <v>263592.3</v>
      </c>
      <c r="M168" s="25">
        <f t="shared" si="28"/>
        <v>643605.29</v>
      </c>
      <c r="O168" s="16">
        <f t="shared" si="32"/>
        <v>0.29431374154015</v>
      </c>
      <c r="P168" s="16">
        <f>E168/E148-1</f>
        <v>0.10083060659451304</v>
      </c>
    </row>
    <row r="169" spans="1:16">
      <c r="A169" s="1">
        <v>44210</v>
      </c>
      <c r="B169">
        <v>466392.54</v>
      </c>
      <c r="C169" s="25">
        <v>346937.96</v>
      </c>
      <c r="D169">
        <f t="shared" si="33"/>
        <v>813330.5</v>
      </c>
      <c r="E169">
        <v>2186800</v>
      </c>
      <c r="F169">
        <f>F168</f>
        <v>2186800</v>
      </c>
      <c r="G169" s="16">
        <f t="shared" si="23"/>
        <v>0</v>
      </c>
      <c r="H169" s="16">
        <f t="shared" si="30"/>
        <v>0.37192724528992133</v>
      </c>
      <c r="I169" s="16">
        <f t="shared" si="19"/>
        <v>0.37192724528992133</v>
      </c>
      <c r="K169">
        <v>390113.13</v>
      </c>
      <c r="L169" s="25">
        <v>268786.73</v>
      </c>
      <c r="M169" s="25">
        <f t="shared" si="28"/>
        <v>658899.86</v>
      </c>
      <c r="O169" s="16">
        <f t="shared" si="32"/>
        <v>0.30130778306200839</v>
      </c>
    </row>
    <row r="170" spans="1:16">
      <c r="A170" s="1">
        <v>44227</v>
      </c>
      <c r="B170">
        <v>457014.93</v>
      </c>
      <c r="C170" s="25">
        <v>344614.48</v>
      </c>
      <c r="D170">
        <f t="shared" si="33"/>
        <v>801629.40999999992</v>
      </c>
      <c r="E170">
        <v>2213000</v>
      </c>
      <c r="F170">
        <f>($E170+$F168*$F$2)/($F$2+1)</f>
        <v>2213000</v>
      </c>
      <c r="G170" s="16">
        <f t="shared" si="23"/>
        <v>1.1980976769709164E-2</v>
      </c>
      <c r="H170" s="16">
        <f t="shared" si="30"/>
        <v>0.36223651604157248</v>
      </c>
      <c r="I170" s="16">
        <f t="shared" si="19"/>
        <v>0.36223651604157248</v>
      </c>
      <c r="K170">
        <v>382609.05</v>
      </c>
      <c r="L170" s="25">
        <v>265545.67</v>
      </c>
      <c r="M170" s="25">
        <f t="shared" si="28"/>
        <v>648154.72</v>
      </c>
      <c r="O170" s="16">
        <f t="shared" si="32"/>
        <v>0.29288509715318573</v>
      </c>
    </row>
    <row r="171" spans="1:16">
      <c r="A171" s="1">
        <v>44255</v>
      </c>
      <c r="B171">
        <v>461068.63</v>
      </c>
      <c r="C171" s="25">
        <v>339721.85</v>
      </c>
      <c r="D171">
        <f t="shared" si="33"/>
        <v>800790.48</v>
      </c>
      <c r="E171">
        <v>2236000</v>
      </c>
      <c r="F171">
        <f>($E171+$F170*$F$2)/($F$2+1)</f>
        <v>2236000</v>
      </c>
      <c r="G171" s="16">
        <f t="shared" si="23"/>
        <v>1.0393131495707185E-2</v>
      </c>
      <c r="H171" s="16">
        <f t="shared" si="30"/>
        <v>0.35813527728085864</v>
      </c>
      <c r="I171" s="16">
        <f t="shared" si="19"/>
        <v>0.35813527728085864</v>
      </c>
      <c r="K171">
        <v>390159.4</v>
      </c>
      <c r="L171" s="25">
        <v>264865.58</v>
      </c>
      <c r="M171" s="25">
        <f t="shared" si="28"/>
        <v>655024.98</v>
      </c>
      <c r="O171" s="16">
        <f t="shared" si="32"/>
        <v>0.29294498211091236</v>
      </c>
    </row>
    <row r="172" spans="1:16">
      <c r="A172" s="1">
        <v>44263</v>
      </c>
      <c r="B172">
        <v>450120.19</v>
      </c>
      <c r="C172" s="25">
        <v>329693.77</v>
      </c>
      <c r="D172">
        <f t="shared" ref="D172:D190" si="34">B172+C172</f>
        <v>779813.96</v>
      </c>
      <c r="E172">
        <f t="shared" ref="E172:F174" si="35">E171</f>
        <v>2236000</v>
      </c>
      <c r="F172">
        <f t="shared" si="35"/>
        <v>2236000</v>
      </c>
      <c r="G172" s="16">
        <f t="shared" si="23"/>
        <v>0</v>
      </c>
      <c r="H172" s="16">
        <f t="shared" ref="H172:H174" si="36">(B172+C172)/E172</f>
        <v>0.34875400715563504</v>
      </c>
      <c r="I172" s="16">
        <f t="shared" ref="I172:I190" si="37">(B172+C172)/F172</f>
        <v>0.34875400715563504</v>
      </c>
      <c r="K172">
        <v>381429.75</v>
      </c>
      <c r="L172" s="25">
        <v>257297.96</v>
      </c>
      <c r="M172" s="25">
        <f t="shared" ref="M172:M190" si="38">K172+L172</f>
        <v>638727.71</v>
      </c>
      <c r="O172" s="16">
        <f t="shared" ref="O172:O190" si="39">(K172+L172)/F172</f>
        <v>0.28565639982110913</v>
      </c>
    </row>
    <row r="173" spans="1:16">
      <c r="A173" s="1">
        <v>44264</v>
      </c>
      <c r="B173">
        <v>441595.27</v>
      </c>
      <c r="C173" s="25">
        <v>320345.32</v>
      </c>
      <c r="D173">
        <f t="shared" si="34"/>
        <v>761940.59000000008</v>
      </c>
      <c r="E173">
        <f t="shared" si="35"/>
        <v>2236000</v>
      </c>
      <c r="F173">
        <f t="shared" si="35"/>
        <v>2236000</v>
      </c>
      <c r="G173" s="16">
        <f t="shared" si="23"/>
        <v>0</v>
      </c>
      <c r="H173" s="16">
        <f t="shared" si="36"/>
        <v>0.3407605500894455</v>
      </c>
      <c r="I173" s="16">
        <f t="shared" si="37"/>
        <v>0.3407605500894455</v>
      </c>
      <c r="K173">
        <v>374839.21</v>
      </c>
      <c r="L173" s="25">
        <v>250100.03</v>
      </c>
      <c r="M173" s="25">
        <f t="shared" si="38"/>
        <v>624939.24</v>
      </c>
      <c r="O173" s="16">
        <f t="shared" si="39"/>
        <v>0.2794898211091234</v>
      </c>
    </row>
    <row r="174" spans="1:16">
      <c r="A174" s="1">
        <v>44270</v>
      </c>
      <c r="B174">
        <v>449116.69</v>
      </c>
      <c r="C174" s="25">
        <v>322351.75</v>
      </c>
      <c r="D174">
        <f t="shared" si="34"/>
        <v>771468.44</v>
      </c>
      <c r="E174">
        <f t="shared" si="35"/>
        <v>2236000</v>
      </c>
      <c r="F174">
        <f t="shared" si="35"/>
        <v>2236000</v>
      </c>
      <c r="G174" s="16">
        <f t="shared" si="23"/>
        <v>0</v>
      </c>
      <c r="H174" s="16">
        <f t="shared" si="36"/>
        <v>0.34502166368515202</v>
      </c>
      <c r="I174" s="16">
        <f t="shared" si="37"/>
        <v>0.34502166368515202</v>
      </c>
      <c r="K174">
        <v>382073.99</v>
      </c>
      <c r="L174" s="25">
        <v>251751.27</v>
      </c>
      <c r="M174" s="25">
        <f t="shared" si="38"/>
        <v>633825.26</v>
      </c>
      <c r="O174" s="16">
        <f t="shared" si="39"/>
        <v>0.28346389087656532</v>
      </c>
    </row>
    <row r="175" spans="1:16">
      <c r="A175" s="1">
        <v>44286</v>
      </c>
      <c r="B175">
        <v>453443.65</v>
      </c>
      <c r="C175" s="25">
        <v>330286.40999999997</v>
      </c>
      <c r="D175">
        <f t="shared" si="34"/>
        <v>783730.06</v>
      </c>
      <c r="E175">
        <v>2276500</v>
      </c>
      <c r="F175">
        <f>($E175+$F171*$F$2)/($F$2+1)</f>
        <v>2276500</v>
      </c>
      <c r="G175" s="16">
        <f t="shared" si="23"/>
        <v>1.8112701252236137E-2</v>
      </c>
      <c r="I175" s="16">
        <f t="shared" si="37"/>
        <v>0.34426973863386778</v>
      </c>
      <c r="K175">
        <v>384653.98</v>
      </c>
      <c r="L175" s="25">
        <v>256678.89</v>
      </c>
      <c r="M175" s="25">
        <f t="shared" si="38"/>
        <v>641332.87</v>
      </c>
      <c r="O175" s="16">
        <f t="shared" si="39"/>
        <v>0.28171880957610368</v>
      </c>
    </row>
    <row r="176" spans="1:16">
      <c r="A176" s="1">
        <v>44316</v>
      </c>
      <c r="B176">
        <v>457628.12</v>
      </c>
      <c r="C176" s="25">
        <v>345643.89</v>
      </c>
      <c r="D176">
        <f t="shared" si="34"/>
        <v>803272.01</v>
      </c>
      <c r="E176">
        <v>2262100</v>
      </c>
      <c r="F176">
        <f t="shared" si="22"/>
        <v>2262100</v>
      </c>
      <c r="G176" s="16">
        <f t="shared" si="23"/>
        <v>-6.3254996705468924E-3</v>
      </c>
      <c r="I176" s="16">
        <f t="shared" si="37"/>
        <v>0.35510013262013174</v>
      </c>
      <c r="K176">
        <v>387120.35</v>
      </c>
      <c r="L176" s="25">
        <v>266661.77</v>
      </c>
      <c r="M176" s="25">
        <f t="shared" si="38"/>
        <v>653782.12</v>
      </c>
      <c r="O176" s="16">
        <f t="shared" si="39"/>
        <v>0.28901556960346581</v>
      </c>
    </row>
    <row r="177" spans="1:16">
      <c r="A177" s="1">
        <v>44347</v>
      </c>
      <c r="B177">
        <v>486276.6</v>
      </c>
      <c r="C177" s="25">
        <v>364242.5</v>
      </c>
      <c r="D177">
        <f t="shared" si="34"/>
        <v>850519.1</v>
      </c>
      <c r="E177">
        <v>2275500</v>
      </c>
      <c r="F177">
        <f t="shared" si="22"/>
        <v>2275500</v>
      </c>
      <c r="G177" s="16">
        <f t="shared" si="23"/>
        <v>5.923699217541223E-3</v>
      </c>
      <c r="I177" s="16">
        <f t="shared" si="37"/>
        <v>0.37377240166996262</v>
      </c>
      <c r="K177">
        <v>410200.15</v>
      </c>
      <c r="L177" s="25">
        <v>280493.45</v>
      </c>
      <c r="M177" s="25">
        <f t="shared" si="38"/>
        <v>690693.60000000009</v>
      </c>
      <c r="O177" s="16">
        <f t="shared" si="39"/>
        <v>0.30353487145682273</v>
      </c>
    </row>
    <row r="178" spans="1:16">
      <c r="A178" s="1">
        <v>44377</v>
      </c>
      <c r="B178">
        <v>491817.53</v>
      </c>
      <c r="C178" s="25">
        <v>371916.91</v>
      </c>
      <c r="D178">
        <f t="shared" si="34"/>
        <v>863734.44</v>
      </c>
      <c r="E178">
        <v>2317800</v>
      </c>
      <c r="F178">
        <f t="shared" si="22"/>
        <v>2317800</v>
      </c>
      <c r="G178" s="16">
        <f t="shared" si="23"/>
        <v>1.8589321028345419E-2</v>
      </c>
      <c r="I178" s="16">
        <f t="shared" si="37"/>
        <v>0.37265270515143667</v>
      </c>
      <c r="K178">
        <v>410999.61</v>
      </c>
      <c r="L178" s="25">
        <v>289703.74</v>
      </c>
      <c r="M178" s="25">
        <f t="shared" si="38"/>
        <v>700703.35</v>
      </c>
      <c r="O178" s="16">
        <f t="shared" si="39"/>
        <v>0.30231398308741048</v>
      </c>
    </row>
    <row r="179" spans="1:16">
      <c r="A179" s="1">
        <v>44408</v>
      </c>
      <c r="B179">
        <v>469544.62</v>
      </c>
      <c r="C179" s="25">
        <v>360890.87</v>
      </c>
      <c r="D179">
        <f t="shared" si="34"/>
        <v>830435.49</v>
      </c>
      <c r="E179">
        <v>2302200</v>
      </c>
      <c r="F179">
        <f t="shared" si="22"/>
        <v>2302200</v>
      </c>
      <c r="G179" s="16">
        <f t="shared" si="23"/>
        <v>-6.7305203209940458E-3</v>
      </c>
      <c r="I179" s="16">
        <f t="shared" si="37"/>
        <v>0.36071387802971072</v>
      </c>
      <c r="K179">
        <v>390876.18</v>
      </c>
      <c r="L179" s="25">
        <v>282470.15999999997</v>
      </c>
      <c r="M179" s="25">
        <f t="shared" si="38"/>
        <v>673346.34</v>
      </c>
      <c r="O179" s="16">
        <f t="shared" si="39"/>
        <v>0.29247951524628613</v>
      </c>
    </row>
    <row r="180" spans="1:16">
      <c r="A180" s="1">
        <v>44439</v>
      </c>
      <c r="B180">
        <v>496677.68</v>
      </c>
      <c r="C180" s="25">
        <v>370639.73</v>
      </c>
      <c r="D180">
        <f t="shared" si="34"/>
        <v>867317.40999999992</v>
      </c>
      <c r="E180">
        <v>2312300</v>
      </c>
      <c r="F180">
        <f t="shared" si="22"/>
        <v>2312300</v>
      </c>
      <c r="G180" s="16">
        <f t="shared" si="23"/>
        <v>4.387107983667796E-3</v>
      </c>
      <c r="I180" s="16">
        <f t="shared" si="37"/>
        <v>0.37508861739393673</v>
      </c>
      <c r="K180">
        <v>412189.63</v>
      </c>
      <c r="L180" s="25">
        <v>291472.81</v>
      </c>
      <c r="M180" s="25">
        <f t="shared" si="38"/>
        <v>703662.44</v>
      </c>
      <c r="O180" s="16">
        <f t="shared" si="39"/>
        <v>0.304312779483631</v>
      </c>
    </row>
    <row r="181" spans="1:16">
      <c r="A181" s="1">
        <v>44469</v>
      </c>
      <c r="B181">
        <v>499886.5</v>
      </c>
      <c r="C181" s="25">
        <v>367039.56</v>
      </c>
      <c r="D181">
        <f t="shared" si="34"/>
        <v>866926.06</v>
      </c>
      <c r="E181">
        <v>2342800</v>
      </c>
      <c r="F181">
        <f t="shared" si="22"/>
        <v>2342800</v>
      </c>
      <c r="G181" s="16">
        <f t="shared" si="23"/>
        <v>1.319032997448428E-2</v>
      </c>
      <c r="I181" s="16">
        <f t="shared" si="37"/>
        <v>0.37003844118149226</v>
      </c>
      <c r="K181">
        <v>417720.08</v>
      </c>
      <c r="L181" s="25">
        <v>290447.82</v>
      </c>
      <c r="M181" s="25">
        <f t="shared" si="38"/>
        <v>708167.9</v>
      </c>
      <c r="O181" s="16">
        <f t="shared" si="39"/>
        <v>0.30227415912583233</v>
      </c>
      <c r="P181" s="16">
        <f>E181/E164-1</f>
        <v>8.2574742387135469E-2</v>
      </c>
    </row>
    <row r="182" spans="1:16">
      <c r="A182" s="1">
        <v>44500</v>
      </c>
      <c r="B182">
        <v>498060.6</v>
      </c>
      <c r="C182" s="25">
        <v>369195.89</v>
      </c>
      <c r="D182">
        <f t="shared" si="34"/>
        <v>867256.49</v>
      </c>
      <c r="E182">
        <v>2336200</v>
      </c>
      <c r="F182">
        <f t="shared" si="22"/>
        <v>2336200</v>
      </c>
      <c r="G182" s="16">
        <f t="shared" si="23"/>
        <v>-2.8171418815093052E-3</v>
      </c>
      <c r="I182" s="16">
        <f t="shared" si="37"/>
        <v>0.37122527608937589</v>
      </c>
      <c r="K182">
        <v>416815.78</v>
      </c>
      <c r="L182" s="25">
        <v>295263.39</v>
      </c>
      <c r="M182" s="25">
        <f t="shared" si="38"/>
        <v>712079.17</v>
      </c>
      <c r="O182" s="16">
        <f t="shared" si="39"/>
        <v>0.30480231572639332</v>
      </c>
      <c r="P182" s="16">
        <f>E182/E166-1</f>
        <v>8.6756291575568634E-2</v>
      </c>
    </row>
    <row r="183" spans="1:16">
      <c r="A183" s="1">
        <v>44530</v>
      </c>
      <c r="B183">
        <v>506720.49</v>
      </c>
      <c r="C183" s="25">
        <v>390844.5</v>
      </c>
      <c r="D183">
        <f t="shared" si="34"/>
        <v>897564.99</v>
      </c>
      <c r="E183">
        <v>2356000</v>
      </c>
      <c r="F183">
        <f t="shared" si="22"/>
        <v>2356000</v>
      </c>
      <c r="G183" s="16">
        <f t="shared" si="23"/>
        <v>8.4753017721085518E-3</v>
      </c>
      <c r="I183" s="16">
        <f t="shared" si="37"/>
        <v>0.38096985993208826</v>
      </c>
      <c r="K183">
        <v>420156.96</v>
      </c>
      <c r="L183" s="25">
        <v>310768.46999999997</v>
      </c>
      <c r="M183" s="25">
        <f t="shared" si="38"/>
        <v>730925.42999999993</v>
      </c>
      <c r="O183" s="16">
        <f t="shared" si="39"/>
        <v>0.31023999575551781</v>
      </c>
      <c r="P183" s="16">
        <f>E183/E167-1</f>
        <v>8.4714548802946599E-2</v>
      </c>
    </row>
    <row r="184" spans="1:16">
      <c r="A184" s="37">
        <v>44561</v>
      </c>
      <c r="B184">
        <v>462494.58</v>
      </c>
      <c r="C184" s="25">
        <v>396389.84</v>
      </c>
      <c r="D184">
        <f t="shared" si="34"/>
        <v>858884.42</v>
      </c>
      <c r="E184">
        <v>2382900</v>
      </c>
      <c r="F184">
        <f t="shared" si="22"/>
        <v>2382900</v>
      </c>
      <c r="G184" s="16">
        <f t="shared" si="23"/>
        <v>1.1417657045840407E-2</v>
      </c>
      <c r="I184" s="16">
        <f t="shared" si="37"/>
        <v>0.36043661924545722</v>
      </c>
      <c r="K184">
        <v>412091.27</v>
      </c>
      <c r="L184" s="25">
        <v>316089.81</v>
      </c>
      <c r="M184" s="25">
        <f t="shared" si="38"/>
        <v>728181.08000000007</v>
      </c>
      <c r="O184" s="16">
        <f t="shared" si="39"/>
        <v>0.30558608418313821</v>
      </c>
      <c r="P184" s="16">
        <f>E184/E168-1</f>
        <v>8.9674410096945323E-2</v>
      </c>
    </row>
    <row r="185" spans="1:16">
      <c r="A185" s="37">
        <v>44592</v>
      </c>
      <c r="B185">
        <v>430301.46</v>
      </c>
      <c r="C185" s="25">
        <v>357508.02</v>
      </c>
      <c r="D185">
        <f t="shared" si="34"/>
        <v>787809.48</v>
      </c>
      <c r="E185">
        <v>2431000</v>
      </c>
      <c r="F185">
        <f t="shared" si="22"/>
        <v>2431000</v>
      </c>
      <c r="G185" s="16">
        <f t="shared" si="23"/>
        <v>2.0185488270594652E-2</v>
      </c>
      <c r="I185" s="16">
        <f t="shared" si="37"/>
        <v>0.3240680707527766</v>
      </c>
      <c r="K185">
        <v>383824.83</v>
      </c>
      <c r="L185" s="25">
        <v>286348.59000000003</v>
      </c>
      <c r="M185" s="25">
        <f t="shared" si="38"/>
        <v>670173.42000000004</v>
      </c>
      <c r="O185" s="16">
        <f t="shared" si="39"/>
        <v>0.27567808309337721</v>
      </c>
    </row>
    <row r="186" spans="1:16">
      <c r="A186" s="1">
        <v>44620</v>
      </c>
      <c r="B186">
        <v>497027.31</v>
      </c>
      <c r="C186" s="25">
        <v>367780.39</v>
      </c>
      <c r="D186">
        <f t="shared" si="34"/>
        <v>864807.7</v>
      </c>
      <c r="E186">
        <v>2441500</v>
      </c>
      <c r="F186">
        <f t="shared" si="22"/>
        <v>2441500</v>
      </c>
      <c r="I186" s="16">
        <f t="shared" si="37"/>
        <v>0.35421163219332374</v>
      </c>
      <c r="K186">
        <v>419183.33</v>
      </c>
      <c r="L186" s="25">
        <v>294161.42</v>
      </c>
      <c r="M186" s="25">
        <f t="shared" si="38"/>
        <v>713344.75</v>
      </c>
      <c r="O186" s="16">
        <f t="shared" si="39"/>
        <v>0.29217479008806063</v>
      </c>
    </row>
    <row r="187" spans="1:16">
      <c r="A187" s="1">
        <v>44628</v>
      </c>
      <c r="B187">
        <v>473105.8</v>
      </c>
      <c r="C187" s="25">
        <v>339767.58</v>
      </c>
      <c r="D187">
        <f t="shared" si="34"/>
        <v>812873.38</v>
      </c>
      <c r="E187">
        <v>2441500</v>
      </c>
      <c r="F187">
        <v>2441500</v>
      </c>
      <c r="I187" s="16">
        <f t="shared" si="37"/>
        <v>0.33294015154618062</v>
      </c>
      <c r="K187">
        <v>400138.82</v>
      </c>
      <c r="L187" s="25">
        <v>271129.02</v>
      </c>
      <c r="M187" s="25">
        <f t="shared" si="38"/>
        <v>671267.84000000008</v>
      </c>
      <c r="O187" s="16">
        <f t="shared" si="39"/>
        <v>0.27494074953921771</v>
      </c>
    </row>
    <row r="188" spans="1:16">
      <c r="A188" s="1">
        <v>44629</v>
      </c>
      <c r="B188">
        <v>467894.15</v>
      </c>
      <c r="C188" s="25">
        <v>336079.46</v>
      </c>
      <c r="D188">
        <f t="shared" si="34"/>
        <v>803973.6100000001</v>
      </c>
      <c r="E188">
        <v>2441500</v>
      </c>
      <c r="F188">
        <v>2441500</v>
      </c>
      <c r="I188" s="16">
        <f t="shared" si="37"/>
        <v>0.329294945730084</v>
      </c>
      <c r="K188">
        <v>395813.19</v>
      </c>
      <c r="L188" s="25">
        <v>268012.78999999998</v>
      </c>
      <c r="M188" s="25">
        <f t="shared" si="38"/>
        <v>663825.98</v>
      </c>
      <c r="O188" s="16">
        <f t="shared" si="39"/>
        <v>0.27189268072905998</v>
      </c>
    </row>
    <row r="189" spans="1:16">
      <c r="A189" s="1">
        <v>44630</v>
      </c>
      <c r="B189">
        <v>473820.93</v>
      </c>
      <c r="C189" s="25">
        <v>343183.86</v>
      </c>
      <c r="D189">
        <f t="shared" si="34"/>
        <v>817004.79</v>
      </c>
      <c r="E189">
        <v>2441500</v>
      </c>
      <c r="F189">
        <v>2441500</v>
      </c>
      <c r="I189" s="16">
        <f t="shared" si="37"/>
        <v>0.33463231210321526</v>
      </c>
      <c r="K189">
        <v>400715.77</v>
      </c>
      <c r="L189" s="25">
        <v>273897.38</v>
      </c>
      <c r="M189" s="25">
        <f t="shared" si="38"/>
        <v>674613.15</v>
      </c>
      <c r="O189" s="16">
        <f t="shared" si="39"/>
        <v>0.27631093590006145</v>
      </c>
    </row>
    <row r="190" spans="1:16">
      <c r="A190" s="1">
        <v>44635</v>
      </c>
      <c r="B190">
        <v>441252.73</v>
      </c>
      <c r="C190" s="25">
        <v>320040.59000000003</v>
      </c>
      <c r="D190">
        <f t="shared" si="34"/>
        <v>761293.32000000007</v>
      </c>
      <c r="F190">
        <v>2441500</v>
      </c>
      <c r="I190" s="16">
        <f t="shared" si="37"/>
        <v>0.31181377022322343</v>
      </c>
      <c r="K190">
        <v>372560.37</v>
      </c>
      <c r="L190" s="25">
        <v>255286.41</v>
      </c>
      <c r="M190" s="25">
        <f t="shared" si="38"/>
        <v>627846.78</v>
      </c>
      <c r="O190" s="16">
        <f t="shared" si="39"/>
        <v>0.25715616629121441</v>
      </c>
    </row>
    <row r="191" spans="1:16">
      <c r="A191" s="1">
        <v>44651</v>
      </c>
      <c r="F191">
        <f>($E191+$F186*$F$2)/($F$2+1)</f>
        <v>0</v>
      </c>
    </row>
    <row r="192" spans="1:16">
      <c r="A192" s="1">
        <v>44681</v>
      </c>
      <c r="F192">
        <f t="shared" si="22"/>
        <v>0</v>
      </c>
    </row>
    <row r="193" spans="1:6">
      <c r="A193" s="1">
        <v>44712</v>
      </c>
      <c r="F193">
        <f t="shared" si="22"/>
        <v>0</v>
      </c>
    </row>
    <row r="194" spans="1:6">
      <c r="A194" s="1">
        <v>44742</v>
      </c>
      <c r="F194">
        <f t="shared" si="22"/>
        <v>0</v>
      </c>
    </row>
    <row r="195" spans="1:6">
      <c r="A195" s="1">
        <v>44773</v>
      </c>
      <c r="F195">
        <f t="shared" si="22"/>
        <v>0</v>
      </c>
    </row>
    <row r="196" spans="1:6">
      <c r="A196" s="1">
        <v>44804</v>
      </c>
      <c r="F196">
        <f t="shared" si="22"/>
        <v>0</v>
      </c>
    </row>
    <row r="197" spans="1:6">
      <c r="A197" s="1">
        <v>44834</v>
      </c>
      <c r="F197">
        <f t="shared" si="22"/>
        <v>0</v>
      </c>
    </row>
  </sheetData>
  <phoneticPr fontId="7" type="noConversion"/>
  <conditionalFormatting sqref="I1:I171 I175:I1048576">
    <cfRule type="cellIs" dxfId="19" priority="18" operator="between">
      <formula>0.310001</formula>
      <formula>0.333</formula>
    </cfRule>
    <cfRule type="cellIs" dxfId="18" priority="19" operator="between">
      <formula>0.28601</formula>
      <formula>0.31</formula>
    </cfRule>
    <cfRule type="cellIs" dxfId="17" priority="20" operator="between">
      <formula>0.26201</formula>
      <formula>0.286</formula>
    </cfRule>
    <cfRule type="cellIs" dxfId="16" priority="21" operator="between">
      <formula>0.2385001</formula>
      <formula>0.262</formula>
    </cfRule>
    <cfRule type="cellIs" dxfId="15" priority="22" operator="between">
      <formula>0.1</formula>
      <formula>0.2385</formula>
    </cfRule>
  </conditionalFormatting>
  <conditionalFormatting sqref="O1:O171 O175:O1048576">
    <cfRule type="cellIs" dxfId="14" priority="11" operator="between">
      <formula>0.253001</formula>
      <formula>0.272</formula>
    </cfRule>
    <cfRule type="cellIs" dxfId="13" priority="12" operator="between">
      <formula>0.233001</formula>
      <formula>0.253</formula>
    </cfRule>
    <cfRule type="cellIs" dxfId="12" priority="13" operator="between">
      <formula>0.2140001</formula>
      <formula>0.233</formula>
    </cfRule>
    <cfRule type="cellIs" dxfId="11" priority="14" operator="between">
      <formula>0.1945001</formula>
      <formula>0.214</formula>
    </cfRule>
    <cfRule type="cellIs" dxfId="10" priority="15" operator="between">
      <formula>0.1</formula>
      <formula>0.1945</formula>
    </cfRule>
  </conditionalFormatting>
  <conditionalFormatting sqref="O172:O174">
    <cfRule type="cellIs" dxfId="9" priority="1" operator="between">
      <formula>0.253001</formula>
      <formula>0.272</formula>
    </cfRule>
    <cfRule type="cellIs" dxfId="8" priority="2" operator="between">
      <formula>0.233001</formula>
      <formula>0.253</formula>
    </cfRule>
    <cfRule type="cellIs" dxfId="7" priority="3" operator="between">
      <formula>0.2140001</formula>
      <formula>0.233</formula>
    </cfRule>
    <cfRule type="cellIs" dxfId="6" priority="4" operator="between">
      <formula>0.1945001</formula>
      <formula>0.214</formula>
    </cfRule>
    <cfRule type="cellIs" dxfId="5" priority="5" operator="between">
      <formula>0.1</formula>
      <formula>0.1945</formula>
    </cfRule>
  </conditionalFormatting>
  <conditionalFormatting sqref="I172:I174">
    <cfRule type="cellIs" dxfId="4" priority="6" operator="between">
      <formula>0.310001</formula>
      <formula>0.333</formula>
    </cfRule>
    <cfRule type="cellIs" dxfId="3" priority="7" operator="between">
      <formula>0.28601</formula>
      <formula>0.31</formula>
    </cfRule>
    <cfRule type="cellIs" dxfId="2" priority="8" operator="between">
      <formula>0.26201</formula>
      <formula>0.286</formula>
    </cfRule>
    <cfRule type="cellIs" dxfId="1" priority="9" operator="between">
      <formula>0.2385001</formula>
      <formula>0.262</formula>
    </cfRule>
    <cfRule type="cellIs" dxfId="0" priority="10" operator="between">
      <formula>0.1</formula>
      <formula>0.2385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>
      <selection activeCell="I35" sqref="I35"/>
    </sheetView>
  </sheetViews>
  <sheetFormatPr defaultRowHeight="15"/>
  <cols>
    <col min="1" max="2" width="12.85546875" customWidth="1"/>
    <col min="4" max="4" width="10.28515625" customWidth="1"/>
    <col min="5" max="5" width="11.28515625" customWidth="1"/>
    <col min="6" max="6" width="11.42578125" customWidth="1"/>
    <col min="7" max="7" width="9.7109375" customWidth="1"/>
    <col min="8" max="8" width="10.42578125" customWidth="1"/>
    <col min="9" max="9" width="12.42578125" bestFit="1" customWidth="1"/>
    <col min="10" max="10" width="17.28515625" style="18" bestFit="1" customWidth="1"/>
    <col min="11" max="11" width="10.85546875" customWidth="1"/>
    <col min="12" max="12" width="26.7109375" bestFit="1" customWidth="1"/>
    <col min="13" max="14" width="10.140625" customWidth="1"/>
    <col min="15" max="15" width="12.42578125" bestFit="1" customWidth="1"/>
    <col min="16" max="16" width="22.5703125" customWidth="1"/>
  </cols>
  <sheetData>
    <row r="1" spans="1:16" ht="15.75">
      <c r="A1" s="10" t="s">
        <v>68</v>
      </c>
      <c r="B1" s="10" t="s">
        <v>67</v>
      </c>
      <c r="C1" s="10" t="s">
        <v>55</v>
      </c>
      <c r="D1" s="10" t="s">
        <v>56</v>
      </c>
      <c r="E1" s="10" t="s">
        <v>57</v>
      </c>
      <c r="F1" s="10" t="s">
        <v>58</v>
      </c>
      <c r="G1" s="10" t="s">
        <v>82</v>
      </c>
      <c r="H1" s="10" t="s">
        <v>59</v>
      </c>
      <c r="I1" s="10" t="s">
        <v>161</v>
      </c>
      <c r="J1" s="17" t="s">
        <v>137</v>
      </c>
      <c r="K1" s="10" t="s">
        <v>126</v>
      </c>
      <c r="L1" s="10" t="s">
        <v>127</v>
      </c>
      <c r="M1" s="10" t="s">
        <v>128</v>
      </c>
      <c r="N1" s="10" t="s">
        <v>131</v>
      </c>
      <c r="O1" s="10" t="s">
        <v>130</v>
      </c>
      <c r="P1" s="10" t="s">
        <v>129</v>
      </c>
    </row>
    <row r="2" spans="1:16" ht="15.75">
      <c r="A2" s="10" t="s">
        <v>61</v>
      </c>
      <c r="B2" s="10">
        <v>20150731</v>
      </c>
      <c r="C2" s="10">
        <v>53</v>
      </c>
      <c r="D2" s="19">
        <v>54.73</v>
      </c>
      <c r="E2" s="17">
        <v>61.83</v>
      </c>
      <c r="F2" s="10">
        <f>E2*C2</f>
        <v>3276.99</v>
      </c>
      <c r="G2" s="10">
        <f>D2*C2</f>
        <v>2900.69</v>
      </c>
      <c r="H2" s="10">
        <f>F2-G2</f>
        <v>376.29999999999973</v>
      </c>
      <c r="I2" s="15">
        <f>H2/G2</f>
        <v>0.12972775443084222</v>
      </c>
      <c r="J2" s="17">
        <v>64.39</v>
      </c>
      <c r="K2">
        <f>L2*0.25</f>
        <v>2.4150000000000009</v>
      </c>
      <c r="L2" s="18">
        <f t="shared" ref="L2:L11" si="0">J2-D2</f>
        <v>9.6600000000000037</v>
      </c>
      <c r="M2">
        <f>C2*K2</f>
        <v>127.99500000000005</v>
      </c>
      <c r="N2">
        <f>H2-M2-20</f>
        <v>228.30499999999967</v>
      </c>
      <c r="O2" s="16">
        <f>N2/G2</f>
        <v>7.8707135198866365E-2</v>
      </c>
      <c r="P2" s="18">
        <f>(1+O2)*D2</f>
        <v>59.037641509433954</v>
      </c>
    </row>
    <row r="3" spans="1:16" ht="15.75">
      <c r="A3" s="10" t="s">
        <v>62</v>
      </c>
      <c r="B3" s="10">
        <v>20160131</v>
      </c>
      <c r="C3" s="10">
        <v>89</v>
      </c>
      <c r="D3" s="19">
        <v>38.54</v>
      </c>
      <c r="E3" s="17">
        <v>63</v>
      </c>
      <c r="F3" s="10">
        <f t="shared" ref="F3:F16" si="1">E3*C3</f>
        <v>5607</v>
      </c>
      <c r="G3" s="10">
        <f t="shared" ref="G3:G16" si="2">D3*C3</f>
        <v>3430.06</v>
      </c>
      <c r="H3" s="10">
        <f t="shared" ref="H3:H16" si="3">F3-G3</f>
        <v>2176.94</v>
      </c>
      <c r="I3" s="15">
        <f t="shared" ref="I3:I16" si="4">H3/G3</f>
        <v>0.63466528282304102</v>
      </c>
      <c r="J3" s="17">
        <v>45.34</v>
      </c>
      <c r="K3">
        <f>L3*0.25</f>
        <v>1.7000000000000011</v>
      </c>
      <c r="L3" s="18">
        <f t="shared" si="0"/>
        <v>6.8000000000000043</v>
      </c>
      <c r="M3">
        <f t="shared" ref="M3:M16" si="5">C3*K3</f>
        <v>151.3000000000001</v>
      </c>
      <c r="N3">
        <f>H3-M3-20</f>
        <v>2005.6399999999999</v>
      </c>
      <c r="O3" s="16">
        <f t="shared" ref="O3:O22" si="6">N3/G3</f>
        <v>0.58472446546124557</v>
      </c>
      <c r="P3" s="18">
        <f>(1+O3)*D3</f>
        <v>61.0752808988764</v>
      </c>
    </row>
    <row r="4" spans="1:16" ht="15.75">
      <c r="A4" s="10" t="s">
        <v>63</v>
      </c>
      <c r="B4" s="10">
        <v>20160731</v>
      </c>
      <c r="C4" s="10">
        <v>75</v>
      </c>
      <c r="D4" s="19">
        <v>39.19</v>
      </c>
      <c r="E4" s="17">
        <v>68.8</v>
      </c>
      <c r="F4" s="10">
        <f t="shared" si="1"/>
        <v>5160</v>
      </c>
      <c r="G4" s="10">
        <f t="shared" si="2"/>
        <v>2939.25</v>
      </c>
      <c r="H4" s="10">
        <f t="shared" si="3"/>
        <v>2220.75</v>
      </c>
      <c r="I4" s="15">
        <f t="shared" si="4"/>
        <v>0.75554988517478949</v>
      </c>
      <c r="J4" s="17">
        <v>62.58</v>
      </c>
      <c r="K4">
        <f>L4*0.25</f>
        <v>5.8475000000000001</v>
      </c>
      <c r="L4" s="18">
        <f t="shared" si="0"/>
        <v>23.39</v>
      </c>
      <c r="M4">
        <f t="shared" si="5"/>
        <v>438.5625</v>
      </c>
      <c r="N4">
        <f t="shared" ref="N4:N11" si="7">H4-M4-20</f>
        <v>1762.1875</v>
      </c>
      <c r="O4" s="16">
        <f t="shared" si="6"/>
        <v>0.59953644637237391</v>
      </c>
      <c r="P4" s="18">
        <f t="shared" ref="P4:P22" si="8">(1+O4)*D4</f>
        <v>62.685833333333328</v>
      </c>
    </row>
    <row r="5" spans="1:16" ht="15.75">
      <c r="A5" s="10" t="s">
        <v>64</v>
      </c>
      <c r="B5" s="10">
        <v>20170131</v>
      </c>
      <c r="C5" s="10">
        <v>76</v>
      </c>
      <c r="D5" s="19">
        <v>45.42</v>
      </c>
      <c r="E5" s="17">
        <v>65.099999999999994</v>
      </c>
      <c r="F5" s="10">
        <f t="shared" si="1"/>
        <v>4947.5999999999995</v>
      </c>
      <c r="G5" s="10">
        <f t="shared" si="2"/>
        <v>3451.92</v>
      </c>
      <c r="H5" s="10">
        <f t="shared" si="3"/>
        <v>1495.6799999999994</v>
      </c>
      <c r="I5" s="15">
        <f t="shared" si="4"/>
        <v>0.43328929986789944</v>
      </c>
      <c r="J5" s="17">
        <v>53.43</v>
      </c>
      <c r="K5">
        <f>L5*0.25</f>
        <v>2.0024999999999995</v>
      </c>
      <c r="L5" s="18">
        <f t="shared" si="0"/>
        <v>8.009999999999998</v>
      </c>
      <c r="M5">
        <f t="shared" si="5"/>
        <v>152.18999999999997</v>
      </c>
      <c r="N5">
        <f t="shared" si="7"/>
        <v>1323.4899999999993</v>
      </c>
      <c r="O5" s="16">
        <f t="shared" si="6"/>
        <v>0.38340691557162371</v>
      </c>
      <c r="P5" s="18">
        <f t="shared" si="8"/>
        <v>62.834342105263154</v>
      </c>
    </row>
    <row r="6" spans="1:16" ht="15.75">
      <c r="A6" s="10" t="s">
        <v>65</v>
      </c>
      <c r="B6" s="10">
        <v>20170731</v>
      </c>
      <c r="C6" s="10">
        <v>75</v>
      </c>
      <c r="D6" s="19">
        <v>45.18</v>
      </c>
      <c r="E6" s="17">
        <v>69.099999999999994</v>
      </c>
      <c r="F6" s="10">
        <f t="shared" si="1"/>
        <v>5182.5</v>
      </c>
      <c r="G6" s="10">
        <f t="shared" si="2"/>
        <v>3388.5</v>
      </c>
      <c r="H6" s="10">
        <f t="shared" si="3"/>
        <v>1794</v>
      </c>
      <c r="I6" s="15">
        <f t="shared" si="4"/>
        <v>0.52943780433820276</v>
      </c>
      <c r="J6" s="17">
        <v>53.19</v>
      </c>
      <c r="K6">
        <f>L6*0.25</f>
        <v>2.0024999999999995</v>
      </c>
      <c r="L6" s="18">
        <f t="shared" si="0"/>
        <v>8.009999999999998</v>
      </c>
      <c r="M6">
        <f t="shared" si="5"/>
        <v>150.18749999999997</v>
      </c>
      <c r="N6">
        <f t="shared" si="7"/>
        <v>1623.8125</v>
      </c>
      <c r="O6" s="16">
        <f t="shared" si="6"/>
        <v>0.47921277851556737</v>
      </c>
      <c r="P6" s="18">
        <f t="shared" si="8"/>
        <v>66.830833333333331</v>
      </c>
    </row>
    <row r="7" spans="1:16" ht="15.75">
      <c r="A7" s="10" t="s">
        <v>66</v>
      </c>
      <c r="B7" s="10">
        <v>20190131</v>
      </c>
      <c r="C7" s="10">
        <v>120</v>
      </c>
      <c r="D7" s="19">
        <v>42.09</v>
      </c>
      <c r="E7" s="17">
        <v>69.8</v>
      </c>
      <c r="F7" s="10">
        <f t="shared" si="1"/>
        <v>8376</v>
      </c>
      <c r="G7" s="10">
        <f t="shared" si="2"/>
        <v>5050.8</v>
      </c>
      <c r="H7" s="10">
        <f t="shared" si="3"/>
        <v>3325.2</v>
      </c>
      <c r="I7" s="15">
        <f t="shared" si="4"/>
        <v>0.65835115229270602</v>
      </c>
      <c r="J7" s="17">
        <v>49.52</v>
      </c>
      <c r="K7">
        <f t="shared" ref="K7:K13" si="9">L7*0.25</f>
        <v>1.8574999999999999</v>
      </c>
      <c r="L7" s="18">
        <f t="shared" si="0"/>
        <v>7.43</v>
      </c>
      <c r="M7">
        <f t="shared" si="5"/>
        <v>222.89999999999998</v>
      </c>
      <c r="N7">
        <f t="shared" si="7"/>
        <v>3082.2999999999997</v>
      </c>
      <c r="O7" s="16">
        <f t="shared" si="6"/>
        <v>0.61025976082996747</v>
      </c>
      <c r="P7" s="18">
        <f t="shared" si="8"/>
        <v>67.775833333333338</v>
      </c>
    </row>
    <row r="8" spans="1:16" ht="15.75">
      <c r="A8" s="10" t="s">
        <v>66</v>
      </c>
      <c r="B8" s="10">
        <v>20180131</v>
      </c>
      <c r="C8" s="10">
        <v>72</v>
      </c>
      <c r="D8" s="19">
        <v>45.4</v>
      </c>
      <c r="E8" s="17">
        <v>70.13</v>
      </c>
      <c r="F8" s="10">
        <f t="shared" si="1"/>
        <v>5049.3599999999997</v>
      </c>
      <c r="G8" s="10">
        <f t="shared" si="2"/>
        <v>3268.7999999999997</v>
      </c>
      <c r="H8" s="10">
        <f t="shared" si="3"/>
        <v>1780.56</v>
      </c>
      <c r="I8" s="15">
        <f t="shared" si="4"/>
        <v>0.54471365638766522</v>
      </c>
      <c r="J8" s="17">
        <v>68.25</v>
      </c>
      <c r="K8">
        <f t="shared" si="9"/>
        <v>5.7125000000000004</v>
      </c>
      <c r="L8" s="18">
        <f t="shared" si="0"/>
        <v>22.85</v>
      </c>
      <c r="M8">
        <f t="shared" si="5"/>
        <v>411.3</v>
      </c>
      <c r="N8">
        <f t="shared" si="7"/>
        <v>1349.26</v>
      </c>
      <c r="O8" s="16">
        <f t="shared" si="6"/>
        <v>0.4127692119432208</v>
      </c>
      <c r="P8" s="18">
        <f t="shared" si="8"/>
        <v>64.139722222222218</v>
      </c>
    </row>
    <row r="9" spans="1:16" ht="15.75">
      <c r="A9" s="10" t="s">
        <v>125</v>
      </c>
      <c r="B9" s="10">
        <v>20190731</v>
      </c>
      <c r="C9" s="10">
        <v>105</v>
      </c>
      <c r="D9" s="19">
        <v>42.17</v>
      </c>
      <c r="E9" s="17">
        <v>72</v>
      </c>
      <c r="F9" s="10">
        <f t="shared" si="1"/>
        <v>7560</v>
      </c>
      <c r="G9" s="10">
        <f t="shared" si="2"/>
        <v>4427.8500000000004</v>
      </c>
      <c r="H9" s="10">
        <f t="shared" si="3"/>
        <v>3132.1499999999996</v>
      </c>
      <c r="I9" s="15">
        <f t="shared" si="4"/>
        <v>0.70737491107422323</v>
      </c>
      <c r="J9" s="17">
        <v>73.16</v>
      </c>
      <c r="K9">
        <f t="shared" si="9"/>
        <v>7.7474999999999987</v>
      </c>
      <c r="L9" s="18">
        <f t="shared" si="0"/>
        <v>30.989999999999995</v>
      </c>
      <c r="M9">
        <f t="shared" si="5"/>
        <v>813.48749999999984</v>
      </c>
      <c r="N9">
        <f t="shared" si="7"/>
        <v>2298.6624999999999</v>
      </c>
      <c r="O9" s="16">
        <f t="shared" si="6"/>
        <v>0.51913739173639573</v>
      </c>
      <c r="P9" s="18">
        <f t="shared" si="8"/>
        <v>64.062023809523808</v>
      </c>
    </row>
    <row r="10" spans="1:16" ht="15.75">
      <c r="A10" s="10" t="s">
        <v>136</v>
      </c>
      <c r="B10" s="10">
        <v>20180731</v>
      </c>
      <c r="C10" s="10">
        <v>77</v>
      </c>
      <c r="D10" s="19">
        <v>54.48</v>
      </c>
      <c r="E10" s="17">
        <v>79</v>
      </c>
      <c r="F10" s="10">
        <f t="shared" si="1"/>
        <v>6083</v>
      </c>
      <c r="G10" s="10">
        <f t="shared" si="2"/>
        <v>4194.96</v>
      </c>
      <c r="H10" s="10">
        <f t="shared" si="3"/>
        <v>1888.04</v>
      </c>
      <c r="I10" s="15">
        <f t="shared" si="4"/>
        <v>0.45007342143906021</v>
      </c>
      <c r="J10" s="17">
        <v>64.09</v>
      </c>
      <c r="K10">
        <f t="shared" si="9"/>
        <v>2.4025000000000016</v>
      </c>
      <c r="L10" s="18">
        <f t="shared" si="0"/>
        <v>9.6100000000000065</v>
      </c>
      <c r="M10">
        <f t="shared" si="5"/>
        <v>184.99250000000012</v>
      </c>
      <c r="N10">
        <f>H10-M10</f>
        <v>1703.0474999999999</v>
      </c>
      <c r="O10" s="16">
        <f t="shared" si="6"/>
        <v>0.40597466960352419</v>
      </c>
      <c r="P10" s="18">
        <f t="shared" si="8"/>
        <v>76.597499999999997</v>
      </c>
    </row>
    <row r="11" spans="1:16" ht="15.75">
      <c r="A11" s="10" t="s">
        <v>136</v>
      </c>
      <c r="B11" s="10">
        <v>20180131</v>
      </c>
      <c r="C11" s="10">
        <v>34</v>
      </c>
      <c r="D11" s="19">
        <v>45.4</v>
      </c>
      <c r="E11" s="17">
        <v>79</v>
      </c>
      <c r="F11" s="10">
        <f t="shared" si="1"/>
        <v>2686</v>
      </c>
      <c r="G11" s="10">
        <f t="shared" si="2"/>
        <v>1543.6</v>
      </c>
      <c r="H11" s="10">
        <f t="shared" si="3"/>
        <v>1142.4000000000001</v>
      </c>
      <c r="I11" s="15">
        <f t="shared" si="4"/>
        <v>0.74008810572687234</v>
      </c>
      <c r="J11" s="17">
        <v>68.25</v>
      </c>
      <c r="K11">
        <f t="shared" si="9"/>
        <v>5.7125000000000004</v>
      </c>
      <c r="L11" s="18">
        <f t="shared" si="0"/>
        <v>22.85</v>
      </c>
      <c r="M11">
        <f t="shared" si="5"/>
        <v>194.22500000000002</v>
      </c>
      <c r="N11">
        <f t="shared" si="7"/>
        <v>928.17500000000007</v>
      </c>
      <c r="O11" s="16">
        <f t="shared" si="6"/>
        <v>0.60130538999740879</v>
      </c>
      <c r="P11" s="18">
        <f t="shared" si="8"/>
        <v>72.699264705882356</v>
      </c>
    </row>
    <row r="12" spans="1:16" ht="15.75">
      <c r="A12" s="10" t="s">
        <v>160</v>
      </c>
      <c r="B12" s="10">
        <v>20200131</v>
      </c>
      <c r="C12" s="10">
        <v>89</v>
      </c>
      <c r="D12" s="19">
        <v>60.52</v>
      </c>
      <c r="E12" s="17">
        <v>86</v>
      </c>
      <c r="F12" s="10">
        <f t="shared" si="1"/>
        <v>7654</v>
      </c>
      <c r="G12" s="10">
        <f t="shared" si="2"/>
        <v>5386.2800000000007</v>
      </c>
      <c r="H12" s="10">
        <f t="shared" si="3"/>
        <v>2267.7199999999993</v>
      </c>
      <c r="I12" s="15">
        <f t="shared" si="4"/>
        <v>0.42101784534038317</v>
      </c>
      <c r="J12" s="17">
        <v>85.31</v>
      </c>
      <c r="K12">
        <f t="shared" si="9"/>
        <v>6.1974999999999998</v>
      </c>
      <c r="L12" s="18">
        <f>J12-D12</f>
        <v>24.79</v>
      </c>
      <c r="M12">
        <f t="shared" si="5"/>
        <v>551.57749999999999</v>
      </c>
      <c r="N12">
        <f>H12-M12-5.11</f>
        <v>1711.0324999999996</v>
      </c>
      <c r="O12" s="16">
        <f t="shared" si="6"/>
        <v>0.31766497471353128</v>
      </c>
      <c r="P12" s="18">
        <f t="shared" si="8"/>
        <v>79.745084269662925</v>
      </c>
    </row>
    <row r="13" spans="1:16" ht="15.75">
      <c r="A13" s="10" t="s">
        <v>190</v>
      </c>
      <c r="B13" s="10">
        <v>20200731</v>
      </c>
      <c r="C13" s="10">
        <v>64</v>
      </c>
      <c r="D13" s="19">
        <v>73.510000000000005</v>
      </c>
      <c r="E13" s="17">
        <v>107.5</v>
      </c>
      <c r="F13" s="10">
        <f t="shared" si="1"/>
        <v>6880</v>
      </c>
      <c r="G13" s="10">
        <f t="shared" si="2"/>
        <v>4704.6400000000003</v>
      </c>
      <c r="H13" s="10">
        <f t="shared" si="3"/>
        <v>2175.3599999999997</v>
      </c>
      <c r="I13" s="15">
        <f t="shared" si="4"/>
        <v>0.46238606992245945</v>
      </c>
      <c r="J13" s="17">
        <v>105.61</v>
      </c>
      <c r="K13">
        <f t="shared" si="9"/>
        <v>8.0249999999999986</v>
      </c>
      <c r="L13" s="18">
        <f>J13-D13</f>
        <v>32.099999999999994</v>
      </c>
      <c r="M13">
        <f t="shared" si="5"/>
        <v>513.59999999999991</v>
      </c>
      <c r="N13">
        <f>H13-M13-5.11</f>
        <v>1656.6499999999999</v>
      </c>
      <c r="O13" s="16">
        <f t="shared" si="6"/>
        <v>0.35213108760712825</v>
      </c>
      <c r="P13" s="18">
        <f t="shared" si="8"/>
        <v>99.395156249999999</v>
      </c>
    </row>
    <row r="14" spans="1:16" ht="15.75">
      <c r="A14" s="10" t="s">
        <v>265</v>
      </c>
      <c r="B14" s="10">
        <v>20210131</v>
      </c>
      <c r="C14" s="10">
        <v>67</v>
      </c>
      <c r="D14" s="19">
        <v>93.15</v>
      </c>
      <c r="E14" s="17">
        <v>157.82</v>
      </c>
      <c r="F14" s="10">
        <f t="shared" si="1"/>
        <v>10573.939999999999</v>
      </c>
      <c r="G14" s="10">
        <f t="shared" si="2"/>
        <v>6241.05</v>
      </c>
      <c r="H14" s="10">
        <f t="shared" si="3"/>
        <v>4332.8899999999985</v>
      </c>
      <c r="I14" s="15">
        <f t="shared" si="4"/>
        <v>0.69425657541599539</v>
      </c>
      <c r="J14" s="17">
        <v>156.28</v>
      </c>
      <c r="K14" s="18">
        <f>L14*0.3</f>
        <v>18.938999999999997</v>
      </c>
      <c r="L14" s="18">
        <f>J14-D14</f>
        <v>63.129999999999995</v>
      </c>
      <c r="M14">
        <f t="shared" si="5"/>
        <v>1268.9129999999998</v>
      </c>
      <c r="N14">
        <f>H14-M14-5.11</f>
        <v>3058.8669999999988</v>
      </c>
      <c r="O14" s="16">
        <f t="shared" si="6"/>
        <v>0.49012057266004899</v>
      </c>
      <c r="P14" s="18">
        <f t="shared" si="8"/>
        <v>138.80473134328358</v>
      </c>
    </row>
    <row r="15" spans="1:16" ht="15.75">
      <c r="A15" s="10" t="s">
        <v>266</v>
      </c>
      <c r="B15" s="10">
        <v>20210731</v>
      </c>
      <c r="C15" s="10">
        <v>46</v>
      </c>
      <c r="D15" s="19">
        <v>127.33</v>
      </c>
      <c r="E15" s="17">
        <v>150.5</v>
      </c>
      <c r="F15" s="10">
        <f t="shared" si="1"/>
        <v>6923</v>
      </c>
      <c r="G15" s="10">
        <f t="shared" si="2"/>
        <v>5857.18</v>
      </c>
      <c r="H15" s="10">
        <f t="shared" si="3"/>
        <v>1065.8199999999997</v>
      </c>
      <c r="I15" s="15">
        <f t="shared" si="4"/>
        <v>0.1819681143485431</v>
      </c>
      <c r="J15" s="17">
        <v>149.80000000000001</v>
      </c>
      <c r="K15" s="18">
        <f t="shared" ref="K15:K16" si="10">L15*0.3</f>
        <v>6.7410000000000041</v>
      </c>
      <c r="L15" s="18">
        <f>J15-D15</f>
        <v>22.470000000000013</v>
      </c>
      <c r="M15">
        <f t="shared" si="5"/>
        <v>310.08600000000018</v>
      </c>
      <c r="N15">
        <f>H15-M15-5.11</f>
        <v>750.62399999999946</v>
      </c>
      <c r="O15" s="16">
        <f t="shared" si="6"/>
        <v>0.12815450438606965</v>
      </c>
      <c r="P15" s="18">
        <f t="shared" si="8"/>
        <v>143.64791304347824</v>
      </c>
    </row>
    <row r="16" spans="1:16" ht="15.75">
      <c r="A16" s="10" t="s">
        <v>267</v>
      </c>
      <c r="B16" s="10">
        <v>20220131</v>
      </c>
      <c r="C16" s="10">
        <v>58</v>
      </c>
      <c r="D16" s="19">
        <v>126.53</v>
      </c>
      <c r="E16" s="17">
        <v>176.22</v>
      </c>
      <c r="F16" s="10">
        <f t="shared" si="1"/>
        <v>10220.76</v>
      </c>
      <c r="G16" s="10">
        <f t="shared" si="2"/>
        <v>7338.74</v>
      </c>
      <c r="H16" s="10">
        <f t="shared" si="3"/>
        <v>2882.0200000000004</v>
      </c>
      <c r="I16" s="15">
        <f t="shared" si="4"/>
        <v>0.39271319054769627</v>
      </c>
      <c r="J16" s="17">
        <v>175.76</v>
      </c>
      <c r="K16" s="18">
        <f t="shared" si="10"/>
        <v>14.768999999999997</v>
      </c>
      <c r="L16" s="18">
        <f>J16-D16</f>
        <v>49.22999999999999</v>
      </c>
      <c r="M16">
        <f t="shared" si="5"/>
        <v>856.60199999999975</v>
      </c>
      <c r="N16">
        <f>H16-M16-5.11</f>
        <v>2020.3080000000007</v>
      </c>
      <c r="O16" s="16">
        <f t="shared" si="6"/>
        <v>0.27529357900675056</v>
      </c>
      <c r="P16" s="18">
        <f t="shared" si="8"/>
        <v>161.36289655172416</v>
      </c>
    </row>
    <row r="17" spans="1:16" ht="15.75">
      <c r="A17" s="10"/>
      <c r="B17" s="10"/>
      <c r="C17" s="10"/>
      <c r="D17" s="19"/>
      <c r="E17" s="17"/>
      <c r="F17" s="10"/>
      <c r="G17" s="10"/>
      <c r="H17" s="10"/>
      <c r="I17" s="15"/>
      <c r="J17" s="17"/>
      <c r="L17" s="18"/>
      <c r="O17" s="16"/>
      <c r="P17" s="18"/>
    </row>
    <row r="18" spans="1:16" ht="15.75">
      <c r="A18" s="10"/>
      <c r="B18" s="10"/>
      <c r="C18" s="10"/>
      <c r="D18" s="19"/>
      <c r="E18" s="17"/>
      <c r="F18" s="10"/>
      <c r="G18" s="10"/>
      <c r="H18" s="10"/>
      <c r="I18" s="15"/>
      <c r="J18" s="17"/>
      <c r="O18" s="16"/>
      <c r="P18" s="18"/>
    </row>
    <row r="19" spans="1:16">
      <c r="D19" s="18"/>
      <c r="E19" s="18"/>
      <c r="I19" s="16"/>
      <c r="O19" s="16"/>
      <c r="P19" s="18"/>
    </row>
    <row r="20" spans="1:16">
      <c r="D20" s="18"/>
      <c r="E20" s="18"/>
      <c r="I20" s="16"/>
      <c r="O20" s="16"/>
      <c r="P20" s="18"/>
    </row>
    <row r="21" spans="1:16">
      <c r="D21" s="18"/>
      <c r="E21" s="18"/>
      <c r="I21" s="16"/>
      <c r="O21" s="16"/>
      <c r="P21" s="18"/>
    </row>
    <row r="22" spans="1:16" ht="15.75">
      <c r="A22" s="10" t="s">
        <v>60</v>
      </c>
      <c r="B22" s="10"/>
      <c r="C22" s="10">
        <f>SUM(C2:C21)</f>
        <v>1100</v>
      </c>
      <c r="D22" s="17">
        <f>G22/C22</f>
        <v>58.294836363636364</v>
      </c>
      <c r="E22" s="12">
        <f>F22/C22</f>
        <v>87.436499999999995</v>
      </c>
      <c r="F22" s="10">
        <f>SUM(F2:F21)</f>
        <v>96180.15</v>
      </c>
      <c r="G22" s="10">
        <f>SUM(G2:G21)</f>
        <v>64124.32</v>
      </c>
      <c r="H22" s="10">
        <f>SUM(H2:H21)</f>
        <v>32055.829999999998</v>
      </c>
      <c r="I22" s="14">
        <f>H22/G22</f>
        <v>0.49990128550291058</v>
      </c>
      <c r="J22" s="17"/>
      <c r="M22">
        <f>SUM(M2:M21)</f>
        <v>6347.9184999999998</v>
      </c>
      <c r="N22" s="11">
        <f>SUM(N2:N21)</f>
        <v>25502.361499999999</v>
      </c>
      <c r="O22" s="20">
        <f t="shared" si="6"/>
        <v>0.39770186256945883</v>
      </c>
      <c r="P22" s="13">
        <f t="shared" si="8"/>
        <v>81.478801363636364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topLeftCell="A4" workbookViewId="0">
      <selection activeCell="Q29" sqref="Q29"/>
    </sheetView>
  </sheetViews>
  <sheetFormatPr defaultRowHeight="15"/>
  <cols>
    <col min="2" max="2" width="10.7109375" bestFit="1" customWidth="1"/>
  </cols>
  <sheetData>
    <row r="1" spans="2:12">
      <c r="C1" t="s">
        <v>74</v>
      </c>
      <c r="D1" t="s">
        <v>75</v>
      </c>
      <c r="E1" t="s">
        <v>76</v>
      </c>
      <c r="F1" t="s">
        <v>77</v>
      </c>
      <c r="H1" t="s">
        <v>277</v>
      </c>
      <c r="I1" t="s">
        <v>175</v>
      </c>
      <c r="J1" t="s">
        <v>159</v>
      </c>
    </row>
    <row r="2" spans="2:12">
      <c r="B2" t="s">
        <v>71</v>
      </c>
      <c r="C2">
        <v>1.1209</v>
      </c>
      <c r="D2">
        <v>1</v>
      </c>
      <c r="E2">
        <v>1</v>
      </c>
      <c r="H2">
        <v>1.0506</v>
      </c>
      <c r="L2" s="1"/>
    </row>
    <row r="3" spans="2:12">
      <c r="B3" t="s">
        <v>72</v>
      </c>
      <c r="C3">
        <v>1.1099000000000001</v>
      </c>
      <c r="D3">
        <v>0.96079999999999999</v>
      </c>
      <c r="E3">
        <v>0.99529999999999996</v>
      </c>
      <c r="H3">
        <v>1.0394000000000001</v>
      </c>
    </row>
    <row r="4" spans="2:12">
      <c r="B4" t="s">
        <v>73</v>
      </c>
      <c r="C4">
        <v>1.0417000000000001</v>
      </c>
      <c r="D4">
        <v>0.90890000000000004</v>
      </c>
      <c r="E4">
        <v>0.92400000000000004</v>
      </c>
      <c r="F4">
        <v>1</v>
      </c>
      <c r="H4">
        <v>0.96730000000000005</v>
      </c>
    </row>
    <row r="5" spans="2:12">
      <c r="B5" s="1">
        <v>43647</v>
      </c>
      <c r="C5">
        <v>1.0721000000000001</v>
      </c>
      <c r="D5">
        <v>0.93120000000000003</v>
      </c>
      <c r="E5">
        <v>0.94669999999999999</v>
      </c>
      <c r="F5">
        <v>1.0611999999999999</v>
      </c>
      <c r="H5">
        <v>0.99470000000000003</v>
      </c>
    </row>
    <row r="6" spans="2:12">
      <c r="B6" s="1">
        <v>43680</v>
      </c>
      <c r="C6">
        <v>1.0562</v>
      </c>
      <c r="D6">
        <v>0.91420000000000001</v>
      </c>
      <c r="E6">
        <v>0.96189999999999998</v>
      </c>
      <c r="F6">
        <v>1.0591999999999999</v>
      </c>
      <c r="H6">
        <v>0.97650000000000003</v>
      </c>
    </row>
    <row r="7" spans="2:12">
      <c r="B7" s="1">
        <v>43709</v>
      </c>
      <c r="C7">
        <v>1.0723</v>
      </c>
      <c r="D7">
        <v>0.92559999999999998</v>
      </c>
      <c r="E7">
        <v>0.9899</v>
      </c>
      <c r="F7">
        <v>1.1113</v>
      </c>
      <c r="H7">
        <v>0.99270000000000003</v>
      </c>
    </row>
    <row r="8" spans="2:12">
      <c r="B8" s="1">
        <v>43739</v>
      </c>
      <c r="C8">
        <v>1.0782</v>
      </c>
      <c r="D8">
        <v>0.93579999999999997</v>
      </c>
      <c r="E8">
        <v>0.99860000000000004</v>
      </c>
      <c r="F8">
        <v>1.1226</v>
      </c>
      <c r="H8">
        <v>0.99919999999999998</v>
      </c>
    </row>
    <row r="9" spans="2:12">
      <c r="B9" s="1">
        <v>43771</v>
      </c>
      <c r="C9">
        <v>1.0938000000000001</v>
      </c>
      <c r="D9">
        <v>0.95950000000000002</v>
      </c>
      <c r="E9">
        <v>1.0295000000000001</v>
      </c>
      <c r="F9">
        <v>1.1653</v>
      </c>
      <c r="H9">
        <v>1.0173000000000001</v>
      </c>
    </row>
    <row r="10" spans="2:12">
      <c r="B10" s="1">
        <v>43799</v>
      </c>
      <c r="C10">
        <v>1.0809</v>
      </c>
      <c r="D10">
        <v>0.94159999999999999</v>
      </c>
      <c r="E10">
        <v>1.0133000000000001</v>
      </c>
      <c r="F10">
        <v>1.1561999999999999</v>
      </c>
      <c r="H10">
        <v>1.0002</v>
      </c>
    </row>
    <row r="11" spans="2:12">
      <c r="B11" s="1">
        <v>43830</v>
      </c>
      <c r="C11">
        <v>1.1329</v>
      </c>
      <c r="D11">
        <v>1.002</v>
      </c>
      <c r="E11">
        <v>1.0869</v>
      </c>
      <c r="F11">
        <v>1.2216</v>
      </c>
    </row>
    <row r="12" spans="2:12">
      <c r="B12" s="1">
        <v>43835</v>
      </c>
      <c r="H12">
        <v>1.087</v>
      </c>
      <c r="I12">
        <v>9.8338999999999999</v>
      </c>
      <c r="J12">
        <v>1.0154000000000001</v>
      </c>
    </row>
    <row r="13" spans="2:12">
      <c r="B13" s="1">
        <v>43862</v>
      </c>
      <c r="H13">
        <v>1.0759000000000001</v>
      </c>
      <c r="I13">
        <v>9.5297999999999998</v>
      </c>
      <c r="J13">
        <v>1.0105</v>
      </c>
    </row>
    <row r="14" spans="2:12">
      <c r="B14" s="1">
        <v>43891</v>
      </c>
      <c r="H14">
        <v>1.0577000000000001</v>
      </c>
      <c r="I14">
        <v>9.2433999999999994</v>
      </c>
      <c r="J14">
        <v>1.0088999999999999</v>
      </c>
    </row>
    <row r="15" spans="2:12">
      <c r="B15" s="1">
        <v>43925</v>
      </c>
      <c r="H15">
        <v>1.0210999999999999</v>
      </c>
      <c r="I15">
        <v>8.8291000000000004</v>
      </c>
      <c r="J15">
        <v>0.96530000000000005</v>
      </c>
    </row>
    <row r="16" spans="2:12">
      <c r="B16" s="1">
        <v>43952</v>
      </c>
      <c r="H16">
        <v>1.0742</v>
      </c>
      <c r="I16">
        <v>9.2273999999999994</v>
      </c>
      <c r="J16">
        <v>1.0148999999999999</v>
      </c>
    </row>
    <row r="17" spans="1:10">
      <c r="B17" s="1">
        <v>43981</v>
      </c>
      <c r="H17">
        <v>1.0883</v>
      </c>
      <c r="I17">
        <v>9.0675000000000008</v>
      </c>
      <c r="J17">
        <v>1.0217000000000001</v>
      </c>
    </row>
    <row r="18" spans="1:10">
      <c r="B18" s="1">
        <v>44012</v>
      </c>
      <c r="H18">
        <v>1.1818</v>
      </c>
      <c r="I18">
        <v>9.4214000000000002</v>
      </c>
      <c r="J18">
        <v>1.0894999999999999</v>
      </c>
    </row>
    <row r="19" spans="1:10">
      <c r="B19" s="1">
        <v>44043</v>
      </c>
      <c r="H19">
        <v>1.3315999999999999</v>
      </c>
      <c r="I19">
        <v>10.8066</v>
      </c>
      <c r="J19">
        <v>1.1870000000000001</v>
      </c>
    </row>
    <row r="24" spans="1:10">
      <c r="A24" t="s">
        <v>275</v>
      </c>
    </row>
    <row r="25" spans="1:10">
      <c r="C25" t="s">
        <v>280</v>
      </c>
      <c r="D25" t="s">
        <v>271</v>
      </c>
      <c r="E25" t="s">
        <v>272</v>
      </c>
      <c r="F25" t="s">
        <v>273</v>
      </c>
      <c r="G25" t="s">
        <v>274</v>
      </c>
      <c r="H25" t="s">
        <v>276</v>
      </c>
      <c r="I25" t="s">
        <v>278</v>
      </c>
      <c r="J25" t="s">
        <v>279</v>
      </c>
    </row>
    <row r="26" spans="1:10">
      <c r="A26" t="s">
        <v>269</v>
      </c>
      <c r="B26" s="1">
        <v>44449</v>
      </c>
      <c r="C26">
        <v>1.0656000000000001</v>
      </c>
      <c r="D26">
        <v>1.0636000000000001</v>
      </c>
      <c r="E26">
        <v>5013.5200000000004</v>
      </c>
      <c r="F26">
        <v>7607.68</v>
      </c>
      <c r="G26">
        <v>1.0942000000000001</v>
      </c>
      <c r="H26">
        <v>1.0458000000000001</v>
      </c>
      <c r="I26">
        <v>1.5616000000000001</v>
      </c>
      <c r="J26">
        <v>1.1528</v>
      </c>
    </row>
    <row r="27" spans="1:10">
      <c r="A27" t="s">
        <v>270</v>
      </c>
      <c r="B27" s="1">
        <v>44687</v>
      </c>
      <c r="C27">
        <v>0.90780000000000005</v>
      </c>
      <c r="D27">
        <v>0.84189999999999998</v>
      </c>
      <c r="E27">
        <v>3908.82</v>
      </c>
      <c r="F27">
        <v>5563.77</v>
      </c>
      <c r="G27">
        <v>0.82179999999999997</v>
      </c>
      <c r="H27">
        <v>0.82869999999999999</v>
      </c>
      <c r="I27">
        <v>1.3351999999999999</v>
      </c>
      <c r="J27">
        <v>0.98470000000000002</v>
      </c>
    </row>
    <row r="28" spans="1:10" s="16" customFormat="1">
      <c r="A28" s="16" t="s">
        <v>281</v>
      </c>
      <c r="B28">
        <f>DATEDIF(B26,B27,"D")</f>
        <v>238</v>
      </c>
      <c r="C28" s="16">
        <f>C27/C26-1</f>
        <v>-0.1480855855855856</v>
      </c>
      <c r="D28" s="16">
        <f t="shared" ref="D28:J28" si="0">D27/D26-1</f>
        <v>-0.20844302369311785</v>
      </c>
      <c r="E28" s="16">
        <f t="shared" si="0"/>
        <v>-0.22034418931210009</v>
      </c>
      <c r="F28" s="16">
        <f t="shared" si="0"/>
        <v>-0.26866403423908469</v>
      </c>
      <c r="G28" s="16">
        <f t="shared" si="0"/>
        <v>-0.24894900383842078</v>
      </c>
      <c r="H28" s="16">
        <f t="shared" si="0"/>
        <v>-0.20759227385733414</v>
      </c>
      <c r="I28" s="16">
        <f t="shared" si="0"/>
        <v>-0.14497950819672145</v>
      </c>
      <c r="J28" s="16">
        <f t="shared" si="0"/>
        <v>-0.14581887578070785</v>
      </c>
    </row>
    <row r="30" spans="1:10">
      <c r="C30" t="s">
        <v>280</v>
      </c>
      <c r="D30" t="s">
        <v>271</v>
      </c>
      <c r="E30" t="s">
        <v>272</v>
      </c>
      <c r="F30" t="s">
        <v>273</v>
      </c>
      <c r="G30" t="s">
        <v>274</v>
      </c>
      <c r="H30" t="s">
        <v>276</v>
      </c>
      <c r="I30" t="s">
        <v>277</v>
      </c>
      <c r="J30" t="s">
        <v>279</v>
      </c>
    </row>
    <row r="31" spans="1:10">
      <c r="A31" t="s">
        <v>269</v>
      </c>
      <c r="B31" s="1">
        <v>44449</v>
      </c>
      <c r="C31">
        <v>1.0656000000000001</v>
      </c>
      <c r="D31">
        <v>1.0636000000000001</v>
      </c>
      <c r="E31">
        <v>5013.5200000000004</v>
      </c>
      <c r="F31">
        <v>7607.68</v>
      </c>
      <c r="G31">
        <v>1.0942000000000001</v>
      </c>
      <c r="H31">
        <v>1.0458000000000001</v>
      </c>
      <c r="I31">
        <v>1.5616000000000001</v>
      </c>
      <c r="J31">
        <v>1.1528</v>
      </c>
    </row>
    <row r="32" spans="1:10">
      <c r="A32" t="s">
        <v>270</v>
      </c>
      <c r="B32" s="1">
        <v>44862</v>
      </c>
      <c r="C32">
        <v>0.89590000000000003</v>
      </c>
      <c r="D32">
        <v>0.83120000000000005</v>
      </c>
      <c r="E32">
        <v>3541.33</v>
      </c>
      <c r="F32">
        <v>5781.8</v>
      </c>
      <c r="G32">
        <v>0.82899999999999996</v>
      </c>
      <c r="H32">
        <v>0.84699999999999998</v>
      </c>
      <c r="J32">
        <v>0.99</v>
      </c>
    </row>
    <row r="33" spans="1:10">
      <c r="A33" s="16" t="s">
        <v>281</v>
      </c>
      <c r="B33">
        <f>DATEDIF(B31,B32,"D")</f>
        <v>413</v>
      </c>
      <c r="C33" s="16">
        <f>C32/C31-1</f>
        <v>-0.15925300300300305</v>
      </c>
      <c r="D33" s="16">
        <f t="shared" ref="D33:J33" si="1">D32/D31-1</f>
        <v>-0.21850319669048512</v>
      </c>
      <c r="E33" s="16">
        <f t="shared" si="1"/>
        <v>-0.2936439866600713</v>
      </c>
      <c r="F33" s="16">
        <f t="shared" si="1"/>
        <v>-0.24000483721712795</v>
      </c>
      <c r="G33" s="16">
        <f t="shared" si="1"/>
        <v>-0.24236885395722907</v>
      </c>
      <c r="H33" s="16">
        <f t="shared" si="1"/>
        <v>-0.19009370816599735</v>
      </c>
      <c r="I33" s="16">
        <f t="shared" si="1"/>
        <v>-1</v>
      </c>
      <c r="J33" s="16">
        <f t="shared" si="1"/>
        <v>-0.1412213740458016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W121"/>
  <sheetViews>
    <sheetView tabSelected="1" topLeftCell="A78" workbookViewId="0">
      <selection activeCell="N108" sqref="N108"/>
    </sheetView>
  </sheetViews>
  <sheetFormatPr defaultRowHeight="15"/>
  <cols>
    <col min="1" max="1" width="10.7109375" bestFit="1" customWidth="1"/>
    <col min="3" max="3" width="10.7109375" bestFit="1" customWidth="1"/>
    <col min="4" max="4" width="10.5703125" bestFit="1" customWidth="1"/>
    <col min="5" max="5" width="9.5703125" style="16" customWidth="1"/>
    <col min="6" max="7" width="17.710937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140625" style="16"/>
    <col min="18" max="18" width="14.28515625" customWidth="1"/>
    <col min="19" max="19" width="12.7109375" customWidth="1"/>
  </cols>
  <sheetData>
    <row r="2" spans="1:11">
      <c r="A2" t="s">
        <v>196</v>
      </c>
    </row>
    <row r="3" spans="1:11">
      <c r="A3" t="s">
        <v>197</v>
      </c>
    </row>
    <row r="4" spans="1:11">
      <c r="B4" t="s">
        <v>87</v>
      </c>
      <c r="C4" t="s">
        <v>210</v>
      </c>
      <c r="D4" t="s">
        <v>211</v>
      </c>
      <c r="E4" s="16" t="s">
        <v>210</v>
      </c>
      <c r="J4" t="s">
        <v>216</v>
      </c>
      <c r="K4" t="s">
        <v>217</v>
      </c>
    </row>
    <row r="5" spans="1:11">
      <c r="A5" t="s">
        <v>198</v>
      </c>
      <c r="B5">
        <v>1.3087</v>
      </c>
      <c r="D5">
        <v>4275.8999999999996</v>
      </c>
      <c r="J5" t="s">
        <v>218</v>
      </c>
      <c r="K5" s="1">
        <v>43831</v>
      </c>
    </row>
    <row r="6" spans="1:11">
      <c r="A6" t="s">
        <v>199</v>
      </c>
      <c r="B6">
        <v>1.2653000000000001</v>
      </c>
      <c r="C6" s="32">
        <f>B6/B5-1</f>
        <v>-3.316268052265603E-2</v>
      </c>
      <c r="D6">
        <v>4023.64</v>
      </c>
      <c r="E6" s="33">
        <f>D6/D5-1</f>
        <v>-5.899576697303488E-2</v>
      </c>
      <c r="J6" t="s">
        <v>219</v>
      </c>
      <c r="K6" s="1">
        <v>43854</v>
      </c>
    </row>
    <row r="7" spans="1:11">
      <c r="A7" t="s">
        <v>200</v>
      </c>
      <c r="B7">
        <v>1.2386999999999999</v>
      </c>
      <c r="C7" s="32">
        <f t="shared" ref="C7:C16" si="0">B7/B6-1</f>
        <v>-2.1022682367818013E-2</v>
      </c>
      <c r="D7">
        <v>3898.5</v>
      </c>
      <c r="E7" s="33">
        <f t="shared" ref="E7:E16" si="1">D7/D6-1</f>
        <v>-3.1101191955542729E-2</v>
      </c>
      <c r="K7" s="1">
        <v>43855</v>
      </c>
    </row>
    <row r="8" spans="1:11">
      <c r="A8" t="s">
        <v>201</v>
      </c>
      <c r="B8">
        <v>1.2139</v>
      </c>
      <c r="C8" s="32">
        <f t="shared" si="0"/>
        <v>-2.0020989747315698E-2</v>
      </c>
      <c r="D8">
        <v>3756.88</v>
      </c>
      <c r="E8" s="33">
        <f t="shared" si="1"/>
        <v>-3.632679235603431E-2</v>
      </c>
      <c r="K8" s="1">
        <v>43856</v>
      </c>
    </row>
    <row r="9" spans="1:11">
      <c r="A9" t="s">
        <v>202</v>
      </c>
      <c r="B9">
        <v>1.2657</v>
      </c>
      <c r="C9" s="32">
        <f t="shared" si="0"/>
        <v>4.267237828486703E-2</v>
      </c>
      <c r="D9">
        <v>3802.38</v>
      </c>
      <c r="E9" s="33">
        <f t="shared" si="1"/>
        <v>1.2111113477140556E-2</v>
      </c>
      <c r="K9" s="1">
        <v>43857</v>
      </c>
    </row>
    <row r="10" spans="1:11">
      <c r="A10" t="s">
        <v>203</v>
      </c>
      <c r="B10">
        <v>1.1725000000000001</v>
      </c>
      <c r="C10" s="32">
        <f t="shared" si="0"/>
        <v>-7.3635142608832971E-2</v>
      </c>
      <c r="D10">
        <v>3510.99</v>
      </c>
      <c r="E10" s="33">
        <f t="shared" si="1"/>
        <v>-7.6633582124879807E-2</v>
      </c>
      <c r="K10" s="1">
        <v>43858</v>
      </c>
    </row>
    <row r="11" spans="1:11">
      <c r="A11" t="s">
        <v>204</v>
      </c>
      <c r="B11">
        <v>1.2099</v>
      </c>
      <c r="C11" s="32">
        <f t="shared" si="0"/>
        <v>3.1897654584221558E-2</v>
      </c>
      <c r="D11">
        <v>3517.66</v>
      </c>
      <c r="E11" s="33">
        <f t="shared" si="1"/>
        <v>1.8997490736232248E-3</v>
      </c>
      <c r="K11" s="1">
        <v>43859</v>
      </c>
    </row>
    <row r="12" spans="1:11">
      <c r="A12" t="s">
        <v>205</v>
      </c>
      <c r="B12">
        <v>1.1326000000000001</v>
      </c>
      <c r="C12" s="33">
        <f t="shared" si="0"/>
        <v>-6.3889577651045526E-2</v>
      </c>
      <c r="D12">
        <v>3334.5</v>
      </c>
      <c r="E12" s="32">
        <f t="shared" si="1"/>
        <v>-5.2068704763962415E-2</v>
      </c>
      <c r="K12" s="1">
        <v>43860</v>
      </c>
    </row>
    <row r="13" spans="1:11">
      <c r="A13" t="s">
        <v>206</v>
      </c>
      <c r="B13">
        <v>1.1413</v>
      </c>
      <c r="C13" s="33">
        <f t="shared" si="0"/>
        <v>7.681440932368E-3</v>
      </c>
      <c r="D13">
        <v>3438.87</v>
      </c>
      <c r="E13" s="32">
        <f t="shared" si="1"/>
        <v>3.1300044984255537E-2</v>
      </c>
      <c r="K13" s="1">
        <v>43861</v>
      </c>
    </row>
    <row r="14" spans="1:11">
      <c r="A14" t="s">
        <v>207</v>
      </c>
      <c r="B14">
        <v>1.0508</v>
      </c>
      <c r="C14" s="32">
        <f t="shared" si="0"/>
        <v>-7.929554017348639E-2</v>
      </c>
      <c r="D14">
        <v>3153.82</v>
      </c>
      <c r="E14" s="33">
        <f t="shared" si="1"/>
        <v>-8.2890600691506111E-2</v>
      </c>
      <c r="K14" s="1">
        <v>43862</v>
      </c>
    </row>
    <row r="15" spans="1:11">
      <c r="A15" t="s">
        <v>208</v>
      </c>
      <c r="B15">
        <v>1.0674999999999999</v>
      </c>
      <c r="C15" s="32">
        <f t="shared" si="0"/>
        <v>1.589265321659683E-2</v>
      </c>
      <c r="D15">
        <v>3172.69</v>
      </c>
      <c r="E15" s="33">
        <f t="shared" si="1"/>
        <v>5.9832203486565039E-3</v>
      </c>
      <c r="K15" s="1">
        <v>43863</v>
      </c>
    </row>
    <row r="16" spans="1:11">
      <c r="A16" t="s">
        <v>209</v>
      </c>
      <c r="B16">
        <v>1.0311999999999999</v>
      </c>
      <c r="C16" s="32">
        <f t="shared" si="0"/>
        <v>-3.4004683840749395E-2</v>
      </c>
      <c r="D16">
        <v>3010.65</v>
      </c>
      <c r="E16" s="33">
        <f t="shared" si="1"/>
        <v>-5.1073379372078564E-2</v>
      </c>
      <c r="J16" t="s">
        <v>220</v>
      </c>
      <c r="K16" s="1">
        <v>43925</v>
      </c>
    </row>
    <row r="17" spans="1:23">
      <c r="A17" t="s">
        <v>212</v>
      </c>
      <c r="C17" s="34">
        <f>B16/B5-1</f>
        <v>-0.21204248490868804</v>
      </c>
      <c r="E17" s="33">
        <f>D16/D5-1</f>
        <v>-0.29590261699291365</v>
      </c>
      <c r="K17" s="1">
        <v>43926</v>
      </c>
    </row>
    <row r="18" spans="1:23">
      <c r="K18" s="1">
        <v>43927</v>
      </c>
    </row>
    <row r="19" spans="1:23">
      <c r="A19" t="s">
        <v>234</v>
      </c>
      <c r="J19" t="s">
        <v>221</v>
      </c>
      <c r="K19" s="1">
        <v>43952</v>
      </c>
      <c r="M19" t="s">
        <v>226</v>
      </c>
      <c r="U19" t="s">
        <v>117</v>
      </c>
    </row>
    <row r="20" spans="1:23">
      <c r="A20" s="39" t="s">
        <v>213</v>
      </c>
      <c r="B20" s="39"/>
      <c r="C20" s="39" t="s">
        <v>214</v>
      </c>
      <c r="D20" s="39"/>
      <c r="E20" s="16" t="s">
        <v>215</v>
      </c>
      <c r="F20" t="s">
        <v>224</v>
      </c>
      <c r="G20" t="s">
        <v>225</v>
      </c>
      <c r="K20" s="1">
        <v>43953</v>
      </c>
      <c r="M20" s="39" t="s">
        <v>213</v>
      </c>
      <c r="N20" s="39"/>
      <c r="O20" s="39" t="s">
        <v>214</v>
      </c>
      <c r="P20" s="39"/>
      <c r="Q20" s="16" t="s">
        <v>215</v>
      </c>
      <c r="R20" t="s">
        <v>224</v>
      </c>
      <c r="S20" t="s">
        <v>225</v>
      </c>
      <c r="U20" t="s">
        <v>213</v>
      </c>
      <c r="V20" t="s">
        <v>214</v>
      </c>
      <c r="W20" t="s">
        <v>235</v>
      </c>
    </row>
    <row r="21" spans="1:23">
      <c r="A21" s="1">
        <v>43574</v>
      </c>
      <c r="B21">
        <v>1.3203</v>
      </c>
      <c r="C21" s="1">
        <v>43622</v>
      </c>
      <c r="D21">
        <v>1.1417999999999999</v>
      </c>
      <c r="E21" s="16">
        <f>D21/B21-1</f>
        <v>-0.13519654623949107</v>
      </c>
      <c r="F21">
        <f t="shared" ref="F21:F26" si="2">NETWORKDAYS(A21,C21,K$5:K$101)-1</f>
        <v>34</v>
      </c>
      <c r="G21">
        <f t="shared" ref="G21:G28" si="3">DATEDIF(A21,C21,"D")</f>
        <v>48</v>
      </c>
      <c r="H21" cm="1">
        <f t="array" aca="1" ref="H21" ca="1">SUMPRODUCT(N(WEEKDAY(ROW(INDIRECT(A21&amp;":"&amp;C21)),2)&lt;6))-1</f>
        <v>34</v>
      </c>
      <c r="K21" s="1">
        <v>43954</v>
      </c>
      <c r="U21">
        <v>4120.6099999999997</v>
      </c>
      <c r="V21">
        <v>3564.68</v>
      </c>
      <c r="W21" s="16">
        <f t="shared" ref="W21:W23" si="4">V21/U21-1</f>
        <v>-0.13491449081568019</v>
      </c>
    </row>
    <row r="22" spans="1:23">
      <c r="A22" s="1">
        <v>43850</v>
      </c>
      <c r="B22">
        <v>1.4881</v>
      </c>
      <c r="C22" s="1">
        <v>43864</v>
      </c>
      <c r="D22">
        <v>1.3514999999999999</v>
      </c>
      <c r="E22" s="16">
        <f t="shared" ref="E22:E28" si="5">D22/B22-1</f>
        <v>-9.1794906256300046E-2</v>
      </c>
      <c r="F22">
        <f t="shared" si="2"/>
        <v>4</v>
      </c>
      <c r="G22">
        <f t="shared" si="3"/>
        <v>14</v>
      </c>
      <c r="H22" cm="1">
        <f t="array" aca="1" ref="H22" ca="1">SUMPRODUCT(N(WEEKDAY(ROW(INDIRECT(A22&amp;":"&amp;C22)),2)&lt;6))-1</f>
        <v>10</v>
      </c>
      <c r="K22" s="1">
        <v>43955</v>
      </c>
      <c r="U22">
        <v>4185.83</v>
      </c>
      <c r="V22">
        <v>3688.36</v>
      </c>
      <c r="W22" s="16">
        <f t="shared" si="4"/>
        <v>-0.1188462025452538</v>
      </c>
    </row>
    <row r="23" spans="1:23">
      <c r="A23" s="1">
        <v>43895</v>
      </c>
      <c r="B23">
        <v>1.5445</v>
      </c>
      <c r="C23" s="1">
        <v>43913</v>
      </c>
      <c r="D23">
        <v>1.3053999999999999</v>
      </c>
      <c r="E23" s="16">
        <f t="shared" si="5"/>
        <v>-0.15480738102945946</v>
      </c>
      <c r="F23">
        <f t="shared" si="2"/>
        <v>12</v>
      </c>
      <c r="G23">
        <f t="shared" si="3"/>
        <v>18</v>
      </c>
      <c r="H23" cm="1">
        <f t="array" aca="1" ref="H23" ca="1">SUMPRODUCT(N(WEEKDAY(ROW(INDIRECT(A23&amp;":"&amp;C23)),2)&lt;6))-1</f>
        <v>12</v>
      </c>
      <c r="K23" s="1">
        <v>43956</v>
      </c>
      <c r="U23">
        <v>4206.7299999999996</v>
      </c>
      <c r="V23">
        <v>3530.31</v>
      </c>
      <c r="W23" s="16">
        <f t="shared" si="4"/>
        <v>-0.16079472654532134</v>
      </c>
    </row>
    <row r="24" spans="1:23">
      <c r="A24" s="1">
        <v>43970</v>
      </c>
      <c r="B24">
        <v>1.5589</v>
      </c>
      <c r="C24" s="1">
        <v>43973</v>
      </c>
      <c r="D24">
        <v>1.4962</v>
      </c>
      <c r="E24" s="16">
        <f t="shared" si="5"/>
        <v>-4.0220668420039796E-2</v>
      </c>
      <c r="F24">
        <f t="shared" si="2"/>
        <v>3</v>
      </c>
      <c r="G24">
        <f t="shared" si="3"/>
        <v>3</v>
      </c>
      <c r="H24" cm="1">
        <f t="array" aca="1" ref="H24" ca="1">SUMPRODUCT(N(WEEKDAY(ROW(INDIRECT(A24&amp;":"&amp;C24)),2)&lt;6))-1</f>
        <v>3</v>
      </c>
      <c r="J24" t="s">
        <v>222</v>
      </c>
      <c r="K24" s="1">
        <v>44007</v>
      </c>
      <c r="W24" s="16"/>
    </row>
    <row r="25" spans="1:23">
      <c r="A25" s="1">
        <v>44025</v>
      </c>
      <c r="B25">
        <v>1.9314</v>
      </c>
      <c r="C25" s="1">
        <v>44028</v>
      </c>
      <c r="D25">
        <v>1.8248</v>
      </c>
      <c r="E25" s="16">
        <f t="shared" si="5"/>
        <v>-5.5193124158641416E-2</v>
      </c>
      <c r="F25">
        <f t="shared" si="2"/>
        <v>3</v>
      </c>
      <c r="G25">
        <f t="shared" si="3"/>
        <v>3</v>
      </c>
      <c r="H25" cm="1">
        <f t="array" aca="1" ref="H25" ca="1">SUMPRODUCT(N(WEEKDAY(ROW(INDIRECT(A25&amp;":"&amp;C25)),2)&lt;6))-1</f>
        <v>3</v>
      </c>
      <c r="K25" s="1">
        <v>44008</v>
      </c>
      <c r="W25" s="16"/>
    </row>
    <row r="26" spans="1:23">
      <c r="A26" s="1">
        <v>44076</v>
      </c>
      <c r="B26">
        <v>2.06</v>
      </c>
      <c r="C26" s="1">
        <v>44083</v>
      </c>
      <c r="D26">
        <v>1.9164000000000001</v>
      </c>
      <c r="E26" s="16">
        <f t="shared" si="5"/>
        <v>-6.9708737864077608E-2</v>
      </c>
      <c r="F26">
        <f t="shared" si="2"/>
        <v>5</v>
      </c>
      <c r="G26">
        <f t="shared" si="3"/>
        <v>7</v>
      </c>
      <c r="H26" cm="1">
        <f t="array" aca="1" ref="H26" ca="1">SUMPRODUCT(N(WEEKDAY(ROW(INDIRECT(A26&amp;":"&amp;C26)),2)&lt;6))-1</f>
        <v>5</v>
      </c>
      <c r="K26" s="1">
        <v>44009</v>
      </c>
      <c r="W26" s="16"/>
    </row>
    <row r="27" spans="1:23">
      <c r="A27" s="1">
        <v>44117</v>
      </c>
      <c r="B27">
        <v>2.0827</v>
      </c>
      <c r="C27" s="1">
        <v>44127</v>
      </c>
      <c r="D27">
        <v>1.9997</v>
      </c>
      <c r="E27" s="16">
        <f t="shared" si="5"/>
        <v>-3.9852115042973035E-2</v>
      </c>
      <c r="F27">
        <f>NETWORKDAYS(A27,C27,K$5:K$10001)-1</f>
        <v>8</v>
      </c>
      <c r="G27">
        <f t="shared" si="3"/>
        <v>10</v>
      </c>
      <c r="H27" cm="1">
        <f t="array" aca="1" ref="H27" ca="1">SUMPRODUCT(N(WEEKDAY(ROW(INDIRECT(A27&amp;":"&amp;C27)),2)&lt;6))-1</f>
        <v>8</v>
      </c>
      <c r="J27" t="s">
        <v>223</v>
      </c>
      <c r="K27" s="1">
        <v>44105</v>
      </c>
      <c r="W27" s="16"/>
    </row>
    <row r="28" spans="1:23">
      <c r="A28" s="1">
        <v>44237</v>
      </c>
      <c r="B28">
        <v>2.649</v>
      </c>
      <c r="C28" s="1">
        <v>44606</v>
      </c>
      <c r="D28">
        <v>2.16</v>
      </c>
      <c r="E28" s="16">
        <f t="shared" si="5"/>
        <v>-0.18459796149490371</v>
      </c>
      <c r="F28">
        <f>NETWORKDAYS(A28,C28,K$5:K$10001)-1</f>
        <v>258</v>
      </c>
      <c r="G28">
        <f t="shared" si="3"/>
        <v>369</v>
      </c>
      <c r="H28" cm="1">
        <f t="array" aca="1" ref="H28" ca="1">SUMPRODUCT(N(WEEKDAY(ROW(INDIRECT(A28&amp;":"&amp;C28)),2)&lt;6))-1</f>
        <v>263</v>
      </c>
      <c r="K28" s="1">
        <v>44106</v>
      </c>
      <c r="M28" s="1">
        <v>44237</v>
      </c>
      <c r="N28">
        <v>2.8247</v>
      </c>
      <c r="O28" s="1">
        <v>44279</v>
      </c>
      <c r="P28">
        <v>2.3003</v>
      </c>
      <c r="Q28" s="16">
        <f>P28/N28-1</f>
        <v>-0.18564803341947822</v>
      </c>
      <c r="R28">
        <f>NETWORKDAYS(M28,O28,K$5:K$10001)-1</f>
        <v>25</v>
      </c>
      <c r="S28">
        <f>DATEDIF(M28,O28,"D")</f>
        <v>42</v>
      </c>
      <c r="U28">
        <v>5807.72</v>
      </c>
      <c r="V28">
        <v>4928.6899999999996</v>
      </c>
      <c r="W28" s="16">
        <f>V28/U28-1</f>
        <v>-0.1513554372455973</v>
      </c>
    </row>
    <row r="29" spans="1:23">
      <c r="K29" s="1">
        <v>44107</v>
      </c>
    </row>
    <row r="30" spans="1:23">
      <c r="K30" s="1">
        <v>44108</v>
      </c>
    </row>
    <row r="31" spans="1:23">
      <c r="K31" s="1">
        <v>44109</v>
      </c>
    </row>
    <row r="32" spans="1:23">
      <c r="K32" s="1">
        <v>44110</v>
      </c>
    </row>
    <row r="33" spans="1:11">
      <c r="K33" s="1">
        <v>44111</v>
      </c>
    </row>
    <row r="34" spans="1:11">
      <c r="K34" s="1">
        <v>44112</v>
      </c>
    </row>
    <row r="35" spans="1:11">
      <c r="J35" t="s">
        <v>218</v>
      </c>
      <c r="K35" s="1">
        <v>44197</v>
      </c>
    </row>
    <row r="36" spans="1:11">
      <c r="K36" s="1">
        <v>44198</v>
      </c>
    </row>
    <row r="37" spans="1:11">
      <c r="K37" s="1">
        <v>44199</v>
      </c>
    </row>
    <row r="38" spans="1:11">
      <c r="J38" t="s">
        <v>219</v>
      </c>
      <c r="K38" s="1">
        <v>44238</v>
      </c>
    </row>
    <row r="39" spans="1:11">
      <c r="K39" s="1">
        <v>44239</v>
      </c>
    </row>
    <row r="40" spans="1:11">
      <c r="K40" s="1">
        <v>44242</v>
      </c>
    </row>
    <row r="41" spans="1:11">
      <c r="K41" s="1">
        <v>44243</v>
      </c>
    </row>
    <row r="42" spans="1:11">
      <c r="K42" s="1">
        <v>44244</v>
      </c>
    </row>
    <row r="44" spans="1:11">
      <c r="B44" t="s">
        <v>261</v>
      </c>
      <c r="D44" t="s">
        <v>262</v>
      </c>
      <c r="F44" t="s">
        <v>263</v>
      </c>
      <c r="H44" t="s">
        <v>308</v>
      </c>
    </row>
    <row r="45" spans="1:11">
      <c r="A45" s="35">
        <v>43070</v>
      </c>
      <c r="B45">
        <v>1.2468999999999999</v>
      </c>
      <c r="F45">
        <v>4030.86</v>
      </c>
      <c r="H45">
        <v>6250.82</v>
      </c>
    </row>
    <row r="46" spans="1:11">
      <c r="A46" s="35">
        <v>43101</v>
      </c>
      <c r="B46">
        <v>1.3087</v>
      </c>
      <c r="C46" s="33">
        <f>B46/B45-1</f>
        <v>4.9562916031758775E-2</v>
      </c>
      <c r="F46">
        <v>4275.8999999999996</v>
      </c>
      <c r="G46" s="16">
        <f t="shared" ref="G46:G57" si="6">F46/F45-1</f>
        <v>6.0790997454637452E-2</v>
      </c>
      <c r="H46">
        <v>6189.34</v>
      </c>
      <c r="I46" s="16">
        <f>H46/H45-1</f>
        <v>-9.8355095811428761E-3</v>
      </c>
    </row>
    <row r="47" spans="1:11">
      <c r="A47" s="35">
        <v>43132</v>
      </c>
      <c r="B47">
        <v>1.2653000000000001</v>
      </c>
      <c r="C47" s="16">
        <f>B47/B46-1</f>
        <v>-3.316268052265603E-2</v>
      </c>
      <c r="F47">
        <v>4023.64</v>
      </c>
      <c r="G47" s="16">
        <f t="shared" si="6"/>
        <v>-5.899576697303488E-2</v>
      </c>
      <c r="H47">
        <v>6023.68</v>
      </c>
      <c r="I47" s="16">
        <f>H47/H46-1</f>
        <v>-2.6765374014030563E-2</v>
      </c>
    </row>
    <row r="48" spans="1:11">
      <c r="A48" s="35">
        <v>43160</v>
      </c>
      <c r="B48">
        <v>1.2386999999999999</v>
      </c>
      <c r="C48" s="16">
        <f t="shared" ref="C48:C111" si="7">B48/B47-1</f>
        <v>-2.1022682367818013E-2</v>
      </c>
      <c r="F48">
        <v>3898.5</v>
      </c>
      <c r="G48" s="16">
        <f t="shared" si="6"/>
        <v>-3.1101191955542729E-2</v>
      </c>
      <c r="H48">
        <v>6114.74</v>
      </c>
      <c r="I48" s="16">
        <f t="shared" ref="I48:I107" si="8">H48/H47-1</f>
        <v>1.5117004887377661E-2</v>
      </c>
    </row>
    <row r="49" spans="1:9">
      <c r="A49" s="35">
        <v>43191</v>
      </c>
      <c r="B49">
        <v>1.2139</v>
      </c>
      <c r="C49" s="16">
        <f t="shared" si="7"/>
        <v>-2.0020989747315698E-2</v>
      </c>
      <c r="F49">
        <v>3756.88</v>
      </c>
      <c r="G49" s="16">
        <f t="shared" si="6"/>
        <v>-3.632679235603431E-2</v>
      </c>
      <c r="H49">
        <v>5860.98</v>
      </c>
      <c r="I49" s="16">
        <f t="shared" si="8"/>
        <v>-4.1499720347880742E-2</v>
      </c>
    </row>
    <row r="50" spans="1:9">
      <c r="A50" s="35">
        <v>43221</v>
      </c>
      <c r="B50">
        <v>1.2657</v>
      </c>
      <c r="C50" s="16">
        <f t="shared" si="7"/>
        <v>4.267237828486703E-2</v>
      </c>
      <c r="F50">
        <v>3802</v>
      </c>
      <c r="G50" s="16">
        <f t="shared" si="6"/>
        <v>1.2009965716232696E-2</v>
      </c>
      <c r="H50">
        <v>5754.48</v>
      </c>
      <c r="I50" s="16">
        <f t="shared" si="8"/>
        <v>-1.8171022593491237E-2</v>
      </c>
    </row>
    <row r="51" spans="1:9">
      <c r="A51" s="35">
        <v>43252</v>
      </c>
      <c r="B51">
        <v>1.1725000000000001</v>
      </c>
      <c r="C51" s="16">
        <f t="shared" si="7"/>
        <v>-7.3635142608832971E-2</v>
      </c>
      <c r="F51">
        <v>3510.99</v>
      </c>
      <c r="G51" s="16">
        <f t="shared" si="6"/>
        <v>-7.6541294055760156E-2</v>
      </c>
      <c r="H51">
        <v>5217.76</v>
      </c>
      <c r="I51" s="16">
        <f t="shared" si="8"/>
        <v>-9.3269939247334177E-2</v>
      </c>
    </row>
    <row r="52" spans="1:9">
      <c r="A52" s="35">
        <v>43282</v>
      </c>
      <c r="B52">
        <v>1.2099</v>
      </c>
      <c r="C52" s="16">
        <f t="shared" si="7"/>
        <v>3.1897654584221558E-2</v>
      </c>
      <c r="F52">
        <v>3517.66</v>
      </c>
      <c r="G52" s="16">
        <f t="shared" si="6"/>
        <v>1.8997490736232248E-3</v>
      </c>
      <c r="H52">
        <v>5188.72</v>
      </c>
      <c r="I52" s="16">
        <f t="shared" si="8"/>
        <v>-5.5656066971266904E-3</v>
      </c>
    </row>
    <row r="53" spans="1:9">
      <c r="A53" s="35">
        <v>43313</v>
      </c>
      <c r="B53">
        <v>1.1326000000000001</v>
      </c>
      <c r="C53" s="33">
        <f t="shared" si="7"/>
        <v>-6.3889577651045526E-2</v>
      </c>
      <c r="F53">
        <v>3334.5</v>
      </c>
      <c r="G53" s="16">
        <f t="shared" si="6"/>
        <v>-5.2068704763962415E-2</v>
      </c>
      <c r="H53">
        <v>4814.82</v>
      </c>
      <c r="I53" s="16">
        <f t="shared" si="8"/>
        <v>-7.2060161272915146E-2</v>
      </c>
    </row>
    <row r="54" spans="1:9">
      <c r="A54" s="35">
        <v>43344</v>
      </c>
      <c r="B54">
        <v>1.1413</v>
      </c>
      <c r="C54" s="33">
        <f t="shared" si="7"/>
        <v>7.681440932368E-3</v>
      </c>
      <c r="D54">
        <v>1.0343</v>
      </c>
      <c r="F54">
        <v>3438.87</v>
      </c>
      <c r="G54" s="16">
        <f t="shared" si="6"/>
        <v>3.1300044984255537E-2</v>
      </c>
      <c r="H54">
        <v>4800.7299999999996</v>
      </c>
      <c r="I54" s="16">
        <f t="shared" si="8"/>
        <v>-2.9263814638968988E-3</v>
      </c>
    </row>
    <row r="55" spans="1:9">
      <c r="A55" s="35">
        <v>43374</v>
      </c>
      <c r="B55">
        <v>1.0508</v>
      </c>
      <c r="C55" s="16">
        <f t="shared" si="7"/>
        <v>-7.929554017348639E-2</v>
      </c>
      <c r="D55">
        <v>0.94510000000000005</v>
      </c>
      <c r="E55" s="16">
        <f t="shared" ref="E55:E57" si="9">D55/D54-1</f>
        <v>-8.6241902736149956E-2</v>
      </c>
      <c r="F55">
        <v>3153.82</v>
      </c>
      <c r="G55" s="16">
        <f t="shared" si="6"/>
        <v>-8.2890600691506111E-2</v>
      </c>
      <c r="H55">
        <v>4272.55</v>
      </c>
      <c r="I55" s="16">
        <f t="shared" si="8"/>
        <v>-0.11002076767491598</v>
      </c>
    </row>
    <row r="56" spans="1:9">
      <c r="A56" s="35">
        <v>43405</v>
      </c>
      <c r="B56">
        <v>1.0674999999999999</v>
      </c>
      <c r="C56" s="16">
        <f t="shared" si="7"/>
        <v>1.589265321659683E-2</v>
      </c>
      <c r="D56">
        <v>0.96560000000000001</v>
      </c>
      <c r="E56" s="16">
        <f t="shared" si="9"/>
        <v>2.1690826367580129E-2</v>
      </c>
      <c r="F56">
        <v>3172.69</v>
      </c>
      <c r="G56" s="16">
        <f t="shared" si="6"/>
        <v>5.9832203486565039E-3</v>
      </c>
      <c r="H56">
        <v>4376.6499999999996</v>
      </c>
      <c r="I56" s="16">
        <f t="shared" si="8"/>
        <v>2.4364840668921195E-2</v>
      </c>
    </row>
    <row r="57" spans="1:9">
      <c r="A57" s="35">
        <v>43435</v>
      </c>
      <c r="B57">
        <v>1.0311999999999999</v>
      </c>
      <c r="C57" s="16">
        <f t="shared" si="7"/>
        <v>-3.4004683840749395E-2</v>
      </c>
      <c r="D57">
        <v>0.91459999999999997</v>
      </c>
      <c r="E57" s="33">
        <f t="shared" si="9"/>
        <v>-5.2816901408450745E-2</v>
      </c>
      <c r="F57">
        <v>3010.65</v>
      </c>
      <c r="G57" s="16">
        <f t="shared" si="6"/>
        <v>-5.1073379372078564E-2</v>
      </c>
      <c r="H57">
        <v>4168.04</v>
      </c>
      <c r="I57" s="16">
        <f t="shared" si="8"/>
        <v>-4.7664309460431986E-2</v>
      </c>
    </row>
    <row r="58" spans="1:9">
      <c r="A58" s="35">
        <v>43466</v>
      </c>
      <c r="B58">
        <v>1.0678000000000001</v>
      </c>
      <c r="C58" s="33">
        <f t="shared" si="7"/>
        <v>3.5492629945694576E-2</v>
      </c>
      <c r="D58">
        <v>0.95860000000000001</v>
      </c>
      <c r="E58" s="33">
        <f t="shared" ref="E58:E89" si="10">D58/D57-1</f>
        <v>4.810846271594138E-2</v>
      </c>
      <c r="F58">
        <v>3201.63</v>
      </c>
      <c r="G58" s="16">
        <f t="shared" ref="G58:G88" si="11">F58/F57-1</f>
        <v>6.3434806437148161E-2</v>
      </c>
      <c r="H58">
        <v>4176.47</v>
      </c>
      <c r="I58" s="16">
        <f t="shared" si="8"/>
        <v>2.0225333730004014E-3</v>
      </c>
    </row>
    <row r="59" spans="1:9">
      <c r="A59" s="35">
        <v>43497</v>
      </c>
      <c r="B59">
        <v>1.1928000000000001</v>
      </c>
      <c r="C59" s="33">
        <f t="shared" si="7"/>
        <v>0.11706312043453826</v>
      </c>
      <c r="D59">
        <v>1.1012999999999999</v>
      </c>
      <c r="E59" s="16">
        <f t="shared" si="10"/>
        <v>0.14886292509910271</v>
      </c>
      <c r="F59">
        <v>3669.39</v>
      </c>
      <c r="G59" s="16">
        <f t="shared" si="11"/>
        <v>0.14610058001705384</v>
      </c>
      <c r="H59">
        <v>5025.29</v>
      </c>
      <c r="I59" s="16">
        <f t="shared" si="8"/>
        <v>0.20323862017445338</v>
      </c>
    </row>
    <row r="60" spans="1:9">
      <c r="A60" s="35">
        <v>43525</v>
      </c>
      <c r="B60">
        <v>1.2703</v>
      </c>
      <c r="C60" s="16">
        <f t="shared" si="7"/>
        <v>6.4973172367538412E-2</v>
      </c>
      <c r="D60">
        <v>1.1947000000000001</v>
      </c>
      <c r="E60" s="16">
        <f t="shared" si="10"/>
        <v>8.4808862253700212E-2</v>
      </c>
      <c r="F60">
        <v>3872</v>
      </c>
      <c r="G60" s="16">
        <f t="shared" si="11"/>
        <v>5.5216262103510383E-2</v>
      </c>
      <c r="H60">
        <v>5547.66</v>
      </c>
      <c r="I60" s="16">
        <f t="shared" si="8"/>
        <v>0.10394822985340157</v>
      </c>
    </row>
    <row r="61" spans="1:9">
      <c r="A61" s="35">
        <v>43556</v>
      </c>
      <c r="B61">
        <v>1.2524</v>
      </c>
      <c r="C61" s="33">
        <f t="shared" si="7"/>
        <v>-1.4091159568605849E-2</v>
      </c>
      <c r="D61">
        <v>1.1726000000000001</v>
      </c>
      <c r="E61" s="33">
        <f t="shared" si="10"/>
        <v>-1.8498367791077275E-2</v>
      </c>
      <c r="F61">
        <v>3913</v>
      </c>
      <c r="G61" s="16">
        <f t="shared" si="11"/>
        <v>1.0588842975206569E-2</v>
      </c>
      <c r="H61">
        <v>5307.56</v>
      </c>
      <c r="I61" s="16">
        <f t="shared" si="8"/>
        <v>-4.327950883796039E-2</v>
      </c>
    </row>
    <row r="62" spans="1:9">
      <c r="A62" s="35">
        <v>43586</v>
      </c>
      <c r="B62">
        <v>1.1701999999999999</v>
      </c>
      <c r="C62" s="16">
        <f t="shared" si="7"/>
        <v>-6.5633982753114051E-2</v>
      </c>
      <c r="D62">
        <v>1.1129</v>
      </c>
      <c r="E62" s="16">
        <f t="shared" si="10"/>
        <v>-5.091250213201437E-2</v>
      </c>
      <c r="F62">
        <v>3629</v>
      </c>
      <c r="G62" s="16">
        <f t="shared" si="11"/>
        <v>-7.2578584206491215E-2</v>
      </c>
      <c r="H62">
        <v>4912</v>
      </c>
      <c r="I62" s="16">
        <f t="shared" si="8"/>
        <v>-7.4527654892266981E-2</v>
      </c>
    </row>
    <row r="63" spans="1:9">
      <c r="A63" s="35">
        <v>43617</v>
      </c>
      <c r="B63">
        <v>1.2410000000000001</v>
      </c>
      <c r="C63" s="16">
        <f t="shared" si="7"/>
        <v>6.0502478208853461E-2</v>
      </c>
      <c r="D63">
        <v>1.1702999999999999</v>
      </c>
      <c r="E63" s="33">
        <f t="shared" si="10"/>
        <v>5.157696109264065E-2</v>
      </c>
      <c r="F63">
        <v>3825</v>
      </c>
      <c r="G63" s="16">
        <f t="shared" si="11"/>
        <v>5.400936897216857E-2</v>
      </c>
      <c r="H63">
        <v>4950.4799999999996</v>
      </c>
      <c r="I63" s="16">
        <f t="shared" si="8"/>
        <v>7.833876221498226E-3</v>
      </c>
    </row>
    <row r="64" spans="1:9">
      <c r="A64" s="35">
        <v>43647</v>
      </c>
      <c r="B64">
        <v>1.2713000000000001</v>
      </c>
      <c r="C64" s="16">
        <f t="shared" si="7"/>
        <v>2.4415793714746226E-2</v>
      </c>
      <c r="D64">
        <v>1.2149000000000001</v>
      </c>
      <c r="E64" s="16">
        <f t="shared" si="10"/>
        <v>3.8109886353926425E-2</v>
      </c>
      <c r="F64">
        <v>3835</v>
      </c>
      <c r="G64" s="16">
        <f t="shared" si="11"/>
        <v>2.614379084967311E-3</v>
      </c>
      <c r="H64">
        <v>4903.2</v>
      </c>
      <c r="I64" s="16">
        <f t="shared" si="8"/>
        <v>-9.5505890337905797E-3</v>
      </c>
    </row>
    <row r="65" spans="1:9">
      <c r="A65" s="35">
        <v>43678</v>
      </c>
      <c r="B65">
        <v>1.2976000000000001</v>
      </c>
      <c r="C65" s="16">
        <f t="shared" si="7"/>
        <v>2.0687485251317472E-2</v>
      </c>
      <c r="D65">
        <v>1.2708999999999999</v>
      </c>
      <c r="E65" s="16">
        <f t="shared" si="10"/>
        <v>4.6094328751337343E-2</v>
      </c>
      <c r="F65">
        <v>3799</v>
      </c>
      <c r="G65" s="16">
        <f t="shared" si="11"/>
        <v>-9.3872229465449264E-3</v>
      </c>
      <c r="H65">
        <v>4886.49</v>
      </c>
      <c r="I65" s="16">
        <f t="shared" si="8"/>
        <v>-3.4079784630445253E-3</v>
      </c>
    </row>
    <row r="66" spans="1:9">
      <c r="A66" s="35">
        <v>43709</v>
      </c>
      <c r="B66">
        <v>1.3188</v>
      </c>
      <c r="C66" s="16">
        <f t="shared" si="7"/>
        <v>1.6337854500616533E-2</v>
      </c>
      <c r="D66">
        <v>1.3031999999999999</v>
      </c>
      <c r="E66" s="16">
        <f t="shared" si="10"/>
        <v>2.5415060193563654E-2</v>
      </c>
      <c r="F66">
        <v>3814</v>
      </c>
      <c r="G66" s="16">
        <f t="shared" si="11"/>
        <v>3.9484074756515053E-3</v>
      </c>
      <c r="H66">
        <v>4940.8999999999996</v>
      </c>
      <c r="I66" s="16">
        <f t="shared" si="8"/>
        <v>1.1134781816805051E-2</v>
      </c>
    </row>
    <row r="67" spans="1:9">
      <c r="A67" s="35">
        <v>43739</v>
      </c>
      <c r="B67">
        <v>1.3468</v>
      </c>
      <c r="C67" s="16">
        <f t="shared" si="7"/>
        <v>2.1231422505307851E-2</v>
      </c>
      <c r="D67">
        <v>1.3281000000000001</v>
      </c>
      <c r="E67" s="16">
        <f t="shared" si="10"/>
        <v>1.9106813996316863E-2</v>
      </c>
      <c r="F67">
        <v>3886</v>
      </c>
      <c r="G67" s="16">
        <f t="shared" si="11"/>
        <v>1.8877818563188153E-2</v>
      </c>
      <c r="H67">
        <v>4917.42</v>
      </c>
      <c r="I67" s="16">
        <f t="shared" si="8"/>
        <v>-4.7521706571675981E-3</v>
      </c>
    </row>
    <row r="68" spans="1:9">
      <c r="A68" s="35">
        <v>43770</v>
      </c>
      <c r="B68">
        <v>1.3325</v>
      </c>
      <c r="C68" s="16">
        <f t="shared" si="7"/>
        <v>-1.0617760617760652E-2</v>
      </c>
      <c r="D68">
        <v>1.3396999999999999</v>
      </c>
      <c r="E68" s="16">
        <f t="shared" si="10"/>
        <v>8.7342820570739388E-3</v>
      </c>
      <c r="F68">
        <v>3828</v>
      </c>
      <c r="G68" s="16">
        <f t="shared" si="11"/>
        <v>-1.4925373134328401E-2</v>
      </c>
      <c r="H68">
        <v>4894.9399999999996</v>
      </c>
      <c r="I68" s="16">
        <f t="shared" si="8"/>
        <v>-4.5715029426001141E-3</v>
      </c>
    </row>
    <row r="69" spans="1:9">
      <c r="A69" s="35">
        <v>43800</v>
      </c>
      <c r="B69">
        <v>1.4217</v>
      </c>
      <c r="C69" s="33">
        <f t="shared" si="7"/>
        <v>6.6941838649155594E-2</v>
      </c>
      <c r="D69">
        <v>1.4514</v>
      </c>
      <c r="E69" s="16">
        <f t="shared" si="10"/>
        <v>8.3376875419870267E-2</v>
      </c>
      <c r="F69">
        <v>4096</v>
      </c>
      <c r="G69" s="16">
        <f t="shared" si="11"/>
        <v>7.0010449320794255E-2</v>
      </c>
      <c r="H69">
        <v>5267.66</v>
      </c>
      <c r="I69" s="16">
        <f t="shared" si="8"/>
        <v>7.6143936391457334E-2</v>
      </c>
    </row>
    <row r="70" spans="1:9">
      <c r="A70" s="35">
        <v>43831</v>
      </c>
      <c r="B70">
        <v>1.4393</v>
      </c>
      <c r="C70" s="16">
        <f t="shared" si="7"/>
        <v>1.2379545614405352E-2</v>
      </c>
      <c r="D70">
        <v>1.4944</v>
      </c>
      <c r="E70" s="16">
        <f t="shared" si="10"/>
        <v>2.9626567452115227E-2</v>
      </c>
      <c r="F70">
        <v>4003.9</v>
      </c>
      <c r="G70" s="16">
        <f t="shared" si="11"/>
        <v>-2.2485351562499978E-2</v>
      </c>
      <c r="H70">
        <v>5377.74</v>
      </c>
      <c r="I70" s="16">
        <f t="shared" si="8"/>
        <v>2.0897324428683639E-2</v>
      </c>
    </row>
    <row r="71" spans="1:9">
      <c r="A71" s="35">
        <v>43862</v>
      </c>
      <c r="B71">
        <v>1.4652000000000001</v>
      </c>
      <c r="C71" s="16">
        <f t="shared" si="7"/>
        <v>1.799485861182526E-2</v>
      </c>
      <c r="D71">
        <v>1.5494000000000001</v>
      </c>
      <c r="E71" s="16">
        <f t="shared" si="10"/>
        <v>3.6804068522483968E-2</v>
      </c>
      <c r="F71">
        <v>3940</v>
      </c>
      <c r="G71" s="16">
        <f t="shared" si="11"/>
        <v>-1.5959439546442189E-2</v>
      </c>
      <c r="H71">
        <v>5451.29</v>
      </c>
      <c r="I71" s="16">
        <f t="shared" si="8"/>
        <v>1.3676748968897812E-2</v>
      </c>
    </row>
    <row r="72" spans="1:9">
      <c r="A72" s="35">
        <v>43891</v>
      </c>
      <c r="B72">
        <v>1.3640000000000001</v>
      </c>
      <c r="C72" s="33">
        <f t="shared" si="7"/>
        <v>-6.9069069069069067E-2</v>
      </c>
      <c r="D72">
        <v>1.429</v>
      </c>
      <c r="E72" s="33">
        <f t="shared" si="10"/>
        <v>-7.7707499677294511E-2</v>
      </c>
      <c r="F72">
        <v>3686</v>
      </c>
      <c r="G72" s="16">
        <f t="shared" si="11"/>
        <v>-6.4467005076142114E-2</v>
      </c>
      <c r="H72">
        <v>5041.45</v>
      </c>
      <c r="I72" s="16">
        <f t="shared" si="8"/>
        <v>-7.5182204579099632E-2</v>
      </c>
    </row>
    <row r="73" spans="1:9">
      <c r="A73" s="35">
        <v>43922</v>
      </c>
      <c r="B73">
        <v>1.4770000000000001</v>
      </c>
      <c r="C73" s="16">
        <f t="shared" si="7"/>
        <v>8.2844574780058577E-2</v>
      </c>
      <c r="D73">
        <v>1.5581</v>
      </c>
      <c r="E73" s="16">
        <f t="shared" si="10"/>
        <v>9.0342897130860633E-2</v>
      </c>
      <c r="F73">
        <v>3912</v>
      </c>
      <c r="G73" s="16">
        <f t="shared" si="11"/>
        <v>6.1313076505697284E-2</v>
      </c>
      <c r="H73">
        <v>5353.86</v>
      </c>
      <c r="I73" s="16">
        <f t="shared" si="8"/>
        <v>6.1968282934473207E-2</v>
      </c>
    </row>
    <row r="74" spans="1:9">
      <c r="A74" s="35">
        <v>43952</v>
      </c>
      <c r="B74">
        <v>1.5490999999999999</v>
      </c>
      <c r="C74" s="16">
        <f t="shared" si="7"/>
        <v>4.8815165876777034E-2</v>
      </c>
      <c r="D74">
        <v>1.631</v>
      </c>
      <c r="E74" s="16">
        <f t="shared" si="10"/>
        <v>4.678775431615434E-2</v>
      </c>
      <c r="F74">
        <v>3867</v>
      </c>
      <c r="G74" s="16">
        <f t="shared" si="11"/>
        <v>-1.1503067484662566E-2</v>
      </c>
      <c r="H74">
        <v>5406.34</v>
      </c>
      <c r="I74" s="16">
        <f t="shared" si="8"/>
        <v>9.8022734998675087E-3</v>
      </c>
    </row>
    <row r="75" spans="1:9">
      <c r="A75" s="35">
        <v>43983</v>
      </c>
      <c r="B75">
        <v>1.6787000000000001</v>
      </c>
      <c r="C75" s="16">
        <f t="shared" si="7"/>
        <v>8.3661480859854143E-2</v>
      </c>
      <c r="D75">
        <v>1.8139000000000001</v>
      </c>
      <c r="E75" s="16">
        <f t="shared" si="10"/>
        <v>0.11213979153893328</v>
      </c>
      <c r="F75">
        <v>4163.96</v>
      </c>
      <c r="G75" s="16">
        <f t="shared" si="11"/>
        <v>7.6793379881044732E-2</v>
      </c>
      <c r="H75">
        <v>5864.42</v>
      </c>
      <c r="I75" s="16">
        <f t="shared" si="8"/>
        <v>8.4730150157037887E-2</v>
      </c>
    </row>
    <row r="76" spans="1:9">
      <c r="A76" s="35">
        <v>44013</v>
      </c>
      <c r="B76">
        <v>1.923</v>
      </c>
      <c r="C76" s="16">
        <f t="shared" si="7"/>
        <v>0.145529278608447</v>
      </c>
      <c r="D76">
        <v>2.0617999999999999</v>
      </c>
      <c r="E76" s="16">
        <f t="shared" si="10"/>
        <v>0.13666685043276905</v>
      </c>
      <c r="F76">
        <v>4695</v>
      </c>
      <c r="G76" s="16">
        <f t="shared" si="11"/>
        <v>0.12753244507632155</v>
      </c>
      <c r="H76">
        <v>6579.67</v>
      </c>
      <c r="I76" s="16">
        <f t="shared" si="8"/>
        <v>0.12196432042725447</v>
      </c>
    </row>
    <row r="77" spans="1:9">
      <c r="A77" s="35">
        <v>44044</v>
      </c>
      <c r="B77">
        <v>2.0497000000000001</v>
      </c>
      <c r="C77" s="16">
        <f t="shared" si="7"/>
        <v>6.5886635465418619E-2</v>
      </c>
      <c r="D77">
        <v>2.1257999999999999</v>
      </c>
      <c r="E77" s="16">
        <f t="shared" si="10"/>
        <v>3.1040838102628809E-2</v>
      </c>
      <c r="F77">
        <v>4816</v>
      </c>
      <c r="G77" s="16">
        <f t="shared" si="11"/>
        <v>2.5772097976570763E-2</v>
      </c>
      <c r="H77">
        <v>6668.43</v>
      </c>
      <c r="I77" s="16">
        <f t="shared" si="8"/>
        <v>1.3490038254198256E-2</v>
      </c>
    </row>
    <row r="78" spans="1:9">
      <c r="A78" s="35">
        <v>44075</v>
      </c>
      <c r="B78">
        <v>1.9548000000000001</v>
      </c>
      <c r="C78" s="16">
        <f t="shared" si="7"/>
        <v>-4.6299458457335185E-2</v>
      </c>
      <c r="D78">
        <v>2.0278999999999998</v>
      </c>
      <c r="E78" s="16">
        <f t="shared" si="10"/>
        <v>-4.6053250540972868E-2</v>
      </c>
      <c r="F78">
        <v>4587</v>
      </c>
      <c r="G78" s="16">
        <f t="shared" si="11"/>
        <v>-4.7549833887043147E-2</v>
      </c>
      <c r="H78">
        <v>6192.51</v>
      </c>
      <c r="I78" s="16">
        <f t="shared" si="8"/>
        <v>-7.13691228670017E-2</v>
      </c>
    </row>
    <row r="79" spans="1:9">
      <c r="A79" s="35">
        <v>44105</v>
      </c>
      <c r="B79">
        <v>2.0768</v>
      </c>
      <c r="C79" s="16">
        <f t="shared" si="7"/>
        <v>6.2410476775117685E-2</v>
      </c>
      <c r="D79">
        <v>2.0975000000000001</v>
      </c>
      <c r="E79" s="16">
        <f t="shared" si="10"/>
        <v>3.432121899501972E-2</v>
      </c>
      <c r="F79">
        <v>4695</v>
      </c>
      <c r="G79" s="16">
        <f t="shared" si="11"/>
        <v>2.3544800523217724E-2</v>
      </c>
      <c r="H79">
        <v>6111.48</v>
      </c>
      <c r="I79" s="16">
        <f t="shared" si="8"/>
        <v>-1.308516255928549E-2</v>
      </c>
    </row>
    <row r="80" spans="1:9">
      <c r="A80" s="35">
        <v>44136</v>
      </c>
      <c r="B80">
        <v>2.1311</v>
      </c>
      <c r="C80" s="33">
        <f t="shared" si="7"/>
        <v>2.614599383667171E-2</v>
      </c>
      <c r="D80" s="22">
        <v>2.1903000000000001</v>
      </c>
      <c r="E80" s="33">
        <f t="shared" si="10"/>
        <v>4.4243146603099026E-2</v>
      </c>
      <c r="F80">
        <v>4960</v>
      </c>
      <c r="G80" s="16">
        <f t="shared" si="11"/>
        <v>5.6443024494142735E-2</v>
      </c>
      <c r="H80">
        <v>6320.94</v>
      </c>
      <c r="I80" s="16">
        <f t="shared" si="8"/>
        <v>3.4273203872057234E-2</v>
      </c>
    </row>
    <row r="81" spans="1:9">
      <c r="A81" s="35">
        <v>44166</v>
      </c>
      <c r="B81">
        <v>2.2589999999999999</v>
      </c>
      <c r="C81" s="16">
        <f t="shared" si="7"/>
        <v>6.0015954202055299E-2</v>
      </c>
      <c r="D81">
        <v>2.4447999999999999</v>
      </c>
      <c r="E81" s="16">
        <f t="shared" si="10"/>
        <v>0.11619412865817447</v>
      </c>
      <c r="F81">
        <v>5211</v>
      </c>
      <c r="G81" s="16">
        <f t="shared" si="11"/>
        <v>5.0604838709677358E-2</v>
      </c>
      <c r="H81">
        <v>6367.12</v>
      </c>
      <c r="I81" s="16">
        <f t="shared" si="8"/>
        <v>7.3058753919512665E-3</v>
      </c>
    </row>
    <row r="82" spans="1:9">
      <c r="A82" s="35">
        <v>44197</v>
      </c>
      <c r="B82">
        <v>2.4359999999999999</v>
      </c>
      <c r="C82" s="16">
        <f t="shared" si="7"/>
        <v>7.8353253652058363E-2</v>
      </c>
      <c r="D82">
        <v>2.5882000000000001</v>
      </c>
      <c r="E82" s="16">
        <f t="shared" si="10"/>
        <v>5.865510471204205E-2</v>
      </c>
      <c r="F82">
        <v>5351.97</v>
      </c>
      <c r="G82" s="16">
        <f t="shared" si="11"/>
        <v>2.7052389176741576E-2</v>
      </c>
      <c r="H82">
        <v>6346.14</v>
      </c>
      <c r="I82" s="16">
        <f t="shared" si="8"/>
        <v>-3.2950533365162515E-3</v>
      </c>
    </row>
    <row r="83" spans="1:9">
      <c r="A83" s="35">
        <v>44228</v>
      </c>
      <c r="B83">
        <v>2.4060000000000001</v>
      </c>
      <c r="C83" s="33">
        <f t="shared" si="7"/>
        <v>-1.2315270935960521E-2</v>
      </c>
      <c r="D83">
        <v>2.5268999999999999</v>
      </c>
      <c r="E83" s="33">
        <f t="shared" si="10"/>
        <v>-2.3684413878371169E-2</v>
      </c>
      <c r="F83">
        <v>5336</v>
      </c>
      <c r="G83" s="16">
        <f t="shared" si="11"/>
        <v>-2.9839479668234414E-3</v>
      </c>
      <c r="H83">
        <v>6364.35</v>
      </c>
      <c r="I83" s="16">
        <f t="shared" si="8"/>
        <v>2.8694608060964022E-3</v>
      </c>
    </row>
    <row r="84" spans="1:9">
      <c r="A84" s="35">
        <v>44256</v>
      </c>
      <c r="B84">
        <v>2.2507000000000001</v>
      </c>
      <c r="C84" s="16">
        <f t="shared" si="7"/>
        <v>-6.4546965918537036E-2</v>
      </c>
      <c r="D84">
        <v>2.3883999999999999</v>
      </c>
      <c r="E84" s="16">
        <f t="shared" si="10"/>
        <v>-5.4810241798250892E-2</v>
      </c>
      <c r="F84">
        <v>5048</v>
      </c>
      <c r="G84" s="16">
        <f t="shared" si="11"/>
        <v>-5.3973013493253341E-2</v>
      </c>
      <c r="H84">
        <v>6254.07</v>
      </c>
      <c r="I84" s="16">
        <f t="shared" si="8"/>
        <v>-1.7327771099955314E-2</v>
      </c>
    </row>
    <row r="85" spans="1:9">
      <c r="A85" s="35">
        <v>44287</v>
      </c>
      <c r="B85">
        <v>2.3129</v>
      </c>
      <c r="C85" s="16">
        <f t="shared" si="7"/>
        <v>2.7635846625494231E-2</v>
      </c>
      <c r="D85">
        <v>2.4491999999999998</v>
      </c>
      <c r="E85" s="16">
        <f t="shared" si="10"/>
        <v>2.5456372466923449E-2</v>
      </c>
      <c r="F85">
        <v>5123</v>
      </c>
      <c r="G85" s="16">
        <f t="shared" si="11"/>
        <v>1.4857369255150576E-2</v>
      </c>
      <c r="H85">
        <v>6485.71</v>
      </c>
      <c r="I85" s="16">
        <f t="shared" si="8"/>
        <v>3.7038280671626733E-2</v>
      </c>
    </row>
    <row r="86" spans="1:9">
      <c r="A86" s="35">
        <v>44317</v>
      </c>
      <c r="B86">
        <v>2.3826000000000001</v>
      </c>
      <c r="C86" s="33">
        <f t="shared" si="7"/>
        <v>3.0135327943274781E-2</v>
      </c>
      <c r="D86">
        <v>2.5261999999999998</v>
      </c>
      <c r="E86" s="33">
        <f t="shared" si="10"/>
        <v>3.1438837171321232E-2</v>
      </c>
      <c r="F86">
        <v>5331</v>
      </c>
      <c r="G86" s="16">
        <f t="shared" si="11"/>
        <v>4.0601210228381701E-2</v>
      </c>
      <c r="H86">
        <v>6728.99</v>
      </c>
      <c r="I86" s="16">
        <f t="shared" si="8"/>
        <v>3.7510156945037565E-2</v>
      </c>
    </row>
    <row r="87" spans="1:9">
      <c r="A87" s="35">
        <v>44348</v>
      </c>
      <c r="B87">
        <v>2.3824999999999998</v>
      </c>
      <c r="C87" s="16">
        <f t="shared" si="7"/>
        <v>-4.197095609848045E-5</v>
      </c>
      <c r="D87">
        <v>2.5605000000000002</v>
      </c>
      <c r="E87" s="16">
        <f t="shared" si="10"/>
        <v>1.3577705644842286E-2</v>
      </c>
      <c r="F87">
        <v>5224</v>
      </c>
      <c r="G87" s="16">
        <f t="shared" si="11"/>
        <v>-2.0071281185518708E-2</v>
      </c>
      <c r="H87">
        <v>6808.18</v>
      </c>
      <c r="I87" s="16">
        <f t="shared" si="8"/>
        <v>1.1768482342818132E-2</v>
      </c>
    </row>
    <row r="88" spans="1:9">
      <c r="A88" s="35">
        <v>44378</v>
      </c>
      <c r="B88">
        <v>2.2521</v>
      </c>
      <c r="C88" s="16">
        <f t="shared" si="7"/>
        <v>-5.4732423924449103E-2</v>
      </c>
      <c r="D88">
        <v>2.4729999999999999</v>
      </c>
      <c r="E88" s="16">
        <f t="shared" si="10"/>
        <v>-3.4173013083382275E-2</v>
      </c>
      <c r="F88">
        <v>4811.17</v>
      </c>
      <c r="G88" s="16">
        <f t="shared" si="11"/>
        <v>-7.9025650842266426E-2</v>
      </c>
      <c r="H88">
        <v>6767.32</v>
      </c>
      <c r="I88" s="16">
        <f t="shared" si="8"/>
        <v>-6.0016039528920651E-3</v>
      </c>
    </row>
    <row r="89" spans="1:9">
      <c r="A89" s="35">
        <v>44409</v>
      </c>
      <c r="B89">
        <v>2.3113999999999999</v>
      </c>
      <c r="C89" s="16">
        <f t="shared" si="7"/>
        <v>2.633097997424616E-2</v>
      </c>
      <c r="D89">
        <v>2.5794000000000001</v>
      </c>
      <c r="E89" s="16">
        <f t="shared" si="10"/>
        <v>4.3024666397088573E-2</v>
      </c>
      <c r="F89">
        <v>4805.6099999999997</v>
      </c>
      <c r="G89" s="16">
        <f>F89/F88-1</f>
        <v>-1.1556440533176948E-3</v>
      </c>
      <c r="H89">
        <v>7255.34</v>
      </c>
      <c r="I89" s="16">
        <f t="shared" si="8"/>
        <v>7.2114219513780942E-2</v>
      </c>
    </row>
    <row r="90" spans="1:9">
      <c r="A90" s="35">
        <v>44440</v>
      </c>
      <c r="B90">
        <v>2.27</v>
      </c>
      <c r="C90" s="33">
        <f t="shared" si="7"/>
        <v>-1.7911222635632051E-2</v>
      </c>
      <c r="D90">
        <v>2.4910999999999999</v>
      </c>
      <c r="E90" s="33">
        <f>D90/D89-1</f>
        <v>-3.4232767310227286E-2</v>
      </c>
      <c r="F90">
        <v>4866.38</v>
      </c>
      <c r="G90" s="16">
        <f t="shared" ref="G90:G107" si="12">F90/F89-1</f>
        <v>1.264563707833144E-2</v>
      </c>
      <c r="H90">
        <v>7103.61</v>
      </c>
      <c r="I90" s="16">
        <f t="shared" si="8"/>
        <v>-2.0912872449809439E-2</v>
      </c>
    </row>
    <row r="91" spans="1:9">
      <c r="A91" s="35">
        <v>44470</v>
      </c>
      <c r="B91">
        <v>2.3273000000000001</v>
      </c>
      <c r="C91" s="16">
        <f t="shared" si="7"/>
        <v>2.5242290748898721E-2</v>
      </c>
      <c r="D91">
        <v>2.4971999999999999</v>
      </c>
      <c r="E91" s="33">
        <f>D91/D90-1</f>
        <v>2.4487174340652729E-3</v>
      </c>
      <c r="F91">
        <v>4908.7700000000004</v>
      </c>
      <c r="G91" s="16">
        <f t="shared" si="12"/>
        <v>8.7107870737592741E-3</v>
      </c>
      <c r="H91">
        <v>7022.5</v>
      </c>
      <c r="I91" s="16">
        <f t="shared" si="8"/>
        <v>-1.1418138101613073E-2</v>
      </c>
    </row>
    <row r="92" spans="1:9">
      <c r="A92" s="35">
        <v>44501</v>
      </c>
      <c r="B92">
        <v>2.3672</v>
      </c>
      <c r="C92" s="16">
        <f t="shared" si="7"/>
        <v>1.7144330339878833E-2</v>
      </c>
      <c r="D92">
        <v>2.5811999999999999</v>
      </c>
      <c r="E92" s="16">
        <f t="shared" ref="E92:E121" si="13">D92/D91-1</f>
        <v>3.3637674195098555E-2</v>
      </c>
      <c r="F92">
        <v>4832.03</v>
      </c>
      <c r="G92" s="16">
        <f t="shared" si="12"/>
        <v>-1.5633244173184013E-2</v>
      </c>
      <c r="H92">
        <v>7252.76</v>
      </c>
      <c r="I92" s="16">
        <f t="shared" si="8"/>
        <v>3.2788892844428652E-2</v>
      </c>
    </row>
    <row r="93" spans="1:9">
      <c r="A93" s="35">
        <v>44531</v>
      </c>
      <c r="B93">
        <v>2.3696000000000002</v>
      </c>
      <c r="C93" s="33">
        <f t="shared" si="7"/>
        <v>1.0138560324435275E-3</v>
      </c>
      <c r="D93">
        <v>2.5975999999999999</v>
      </c>
      <c r="E93" s="33">
        <f t="shared" si="13"/>
        <v>6.3536339686967036E-3</v>
      </c>
      <c r="F93">
        <v>4940.37</v>
      </c>
      <c r="G93" s="16">
        <f t="shared" si="12"/>
        <v>2.2421218411309507E-2</v>
      </c>
      <c r="H93">
        <v>7359.4</v>
      </c>
      <c r="I93" s="16">
        <f t="shared" si="8"/>
        <v>1.4703368097110481E-2</v>
      </c>
    </row>
    <row r="94" spans="1:9">
      <c r="A94" s="35">
        <v>44562</v>
      </c>
      <c r="B94">
        <v>2.1768999999999998</v>
      </c>
      <c r="C94" s="33">
        <f t="shared" si="7"/>
        <v>-8.1321742066171598E-2</v>
      </c>
      <c r="D94">
        <v>2.3813</v>
      </c>
      <c r="E94" s="33">
        <f t="shared" si="13"/>
        <v>-8.3269171542962761E-2</v>
      </c>
      <c r="F94">
        <v>4563.7700000000004</v>
      </c>
      <c r="G94" s="16">
        <f t="shared" si="12"/>
        <v>-7.6229108346135943E-2</v>
      </c>
      <c r="H94">
        <v>6580.53</v>
      </c>
      <c r="I94" s="16">
        <f t="shared" si="8"/>
        <v>-0.10583335598010701</v>
      </c>
    </row>
    <row r="95" spans="1:9">
      <c r="A95" s="35">
        <v>44593</v>
      </c>
      <c r="B95">
        <v>2.1876000000000002</v>
      </c>
      <c r="C95" s="36">
        <f t="shared" si="7"/>
        <v>4.9152464513759764E-3</v>
      </c>
      <c r="D95">
        <v>2.4094000000000002</v>
      </c>
      <c r="E95" s="36">
        <f t="shared" si="13"/>
        <v>1.1800277159534911E-2</v>
      </c>
      <c r="F95">
        <v>4581.6499999999996</v>
      </c>
      <c r="G95" s="16">
        <f t="shared" si="12"/>
        <v>3.9178135620330234E-3</v>
      </c>
      <c r="H95">
        <v>6853.31</v>
      </c>
      <c r="I95" s="16">
        <f t="shared" si="8"/>
        <v>4.1452588165391102E-2</v>
      </c>
    </row>
    <row r="96" spans="1:9">
      <c r="A96" s="35">
        <v>44621</v>
      </c>
      <c r="B96">
        <v>2.0032000000000001</v>
      </c>
      <c r="C96" s="33">
        <f t="shared" si="7"/>
        <v>-8.4293289449625219E-2</v>
      </c>
      <c r="D96">
        <v>2.2503000000000002</v>
      </c>
      <c r="E96" s="36">
        <f t="shared" si="13"/>
        <v>-6.6033037270689765E-2</v>
      </c>
      <c r="F96">
        <v>4222.6000000000004</v>
      </c>
      <c r="G96" s="16">
        <f t="shared" si="12"/>
        <v>-7.8366963866729034E-2</v>
      </c>
      <c r="H96">
        <v>6324.96</v>
      </c>
      <c r="I96" s="16">
        <f t="shared" si="8"/>
        <v>-7.7094134075359255E-2</v>
      </c>
    </row>
    <row r="97" spans="1:9">
      <c r="A97" s="35">
        <v>44652</v>
      </c>
      <c r="B97">
        <v>1.907</v>
      </c>
      <c r="C97" s="16">
        <f t="shared" si="7"/>
        <v>-4.8023162939297204E-2</v>
      </c>
      <c r="D97">
        <v>2.1109</v>
      </c>
      <c r="E97" s="33">
        <f t="shared" si="13"/>
        <v>-6.1947295916100154E-2</v>
      </c>
      <c r="F97">
        <v>4016.24</v>
      </c>
      <c r="G97" s="16">
        <f t="shared" si="12"/>
        <v>-4.8870364230569008E-2</v>
      </c>
      <c r="H97">
        <v>5627.9</v>
      </c>
      <c r="I97" s="16">
        <f t="shared" si="8"/>
        <v>-0.11020781159090343</v>
      </c>
    </row>
    <row r="98" spans="1:9">
      <c r="A98" s="35">
        <v>44682</v>
      </c>
      <c r="B98">
        <v>1.9919</v>
      </c>
      <c r="C98" s="16">
        <f t="shared" si="7"/>
        <v>4.4520188778185643E-2</v>
      </c>
      <c r="D98">
        <v>2.2204999999999999</v>
      </c>
      <c r="E98" s="16">
        <f t="shared" si="13"/>
        <v>5.1920981571841329E-2</v>
      </c>
      <c r="F98">
        <v>4091.52</v>
      </c>
      <c r="G98" s="16">
        <f t="shared" si="12"/>
        <v>1.8743899766946237E-2</v>
      </c>
      <c r="H98">
        <v>6026.24</v>
      </c>
      <c r="I98" s="16">
        <f t="shared" si="8"/>
        <v>7.0779509230796567E-2</v>
      </c>
    </row>
    <row r="99" spans="1:9">
      <c r="A99" s="35">
        <v>44713</v>
      </c>
      <c r="B99">
        <v>2.1413000000000002</v>
      </c>
      <c r="C99" s="33">
        <f t="shared" si="7"/>
        <v>7.5003765249259668E-2</v>
      </c>
      <c r="D99">
        <v>2.3673000000000002</v>
      </c>
      <c r="E99" s="33">
        <f t="shared" si="13"/>
        <v>6.6111236208061364E-2</v>
      </c>
      <c r="F99">
        <v>4485.01</v>
      </c>
      <c r="G99" s="16">
        <f t="shared" si="12"/>
        <v>9.6172082746754262E-2</v>
      </c>
      <c r="H99">
        <v>6454.08</v>
      </c>
      <c r="I99" s="16">
        <f t="shared" si="8"/>
        <v>7.0996176720475868E-2</v>
      </c>
    </row>
    <row r="100" spans="1:9">
      <c r="A100" s="35">
        <v>44743</v>
      </c>
      <c r="B100">
        <v>2.0672000000000001</v>
      </c>
      <c r="C100" s="16">
        <f t="shared" si="7"/>
        <v>-3.4605146406388676E-2</v>
      </c>
      <c r="D100">
        <v>2.3218000000000001</v>
      </c>
      <c r="E100" s="16">
        <f t="shared" si="13"/>
        <v>-1.9220208676551387E-2</v>
      </c>
      <c r="F100">
        <v>4170.1000000000004</v>
      </c>
      <c r="G100" s="16">
        <f t="shared" si="12"/>
        <v>-7.0213890270032775E-2</v>
      </c>
      <c r="H100">
        <v>6294.11</v>
      </c>
      <c r="I100" s="16">
        <f t="shared" si="8"/>
        <v>-2.4785871882592181E-2</v>
      </c>
    </row>
    <row r="101" spans="1:9">
      <c r="A101" s="35">
        <v>44774</v>
      </c>
      <c r="B101">
        <v>2.0596999999999999</v>
      </c>
      <c r="C101" s="16">
        <f t="shared" si="7"/>
        <v>-3.6280959752322817E-3</v>
      </c>
      <c r="D101">
        <v>2.2900999999999998</v>
      </c>
      <c r="E101" s="16">
        <f t="shared" si="13"/>
        <v>-1.3653200103368235E-2</v>
      </c>
      <c r="F101">
        <v>4078.84</v>
      </c>
      <c r="G101" s="16">
        <f t="shared" si="12"/>
        <v>-2.1884367281360229E-2</v>
      </c>
      <c r="H101">
        <v>6155.75</v>
      </c>
      <c r="I101" s="16">
        <f t="shared" si="8"/>
        <v>-2.1982456614199619E-2</v>
      </c>
    </row>
    <row r="102" spans="1:9">
      <c r="A102" s="35">
        <v>44805</v>
      </c>
      <c r="B102">
        <v>1.9440999999999999</v>
      </c>
      <c r="C102" s="16">
        <f t="shared" si="7"/>
        <v>-5.6124678351216151E-2</v>
      </c>
      <c r="D102">
        <v>2.1943000000000001</v>
      </c>
      <c r="E102" s="16">
        <f t="shared" si="13"/>
        <v>-4.1832234400244417E-2</v>
      </c>
      <c r="F102">
        <v>3804.89</v>
      </c>
      <c r="G102" s="16">
        <f t="shared" si="12"/>
        <v>-6.7163703405870412E-2</v>
      </c>
      <c r="H102">
        <v>5714.06</v>
      </c>
      <c r="I102" s="16">
        <f t="shared" si="8"/>
        <v>-7.1752426593022722E-2</v>
      </c>
    </row>
    <row r="103" spans="1:9">
      <c r="A103" s="35">
        <v>44835</v>
      </c>
      <c r="B103">
        <v>1.8872</v>
      </c>
      <c r="C103" s="16">
        <f t="shared" si="7"/>
        <v>-2.9268041767398723E-2</v>
      </c>
      <c r="D103">
        <v>2.1341999999999999</v>
      </c>
      <c r="E103" s="16">
        <f t="shared" si="13"/>
        <v>-2.7389144601923321E-2</v>
      </c>
      <c r="F103">
        <v>3508.7</v>
      </c>
      <c r="G103" s="16">
        <f t="shared" si="12"/>
        <v>-7.7844563180538784E-2</v>
      </c>
      <c r="H103">
        <v>5807.11</v>
      </c>
      <c r="I103" s="16">
        <f t="shared" si="8"/>
        <v>1.628439323353259E-2</v>
      </c>
    </row>
    <row r="104" spans="1:9">
      <c r="A104" s="35">
        <v>44866</v>
      </c>
      <c r="B104">
        <v>2.0179999999999998</v>
      </c>
      <c r="C104" s="33">
        <f t="shared" si="7"/>
        <v>6.9309029249682075E-2</v>
      </c>
      <c r="D104">
        <v>2.2138</v>
      </c>
      <c r="E104" s="33">
        <f t="shared" si="13"/>
        <v>3.7297347952394366E-2</v>
      </c>
      <c r="F104">
        <v>3853.04</v>
      </c>
      <c r="G104" s="16">
        <f t="shared" si="12"/>
        <v>9.8138911847692967E-2</v>
      </c>
      <c r="H104">
        <v>6156.15</v>
      </c>
      <c r="I104" s="16">
        <f t="shared" si="8"/>
        <v>6.0105629133941019E-2</v>
      </c>
    </row>
    <row r="105" spans="1:9">
      <c r="A105" s="35">
        <v>44896</v>
      </c>
      <c r="B105">
        <v>2.0245000000000002</v>
      </c>
      <c r="C105" s="33">
        <f t="shared" si="7"/>
        <v>3.2210109018833144E-3</v>
      </c>
      <c r="D105">
        <v>2.153</v>
      </c>
      <c r="E105" s="33">
        <f t="shared" si="13"/>
        <v>-2.7464088896919314E-2</v>
      </c>
      <c r="F105">
        <v>3871.63</v>
      </c>
      <c r="G105" s="16">
        <f t="shared" si="12"/>
        <v>4.824761746568873E-3</v>
      </c>
      <c r="H105">
        <v>5864.47</v>
      </c>
      <c r="I105" s="16">
        <f t="shared" si="8"/>
        <v>-4.7380262014408259E-2</v>
      </c>
    </row>
    <row r="106" spans="1:9">
      <c r="A106" s="35">
        <v>44927</v>
      </c>
      <c r="B106">
        <v>2.1377000000000002</v>
      </c>
      <c r="C106" s="33">
        <f t="shared" si="7"/>
        <v>5.5915040750802669E-2</v>
      </c>
      <c r="D106">
        <v>2.2707999999999999</v>
      </c>
      <c r="E106" s="33">
        <f t="shared" si="13"/>
        <v>5.4714352066883354E-2</v>
      </c>
      <c r="F106">
        <v>4156.8599999999997</v>
      </c>
      <c r="G106" s="16">
        <f t="shared" si="12"/>
        <v>7.3671812647386092E-2</v>
      </c>
      <c r="H106">
        <v>6289.15</v>
      </c>
      <c r="I106" s="16">
        <f t="shared" si="8"/>
        <v>7.2415751124994987E-2</v>
      </c>
    </row>
    <row r="107" spans="1:9">
      <c r="A107" s="35">
        <v>44958</v>
      </c>
      <c r="B107">
        <v>2.1128</v>
      </c>
      <c r="C107" s="16">
        <f t="shared" si="7"/>
        <v>-1.1648032932591201E-2</v>
      </c>
      <c r="D107">
        <v>2.234</v>
      </c>
      <c r="E107" s="16">
        <f t="shared" si="13"/>
        <v>-1.6205742469614259E-2</v>
      </c>
      <c r="F107">
        <v>4069.46</v>
      </c>
      <c r="G107" s="16">
        <f t="shared" si="12"/>
        <v>-2.1025485582867764E-2</v>
      </c>
      <c r="H107">
        <v>6357.54</v>
      </c>
      <c r="I107" s="16">
        <f t="shared" si="8"/>
        <v>1.087428348822983E-2</v>
      </c>
    </row>
    <row r="108" spans="1:9">
      <c r="A108" s="35">
        <v>44986</v>
      </c>
      <c r="C108" s="16">
        <f t="shared" si="7"/>
        <v>-1</v>
      </c>
      <c r="E108" s="16">
        <f t="shared" si="13"/>
        <v>-1</v>
      </c>
    </row>
    <row r="109" spans="1:9">
      <c r="A109" s="35">
        <v>45017</v>
      </c>
      <c r="C109" s="16" t="e">
        <f t="shared" si="7"/>
        <v>#DIV/0!</v>
      </c>
      <c r="E109" s="16" t="e">
        <f t="shared" si="13"/>
        <v>#DIV/0!</v>
      </c>
    </row>
    <row r="110" spans="1:9">
      <c r="A110" s="35">
        <v>45047</v>
      </c>
      <c r="C110" s="16" t="e">
        <f t="shared" si="7"/>
        <v>#DIV/0!</v>
      </c>
      <c r="E110" s="16" t="e">
        <f t="shared" si="13"/>
        <v>#DIV/0!</v>
      </c>
    </row>
    <row r="111" spans="1:9">
      <c r="A111" s="35">
        <v>45078</v>
      </c>
      <c r="C111" s="16" t="e">
        <f t="shared" si="7"/>
        <v>#DIV/0!</v>
      </c>
      <c r="E111" s="16" t="e">
        <f t="shared" si="13"/>
        <v>#DIV/0!</v>
      </c>
    </row>
    <row r="112" spans="1:9">
      <c r="A112" s="35">
        <v>45108</v>
      </c>
      <c r="C112" s="16" t="e">
        <f t="shared" ref="C112:C121" si="14">B112/B111-1</f>
        <v>#DIV/0!</v>
      </c>
      <c r="E112" s="16" t="e">
        <f t="shared" si="13"/>
        <v>#DIV/0!</v>
      </c>
    </row>
    <row r="113" spans="1:5">
      <c r="A113" s="35">
        <v>45139</v>
      </c>
      <c r="C113" s="16" t="e">
        <f t="shared" si="14"/>
        <v>#DIV/0!</v>
      </c>
      <c r="E113" s="16" t="e">
        <f t="shared" si="13"/>
        <v>#DIV/0!</v>
      </c>
    </row>
    <row r="114" spans="1:5">
      <c r="A114" s="35">
        <v>45170</v>
      </c>
      <c r="C114" s="16" t="e">
        <f t="shared" si="14"/>
        <v>#DIV/0!</v>
      </c>
      <c r="E114" s="16" t="e">
        <f t="shared" si="13"/>
        <v>#DIV/0!</v>
      </c>
    </row>
    <row r="115" spans="1:5">
      <c r="A115" s="35">
        <v>45200</v>
      </c>
      <c r="C115" s="16" t="e">
        <f t="shared" si="14"/>
        <v>#DIV/0!</v>
      </c>
      <c r="E115" s="16" t="e">
        <f t="shared" si="13"/>
        <v>#DIV/0!</v>
      </c>
    </row>
    <row r="116" spans="1:5">
      <c r="A116" s="35">
        <v>45231</v>
      </c>
      <c r="C116" s="16" t="e">
        <f t="shared" si="14"/>
        <v>#DIV/0!</v>
      </c>
      <c r="E116" s="16" t="e">
        <f t="shared" si="13"/>
        <v>#DIV/0!</v>
      </c>
    </row>
    <row r="117" spans="1:5">
      <c r="A117" s="35">
        <v>45261</v>
      </c>
      <c r="C117" s="16" t="e">
        <f t="shared" si="14"/>
        <v>#DIV/0!</v>
      </c>
      <c r="E117" s="16" t="e">
        <f t="shared" si="13"/>
        <v>#DIV/0!</v>
      </c>
    </row>
    <row r="118" spans="1:5">
      <c r="A118" s="35">
        <v>45292</v>
      </c>
      <c r="C118" s="16" t="e">
        <f t="shared" si="14"/>
        <v>#DIV/0!</v>
      </c>
      <c r="E118" s="16" t="e">
        <f t="shared" si="13"/>
        <v>#DIV/0!</v>
      </c>
    </row>
    <row r="119" spans="1:5">
      <c r="A119" s="35">
        <v>45323</v>
      </c>
      <c r="C119" s="16" t="e">
        <f t="shared" si="14"/>
        <v>#DIV/0!</v>
      </c>
      <c r="E119" s="16" t="e">
        <f t="shared" si="13"/>
        <v>#DIV/0!</v>
      </c>
    </row>
    <row r="120" spans="1:5">
      <c r="A120" s="35">
        <v>45352</v>
      </c>
      <c r="C120" s="16" t="e">
        <f t="shared" si="14"/>
        <v>#DIV/0!</v>
      </c>
      <c r="E120" s="16" t="e">
        <f t="shared" si="13"/>
        <v>#DIV/0!</v>
      </c>
    </row>
    <row r="121" spans="1:5">
      <c r="A121" s="35">
        <v>45383</v>
      </c>
      <c r="C121" s="16" t="e">
        <f t="shared" si="14"/>
        <v>#DIV/0!</v>
      </c>
      <c r="E121" s="16" t="e">
        <f t="shared" si="13"/>
        <v>#DIV/0!</v>
      </c>
    </row>
  </sheetData>
  <mergeCells count="4">
    <mergeCell ref="A20:B20"/>
    <mergeCell ref="C20:D20"/>
    <mergeCell ref="M20:N20"/>
    <mergeCell ref="O20:P20"/>
  </mergeCells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3"/>
  <sheetViews>
    <sheetView workbookViewId="0">
      <selection activeCell="O22" sqref="O22"/>
    </sheetView>
  </sheetViews>
  <sheetFormatPr defaultRowHeight="15"/>
  <cols>
    <col min="13" max="13" width="9.5703125" bestFit="1" customWidth="1"/>
    <col min="18" max="18" width="22.140625" customWidth="1"/>
    <col min="25" max="25" width="28.42578125" customWidth="1"/>
  </cols>
  <sheetData>
    <row r="1" spans="1:24">
      <c r="C1" t="s">
        <v>116</v>
      </c>
      <c r="D1" t="s">
        <v>117</v>
      </c>
      <c r="E1" t="s">
        <v>118</v>
      </c>
      <c r="F1" t="s">
        <v>119</v>
      </c>
      <c r="N1" t="s">
        <v>174</v>
      </c>
      <c r="O1" t="s">
        <v>167</v>
      </c>
      <c r="P1" t="s">
        <v>164</v>
      </c>
      <c r="R1" t="s">
        <v>171</v>
      </c>
      <c r="S1" t="s">
        <v>172</v>
      </c>
      <c r="T1" t="s">
        <v>173</v>
      </c>
      <c r="U1" t="s">
        <v>181</v>
      </c>
      <c r="W1" t="s">
        <v>191</v>
      </c>
      <c r="X1" t="s">
        <v>164</v>
      </c>
    </row>
    <row r="2" spans="1:24">
      <c r="B2" t="s">
        <v>120</v>
      </c>
      <c r="C2">
        <v>2440</v>
      </c>
      <c r="D2">
        <v>2940</v>
      </c>
      <c r="E2">
        <v>3950</v>
      </c>
      <c r="F2">
        <v>1190</v>
      </c>
      <c r="M2" t="s">
        <v>163</v>
      </c>
      <c r="N2">
        <v>11.5</v>
      </c>
      <c r="O2">
        <v>15</v>
      </c>
      <c r="P2">
        <f t="shared" ref="P2:P11" si="0">O2-N2</f>
        <v>3.5</v>
      </c>
      <c r="R2" t="s">
        <v>192</v>
      </c>
    </row>
    <row r="3" spans="1:24">
      <c r="B3" t="s">
        <v>121</v>
      </c>
      <c r="C3">
        <v>2200</v>
      </c>
      <c r="D3">
        <v>2650</v>
      </c>
      <c r="E3">
        <v>3550</v>
      </c>
      <c r="F3">
        <v>1070</v>
      </c>
      <c r="M3" t="s">
        <v>165</v>
      </c>
      <c r="N3">
        <v>5</v>
      </c>
      <c r="O3">
        <v>5</v>
      </c>
      <c r="P3">
        <f t="shared" si="0"/>
        <v>0</v>
      </c>
    </row>
    <row r="4" spans="1:24">
      <c r="B4" s="1">
        <v>43683</v>
      </c>
      <c r="C4">
        <v>2740</v>
      </c>
      <c r="D4">
        <v>3580</v>
      </c>
      <c r="E4">
        <v>4570</v>
      </c>
      <c r="F4">
        <v>1480</v>
      </c>
      <c r="M4" t="s">
        <v>166</v>
      </c>
      <c r="N4">
        <v>7</v>
      </c>
      <c r="O4">
        <v>7</v>
      </c>
      <c r="P4">
        <f t="shared" si="0"/>
        <v>0</v>
      </c>
    </row>
    <row r="5" spans="1:24">
      <c r="C5">
        <f>C4-C3</f>
        <v>540</v>
      </c>
      <c r="D5">
        <f t="shared" ref="D5:F5" si="1">D4-D3</f>
        <v>930</v>
      </c>
      <c r="E5">
        <f t="shared" si="1"/>
        <v>1020</v>
      </c>
      <c r="F5">
        <f t="shared" si="1"/>
        <v>410</v>
      </c>
      <c r="M5">
        <v>500</v>
      </c>
      <c r="N5">
        <v>14.5</v>
      </c>
      <c r="O5">
        <v>23</v>
      </c>
      <c r="P5">
        <f t="shared" si="0"/>
        <v>8.5</v>
      </c>
      <c r="R5" t="s">
        <v>230</v>
      </c>
      <c r="S5">
        <v>6200</v>
      </c>
      <c r="T5">
        <v>2600</v>
      </c>
      <c r="W5">
        <v>14000</v>
      </c>
    </row>
    <row r="6" spans="1:24">
      <c r="A6" t="s">
        <v>124</v>
      </c>
      <c r="C6">
        <f>C5/4</f>
        <v>135</v>
      </c>
      <c r="D6">
        <f t="shared" ref="D6:F6" si="2">D5/4</f>
        <v>232.5</v>
      </c>
      <c r="E6">
        <f t="shared" si="2"/>
        <v>255</v>
      </c>
      <c r="F6">
        <f t="shared" si="2"/>
        <v>102.5</v>
      </c>
      <c r="M6">
        <v>50</v>
      </c>
      <c r="N6">
        <v>1.5</v>
      </c>
      <c r="O6">
        <v>5</v>
      </c>
      <c r="P6">
        <f t="shared" si="0"/>
        <v>3.5</v>
      </c>
      <c r="R6">
        <v>1000</v>
      </c>
      <c r="W6">
        <v>13000</v>
      </c>
      <c r="X6">
        <v>3.25</v>
      </c>
    </row>
    <row r="7" spans="1:24">
      <c r="M7">
        <v>300</v>
      </c>
      <c r="N7">
        <v>4.5</v>
      </c>
      <c r="O7">
        <v>8</v>
      </c>
      <c r="P7">
        <f t="shared" si="0"/>
        <v>3.5</v>
      </c>
      <c r="R7">
        <v>1000</v>
      </c>
      <c r="S7">
        <v>7000</v>
      </c>
      <c r="W7">
        <v>6000</v>
      </c>
      <c r="X7">
        <v>1.5</v>
      </c>
    </row>
    <row r="8" spans="1:24">
      <c r="B8" t="s">
        <v>132</v>
      </c>
      <c r="C8">
        <v>2824</v>
      </c>
      <c r="D8">
        <v>3710</v>
      </c>
      <c r="E8">
        <v>4722</v>
      </c>
      <c r="F8">
        <v>1567</v>
      </c>
      <c r="M8" t="s">
        <v>168</v>
      </c>
      <c r="N8">
        <v>1.5</v>
      </c>
      <c r="O8">
        <v>4</v>
      </c>
      <c r="P8">
        <f t="shared" si="0"/>
        <v>2.5</v>
      </c>
      <c r="R8">
        <v>1000</v>
      </c>
      <c r="W8">
        <v>9000</v>
      </c>
    </row>
    <row r="9" spans="1:24">
      <c r="M9" t="s">
        <v>169</v>
      </c>
      <c r="N9">
        <v>3.5</v>
      </c>
      <c r="O9">
        <v>5</v>
      </c>
      <c r="P9">
        <f t="shared" si="0"/>
        <v>1.5</v>
      </c>
      <c r="R9" t="s">
        <v>193</v>
      </c>
      <c r="W9">
        <v>0</v>
      </c>
    </row>
    <row r="10" spans="1:24">
      <c r="A10" t="s">
        <v>123</v>
      </c>
      <c r="B10">
        <v>1.1000000000000001</v>
      </c>
      <c r="M10" t="s">
        <v>170</v>
      </c>
      <c r="N10">
        <v>4</v>
      </c>
      <c r="O10">
        <v>11</v>
      </c>
      <c r="P10">
        <f t="shared" si="0"/>
        <v>7</v>
      </c>
      <c r="R10">
        <v>2500</v>
      </c>
      <c r="U10">
        <v>6000</v>
      </c>
      <c r="W10">
        <v>19500</v>
      </c>
    </row>
    <row r="11" spans="1:24">
      <c r="A11">
        <v>6.1051000000000002</v>
      </c>
      <c r="B11">
        <f>1/A11</f>
        <v>0.16379748079474538</v>
      </c>
      <c r="C11">
        <f>C4</f>
        <v>2740</v>
      </c>
      <c r="D11">
        <f t="shared" ref="D11:F11" si="3">D4</f>
        <v>3580</v>
      </c>
      <c r="E11">
        <f t="shared" si="3"/>
        <v>4570</v>
      </c>
      <c r="F11">
        <f t="shared" si="3"/>
        <v>1480</v>
      </c>
      <c r="M11" t="s">
        <v>180</v>
      </c>
      <c r="N11">
        <v>6</v>
      </c>
      <c r="O11">
        <v>10</v>
      </c>
      <c r="P11">
        <f t="shared" si="0"/>
        <v>4</v>
      </c>
      <c r="R11">
        <v>2000</v>
      </c>
      <c r="W11">
        <v>14000</v>
      </c>
    </row>
    <row r="12" spans="1:24">
      <c r="B12">
        <f>B11*1.1</f>
        <v>0.18017722887421994</v>
      </c>
      <c r="C12">
        <f>C11-C6</f>
        <v>2605</v>
      </c>
      <c r="D12">
        <f t="shared" ref="D12:F12" si="4">D11-D6</f>
        <v>3347.5</v>
      </c>
      <c r="E12">
        <f t="shared" si="4"/>
        <v>4315</v>
      </c>
      <c r="F12">
        <f t="shared" si="4"/>
        <v>1377.5</v>
      </c>
    </row>
    <row r="13" spans="1:24">
      <c r="B13">
        <f t="shared" ref="B13:B15" si="5">B12*1.1</f>
        <v>0.19819495176164195</v>
      </c>
      <c r="C13">
        <f>C12-C6</f>
        <v>2470</v>
      </c>
      <c r="D13">
        <f t="shared" ref="D13:F13" si="6">D12-D6</f>
        <v>3115</v>
      </c>
      <c r="E13">
        <f t="shared" si="6"/>
        <v>4060</v>
      </c>
      <c r="F13">
        <f t="shared" si="6"/>
        <v>1275</v>
      </c>
    </row>
    <row r="14" spans="1:24">
      <c r="B14">
        <f t="shared" si="5"/>
        <v>0.21801444693780617</v>
      </c>
      <c r="C14">
        <f>C13-C6</f>
        <v>2335</v>
      </c>
      <c r="D14">
        <f t="shared" ref="D14:F14" si="7">D13-D6</f>
        <v>2882.5</v>
      </c>
      <c r="E14">
        <f t="shared" si="7"/>
        <v>3805</v>
      </c>
      <c r="F14">
        <f t="shared" si="7"/>
        <v>1172.5</v>
      </c>
    </row>
    <row r="15" spans="1:24">
      <c r="B15">
        <f t="shared" si="5"/>
        <v>0.23981589163158681</v>
      </c>
      <c r="C15">
        <f>C14-C6</f>
        <v>2200</v>
      </c>
      <c r="D15">
        <f t="shared" ref="D15:F15" si="8">D14-D6</f>
        <v>2650</v>
      </c>
      <c r="E15">
        <f t="shared" si="8"/>
        <v>3550</v>
      </c>
      <c r="F15">
        <f t="shared" si="8"/>
        <v>1070</v>
      </c>
      <c r="M15" t="s">
        <v>237</v>
      </c>
      <c r="N15">
        <v>0.6</v>
      </c>
    </row>
    <row r="16" spans="1:24">
      <c r="A16" t="s">
        <v>122</v>
      </c>
      <c r="B16">
        <f>SUM(B11:B15)</f>
        <v>1.0000000000000002</v>
      </c>
      <c r="M16" t="s">
        <v>238</v>
      </c>
      <c r="N16">
        <v>4</v>
      </c>
    </row>
    <row r="17" spans="1:16">
      <c r="M17" t="s">
        <v>239</v>
      </c>
      <c r="N17">
        <v>3</v>
      </c>
    </row>
    <row r="18" spans="1:16">
      <c r="A18" t="s">
        <v>123</v>
      </c>
      <c r="B18">
        <v>1.1499999999999999</v>
      </c>
      <c r="M18" t="s">
        <v>240</v>
      </c>
    </row>
    <row r="19" spans="1:16">
      <c r="A19">
        <v>6.7423812500000002</v>
      </c>
      <c r="B19">
        <f>1/A19</f>
        <v>0.14831555246152833</v>
      </c>
      <c r="C19">
        <f>C4</f>
        <v>2740</v>
      </c>
      <c r="D19">
        <f t="shared" ref="D19:F19" si="9">D4</f>
        <v>3580</v>
      </c>
      <c r="E19">
        <f t="shared" si="9"/>
        <v>4570</v>
      </c>
      <c r="F19">
        <f t="shared" si="9"/>
        <v>1480</v>
      </c>
      <c r="M19" t="s">
        <v>242</v>
      </c>
      <c r="N19">
        <v>21112.46</v>
      </c>
      <c r="O19" t="s">
        <v>268</v>
      </c>
    </row>
    <row r="20" spans="1:16">
      <c r="B20">
        <f>B19*1.15</f>
        <v>0.17056288533075756</v>
      </c>
      <c r="C20">
        <f>C19-C6</f>
        <v>2605</v>
      </c>
      <c r="D20">
        <f t="shared" ref="D20:F20" si="10">D19-D6</f>
        <v>3347.5</v>
      </c>
      <c r="E20">
        <f t="shared" si="10"/>
        <v>4315</v>
      </c>
      <c r="F20">
        <f t="shared" si="10"/>
        <v>1377.5</v>
      </c>
      <c r="M20" t="s">
        <v>243</v>
      </c>
      <c r="N20">
        <v>27500</v>
      </c>
    </row>
    <row r="21" spans="1:16">
      <c r="B21">
        <f t="shared" ref="B21:B23" si="11">B20*1.15</f>
        <v>0.19614731813037117</v>
      </c>
      <c r="C21">
        <f>C20-C6</f>
        <v>2470</v>
      </c>
      <c r="D21">
        <f t="shared" ref="D21:F21" si="12">D20-D6</f>
        <v>3115</v>
      </c>
      <c r="E21">
        <f t="shared" si="12"/>
        <v>4060</v>
      </c>
      <c r="F21">
        <f t="shared" si="12"/>
        <v>1275</v>
      </c>
      <c r="M21" t="s">
        <v>244</v>
      </c>
      <c r="N21">
        <f>N20-N19</f>
        <v>6387.5400000000009</v>
      </c>
    </row>
    <row r="22" spans="1:16">
      <c r="B22">
        <f t="shared" si="11"/>
        <v>0.22556941584992682</v>
      </c>
      <c r="C22">
        <f>C21-C6</f>
        <v>2335</v>
      </c>
      <c r="D22">
        <f t="shared" ref="D22:F22" si="13">D21-D6</f>
        <v>2882.5</v>
      </c>
      <c r="E22">
        <f t="shared" si="13"/>
        <v>3805</v>
      </c>
      <c r="F22">
        <f t="shared" si="13"/>
        <v>1172.5</v>
      </c>
    </row>
    <row r="23" spans="1:16">
      <c r="B23">
        <f t="shared" si="11"/>
        <v>0.25940482822741584</v>
      </c>
      <c r="C23">
        <f>C22-C6</f>
        <v>2200</v>
      </c>
      <c r="D23">
        <f t="shared" ref="D23:F23" si="14">D22-D6</f>
        <v>2650</v>
      </c>
      <c r="E23">
        <f t="shared" si="14"/>
        <v>3550</v>
      </c>
      <c r="F23">
        <f t="shared" si="14"/>
        <v>1070</v>
      </c>
      <c r="N23">
        <v>4000</v>
      </c>
      <c r="O23">
        <v>1000</v>
      </c>
    </row>
    <row r="24" spans="1:16">
      <c r="A24" t="s">
        <v>122</v>
      </c>
      <c r="B24">
        <f>SUM(B19:B23)</f>
        <v>0.99999999999999967</v>
      </c>
      <c r="M24">
        <v>500</v>
      </c>
      <c r="N24">
        <v>34000</v>
      </c>
      <c r="O24">
        <v>21000</v>
      </c>
      <c r="P24" t="s">
        <v>241</v>
      </c>
    </row>
    <row r="25" spans="1:16">
      <c r="M25">
        <v>50</v>
      </c>
      <c r="N25">
        <v>14000</v>
      </c>
      <c r="P25">
        <v>1500</v>
      </c>
    </row>
    <row r="26" spans="1:16">
      <c r="M26">
        <v>300</v>
      </c>
      <c r="N26">
        <v>8000</v>
      </c>
      <c r="P26">
        <v>8000</v>
      </c>
    </row>
    <row r="27" spans="1:16">
      <c r="B27" t="s">
        <v>146</v>
      </c>
      <c r="C27" t="s">
        <v>147</v>
      </c>
      <c r="D27" t="s">
        <v>148</v>
      </c>
      <c r="M27" t="s">
        <v>163</v>
      </c>
      <c r="O27">
        <v>12000</v>
      </c>
    </row>
    <row r="28" spans="1:16">
      <c r="B28">
        <v>1.1499999999999999</v>
      </c>
      <c r="C28">
        <v>0.3</v>
      </c>
      <c r="M28" t="s">
        <v>165</v>
      </c>
      <c r="O28">
        <v>5000</v>
      </c>
    </row>
    <row r="29" spans="1:16">
      <c r="A29">
        <f>B28^4+B28^3+B28^2+B28+1</f>
        <v>6.7423812499999993</v>
      </c>
      <c r="B29">
        <f>1/A29</f>
        <v>0.14831555246152836</v>
      </c>
      <c r="C29">
        <v>1</v>
      </c>
      <c r="D29">
        <f>B29/C29</f>
        <v>0.14831555246152836</v>
      </c>
      <c r="M29" t="s">
        <v>166</v>
      </c>
      <c r="O29">
        <v>3000</v>
      </c>
    </row>
    <row r="30" spans="1:16">
      <c r="B30">
        <f>B29*B28</f>
        <v>0.17056288533075761</v>
      </c>
      <c r="C30">
        <f>1-C28/4</f>
        <v>0.92500000000000004</v>
      </c>
      <c r="M30" t="s">
        <v>168</v>
      </c>
      <c r="N30">
        <v>10000</v>
      </c>
      <c r="O30">
        <v>4000</v>
      </c>
      <c r="P30">
        <v>1000</v>
      </c>
    </row>
    <row r="31" spans="1:16">
      <c r="B31">
        <f>B30*B28</f>
        <v>0.19614731813037123</v>
      </c>
      <c r="C31">
        <f>1-2*C28/4</f>
        <v>0.85</v>
      </c>
      <c r="M31" t="s">
        <v>169</v>
      </c>
      <c r="O31">
        <v>3000</v>
      </c>
      <c r="P31">
        <v>6000</v>
      </c>
    </row>
    <row r="32" spans="1:16">
      <c r="B32">
        <f>B31*B28</f>
        <v>0.2255694158499269</v>
      </c>
      <c r="C32">
        <f>1-3*C28/4</f>
        <v>0.77500000000000002</v>
      </c>
      <c r="M32" t="s">
        <v>170</v>
      </c>
      <c r="N32">
        <v>16000</v>
      </c>
      <c r="P32">
        <v>8500</v>
      </c>
    </row>
    <row r="33" spans="2:16">
      <c r="B33">
        <f>B32*B28</f>
        <v>0.2594048282274159</v>
      </c>
      <c r="C33">
        <f>1-4*C28/4</f>
        <v>0.7</v>
      </c>
      <c r="M33" t="s">
        <v>180</v>
      </c>
      <c r="N33">
        <v>4000</v>
      </c>
      <c r="O33">
        <v>10000</v>
      </c>
      <c r="P33">
        <v>2000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B3" sqref="B3"/>
    </sheetView>
  </sheetViews>
  <sheetFormatPr defaultRowHeight="15"/>
  <cols>
    <col min="2" max="2" width="9.5703125" customWidth="1"/>
    <col min="4" max="4" width="11.42578125" customWidth="1"/>
    <col min="6" max="6" width="9.140625" style="16"/>
  </cols>
  <sheetData>
    <row r="1" spans="1:10">
      <c r="B1" t="s">
        <v>146</v>
      </c>
      <c r="C1" t="s">
        <v>147</v>
      </c>
      <c r="D1" t="s">
        <v>148</v>
      </c>
      <c r="E1" t="s">
        <v>149</v>
      </c>
      <c r="F1" s="16" t="s">
        <v>150</v>
      </c>
      <c r="J1" t="s">
        <v>117</v>
      </c>
    </row>
    <row r="2" spans="1:10">
      <c r="B2">
        <v>1.1499999999999999</v>
      </c>
      <c r="C2" s="16">
        <v>0.22</v>
      </c>
    </row>
    <row r="3" spans="1:10">
      <c r="A3">
        <f>B2^4+B2^3+B2^2+B2+1</f>
        <v>6.7423812499999993</v>
      </c>
      <c r="B3">
        <f>1/A3</f>
        <v>0.14831555246152836</v>
      </c>
      <c r="C3">
        <v>1</v>
      </c>
      <c r="D3">
        <f>B3/C3</f>
        <v>0.14831555246152836</v>
      </c>
      <c r="E3">
        <f>SUM(B3:B3)/D3</f>
        <v>1</v>
      </c>
      <c r="F3" s="16">
        <f>1-C3/E3</f>
        <v>0</v>
      </c>
      <c r="J3">
        <v>3907</v>
      </c>
    </row>
    <row r="4" spans="1:10">
      <c r="B4">
        <f>B3*B2</f>
        <v>0.17056288533075761</v>
      </c>
      <c r="C4">
        <f>1-C2/4</f>
        <v>0.94499999999999995</v>
      </c>
      <c r="D4">
        <f>D3+B4/C4</f>
        <v>0.32880537820836181</v>
      </c>
      <c r="E4">
        <f>SUM(B3:B4)/D4</f>
        <v>0.9698090692124105</v>
      </c>
      <c r="F4" s="16">
        <f t="shared" ref="F4:F7" si="0">1-C4/E4</f>
        <v>2.5581395348837299E-2</v>
      </c>
      <c r="J4">
        <f>J3*C4</f>
        <v>3692.1149999999998</v>
      </c>
    </row>
    <row r="5" spans="1:10">
      <c r="B5">
        <f>B4*B2</f>
        <v>0.19614731813037123</v>
      </c>
      <c r="C5">
        <f>1-2*C2/4</f>
        <v>0.89</v>
      </c>
      <c r="D5">
        <f t="shared" ref="D5:D7" si="1">D4+B5/C5</f>
        <v>0.54919562329866656</v>
      </c>
      <c r="E5">
        <f>SUM(B3:B5)/D5</f>
        <v>0.93778197435228483</v>
      </c>
      <c r="F5" s="16">
        <f t="shared" si="0"/>
        <v>5.0952114307045937E-2</v>
      </c>
      <c r="J5">
        <f>J3*C5</f>
        <v>3477.23</v>
      </c>
    </row>
    <row r="6" spans="1:10">
      <c r="B6">
        <f>B5*B2</f>
        <v>0.2255694158499269</v>
      </c>
      <c r="C6">
        <f>1-3*C2/4</f>
        <v>0.83499999999999996</v>
      </c>
      <c r="D6">
        <f t="shared" si="1"/>
        <v>0.81933863629259096</v>
      </c>
      <c r="E6">
        <f>SUM(B3:B6)/D6</f>
        <v>0.90389387118821629</v>
      </c>
      <c r="F6" s="16">
        <f t="shared" si="0"/>
        <v>7.6218982542332836E-2</v>
      </c>
      <c r="J6">
        <f>J3*C6</f>
        <v>3262.3449999999998</v>
      </c>
    </row>
    <row r="7" spans="1:10">
      <c r="B7">
        <f>B6*B2</f>
        <v>0.2594048282274159</v>
      </c>
      <c r="C7">
        <f>1-4*C2/4</f>
        <v>0.78</v>
      </c>
      <c r="D7">
        <f t="shared" si="1"/>
        <v>1.151908928891842</v>
      </c>
      <c r="E7">
        <f>SUM(B3:B7)/D7</f>
        <v>0.86812418492321153</v>
      </c>
      <c r="F7" s="16">
        <f t="shared" si="0"/>
        <v>0.10151103546436313</v>
      </c>
      <c r="G7">
        <f>F7/C2</f>
        <v>0.46141379756528694</v>
      </c>
      <c r="J7">
        <f>J3*C7</f>
        <v>3047.46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44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O30" sqref="O30"/>
    </sheetView>
  </sheetViews>
  <sheetFormatPr defaultRowHeight="15"/>
  <cols>
    <col min="1" max="1" width="10.7109375" bestFit="1" customWidth="1"/>
  </cols>
  <sheetData>
    <row r="1" spans="1:31">
      <c r="C1" s="39" t="s">
        <v>110</v>
      </c>
      <c r="D1" s="39"/>
      <c r="E1" s="39"/>
      <c r="F1" s="39"/>
      <c r="G1" s="39" t="s">
        <v>111</v>
      </c>
      <c r="H1" s="39"/>
      <c r="I1" s="39"/>
      <c r="J1" s="39"/>
      <c r="K1" s="39" t="s">
        <v>112</v>
      </c>
      <c r="L1" s="39"/>
      <c r="M1" s="39"/>
      <c r="N1" s="39"/>
      <c r="O1" s="39" t="s">
        <v>158</v>
      </c>
      <c r="P1" s="39"/>
      <c r="Q1" s="39"/>
      <c r="R1" s="39"/>
      <c r="S1" s="39" t="s">
        <v>157</v>
      </c>
      <c r="T1" s="39"/>
      <c r="U1" s="39"/>
      <c r="V1" s="39"/>
      <c r="W1" s="39" t="s">
        <v>113</v>
      </c>
      <c r="X1" s="39"/>
      <c r="Y1" s="39"/>
      <c r="Z1" s="39"/>
    </row>
    <row r="2" spans="1:31">
      <c r="C2" t="s">
        <v>88</v>
      </c>
      <c r="D2" t="s">
        <v>23</v>
      </c>
      <c r="E2" t="s">
        <v>87</v>
      </c>
      <c r="F2" t="s">
        <v>22</v>
      </c>
      <c r="G2" t="s">
        <v>88</v>
      </c>
      <c r="H2" t="s">
        <v>23</v>
      </c>
      <c r="I2" t="s">
        <v>87</v>
      </c>
      <c r="J2" t="s">
        <v>22</v>
      </c>
      <c r="K2" t="s">
        <v>88</v>
      </c>
      <c r="L2" t="s">
        <v>23</v>
      </c>
      <c r="M2" t="s">
        <v>87</v>
      </c>
      <c r="N2" t="s">
        <v>22</v>
      </c>
      <c r="O2" t="s">
        <v>88</v>
      </c>
      <c r="P2" t="s">
        <v>23</v>
      </c>
      <c r="Q2" t="s">
        <v>87</v>
      </c>
      <c r="R2" t="s">
        <v>22</v>
      </c>
      <c r="S2" t="s">
        <v>88</v>
      </c>
      <c r="T2" t="s">
        <v>23</v>
      </c>
      <c r="U2" t="s">
        <v>87</v>
      </c>
      <c r="V2" t="s">
        <v>22</v>
      </c>
      <c r="W2" t="s">
        <v>88</v>
      </c>
      <c r="X2" t="s">
        <v>23</v>
      </c>
      <c r="Y2" t="s">
        <v>87</v>
      </c>
      <c r="Z2" t="s">
        <v>22</v>
      </c>
    </row>
    <row r="3" spans="1:31">
      <c r="A3" s="1">
        <v>43266</v>
      </c>
      <c r="B3">
        <v>3000</v>
      </c>
      <c r="C3">
        <v>1E-3</v>
      </c>
      <c r="D3">
        <v>1500</v>
      </c>
      <c r="E3">
        <v>0.81720000000000004</v>
      </c>
      <c r="F3">
        <f>D3/(1+C3)/E3</f>
        <v>1833.7022742309086</v>
      </c>
      <c r="K3">
        <v>1.5E-3</v>
      </c>
      <c r="L3">
        <v>900</v>
      </c>
      <c r="M3">
        <v>2.0390000000000001</v>
      </c>
      <c r="N3">
        <f>L3/(1+K3)/M3</f>
        <v>440.73174201424683</v>
      </c>
      <c r="W3">
        <v>1.1999999999999999E-3</v>
      </c>
      <c r="X3">
        <v>600</v>
      </c>
      <c r="Y3">
        <v>1.8511</v>
      </c>
      <c r="Z3">
        <f>X3/(1+W3)/Y3</f>
        <v>323.74310570171389</v>
      </c>
      <c r="AE3">
        <f>-B3</f>
        <v>-3000</v>
      </c>
    </row>
    <row r="4" spans="1:31">
      <c r="A4" s="1">
        <v>43297</v>
      </c>
      <c r="B4">
        <v>3000</v>
      </c>
      <c r="C4">
        <v>1E-3</v>
      </c>
      <c r="D4">
        <v>1500</v>
      </c>
      <c r="E4">
        <v>0.74439999999999995</v>
      </c>
      <c r="F4">
        <f>D4/(1+C4)/E4</f>
        <v>2013.0326417268925</v>
      </c>
      <c r="K4">
        <v>1.5E-3</v>
      </c>
      <c r="L4">
        <v>900</v>
      </c>
      <c r="M4">
        <v>1.994</v>
      </c>
      <c r="N4">
        <f t="shared" ref="N4:N23" si="0">L4/(1+K4)/M4</f>
        <v>450.6780451188813</v>
      </c>
      <c r="W4">
        <v>1.1999999999999999E-3</v>
      </c>
      <c r="X4">
        <v>600</v>
      </c>
      <c r="Y4">
        <v>1.7594000000000001</v>
      </c>
      <c r="Z4">
        <f t="shared" ref="Z4:Z23" si="1">X4/(1+W4)/Y4</f>
        <v>340.61660961943988</v>
      </c>
      <c r="AE4">
        <f t="shared" ref="AE4:AE33" si="2">-B4</f>
        <v>-3000</v>
      </c>
    </row>
    <row r="5" spans="1:31">
      <c r="A5" s="1">
        <v>43327</v>
      </c>
      <c r="B5">
        <v>3000</v>
      </c>
      <c r="C5">
        <v>1E-3</v>
      </c>
      <c r="D5">
        <v>1500</v>
      </c>
      <c r="E5">
        <v>0.72689999999999999</v>
      </c>
      <c r="F5">
        <f t="shared" ref="F5:F23" si="3">D5/(1+C5)/E5</f>
        <v>2061.4960771791148</v>
      </c>
      <c r="K5">
        <v>1.5E-3</v>
      </c>
      <c r="L5">
        <v>900</v>
      </c>
      <c r="M5">
        <v>1.893</v>
      </c>
      <c r="N5">
        <f t="shared" si="0"/>
        <v>474.72373056896424</v>
      </c>
      <c r="W5">
        <v>1.1999999999999999E-3</v>
      </c>
      <c r="X5">
        <v>600</v>
      </c>
      <c r="Y5">
        <v>1.7007000000000001</v>
      </c>
      <c r="Z5">
        <f t="shared" si="1"/>
        <v>352.37305989559741</v>
      </c>
      <c r="AE5">
        <f t="shared" si="2"/>
        <v>-3000</v>
      </c>
    </row>
    <row r="6" spans="1:31">
      <c r="A6" s="1">
        <v>43360</v>
      </c>
      <c r="B6">
        <v>3240</v>
      </c>
      <c r="C6">
        <v>1E-3</v>
      </c>
      <c r="D6">
        <v>1500.12</v>
      </c>
      <c r="E6">
        <v>0.75339999999999996</v>
      </c>
      <c r="F6">
        <f t="shared" si="3"/>
        <v>1989.1443836227486</v>
      </c>
      <c r="K6">
        <v>1.5E-3</v>
      </c>
      <c r="L6">
        <v>1019.95</v>
      </c>
      <c r="M6">
        <v>1.762</v>
      </c>
      <c r="N6">
        <f t="shared" si="0"/>
        <v>577.99226245761884</v>
      </c>
      <c r="W6">
        <v>1.1999999999999999E-3</v>
      </c>
      <c r="X6">
        <v>719.93</v>
      </c>
      <c r="Y6">
        <v>1.677</v>
      </c>
      <c r="Z6">
        <f t="shared" si="1"/>
        <v>428.78182436294088</v>
      </c>
      <c r="AE6">
        <f t="shared" si="2"/>
        <v>-3240</v>
      </c>
    </row>
    <row r="7" spans="1:31">
      <c r="A7" s="1">
        <v>43388</v>
      </c>
      <c r="B7">
        <v>3240</v>
      </c>
      <c r="C7">
        <v>1E-3</v>
      </c>
      <c r="D7">
        <v>1500.12</v>
      </c>
      <c r="E7">
        <v>0.72760000000000002</v>
      </c>
      <c r="F7">
        <f t="shared" si="3"/>
        <v>2059.6775407110754</v>
      </c>
      <c r="K7">
        <v>1.5E-3</v>
      </c>
      <c r="L7">
        <v>1019.95</v>
      </c>
      <c r="M7">
        <v>1.64</v>
      </c>
      <c r="N7">
        <f t="shared" si="0"/>
        <v>620.98924783556379</v>
      </c>
      <c r="W7">
        <v>1.1999999999999999E-3</v>
      </c>
      <c r="X7">
        <v>719.93</v>
      </c>
      <c r="Y7">
        <v>1.6482000000000001</v>
      </c>
      <c r="Z7">
        <f t="shared" si="1"/>
        <v>436.27418969582078</v>
      </c>
      <c r="AE7">
        <f t="shared" si="2"/>
        <v>-3240</v>
      </c>
    </row>
    <row r="8" spans="1:31">
      <c r="A8" s="1">
        <v>43419</v>
      </c>
      <c r="B8">
        <v>3240</v>
      </c>
      <c r="C8">
        <v>1E-3</v>
      </c>
      <c r="D8">
        <v>1296</v>
      </c>
      <c r="E8">
        <v>0.80900000000000005</v>
      </c>
      <c r="F8">
        <f t="shared" si="3"/>
        <v>1600.3773729360873</v>
      </c>
      <c r="K8">
        <v>1.5E-3</v>
      </c>
      <c r="L8">
        <v>1134</v>
      </c>
      <c r="M8">
        <v>1.7709999999999999</v>
      </c>
      <c r="N8">
        <f t="shared" si="0"/>
        <v>639.35716977892844</v>
      </c>
      <c r="W8">
        <v>1.1999999999999999E-3</v>
      </c>
      <c r="X8">
        <v>810</v>
      </c>
      <c r="Y8">
        <v>1.6733</v>
      </c>
      <c r="Z8">
        <f t="shared" si="1"/>
        <v>483.49319608079691</v>
      </c>
      <c r="AE8">
        <f t="shared" si="2"/>
        <v>-3240</v>
      </c>
    </row>
    <row r="9" spans="1:31">
      <c r="A9" s="1">
        <v>43451</v>
      </c>
      <c r="B9">
        <v>3300</v>
      </c>
      <c r="C9">
        <v>1E-3</v>
      </c>
      <c r="D9">
        <v>1320</v>
      </c>
      <c r="E9">
        <v>0.77070000000000005</v>
      </c>
      <c r="F9">
        <f t="shared" si="3"/>
        <v>1711.0176705349925</v>
      </c>
      <c r="K9">
        <v>1.5E-3</v>
      </c>
      <c r="L9">
        <v>1155</v>
      </c>
      <c r="M9">
        <v>1.6819999999999999</v>
      </c>
      <c r="N9">
        <f t="shared" si="0"/>
        <v>685.65403974893775</v>
      </c>
      <c r="W9">
        <v>1.1999999999999999E-3</v>
      </c>
      <c r="X9">
        <v>825</v>
      </c>
      <c r="Y9">
        <v>1.6386000000000001</v>
      </c>
      <c r="Z9">
        <f t="shared" si="1"/>
        <v>502.87512912004672</v>
      </c>
      <c r="AE9">
        <f t="shared" si="2"/>
        <v>-3300</v>
      </c>
    </row>
    <row r="10" spans="1:31">
      <c r="A10" s="1">
        <v>43480</v>
      </c>
      <c r="B10">
        <v>3300</v>
      </c>
      <c r="C10">
        <v>1E-3</v>
      </c>
      <c r="D10">
        <v>1155</v>
      </c>
      <c r="E10">
        <v>0.7681</v>
      </c>
      <c r="F10">
        <f t="shared" si="3"/>
        <v>1502.2082461217992</v>
      </c>
      <c r="G10">
        <v>0</v>
      </c>
      <c r="H10">
        <v>495</v>
      </c>
      <c r="I10">
        <v>0.88880000000000003</v>
      </c>
      <c r="J10">
        <f>H10/(1+G10)/I10</f>
        <v>556.93069306930693</v>
      </c>
      <c r="K10">
        <v>1.5E-3</v>
      </c>
      <c r="L10">
        <v>825</v>
      </c>
      <c r="M10">
        <v>1.677</v>
      </c>
      <c r="N10">
        <f t="shared" si="0"/>
        <v>491.21309091818443</v>
      </c>
      <c r="W10">
        <v>1.1999999999999999E-3</v>
      </c>
      <c r="X10">
        <v>825</v>
      </c>
      <c r="Y10">
        <v>1.6306</v>
      </c>
      <c r="Z10">
        <f t="shared" si="1"/>
        <v>505.34231974494577</v>
      </c>
      <c r="AE10">
        <f t="shared" si="2"/>
        <v>-3300</v>
      </c>
    </row>
    <row r="11" spans="1:31">
      <c r="A11" s="1">
        <v>43511</v>
      </c>
      <c r="B11">
        <v>3300</v>
      </c>
      <c r="C11">
        <v>1E-3</v>
      </c>
      <c r="D11">
        <v>1155</v>
      </c>
      <c r="E11">
        <v>0.81020000000000003</v>
      </c>
      <c r="F11">
        <f t="shared" si="3"/>
        <v>1424.1497825798001</v>
      </c>
      <c r="G11">
        <v>0</v>
      </c>
      <c r="H11">
        <v>495</v>
      </c>
      <c r="I11">
        <v>0.92149999999999999</v>
      </c>
      <c r="J11">
        <f t="shared" ref="J11:J21" si="4">H11/(1+G11)/I11</f>
        <v>537.1676614215952</v>
      </c>
      <c r="K11">
        <v>1.5E-3</v>
      </c>
      <c r="L11">
        <v>825</v>
      </c>
      <c r="M11">
        <v>1.748</v>
      </c>
      <c r="N11">
        <f t="shared" si="0"/>
        <v>471.26107177905908</v>
      </c>
      <c r="W11">
        <v>1.1999999999999999E-3</v>
      </c>
      <c r="X11">
        <v>825</v>
      </c>
      <c r="Y11">
        <v>1.7065999999999999</v>
      </c>
      <c r="Z11">
        <f t="shared" si="1"/>
        <v>482.8379154905125</v>
      </c>
      <c r="AE11">
        <f t="shared" si="2"/>
        <v>-3300</v>
      </c>
    </row>
    <row r="12" spans="1:31">
      <c r="A12" s="1">
        <v>43539</v>
      </c>
      <c r="B12">
        <v>3120</v>
      </c>
      <c r="C12">
        <v>1E-3</v>
      </c>
      <c r="G12">
        <v>0</v>
      </c>
      <c r="H12">
        <v>624</v>
      </c>
      <c r="I12">
        <v>1.0427999999999999</v>
      </c>
      <c r="J12">
        <f t="shared" si="4"/>
        <v>598.38895281933264</v>
      </c>
      <c r="K12">
        <v>1.5E-3</v>
      </c>
      <c r="L12">
        <v>780</v>
      </c>
      <c r="M12">
        <v>2.004</v>
      </c>
      <c r="N12">
        <f t="shared" si="0"/>
        <v>388.63859898774592</v>
      </c>
      <c r="W12">
        <v>1.1999999999999999E-3</v>
      </c>
      <c r="X12">
        <v>1716</v>
      </c>
      <c r="Y12">
        <v>1.8527</v>
      </c>
      <c r="Z12">
        <f t="shared" si="1"/>
        <v>925.10566636708904</v>
      </c>
      <c r="AE12">
        <f t="shared" si="2"/>
        <v>-3120</v>
      </c>
    </row>
    <row r="13" spans="1:31">
      <c r="A13" s="21">
        <v>43570</v>
      </c>
      <c r="B13">
        <v>3120</v>
      </c>
      <c r="C13">
        <v>1E-3</v>
      </c>
      <c r="G13">
        <v>0</v>
      </c>
      <c r="H13">
        <v>624</v>
      </c>
      <c r="I13">
        <v>1.1207</v>
      </c>
      <c r="J13">
        <f t="shared" si="4"/>
        <v>556.79486035513514</v>
      </c>
      <c r="K13">
        <v>1.5E-3</v>
      </c>
      <c r="L13">
        <v>780</v>
      </c>
      <c r="M13">
        <v>2.1190000000000002</v>
      </c>
      <c r="N13">
        <f t="shared" si="0"/>
        <v>367.54683925032691</v>
      </c>
      <c r="W13">
        <v>1.1999999999999999E-3</v>
      </c>
      <c r="X13">
        <v>1716</v>
      </c>
      <c r="Y13">
        <v>1.9683999999999999</v>
      </c>
      <c r="Z13">
        <f t="shared" si="1"/>
        <v>870.7291546831467</v>
      </c>
      <c r="AE13">
        <f t="shared" si="2"/>
        <v>-3120</v>
      </c>
    </row>
    <row r="14" spans="1:31">
      <c r="A14" s="1">
        <v>43600</v>
      </c>
      <c r="B14">
        <v>3200</v>
      </c>
      <c r="C14">
        <v>1E-3</v>
      </c>
      <c r="D14">
        <v>800</v>
      </c>
      <c r="E14">
        <v>0.94769999999999999</v>
      </c>
      <c r="F14">
        <f t="shared" si="3"/>
        <v>843.30568661053007</v>
      </c>
      <c r="G14">
        <v>0</v>
      </c>
      <c r="H14">
        <v>480</v>
      </c>
      <c r="I14">
        <v>1.0119</v>
      </c>
      <c r="J14">
        <f t="shared" si="4"/>
        <v>474.35517343611031</v>
      </c>
      <c r="K14">
        <v>1.5E-3</v>
      </c>
      <c r="L14">
        <v>800</v>
      </c>
      <c r="M14">
        <v>1.9339999999999999</v>
      </c>
      <c r="N14">
        <f t="shared" si="0"/>
        <v>413.03091897830609</v>
      </c>
      <c r="W14">
        <v>1.1999999999999999E-3</v>
      </c>
      <c r="X14">
        <v>1120</v>
      </c>
      <c r="Y14">
        <v>1.8858999999999999</v>
      </c>
      <c r="Z14">
        <f t="shared" si="1"/>
        <v>593.16910274508712</v>
      </c>
      <c r="AE14">
        <f t="shared" si="2"/>
        <v>-3200</v>
      </c>
    </row>
    <row r="15" spans="1:31">
      <c r="A15" s="1">
        <v>43633</v>
      </c>
      <c r="B15">
        <v>3200</v>
      </c>
      <c r="C15">
        <v>1E-3</v>
      </c>
      <c r="D15">
        <v>800</v>
      </c>
      <c r="E15">
        <v>0.94669999999999999</v>
      </c>
      <c r="F15">
        <f t="shared" si="3"/>
        <v>844.19647111101654</v>
      </c>
      <c r="G15">
        <v>0</v>
      </c>
      <c r="H15">
        <v>480</v>
      </c>
      <c r="I15">
        <v>0.96970000000000001</v>
      </c>
      <c r="J15">
        <f t="shared" si="4"/>
        <v>494.99845312983399</v>
      </c>
      <c r="K15">
        <v>1.5E-3</v>
      </c>
      <c r="L15">
        <v>800</v>
      </c>
      <c r="M15">
        <v>1.847</v>
      </c>
      <c r="N15">
        <f t="shared" si="0"/>
        <v>432.48608408448507</v>
      </c>
      <c r="W15">
        <v>1.1999999999999999E-3</v>
      </c>
      <c r="X15">
        <v>1120</v>
      </c>
      <c r="Y15">
        <v>1.8657999999999999</v>
      </c>
      <c r="Z15">
        <f t="shared" si="1"/>
        <v>599.5592297496836</v>
      </c>
      <c r="AE15">
        <f t="shared" si="2"/>
        <v>-3200</v>
      </c>
    </row>
    <row r="16" spans="1:31">
      <c r="A16" s="1">
        <v>43661</v>
      </c>
      <c r="B16">
        <v>3180</v>
      </c>
      <c r="C16">
        <v>1E-3</v>
      </c>
      <c r="D16">
        <v>636</v>
      </c>
      <c r="E16">
        <v>1.0294000000000001</v>
      </c>
      <c r="F16">
        <f t="shared" si="3"/>
        <v>617.21841399323432</v>
      </c>
      <c r="G16">
        <v>0</v>
      </c>
      <c r="H16">
        <v>477</v>
      </c>
      <c r="I16">
        <v>0.98099999999999998</v>
      </c>
      <c r="J16">
        <f t="shared" si="4"/>
        <v>486.23853211009174</v>
      </c>
      <c r="K16">
        <v>1.5E-3</v>
      </c>
      <c r="L16">
        <v>795</v>
      </c>
      <c r="M16">
        <v>1.92</v>
      </c>
      <c r="N16">
        <f t="shared" si="0"/>
        <v>413.44233649525705</v>
      </c>
      <c r="W16">
        <v>1.1999999999999999E-3</v>
      </c>
      <c r="X16">
        <v>1272</v>
      </c>
      <c r="Y16">
        <v>1.9489000000000001</v>
      </c>
      <c r="Z16">
        <f t="shared" si="1"/>
        <v>651.89359612325848</v>
      </c>
      <c r="AE16">
        <f t="shared" si="2"/>
        <v>-3180</v>
      </c>
    </row>
    <row r="17" spans="1:31">
      <c r="A17" s="1">
        <v>43692</v>
      </c>
      <c r="B17">
        <v>3180</v>
      </c>
      <c r="C17">
        <v>1E-3</v>
      </c>
      <c r="D17">
        <v>795</v>
      </c>
      <c r="E17">
        <v>0.97350000000000003</v>
      </c>
      <c r="F17">
        <f t="shared" si="3"/>
        <v>815.82516097154007</v>
      </c>
      <c r="G17">
        <v>0</v>
      </c>
      <c r="H17">
        <v>318</v>
      </c>
      <c r="I17">
        <v>0.91820000000000002</v>
      </c>
      <c r="J17">
        <f t="shared" si="4"/>
        <v>346.32977564800694</v>
      </c>
      <c r="K17">
        <v>1.5E-3</v>
      </c>
      <c r="L17">
        <v>636</v>
      </c>
      <c r="M17">
        <v>1.873</v>
      </c>
      <c r="N17">
        <f t="shared" si="0"/>
        <v>339.05361925078211</v>
      </c>
      <c r="W17">
        <v>1.1999999999999999E-3</v>
      </c>
      <c r="X17">
        <v>1431</v>
      </c>
      <c r="Y17">
        <v>1.9501999999999999</v>
      </c>
      <c r="Z17">
        <f t="shared" si="1"/>
        <v>732.89142558209187</v>
      </c>
      <c r="AE17">
        <f t="shared" si="2"/>
        <v>-3180</v>
      </c>
    </row>
    <row r="18" spans="1:31">
      <c r="A18" s="1">
        <v>43724</v>
      </c>
      <c r="B18">
        <v>3090</v>
      </c>
      <c r="C18">
        <v>1E-3</v>
      </c>
      <c r="D18">
        <v>679.8</v>
      </c>
      <c r="E18">
        <v>1.0651999999999999</v>
      </c>
      <c r="F18">
        <f t="shared" si="3"/>
        <v>637.55245880668349</v>
      </c>
      <c r="G18">
        <v>0</v>
      </c>
      <c r="H18">
        <v>401.7</v>
      </c>
      <c r="I18">
        <v>0.98740000000000006</v>
      </c>
      <c r="J18">
        <f t="shared" si="4"/>
        <v>406.82600769698195</v>
      </c>
      <c r="K18">
        <v>1.5E-3</v>
      </c>
      <c r="L18">
        <v>927</v>
      </c>
      <c r="M18">
        <v>2.052</v>
      </c>
      <c r="N18">
        <f t="shared" si="0"/>
        <v>451.07776931094583</v>
      </c>
      <c r="W18">
        <v>1.1999999999999999E-3</v>
      </c>
      <c r="X18">
        <v>1081.5</v>
      </c>
      <c r="Y18">
        <v>2.0499999999999998</v>
      </c>
      <c r="Z18">
        <f t="shared" si="1"/>
        <v>526.92866121629663</v>
      </c>
      <c r="AE18">
        <f t="shared" si="2"/>
        <v>-3090</v>
      </c>
    </row>
    <row r="19" spans="1:31">
      <c r="A19" s="1">
        <v>43753</v>
      </c>
      <c r="B19">
        <v>3120</v>
      </c>
      <c r="C19">
        <v>1E-3</v>
      </c>
      <c r="D19">
        <v>780</v>
      </c>
      <c r="E19">
        <v>1.0298</v>
      </c>
      <c r="F19">
        <f t="shared" si="3"/>
        <v>756.67195496288525</v>
      </c>
      <c r="G19">
        <v>0</v>
      </c>
      <c r="H19">
        <v>218.4</v>
      </c>
      <c r="I19">
        <v>0.97060000000000002</v>
      </c>
      <c r="J19">
        <f t="shared" si="4"/>
        <v>225.01545435812901</v>
      </c>
      <c r="K19">
        <v>1.5E-3</v>
      </c>
      <c r="L19">
        <v>936</v>
      </c>
      <c r="M19">
        <v>2.016</v>
      </c>
      <c r="N19">
        <f t="shared" si="0"/>
        <v>463.59032879252544</v>
      </c>
      <c r="W19">
        <v>1.1999999999999999E-3</v>
      </c>
      <c r="X19">
        <v>1185.5999999999999</v>
      </c>
      <c r="Y19">
        <v>2.0427</v>
      </c>
      <c r="Z19">
        <f t="shared" si="1"/>
        <v>579.71262800104694</v>
      </c>
      <c r="AE19">
        <f t="shared" si="2"/>
        <v>-3120</v>
      </c>
    </row>
    <row r="20" spans="1:31">
      <c r="A20" s="1">
        <v>43784</v>
      </c>
      <c r="B20">
        <v>3150</v>
      </c>
      <c r="C20">
        <v>1E-3</v>
      </c>
      <c r="D20">
        <v>882</v>
      </c>
      <c r="E20">
        <v>0.98709999999999998</v>
      </c>
      <c r="F20">
        <f t="shared" si="3"/>
        <v>892.63385788560549</v>
      </c>
      <c r="G20">
        <v>0</v>
      </c>
      <c r="H20">
        <v>220.5</v>
      </c>
      <c r="I20">
        <v>0.93640000000000001</v>
      </c>
      <c r="J20">
        <f t="shared" si="4"/>
        <v>235.47629218282785</v>
      </c>
      <c r="K20">
        <v>1.5E-3</v>
      </c>
      <c r="L20">
        <v>945</v>
      </c>
      <c r="M20">
        <v>1.9450000000000001</v>
      </c>
      <c r="N20">
        <f t="shared" si="0"/>
        <v>485.13348229583642</v>
      </c>
      <c r="W20">
        <v>1.1999999999999999E-3</v>
      </c>
      <c r="X20">
        <v>1102.5</v>
      </c>
      <c r="Y20">
        <v>2.0162</v>
      </c>
      <c r="Z20">
        <f t="shared" si="1"/>
        <v>546.16535348535035</v>
      </c>
      <c r="AE20">
        <f t="shared" si="2"/>
        <v>-3150</v>
      </c>
    </row>
    <row r="21" spans="1:31">
      <c r="A21" s="1">
        <v>43815</v>
      </c>
      <c r="B21">
        <v>3150</v>
      </c>
      <c r="C21">
        <v>1E-3</v>
      </c>
      <c r="D21">
        <v>945</v>
      </c>
      <c r="E21">
        <v>1.014</v>
      </c>
      <c r="F21">
        <f t="shared" si="3"/>
        <v>931.02164108081274</v>
      </c>
      <c r="G21">
        <v>0</v>
      </c>
      <c r="H21">
        <v>220.5</v>
      </c>
      <c r="I21">
        <v>0.99870000000000003</v>
      </c>
      <c r="J21">
        <f t="shared" si="4"/>
        <v>220.78702313006909</v>
      </c>
      <c r="K21">
        <v>1.5E-3</v>
      </c>
      <c r="L21">
        <v>882</v>
      </c>
      <c r="M21">
        <v>2.048</v>
      </c>
      <c r="N21">
        <f t="shared" si="0"/>
        <v>430.01903394907634</v>
      </c>
      <c r="W21">
        <v>1.1999999999999999E-3</v>
      </c>
      <c r="X21">
        <v>1102.5</v>
      </c>
      <c r="Y21">
        <v>2.0661999999999998</v>
      </c>
      <c r="Z21">
        <f t="shared" si="1"/>
        <v>532.94869117082726</v>
      </c>
      <c r="AE21">
        <f t="shared" si="2"/>
        <v>-3150</v>
      </c>
    </row>
    <row r="22" spans="1:31">
      <c r="A22" s="1">
        <v>43845</v>
      </c>
      <c r="B22">
        <v>3200</v>
      </c>
      <c r="K22">
        <v>1.5E-3</v>
      </c>
      <c r="L22">
        <v>1152</v>
      </c>
      <c r="M22">
        <v>2.1619999999999999</v>
      </c>
      <c r="N22">
        <f t="shared" si="0"/>
        <v>532.0419001470043</v>
      </c>
      <c r="O22">
        <v>8.0000000000000004E-4</v>
      </c>
      <c r="P22">
        <v>256</v>
      </c>
      <c r="Q22">
        <v>1.276</v>
      </c>
      <c r="R22">
        <f>P22/(1+O22)/Q22</f>
        <v>200.46658597886582</v>
      </c>
      <c r="S22">
        <v>1.1999999999999999E-3</v>
      </c>
      <c r="T22">
        <v>672</v>
      </c>
      <c r="U22">
        <v>1.4158999999999999</v>
      </c>
      <c r="V22">
        <f>T22/(1+S22)/U22</f>
        <v>474.04093969925543</v>
      </c>
      <c r="W22">
        <v>1.1999999999999999E-3</v>
      </c>
      <c r="X22">
        <v>1120</v>
      </c>
      <c r="Y22">
        <v>2.1394000000000002</v>
      </c>
      <c r="Z22">
        <f t="shared" si="1"/>
        <v>522.88380427547895</v>
      </c>
      <c r="AE22">
        <f t="shared" si="2"/>
        <v>-3200</v>
      </c>
    </row>
    <row r="23" spans="1:31">
      <c r="A23" s="1">
        <v>43878</v>
      </c>
      <c r="B23">
        <v>3200</v>
      </c>
      <c r="C23">
        <v>1E-3</v>
      </c>
      <c r="D23">
        <v>384</v>
      </c>
      <c r="E23">
        <v>1.0121</v>
      </c>
      <c r="F23">
        <f t="shared" si="3"/>
        <v>379.03011917437374</v>
      </c>
      <c r="K23">
        <v>1.5E-3</v>
      </c>
      <c r="L23">
        <v>1120</v>
      </c>
      <c r="M23">
        <v>2.1909999999999998</v>
      </c>
      <c r="N23">
        <f t="shared" si="0"/>
        <v>510.4164839003476</v>
      </c>
      <c r="S23">
        <v>1.1999999999999999E-3</v>
      </c>
      <c r="T23">
        <v>896</v>
      </c>
      <c r="U23">
        <v>1.4072</v>
      </c>
      <c r="V23">
        <f>T23/(1+S23)/U23</f>
        <v>635.96225745705487</v>
      </c>
      <c r="W23">
        <v>1.1999999999999999E-3</v>
      </c>
      <c r="X23">
        <v>800</v>
      </c>
      <c r="Y23">
        <v>2.1132</v>
      </c>
      <c r="Z23">
        <f t="shared" si="1"/>
        <v>378.11903777174746</v>
      </c>
      <c r="AE23">
        <f t="shared" si="2"/>
        <v>-3200</v>
      </c>
    </row>
    <row r="24" spans="1:31">
      <c r="W24">
        <v>1.1999999999999999E-3</v>
      </c>
      <c r="AE24">
        <f t="shared" si="2"/>
        <v>0</v>
      </c>
    </row>
    <row r="25" spans="1:31">
      <c r="W25">
        <v>1.1999999999999999E-3</v>
      </c>
      <c r="AE25">
        <f t="shared" si="2"/>
        <v>0</v>
      </c>
    </row>
    <row r="26" spans="1:31">
      <c r="AE26">
        <f t="shared" si="2"/>
        <v>0</v>
      </c>
    </row>
    <row r="27" spans="1:31">
      <c r="AE27">
        <f t="shared" si="2"/>
        <v>0</v>
      </c>
    </row>
    <row r="28" spans="1:31">
      <c r="AE28">
        <f t="shared" si="2"/>
        <v>0</v>
      </c>
    </row>
    <row r="29" spans="1:31">
      <c r="AE29">
        <f t="shared" si="2"/>
        <v>0</v>
      </c>
    </row>
    <row r="30" spans="1:31">
      <c r="AE30">
        <f t="shared" si="2"/>
        <v>0</v>
      </c>
    </row>
    <row r="31" spans="1:31">
      <c r="AE31">
        <f t="shared" si="2"/>
        <v>0</v>
      </c>
    </row>
    <row r="32" spans="1:31">
      <c r="AE32">
        <f t="shared" si="2"/>
        <v>0</v>
      </c>
    </row>
    <row r="33" spans="1:31">
      <c r="AE33">
        <f t="shared" si="2"/>
        <v>0</v>
      </c>
    </row>
    <row r="34" spans="1:31">
      <c r="A34" s="1">
        <v>43875</v>
      </c>
      <c r="AE34">
        <f>B39</f>
        <v>74392.025624255577</v>
      </c>
    </row>
    <row r="35" spans="1:31">
      <c r="A35" t="s">
        <v>103</v>
      </c>
      <c r="B35">
        <f>SUM(B3:B33)</f>
        <v>66530</v>
      </c>
      <c r="D35">
        <f t="shared" ref="D35:L35" si="5">SUM(D3:D33)</f>
        <v>19128.04</v>
      </c>
      <c r="H35">
        <f t="shared" si="5"/>
        <v>5054.0999999999995</v>
      </c>
      <c r="L35">
        <f t="shared" si="5"/>
        <v>19231.900000000001</v>
      </c>
      <c r="P35">
        <f>SUM(P3:P33)</f>
        <v>256</v>
      </c>
      <c r="T35">
        <f>SUM(T3:T33)</f>
        <v>1568</v>
      </c>
      <c r="X35">
        <f>SUM(X3:X33)</f>
        <v>21291.96</v>
      </c>
    </row>
    <row r="36" spans="1:31">
      <c r="A36" t="s">
        <v>104</v>
      </c>
      <c r="F36">
        <f>SUM(F3:F33)</f>
        <v>22912.261754240106</v>
      </c>
      <c r="J36">
        <f t="shared" ref="J36:Z36" si="6">SUM(J3:J33)</f>
        <v>5139.3088793574225</v>
      </c>
      <c r="N36">
        <f t="shared" si="6"/>
        <v>10079.077795663025</v>
      </c>
      <c r="R36">
        <f>SUM(R3:R33)</f>
        <v>200.46658597886582</v>
      </c>
      <c r="V36">
        <f>SUM(V3:V33)</f>
        <v>1110.0031971563103</v>
      </c>
      <c r="Z36">
        <f t="shared" si="6"/>
        <v>11316.443700882915</v>
      </c>
    </row>
    <row r="37" spans="1:31">
      <c r="A37" t="s">
        <v>133</v>
      </c>
      <c r="F37">
        <v>0.98029999999999995</v>
      </c>
      <c r="J37">
        <v>0.99050000000000005</v>
      </c>
      <c r="N37">
        <v>2.1379999999999999</v>
      </c>
      <c r="R37">
        <v>1.2988999999999999</v>
      </c>
      <c r="V37">
        <v>1.3746</v>
      </c>
      <c r="Z37">
        <v>2.0771000000000002</v>
      </c>
    </row>
    <row r="38" spans="1:31">
      <c r="A38" t="s">
        <v>109</v>
      </c>
      <c r="F38">
        <f>D35/F36</f>
        <v>0.83483857705406128</v>
      </c>
      <c r="J38">
        <f t="shared" ref="J38:Z38" si="7">H35/J36</f>
        <v>0.98342016770004359</v>
      </c>
      <c r="N38">
        <f t="shared" si="7"/>
        <v>1.9081011566629031</v>
      </c>
      <c r="R38">
        <f>P35/R36</f>
        <v>1.2770207999999998</v>
      </c>
      <c r="V38">
        <f>T35/V36</f>
        <v>1.4126085438465585</v>
      </c>
      <c r="Z38">
        <f t="shared" si="7"/>
        <v>1.88150628967816</v>
      </c>
    </row>
    <row r="39" spans="1:31">
      <c r="A39" t="s">
        <v>105</v>
      </c>
      <c r="B39">
        <f>SUM(C39:Z39)</f>
        <v>74392.025624255577</v>
      </c>
      <c r="F39">
        <f>F36*F37</f>
        <v>22460.890197681576</v>
      </c>
      <c r="J39">
        <f t="shared" ref="J39:Z39" si="8">J36*J37</f>
        <v>5090.4854450035273</v>
      </c>
      <c r="N39">
        <f t="shared" si="8"/>
        <v>21549.068327127545</v>
      </c>
      <c r="R39">
        <f>R36*R37</f>
        <v>260.38604852794879</v>
      </c>
      <c r="V39">
        <f>V36*V37</f>
        <v>1525.8103948110643</v>
      </c>
      <c r="Z39">
        <f t="shared" si="8"/>
        <v>23505.385211103905</v>
      </c>
    </row>
    <row r="40" spans="1:31">
      <c r="A40" t="s">
        <v>107</v>
      </c>
      <c r="B40">
        <f>SUM(C40:Z40)</f>
        <v>99.999999999999972</v>
      </c>
      <c r="F40">
        <f>100*F39/B39</f>
        <v>30.192604663204904</v>
      </c>
      <c r="J40">
        <f>100*J39/B39</f>
        <v>6.8427837557682665</v>
      </c>
      <c r="N40">
        <f>100*N39/B39</f>
        <v>28.966906259508352</v>
      </c>
      <c r="R40">
        <f>100*R39/B39</f>
        <v>0.3500187638969865</v>
      </c>
      <c r="V40">
        <f>100*V39/B39</f>
        <v>2.0510402586934968</v>
      </c>
      <c r="Z40">
        <f>100*Z39/B39</f>
        <v>31.596646298927979</v>
      </c>
    </row>
    <row r="41" spans="1:31">
      <c r="A41" t="s">
        <v>108</v>
      </c>
      <c r="B41">
        <f>100*(B39/B35-1)</f>
        <v>11.817263827229185</v>
      </c>
      <c r="F41">
        <f>100*(F37/F38-1)</f>
        <v>17.423898097670087</v>
      </c>
      <c r="J41">
        <f t="shared" ref="J41" si="9">100*(J37/J38-1)</f>
        <v>0.71991937246052018</v>
      </c>
      <c r="N41">
        <f t="shared" ref="N41:Z41" si="10">100*(N37/N38-1)</f>
        <v>12.048566845332731</v>
      </c>
      <c r="R41">
        <f>100*(R37/R38-1)</f>
        <v>1.7133002062300173</v>
      </c>
      <c r="V41">
        <f>100*(V37/V38-1)</f>
        <v>-2.6906635962331449</v>
      </c>
      <c r="Z41">
        <f t="shared" si="10"/>
        <v>10.395591627562251</v>
      </c>
    </row>
    <row r="43" spans="1:31">
      <c r="A43" t="s">
        <v>106</v>
      </c>
      <c r="B43">
        <f>SUM(C35:Z35)</f>
        <v>66530</v>
      </c>
    </row>
    <row r="44" spans="1:31">
      <c r="A44" t="s">
        <v>114</v>
      </c>
      <c r="B44">
        <f>XIRR(AE3:AE34,A3:A34)*100</f>
        <v>14.100294709205627</v>
      </c>
    </row>
  </sheetData>
  <mergeCells count="6">
    <mergeCell ref="C1:F1"/>
    <mergeCell ref="G1:J1"/>
    <mergeCell ref="K1:N1"/>
    <mergeCell ref="W1:Z1"/>
    <mergeCell ref="S1:V1"/>
    <mergeCell ref="O1:R1"/>
  </mergeCells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156"/>
  <sheetViews>
    <sheetView workbookViewId="0">
      <pane xSplit="2" ySplit="1" topLeftCell="C140" activePane="bottomRight" state="frozen"/>
      <selection pane="topRight" activeCell="C1" sqref="C1"/>
      <selection pane="bottomLeft" activeCell="A2" sqref="A2"/>
      <selection pane="bottomRight" activeCell="AX145" sqref="AX145"/>
    </sheetView>
  </sheetViews>
  <sheetFormatPr defaultRowHeight="15"/>
  <cols>
    <col min="1" max="1" width="10.7109375" bestFit="1" customWidth="1"/>
    <col min="8" max="8" width="9.85546875" customWidth="1"/>
    <col min="30" max="30" width="10.28515625" customWidth="1"/>
    <col min="44" max="44" width="9.7109375" bestFit="1" customWidth="1"/>
    <col min="46" max="46" width="9.7109375" bestFit="1" customWidth="1"/>
  </cols>
  <sheetData>
    <row r="1" spans="1:79">
      <c r="C1" s="39" t="s">
        <v>86</v>
      </c>
      <c r="D1" s="39"/>
      <c r="E1" s="39"/>
      <c r="F1" s="39"/>
      <c r="G1" s="39" t="s">
        <v>89</v>
      </c>
      <c r="H1" s="39"/>
      <c r="I1" s="39"/>
      <c r="J1" s="39"/>
      <c r="K1" s="39" t="s">
        <v>90</v>
      </c>
      <c r="L1" s="39"/>
      <c r="M1" s="39"/>
      <c r="N1" s="39"/>
      <c r="O1" s="39" t="s">
        <v>91</v>
      </c>
      <c r="P1" s="39"/>
      <c r="Q1" s="39"/>
      <c r="R1" s="39"/>
      <c r="S1" s="39" t="s">
        <v>92</v>
      </c>
      <c r="T1" s="39"/>
      <c r="U1" s="39"/>
      <c r="V1" s="39"/>
      <c r="W1" s="39" t="s">
        <v>93</v>
      </c>
      <c r="X1" s="39"/>
      <c r="Y1" s="39"/>
      <c r="Z1" s="39"/>
      <c r="AA1" s="39" t="s">
        <v>94</v>
      </c>
      <c r="AB1" s="39"/>
      <c r="AC1" s="39"/>
      <c r="AD1" s="39"/>
      <c r="AE1" s="39" t="s">
        <v>95</v>
      </c>
      <c r="AF1" s="39"/>
      <c r="AG1" s="39"/>
      <c r="AH1" s="39"/>
      <c r="AI1" s="39" t="s">
        <v>96</v>
      </c>
      <c r="AJ1" s="39"/>
      <c r="AK1" s="39"/>
      <c r="AL1" s="39"/>
      <c r="AM1" s="39" t="s">
        <v>97</v>
      </c>
      <c r="AN1" s="39"/>
      <c r="AO1" s="39"/>
      <c r="AP1" s="39"/>
      <c r="AQ1" s="39" t="s">
        <v>98</v>
      </c>
      <c r="AR1" s="39"/>
      <c r="AS1" s="39"/>
      <c r="AT1" s="39"/>
      <c r="AU1" s="39" t="s">
        <v>99</v>
      </c>
      <c r="AV1" s="39"/>
      <c r="AW1" s="39"/>
      <c r="AX1" s="39"/>
      <c r="AY1" s="39" t="s">
        <v>100</v>
      </c>
      <c r="AZ1" s="39"/>
      <c r="BA1" s="39"/>
      <c r="BB1" s="39"/>
      <c r="BC1" s="39" t="s">
        <v>101</v>
      </c>
      <c r="BD1" s="39"/>
      <c r="BE1" s="39"/>
      <c r="BF1" s="39"/>
      <c r="BG1" s="39" t="s">
        <v>153</v>
      </c>
      <c r="BH1" s="39"/>
      <c r="BI1" s="39"/>
      <c r="BJ1" s="39"/>
      <c r="BK1" s="40" t="s">
        <v>162</v>
      </c>
      <c r="BL1" s="40"/>
      <c r="BM1" s="40"/>
      <c r="BN1" s="40"/>
      <c r="BO1" s="39" t="s">
        <v>156</v>
      </c>
      <c r="BP1" s="39"/>
      <c r="BQ1" s="39"/>
      <c r="BR1" s="39"/>
      <c r="BS1" s="39" t="s">
        <v>102</v>
      </c>
      <c r="BT1" s="39"/>
      <c r="BU1" s="39"/>
      <c r="BV1" s="39"/>
    </row>
    <row r="2" spans="1:79">
      <c r="C2" t="s">
        <v>88</v>
      </c>
      <c r="D2" t="s">
        <v>23</v>
      </c>
      <c r="E2" t="s">
        <v>87</v>
      </c>
      <c r="F2" t="s">
        <v>22</v>
      </c>
      <c r="G2" t="s">
        <v>88</v>
      </c>
      <c r="H2" t="s">
        <v>23</v>
      </c>
      <c r="I2" t="s">
        <v>87</v>
      </c>
      <c r="J2" t="s">
        <v>22</v>
      </c>
      <c r="K2" t="s">
        <v>88</v>
      </c>
      <c r="L2" t="s">
        <v>23</v>
      </c>
      <c r="M2" t="s">
        <v>87</v>
      </c>
      <c r="N2" t="s">
        <v>22</v>
      </c>
      <c r="O2" t="s">
        <v>88</v>
      </c>
      <c r="P2" t="s">
        <v>23</v>
      </c>
      <c r="Q2" t="s">
        <v>87</v>
      </c>
      <c r="R2" t="s">
        <v>22</v>
      </c>
      <c r="S2" t="s">
        <v>88</v>
      </c>
      <c r="T2" t="s">
        <v>23</v>
      </c>
      <c r="U2" t="s">
        <v>87</v>
      </c>
      <c r="V2" t="s">
        <v>22</v>
      </c>
      <c r="W2" t="s">
        <v>88</v>
      </c>
      <c r="X2" t="s">
        <v>23</v>
      </c>
      <c r="Y2" t="s">
        <v>87</v>
      </c>
      <c r="Z2" t="s">
        <v>22</v>
      </c>
      <c r="AA2" t="s">
        <v>88</v>
      </c>
      <c r="AB2" t="s">
        <v>23</v>
      </c>
      <c r="AC2" t="s">
        <v>87</v>
      </c>
      <c r="AD2" t="s">
        <v>22</v>
      </c>
      <c r="AE2" t="s">
        <v>88</v>
      </c>
      <c r="AF2" t="s">
        <v>23</v>
      </c>
      <c r="AG2" t="s">
        <v>87</v>
      </c>
      <c r="AH2" t="s">
        <v>22</v>
      </c>
      <c r="AI2" t="s">
        <v>88</v>
      </c>
      <c r="AJ2" t="s">
        <v>23</v>
      </c>
      <c r="AK2" t="s">
        <v>87</v>
      </c>
      <c r="AL2" t="s">
        <v>22</v>
      </c>
      <c r="AM2" t="s">
        <v>88</v>
      </c>
      <c r="AN2" t="s">
        <v>23</v>
      </c>
      <c r="AO2" t="s">
        <v>87</v>
      </c>
      <c r="AP2" t="s">
        <v>22</v>
      </c>
      <c r="AQ2" t="s">
        <v>88</v>
      </c>
      <c r="AR2" t="s">
        <v>23</v>
      </c>
      <c r="AS2" t="s">
        <v>87</v>
      </c>
      <c r="AT2" t="s">
        <v>22</v>
      </c>
      <c r="AU2" t="s">
        <v>88</v>
      </c>
      <c r="AV2" t="s">
        <v>23</v>
      </c>
      <c r="AW2" t="s">
        <v>87</v>
      </c>
      <c r="AX2" t="s">
        <v>22</v>
      </c>
      <c r="AY2" t="s">
        <v>88</v>
      </c>
      <c r="AZ2" t="s">
        <v>23</v>
      </c>
      <c r="BA2" t="s">
        <v>87</v>
      </c>
      <c r="BB2" t="s">
        <v>22</v>
      </c>
      <c r="BC2" t="s">
        <v>88</v>
      </c>
      <c r="BD2" t="s">
        <v>23</v>
      </c>
      <c r="BE2" t="s">
        <v>87</v>
      </c>
      <c r="BF2" t="s">
        <v>22</v>
      </c>
      <c r="BG2" t="s">
        <v>88</v>
      </c>
      <c r="BH2" t="s">
        <v>23</v>
      </c>
      <c r="BI2" t="s">
        <v>87</v>
      </c>
      <c r="BJ2" t="s">
        <v>22</v>
      </c>
      <c r="BK2" t="s">
        <v>88</v>
      </c>
      <c r="BL2" t="s">
        <v>23</v>
      </c>
      <c r="BM2" t="s">
        <v>87</v>
      </c>
      <c r="BN2" t="s">
        <v>22</v>
      </c>
      <c r="BO2" t="s">
        <v>88</v>
      </c>
      <c r="BP2" t="s">
        <v>23</v>
      </c>
      <c r="BQ2" t="s">
        <v>87</v>
      </c>
      <c r="BR2" t="s">
        <v>22</v>
      </c>
      <c r="BS2" t="s">
        <v>88</v>
      </c>
      <c r="BT2" t="s">
        <v>23</v>
      </c>
      <c r="BU2" t="s">
        <v>87</v>
      </c>
      <c r="BV2" t="s">
        <v>22</v>
      </c>
    </row>
    <row r="3" spans="1:79">
      <c r="A3" s="1">
        <v>42369</v>
      </c>
      <c r="B3">
        <v>8462.69</v>
      </c>
      <c r="O3">
        <v>1.1999999999999999E-3</v>
      </c>
      <c r="P3">
        <v>2155.4499999999998</v>
      </c>
      <c r="Q3">
        <v>1.4469000000000001</v>
      </c>
      <c r="R3">
        <f>P3/(1+O3)/Q3</f>
        <v>1487.9166218313956</v>
      </c>
      <c r="W3">
        <v>1.5E-3</v>
      </c>
      <c r="X3">
        <v>1976.88</v>
      </c>
      <c r="Y3">
        <v>2.57</v>
      </c>
      <c r="Z3">
        <f>X3/(1+W3)/Y3</f>
        <v>768.06191490973663</v>
      </c>
      <c r="AA3">
        <v>1.1999999999999999E-3</v>
      </c>
      <c r="AB3">
        <v>2581.9699999999998</v>
      </c>
      <c r="AC3">
        <v>0.96640000000000004</v>
      </c>
      <c r="AD3">
        <f>AB3/(1+AA3)/AC3</f>
        <v>2668.5382342513485</v>
      </c>
      <c r="AE3">
        <v>1.1999999999999999E-3</v>
      </c>
      <c r="AF3">
        <v>1748.39</v>
      </c>
      <c r="AG3">
        <v>1.1681999999999999</v>
      </c>
      <c r="AH3">
        <f>AF3/(1+AE3)/AG3</f>
        <v>1494.8591394144867</v>
      </c>
      <c r="CA3">
        <f>-B3</f>
        <v>-8462.69</v>
      </c>
    </row>
    <row r="4" spans="1:79">
      <c r="A4" s="1">
        <v>42398</v>
      </c>
      <c r="B4">
        <v>14647.59</v>
      </c>
      <c r="C4">
        <v>1.1999999999999999E-3</v>
      </c>
      <c r="D4">
        <v>2381.6999999999998</v>
      </c>
      <c r="E4">
        <v>0.85240000000000005</v>
      </c>
      <c r="F4">
        <f>ROUND(D4/(1+C4)/E4,2)</f>
        <v>2790.76</v>
      </c>
      <c r="O4">
        <v>1.1999999999999999E-3</v>
      </c>
      <c r="P4">
        <v>3584.27</v>
      </c>
      <c r="Q4">
        <v>1.2032</v>
      </c>
      <c r="R4">
        <f t="shared" ref="R4:R67" si="0">P4/(1+O4)/Q4</f>
        <v>2975.3773530274307</v>
      </c>
      <c r="W4">
        <v>1.5E-3</v>
      </c>
      <c r="X4">
        <v>2747.89</v>
      </c>
      <c r="Y4">
        <v>2.153</v>
      </c>
      <c r="Z4">
        <f t="shared" ref="Z4:Z67" si="1">X4/(1+W4)/Y4</f>
        <v>1274.3958841115939</v>
      </c>
      <c r="AA4">
        <v>1.1999999999999999E-3</v>
      </c>
      <c r="AB4">
        <v>3465.62</v>
      </c>
      <c r="AC4">
        <v>0.83860000000000001</v>
      </c>
      <c r="AD4">
        <f>AB4/(1+AA4)/AC4</f>
        <v>4127.6725977955948</v>
      </c>
      <c r="AE4">
        <v>1.1999999999999999E-3</v>
      </c>
      <c r="AF4">
        <v>2468.12</v>
      </c>
      <c r="AG4">
        <v>0.98499999999999999</v>
      </c>
      <c r="AH4">
        <f t="shared" ref="AH4:AH19" si="2">AF4/(1+AE4)/AG4</f>
        <v>2502.7023409472081</v>
      </c>
      <c r="CA4">
        <f>-B4</f>
        <v>-14647.59</v>
      </c>
    </row>
    <row r="5" spans="1:79">
      <c r="A5" s="1">
        <v>42429</v>
      </c>
      <c r="B5">
        <v>15347.43</v>
      </c>
      <c r="C5">
        <v>1.1999999999999999E-3</v>
      </c>
      <c r="D5">
        <v>2567.63</v>
      </c>
      <c r="E5">
        <v>0.81210000000000004</v>
      </c>
      <c r="F5">
        <f>ROUND(D5/(1+C5)/E5,2)</f>
        <v>3157.93</v>
      </c>
      <c r="O5">
        <v>1.1999999999999999E-3</v>
      </c>
      <c r="P5">
        <v>3720.22</v>
      </c>
      <c r="Q5">
        <v>1.1888000000000001</v>
      </c>
      <c r="R5">
        <f t="shared" si="0"/>
        <v>3125.6402142462684</v>
      </c>
      <c r="W5">
        <v>1.5E-3</v>
      </c>
      <c r="X5">
        <v>2808.58</v>
      </c>
      <c r="Y5">
        <v>2.1509999999999998</v>
      </c>
      <c r="Z5">
        <f t="shared" si="1"/>
        <v>1303.7533425570616</v>
      </c>
      <c r="AA5">
        <v>1.1999999999999999E-3</v>
      </c>
      <c r="AB5">
        <v>3723.29</v>
      </c>
      <c r="AC5">
        <v>0.80859999999999999</v>
      </c>
      <c r="AD5">
        <f t="shared" ref="AD5:AD20" si="3">AB5/(1+AA5)/AC5</f>
        <v>4599.0939984064635</v>
      </c>
      <c r="AE5">
        <v>1.1999999999999999E-3</v>
      </c>
      <c r="AF5">
        <v>2527.7199999999998</v>
      </c>
      <c r="AG5">
        <v>0.97519999999999996</v>
      </c>
      <c r="AH5">
        <f t="shared" si="2"/>
        <v>2588.8949667290144</v>
      </c>
      <c r="CA5">
        <f t="shared" ref="CA5:CA68" si="4">-B5</f>
        <v>-15347.43</v>
      </c>
    </row>
    <row r="6" spans="1:79">
      <c r="A6" s="1">
        <v>42460</v>
      </c>
      <c r="B6">
        <v>12405.68</v>
      </c>
      <c r="C6">
        <v>1.1999999999999999E-3</v>
      </c>
      <c r="D6">
        <v>1878.22</v>
      </c>
      <c r="E6">
        <v>0.93489999999999995</v>
      </c>
      <c r="F6">
        <f t="shared" ref="F6:F69" si="5">ROUND(D6/(1+C6)/E6,2)</f>
        <v>2006.6</v>
      </c>
      <c r="O6">
        <v>1.1999999999999999E-3</v>
      </c>
      <c r="P6">
        <v>3000.93</v>
      </c>
      <c r="Q6">
        <v>1.2855000000000001</v>
      </c>
      <c r="R6">
        <f t="shared" si="0"/>
        <v>2331.647763640457</v>
      </c>
      <c r="W6">
        <v>1.5E-3</v>
      </c>
      <c r="X6">
        <v>2432.75</v>
      </c>
      <c r="Y6">
        <v>2.2879999999999998</v>
      </c>
      <c r="Z6">
        <f t="shared" si="1"/>
        <v>1061.6723516124416</v>
      </c>
      <c r="AA6">
        <v>1.1999999999999999E-3</v>
      </c>
      <c r="AB6">
        <v>2926.5</v>
      </c>
      <c r="AC6">
        <v>0.90110000000000001</v>
      </c>
      <c r="AD6">
        <f t="shared" si="3"/>
        <v>3243.804693273853</v>
      </c>
      <c r="AE6">
        <v>1.1999999999999999E-3</v>
      </c>
      <c r="AF6">
        <v>2167.27</v>
      </c>
      <c r="AG6">
        <v>1.0526</v>
      </c>
      <c r="AH6">
        <f t="shared" si="2"/>
        <v>2056.5004684858882</v>
      </c>
      <c r="CA6">
        <f t="shared" si="4"/>
        <v>-12405.68</v>
      </c>
    </row>
    <row r="7" spans="1:79">
      <c r="A7" s="1">
        <v>42489</v>
      </c>
      <c r="B7">
        <v>12384.74</v>
      </c>
      <c r="C7">
        <v>1.1999999999999999E-3</v>
      </c>
      <c r="D7">
        <v>1872.57</v>
      </c>
      <c r="E7">
        <v>0.91559999999999997</v>
      </c>
      <c r="F7">
        <f t="shared" si="5"/>
        <v>2042.73</v>
      </c>
      <c r="O7">
        <v>1.1999999999999999E-3</v>
      </c>
      <c r="P7">
        <v>3005.78</v>
      </c>
      <c r="Q7">
        <v>1.2665</v>
      </c>
      <c r="R7">
        <f t="shared" si="0"/>
        <v>2370.4519440469307</v>
      </c>
      <c r="W7">
        <v>1.5E-3</v>
      </c>
      <c r="X7">
        <v>2421.2199999999998</v>
      </c>
      <c r="Y7">
        <v>2.2850000000000001</v>
      </c>
      <c r="Z7">
        <f t="shared" si="1"/>
        <v>1058.0278378930509</v>
      </c>
      <c r="AA7">
        <v>1.1999999999999999E-3</v>
      </c>
      <c r="AB7">
        <v>2943.85</v>
      </c>
      <c r="AC7">
        <v>0.89380000000000004</v>
      </c>
      <c r="AD7">
        <f t="shared" si="3"/>
        <v>3289.6862990189347</v>
      </c>
      <c r="AE7">
        <v>1.1999999999999999E-3</v>
      </c>
      <c r="AF7">
        <v>2141.3200000000002</v>
      </c>
      <c r="AG7">
        <v>1.0517000000000001</v>
      </c>
      <c r="AH7">
        <f t="shared" si="2"/>
        <v>2033.6155707949354</v>
      </c>
      <c r="CA7">
        <f t="shared" si="4"/>
        <v>-12384.74</v>
      </c>
    </row>
    <row r="8" spans="1:79">
      <c r="A8" s="1">
        <v>42521</v>
      </c>
      <c r="B8">
        <v>12228.57</v>
      </c>
      <c r="C8">
        <v>1.1999999999999999E-3</v>
      </c>
      <c r="D8">
        <v>1776.81</v>
      </c>
      <c r="E8">
        <v>0.92079999999999995</v>
      </c>
      <c r="F8">
        <f t="shared" si="5"/>
        <v>1927.32</v>
      </c>
      <c r="O8">
        <v>1.1999999999999999E-3</v>
      </c>
      <c r="P8">
        <v>2926.3</v>
      </c>
      <c r="Q8">
        <v>1.2586999999999999</v>
      </c>
      <c r="R8">
        <f t="shared" si="0"/>
        <v>2322.0724944954432</v>
      </c>
      <c r="W8">
        <v>1.5E-3</v>
      </c>
      <c r="X8">
        <v>2404.14</v>
      </c>
      <c r="Y8">
        <v>2.2810000000000001</v>
      </c>
      <c r="Z8">
        <f t="shared" si="1"/>
        <v>1052.4064845301095</v>
      </c>
      <c r="AA8">
        <v>1.1999999999999999E-3</v>
      </c>
      <c r="AB8">
        <v>3005.78</v>
      </c>
      <c r="AC8">
        <v>0.88790000000000002</v>
      </c>
      <c r="AD8">
        <f t="shared" si="3"/>
        <v>3381.211157940576</v>
      </c>
      <c r="AE8">
        <v>1.1999999999999999E-3</v>
      </c>
      <c r="AF8">
        <v>2115.54</v>
      </c>
      <c r="AG8">
        <v>1.0542</v>
      </c>
      <c r="AH8">
        <f t="shared" si="2"/>
        <v>2004.3676671659343</v>
      </c>
      <c r="CA8">
        <f t="shared" si="4"/>
        <v>-12228.57</v>
      </c>
    </row>
    <row r="9" spans="1:79">
      <c r="A9" s="1">
        <v>42551</v>
      </c>
      <c r="B9">
        <v>11873.41</v>
      </c>
      <c r="C9">
        <v>1.1999999999999999E-3</v>
      </c>
      <c r="D9">
        <v>1734.71</v>
      </c>
      <c r="E9">
        <v>0.93979999999999997</v>
      </c>
      <c r="F9">
        <f t="shared" si="5"/>
        <v>1843.62</v>
      </c>
      <c r="O9">
        <v>1.1999999999999999E-3</v>
      </c>
      <c r="P9">
        <v>2766.5</v>
      </c>
      <c r="Q9">
        <v>1.2798</v>
      </c>
      <c r="R9">
        <f t="shared" si="0"/>
        <v>2159.0749953002169</v>
      </c>
      <c r="W9">
        <v>1.5E-3</v>
      </c>
      <c r="X9">
        <v>2458.98</v>
      </c>
      <c r="Y9">
        <v>2.2970000000000002</v>
      </c>
      <c r="Z9">
        <f t="shared" si="1"/>
        <v>1068.9146950014681</v>
      </c>
      <c r="AA9">
        <v>1.1999999999999999E-3</v>
      </c>
      <c r="AB9">
        <v>2662.02</v>
      </c>
      <c r="AC9">
        <v>0.91049999999999998</v>
      </c>
      <c r="AD9">
        <f t="shared" si="3"/>
        <v>2920.1860567977405</v>
      </c>
      <c r="AE9">
        <v>1.1999999999999999E-3</v>
      </c>
      <c r="AF9">
        <v>2251.1999999999998</v>
      </c>
      <c r="AG9">
        <v>1.0529999999999999</v>
      </c>
      <c r="AH9">
        <f t="shared" si="2"/>
        <v>2135.3293426805212</v>
      </c>
      <c r="CA9">
        <f t="shared" si="4"/>
        <v>-11873.41</v>
      </c>
    </row>
    <row r="10" spans="1:79">
      <c r="A10" s="1">
        <v>42580</v>
      </c>
      <c r="B10">
        <v>11438</v>
      </c>
      <c r="C10">
        <v>1.1999999999999999E-3</v>
      </c>
      <c r="D10">
        <v>1680.24</v>
      </c>
      <c r="E10">
        <v>0.96540000000000004</v>
      </c>
      <c r="F10">
        <f t="shared" si="5"/>
        <v>1738.37</v>
      </c>
      <c r="O10">
        <v>1.1999999999999999E-3</v>
      </c>
      <c r="P10">
        <v>2668.49</v>
      </c>
      <c r="Q10">
        <v>1.2834000000000001</v>
      </c>
      <c r="R10">
        <f t="shared" si="0"/>
        <v>2076.7427536387527</v>
      </c>
      <c r="W10">
        <v>1.5E-3</v>
      </c>
      <c r="X10">
        <v>2395.12</v>
      </c>
      <c r="Y10">
        <v>2.379</v>
      </c>
      <c r="Z10">
        <f t="shared" si="1"/>
        <v>1005.2680542028486</v>
      </c>
      <c r="AA10">
        <v>1.1999999999999999E-3</v>
      </c>
      <c r="AB10">
        <v>2511.7800000000002</v>
      </c>
      <c r="AC10">
        <v>0.93789999999999996</v>
      </c>
      <c r="AD10">
        <f t="shared" si="3"/>
        <v>2674.8794931528378</v>
      </c>
      <c r="AE10">
        <v>1.1999999999999999E-3</v>
      </c>
      <c r="AF10">
        <v>2182.37</v>
      </c>
      <c r="AG10">
        <v>1.0936999999999999</v>
      </c>
      <c r="AH10">
        <f t="shared" si="2"/>
        <v>1993.0093214283481</v>
      </c>
      <c r="CA10">
        <f t="shared" si="4"/>
        <v>-11438</v>
      </c>
    </row>
    <row r="11" spans="1:79">
      <c r="A11" s="1">
        <v>42613</v>
      </c>
      <c r="B11">
        <v>8505.31</v>
      </c>
      <c r="O11">
        <v>1.1999999999999999E-3</v>
      </c>
      <c r="P11">
        <v>2208.83</v>
      </c>
      <c r="Q11">
        <v>1.3512</v>
      </c>
      <c r="R11">
        <f t="shared" si="0"/>
        <v>1632.7579787617792</v>
      </c>
      <c r="W11">
        <v>1.5E-3</v>
      </c>
      <c r="X11">
        <v>2162.9</v>
      </c>
      <c r="Y11">
        <v>2.4329999999999998</v>
      </c>
      <c r="Z11">
        <f t="shared" si="1"/>
        <v>887.65331246861729</v>
      </c>
      <c r="AA11">
        <v>1.1999999999999999E-3</v>
      </c>
      <c r="AB11">
        <v>2173.11</v>
      </c>
      <c r="AC11">
        <v>0.99690000000000001</v>
      </c>
      <c r="AD11">
        <f t="shared" si="3"/>
        <v>2177.2548836671344</v>
      </c>
      <c r="AE11">
        <v>1.1999999999999999E-3</v>
      </c>
      <c r="AF11">
        <v>1960.47</v>
      </c>
      <c r="AG11">
        <v>1.1497999999999999</v>
      </c>
      <c r="AH11">
        <f t="shared" si="2"/>
        <v>1703.0094413751681</v>
      </c>
      <c r="CA11">
        <f t="shared" si="4"/>
        <v>-8505.31</v>
      </c>
    </row>
    <row r="12" spans="1:79">
      <c r="A12" s="1">
        <v>42643</v>
      </c>
      <c r="B12">
        <v>8819.33</v>
      </c>
      <c r="O12">
        <v>1.1999999999999999E-3</v>
      </c>
      <c r="P12">
        <v>2285.09</v>
      </c>
      <c r="Q12">
        <v>1.3514999999999999</v>
      </c>
      <c r="R12">
        <f t="shared" si="0"/>
        <v>1688.7541092014039</v>
      </c>
      <c r="W12">
        <v>1.5E-3</v>
      </c>
      <c r="X12">
        <v>2255.98</v>
      </c>
      <c r="Y12">
        <v>2.415</v>
      </c>
      <c r="Z12">
        <f t="shared" si="1"/>
        <v>932.7540779927416</v>
      </c>
      <c r="AA12">
        <v>1.1999999999999999E-3</v>
      </c>
      <c r="AB12">
        <v>2229.5300000000002</v>
      </c>
      <c r="AC12">
        <v>0.99960000000000004</v>
      </c>
      <c r="AD12">
        <f t="shared" si="3"/>
        <v>2227.748870223279</v>
      </c>
      <c r="AE12">
        <v>1.1999999999999999E-3</v>
      </c>
      <c r="AF12">
        <v>2048.73</v>
      </c>
      <c r="AG12">
        <v>1.1311</v>
      </c>
      <c r="AH12">
        <f t="shared" si="2"/>
        <v>1809.1012913404982</v>
      </c>
      <c r="CA12">
        <f t="shared" si="4"/>
        <v>-8819.33</v>
      </c>
    </row>
    <row r="13" spans="1:79">
      <c r="A13" s="1">
        <v>42674</v>
      </c>
      <c r="B13">
        <v>8958.3700000000008</v>
      </c>
      <c r="O13">
        <v>1.1999999999999999E-3</v>
      </c>
      <c r="P13">
        <v>2562.9899999999998</v>
      </c>
      <c r="Q13">
        <v>1.3721000000000001</v>
      </c>
      <c r="R13">
        <f t="shared" si="0"/>
        <v>1865.6935342045485</v>
      </c>
      <c r="W13">
        <v>1.5E-3</v>
      </c>
      <c r="X13">
        <v>2224.36</v>
      </c>
      <c r="Y13">
        <v>2.4500000000000002</v>
      </c>
      <c r="Z13">
        <f t="shared" si="1"/>
        <v>906.5422274751138</v>
      </c>
      <c r="AA13">
        <v>1.1999999999999999E-3</v>
      </c>
      <c r="AB13">
        <v>2184.0500000000002</v>
      </c>
      <c r="AC13">
        <v>1.0089999999999999</v>
      </c>
      <c r="AD13">
        <f t="shared" si="3"/>
        <v>2161.9745106664868</v>
      </c>
      <c r="AE13">
        <v>1.1999999999999999E-3</v>
      </c>
      <c r="AF13">
        <v>1986.97</v>
      </c>
      <c r="AG13">
        <v>1.1689000000000001</v>
      </c>
      <c r="AH13">
        <f t="shared" si="2"/>
        <v>1697.8257282979132</v>
      </c>
      <c r="CA13">
        <f t="shared" si="4"/>
        <v>-8958.3700000000008</v>
      </c>
    </row>
    <row r="14" spans="1:79">
      <c r="A14" s="1">
        <v>42704</v>
      </c>
      <c r="B14">
        <v>8033.28</v>
      </c>
      <c r="O14">
        <v>1.1999999999999999E-3</v>
      </c>
      <c r="P14">
        <v>2282.25</v>
      </c>
      <c r="Q14">
        <v>1.474</v>
      </c>
      <c r="R14">
        <f t="shared" si="0"/>
        <v>1546.4820776804604</v>
      </c>
      <c r="W14">
        <v>1.5E-3</v>
      </c>
      <c r="X14">
        <v>2001.09</v>
      </c>
      <c r="Y14">
        <v>2.5270000000000001</v>
      </c>
      <c r="Z14">
        <f t="shared" si="1"/>
        <v>790.69761009455328</v>
      </c>
      <c r="AA14">
        <v>1.1999999999999999E-3</v>
      </c>
      <c r="AB14">
        <v>2006.71</v>
      </c>
      <c r="AC14">
        <v>1.0478000000000001</v>
      </c>
      <c r="AD14">
        <f t="shared" si="3"/>
        <v>1912.8696642479108</v>
      </c>
      <c r="AE14">
        <v>1.1999999999999999E-3</v>
      </c>
      <c r="AF14">
        <v>1743.22</v>
      </c>
      <c r="AG14">
        <v>1.2801</v>
      </c>
      <c r="AH14">
        <f t="shared" si="2"/>
        <v>1360.1520531428216</v>
      </c>
      <c r="CA14">
        <f t="shared" si="4"/>
        <v>-8033.28</v>
      </c>
    </row>
    <row r="15" spans="1:79">
      <c r="A15" s="1">
        <v>42734</v>
      </c>
      <c r="B15">
        <v>8752.9</v>
      </c>
      <c r="O15">
        <v>1.1999999999999999E-3</v>
      </c>
      <c r="P15">
        <v>2671.39</v>
      </c>
      <c r="Q15">
        <v>1.3646</v>
      </c>
      <c r="R15">
        <f t="shared" si="0"/>
        <v>1955.2895897632791</v>
      </c>
      <c r="W15">
        <v>1.5E-3</v>
      </c>
      <c r="X15">
        <v>2028.92</v>
      </c>
      <c r="Y15">
        <v>2.456</v>
      </c>
      <c r="Z15">
        <f t="shared" si="1"/>
        <v>824.87018657681222</v>
      </c>
      <c r="AA15">
        <v>1.1999999999999999E-3</v>
      </c>
      <c r="AB15">
        <v>2168.09</v>
      </c>
      <c r="AC15">
        <v>1.0105</v>
      </c>
      <c r="AD15">
        <f t="shared" si="3"/>
        <v>2142.9900151485708</v>
      </c>
      <c r="AE15">
        <v>1.1999999999999999E-3</v>
      </c>
      <c r="AF15">
        <v>1884.5</v>
      </c>
      <c r="AG15">
        <v>1.2134</v>
      </c>
      <c r="AH15">
        <f t="shared" si="2"/>
        <v>1551.2125518604639</v>
      </c>
      <c r="CA15">
        <f t="shared" si="4"/>
        <v>-8752.9</v>
      </c>
    </row>
    <row r="16" spans="1:79">
      <c r="A16" s="1">
        <v>42761</v>
      </c>
      <c r="B16">
        <v>8117.3</v>
      </c>
      <c r="O16">
        <v>1.1999999999999999E-3</v>
      </c>
      <c r="P16">
        <v>2487.14</v>
      </c>
      <c r="Q16">
        <v>1.4051</v>
      </c>
      <c r="R16">
        <f t="shared" si="0"/>
        <v>1767.9588706775126</v>
      </c>
      <c r="W16">
        <v>1.5E-3</v>
      </c>
      <c r="X16">
        <v>1859.67</v>
      </c>
      <c r="Y16">
        <v>2.4950000000000001</v>
      </c>
      <c r="Z16">
        <f t="shared" si="1"/>
        <v>744.24235390401373</v>
      </c>
      <c r="AA16">
        <v>1.1999999999999999E-3</v>
      </c>
      <c r="AB16">
        <v>2052.0500000000002</v>
      </c>
      <c r="AC16">
        <v>1.0434000000000001</v>
      </c>
      <c r="AD16">
        <f t="shared" si="3"/>
        <v>1964.3382129675172</v>
      </c>
      <c r="AE16">
        <v>1.1999999999999999E-3</v>
      </c>
      <c r="AF16">
        <v>1718.43</v>
      </c>
      <c r="AG16">
        <v>1.2565</v>
      </c>
      <c r="AH16">
        <f t="shared" si="2"/>
        <v>1365.9931202334355</v>
      </c>
      <c r="CA16">
        <f t="shared" si="4"/>
        <v>-8117.3</v>
      </c>
    </row>
    <row r="17" spans="1:79">
      <c r="A17" s="1">
        <v>42794</v>
      </c>
      <c r="B17">
        <v>7748.74</v>
      </c>
      <c r="O17">
        <v>1.1999999999999999E-3</v>
      </c>
      <c r="P17">
        <v>2399.7800000000002</v>
      </c>
      <c r="Q17">
        <v>1.4599</v>
      </c>
      <c r="R17">
        <f t="shared" si="0"/>
        <v>1641.8273275850061</v>
      </c>
      <c r="W17">
        <v>1.5E-3</v>
      </c>
      <c r="X17">
        <v>1810.88</v>
      </c>
      <c r="Y17">
        <v>2.528</v>
      </c>
      <c r="Z17">
        <f t="shared" si="1"/>
        <v>715.25622957968108</v>
      </c>
      <c r="AA17">
        <v>1.1999999999999999E-3</v>
      </c>
      <c r="AB17">
        <v>1858.92</v>
      </c>
      <c r="AC17">
        <v>1.0871</v>
      </c>
      <c r="AD17">
        <f t="shared" si="3"/>
        <v>1707.9311651517214</v>
      </c>
      <c r="AE17">
        <v>1.1999999999999999E-3</v>
      </c>
      <c r="AF17">
        <v>1679.15</v>
      </c>
      <c r="AG17">
        <v>1.2717000000000001</v>
      </c>
      <c r="AH17">
        <f t="shared" si="2"/>
        <v>1318.8153142076799</v>
      </c>
      <c r="CA17">
        <f t="shared" si="4"/>
        <v>-7748.74</v>
      </c>
    </row>
    <row r="18" spans="1:79">
      <c r="A18" s="1">
        <v>42825</v>
      </c>
      <c r="B18">
        <v>7937.6</v>
      </c>
      <c r="O18">
        <v>1.1999999999999999E-3</v>
      </c>
      <c r="P18">
        <v>2402.71</v>
      </c>
      <c r="Q18">
        <v>1.4766999999999999</v>
      </c>
      <c r="R18">
        <f t="shared" si="0"/>
        <v>1625.1304962114805</v>
      </c>
      <c r="W18">
        <v>1.5E-3</v>
      </c>
      <c r="X18">
        <v>1839.14</v>
      </c>
      <c r="Y18">
        <v>2.5470000000000002</v>
      </c>
      <c r="Z18">
        <f t="shared" si="1"/>
        <v>720.99938039544531</v>
      </c>
      <c r="AA18">
        <v>1.1999999999999999E-3</v>
      </c>
      <c r="AB18">
        <v>1982.81</v>
      </c>
      <c r="AC18">
        <v>1.085</v>
      </c>
      <c r="AD18">
        <f t="shared" si="3"/>
        <v>1825.2843132020375</v>
      </c>
      <c r="AE18">
        <v>1.1999999999999999E-3</v>
      </c>
      <c r="AF18">
        <v>1712.93</v>
      </c>
      <c r="AG18">
        <v>1.2801</v>
      </c>
      <c r="AH18">
        <f t="shared" si="2"/>
        <v>1336.5181998772005</v>
      </c>
      <c r="CA18">
        <f t="shared" si="4"/>
        <v>-7937.6</v>
      </c>
    </row>
    <row r="19" spans="1:79">
      <c r="A19" s="1">
        <v>42853</v>
      </c>
      <c r="B19">
        <v>8409.09</v>
      </c>
      <c r="O19">
        <v>1.1999999999999999E-3</v>
      </c>
      <c r="P19">
        <v>2701</v>
      </c>
      <c r="Q19">
        <v>1.4886999999999999</v>
      </c>
      <c r="R19">
        <f t="shared" si="0"/>
        <v>1812.1600623216673</v>
      </c>
      <c r="W19">
        <v>1.5E-3</v>
      </c>
      <c r="X19">
        <v>1920.64</v>
      </c>
      <c r="Y19">
        <v>2.5430000000000001</v>
      </c>
      <c r="Z19">
        <f t="shared" si="1"/>
        <v>754.13423317638558</v>
      </c>
      <c r="AA19">
        <v>1.1999999999999999E-3</v>
      </c>
      <c r="AB19">
        <v>2011.45</v>
      </c>
      <c r="AC19">
        <v>1.0768</v>
      </c>
      <c r="AD19">
        <f t="shared" si="3"/>
        <v>1865.7495848963413</v>
      </c>
      <c r="AE19">
        <v>1.1999999999999999E-3</v>
      </c>
      <c r="AF19">
        <v>1776</v>
      </c>
      <c r="AG19">
        <v>1.2766999999999999</v>
      </c>
      <c r="AH19">
        <f t="shared" si="2"/>
        <v>1389.4190917010653</v>
      </c>
      <c r="CA19">
        <f t="shared" si="4"/>
        <v>-8409.09</v>
      </c>
    </row>
    <row r="20" spans="1:79">
      <c r="A20" s="1">
        <v>42886</v>
      </c>
      <c r="B20">
        <v>6548.29</v>
      </c>
      <c r="O20">
        <v>1.1999999999999999E-3</v>
      </c>
      <c r="P20">
        <v>2849.82</v>
      </c>
      <c r="Q20">
        <v>1.4823999999999999</v>
      </c>
      <c r="R20">
        <f t="shared" si="0"/>
        <v>1920.1324303981471</v>
      </c>
      <c r="W20">
        <v>1.5E-3</v>
      </c>
      <c r="X20">
        <v>1785.72</v>
      </c>
      <c r="Y20">
        <v>2.5569999999999999</v>
      </c>
      <c r="Z20">
        <f t="shared" si="1"/>
        <v>697.31929286359855</v>
      </c>
      <c r="AA20">
        <v>1.1999999999999999E-3</v>
      </c>
      <c r="AB20">
        <v>1912.76</v>
      </c>
      <c r="AC20">
        <v>1.1091</v>
      </c>
      <c r="AD20">
        <f t="shared" si="3"/>
        <v>1722.5384898323975</v>
      </c>
      <c r="CA20">
        <f t="shared" si="4"/>
        <v>-6548.29</v>
      </c>
    </row>
    <row r="21" spans="1:79">
      <c r="A21" s="1">
        <v>42916</v>
      </c>
      <c r="B21">
        <v>10455.09</v>
      </c>
      <c r="K21">
        <v>1.1999999999999999E-3</v>
      </c>
      <c r="L21">
        <v>2331.4899999999998</v>
      </c>
      <c r="M21">
        <v>0.99890000000000001</v>
      </c>
      <c r="N21">
        <f>L21/(1+K21)/M21</f>
        <v>2331.2599512680085</v>
      </c>
      <c r="O21">
        <v>1.1999999999999999E-3</v>
      </c>
      <c r="P21">
        <v>2442.31</v>
      </c>
      <c r="Q21">
        <v>1.6172</v>
      </c>
      <c r="R21">
        <f t="shared" si="0"/>
        <v>1508.3989245060266</v>
      </c>
      <c r="W21">
        <v>1.5E-3</v>
      </c>
      <c r="X21">
        <v>1726.14</v>
      </c>
      <c r="Y21">
        <v>2.633</v>
      </c>
      <c r="Z21">
        <f t="shared" si="1"/>
        <v>654.59729130193807</v>
      </c>
      <c r="AQ21">
        <v>1E-3</v>
      </c>
      <c r="AR21">
        <v>2024.11</v>
      </c>
      <c r="AS21">
        <v>1.0634999999999999</v>
      </c>
      <c r="AT21">
        <f>AR21/(1+AQ21)/AS21</f>
        <v>1901.3520565001527</v>
      </c>
      <c r="AU21">
        <v>1.5E-3</v>
      </c>
      <c r="AV21">
        <v>1931.06</v>
      </c>
      <c r="AW21">
        <v>1.0760000000000001</v>
      </c>
      <c r="AX21">
        <f>AV21/(1+AU21)/AW21</f>
        <v>1791.9774613173174</v>
      </c>
      <c r="CA21">
        <f t="shared" si="4"/>
        <v>-10455.09</v>
      </c>
    </row>
    <row r="22" spans="1:79">
      <c r="A22" s="1">
        <v>42947</v>
      </c>
      <c r="B22">
        <v>8634.48</v>
      </c>
      <c r="K22">
        <v>1.1999999999999999E-3</v>
      </c>
      <c r="L22">
        <v>2380.5300000000002</v>
      </c>
      <c r="M22">
        <v>1.0241</v>
      </c>
      <c r="N22">
        <f>L22/(1+K22)/M22</f>
        <v>2321.723257352382</v>
      </c>
      <c r="O22">
        <v>1.1999999999999999E-3</v>
      </c>
      <c r="P22">
        <v>2434.06</v>
      </c>
      <c r="Q22">
        <v>1.6539999999999999</v>
      </c>
      <c r="R22">
        <f t="shared" si="0"/>
        <v>1469.8564866054326</v>
      </c>
      <c r="AQ22">
        <v>1E-3</v>
      </c>
      <c r="AR22">
        <v>1968.66</v>
      </c>
      <c r="AS22">
        <v>1.0817000000000001</v>
      </c>
      <c r="AT22">
        <f t="shared" ref="AT22:AT85" si="6">AR22/(1+AQ22)/AS22</f>
        <v>1818.1504175772459</v>
      </c>
      <c r="AU22">
        <v>1.5E-3</v>
      </c>
      <c r="AV22">
        <v>1851.23</v>
      </c>
      <c r="AW22">
        <v>1.113</v>
      </c>
      <c r="AX22">
        <f t="shared" ref="AX22:AX85" si="7">AV22/(1+AU22)/AW22</f>
        <v>1660.7882426136177</v>
      </c>
      <c r="CA22">
        <f t="shared" si="4"/>
        <v>-8634.48</v>
      </c>
    </row>
    <row r="23" spans="1:79">
      <c r="A23" s="1">
        <v>42978</v>
      </c>
      <c r="B23">
        <v>8866.2999999999993</v>
      </c>
      <c r="K23">
        <v>1.1999999999999999E-3</v>
      </c>
      <c r="L23">
        <v>2436.46</v>
      </c>
      <c r="M23">
        <v>1.0429999999999999</v>
      </c>
      <c r="N23">
        <f>L23/(1+K23)/M23</f>
        <v>2333.2116512917</v>
      </c>
      <c r="O23">
        <v>1.1999999999999999E-3</v>
      </c>
      <c r="P23">
        <v>2515.37</v>
      </c>
      <c r="Q23">
        <v>1.6695</v>
      </c>
      <c r="R23">
        <f t="shared" si="0"/>
        <v>1504.8548510281221</v>
      </c>
      <c r="AQ23">
        <v>1E-3</v>
      </c>
      <c r="AR23">
        <v>2053.44</v>
      </c>
      <c r="AS23">
        <v>1.0803</v>
      </c>
      <c r="AT23">
        <f t="shared" si="6"/>
        <v>1898.9064254268364</v>
      </c>
      <c r="AU23">
        <v>1.5E-3</v>
      </c>
      <c r="AV23">
        <v>1861.04</v>
      </c>
      <c r="AW23">
        <v>1.141</v>
      </c>
      <c r="AX23">
        <f t="shared" si="7"/>
        <v>1628.6175469486391</v>
      </c>
      <c r="CA23">
        <f t="shared" si="4"/>
        <v>-8866.2999999999993</v>
      </c>
    </row>
    <row r="24" spans="1:79">
      <c r="A24" s="1">
        <v>43007</v>
      </c>
      <c r="B24">
        <v>8596.31</v>
      </c>
      <c r="K24">
        <v>1.1999999999999999E-3</v>
      </c>
      <c r="L24">
        <v>2244.5</v>
      </c>
      <c r="M24">
        <v>1.0775999999999999</v>
      </c>
      <c r="N24">
        <f t="shared" ref="N24:N87" si="8">L24/(1+K24)/M24</f>
        <v>2080.3728918022944</v>
      </c>
      <c r="O24">
        <v>1.1999999999999999E-3</v>
      </c>
      <c r="P24">
        <v>2393.21</v>
      </c>
      <c r="Q24">
        <v>1.7041999999999999</v>
      </c>
      <c r="R24">
        <f t="shared" si="0"/>
        <v>1402.6179967679202</v>
      </c>
      <c r="AQ24">
        <v>1E-3</v>
      </c>
      <c r="AR24">
        <v>1996.92</v>
      </c>
      <c r="AS24">
        <v>1.0951</v>
      </c>
      <c r="AT24">
        <f t="shared" si="6"/>
        <v>1821.6830197471238</v>
      </c>
      <c r="AU24">
        <v>1.5E-3</v>
      </c>
      <c r="AV24">
        <v>1961.68</v>
      </c>
      <c r="AW24">
        <v>1.149</v>
      </c>
      <c r="AX24">
        <f t="shared" si="7"/>
        <v>1704.7361942291088</v>
      </c>
      <c r="CA24">
        <f t="shared" si="4"/>
        <v>-8596.31</v>
      </c>
    </row>
    <row r="25" spans="1:79">
      <c r="A25" s="1">
        <v>43039</v>
      </c>
      <c r="B25">
        <v>8480.18</v>
      </c>
      <c r="K25">
        <v>1.1999999999999999E-3</v>
      </c>
      <c r="L25">
        <v>2308.3000000000002</v>
      </c>
      <c r="M25">
        <v>1.0702</v>
      </c>
      <c r="N25">
        <f t="shared" si="8"/>
        <v>2154.301401577311</v>
      </c>
      <c r="O25">
        <v>1.1999999999999999E-3</v>
      </c>
      <c r="P25">
        <v>2298.13</v>
      </c>
      <c r="Q25">
        <v>1.7923</v>
      </c>
      <c r="R25">
        <f t="shared" si="0"/>
        <v>1280.6871334825594</v>
      </c>
      <c r="AQ25">
        <v>1E-3</v>
      </c>
      <c r="AR25">
        <v>1974.19</v>
      </c>
      <c r="AS25">
        <v>1.1032</v>
      </c>
      <c r="AT25">
        <f t="shared" si="6"/>
        <v>1787.7246031705788</v>
      </c>
      <c r="AU25">
        <v>1.5E-3</v>
      </c>
      <c r="AV25">
        <v>1899.56</v>
      </c>
      <c r="AW25">
        <v>1.18</v>
      </c>
      <c r="AX25">
        <f t="shared" si="7"/>
        <v>1607.385531871684</v>
      </c>
      <c r="CA25">
        <f t="shared" si="4"/>
        <v>-8480.18</v>
      </c>
    </row>
    <row r="26" spans="1:79">
      <c r="A26" s="1">
        <v>43069</v>
      </c>
      <c r="B26">
        <v>8765.35</v>
      </c>
      <c r="K26">
        <v>1.1999999999999999E-3</v>
      </c>
      <c r="L26">
        <v>2526.17</v>
      </c>
      <c r="M26">
        <v>1.0306</v>
      </c>
      <c r="N26">
        <f t="shared" si="8"/>
        <v>2448.2264984715798</v>
      </c>
      <c r="O26">
        <v>1.1999999999999999E-3</v>
      </c>
      <c r="P26">
        <v>2379.79</v>
      </c>
      <c r="Q26">
        <v>1.7848999999999999</v>
      </c>
      <c r="R26">
        <f t="shared" si="0"/>
        <v>1331.6923495939557</v>
      </c>
      <c r="AQ26">
        <v>1E-3</v>
      </c>
      <c r="AR26">
        <v>1957.3</v>
      </c>
      <c r="AS26">
        <v>1.083</v>
      </c>
      <c r="AT26">
        <f t="shared" si="6"/>
        <v>1805.4890631067919</v>
      </c>
      <c r="AU26">
        <v>1.5E-3</v>
      </c>
      <c r="AV26">
        <v>1902.08</v>
      </c>
      <c r="AW26">
        <v>1.1890000000000001</v>
      </c>
      <c r="AX26">
        <f t="shared" si="7"/>
        <v>1597.3348639782123</v>
      </c>
      <c r="CA26">
        <f t="shared" si="4"/>
        <v>-8765.35</v>
      </c>
    </row>
    <row r="27" spans="1:79">
      <c r="A27" s="1">
        <v>43098</v>
      </c>
      <c r="B27">
        <v>9713.16</v>
      </c>
      <c r="K27">
        <v>1.1999999999999999E-3</v>
      </c>
      <c r="L27">
        <v>2016.45</v>
      </c>
      <c r="M27">
        <v>1.0339</v>
      </c>
      <c r="N27">
        <f t="shared" si="8"/>
        <v>1947.9960926663609</v>
      </c>
      <c r="O27">
        <v>1.1999999999999999E-3</v>
      </c>
      <c r="P27">
        <v>2125.2399999999998</v>
      </c>
      <c r="Q27">
        <v>1.8169999999999999</v>
      </c>
      <c r="R27">
        <f t="shared" si="0"/>
        <v>1168.2403790190351</v>
      </c>
      <c r="W27">
        <v>1.5E-3</v>
      </c>
      <c r="X27">
        <v>1818.3</v>
      </c>
      <c r="Y27">
        <v>2.7410000000000001</v>
      </c>
      <c r="Z27">
        <f t="shared" si="1"/>
        <v>662.37746627049569</v>
      </c>
      <c r="AQ27">
        <v>1E-3</v>
      </c>
      <c r="AR27">
        <v>1918.35</v>
      </c>
      <c r="AS27">
        <v>1.0918000000000001</v>
      </c>
      <c r="AT27">
        <f t="shared" si="6"/>
        <v>1755.2972764549975</v>
      </c>
      <c r="AU27">
        <v>1.5E-3</v>
      </c>
      <c r="AV27">
        <v>1834.82</v>
      </c>
      <c r="AW27">
        <v>1.202</v>
      </c>
      <c r="AX27">
        <f t="shared" si="7"/>
        <v>1524.1862663575353</v>
      </c>
      <c r="CA27">
        <f t="shared" si="4"/>
        <v>-9713.16</v>
      </c>
    </row>
    <row r="28" spans="1:79">
      <c r="A28" s="1">
        <v>43103</v>
      </c>
      <c r="B28">
        <v>5539</v>
      </c>
      <c r="K28">
        <v>1.1999999999999999E-3</v>
      </c>
      <c r="L28">
        <v>1968.01</v>
      </c>
      <c r="M28">
        <v>1.0516000000000001</v>
      </c>
      <c r="N28">
        <f t="shared" si="8"/>
        <v>1869.2004740754605</v>
      </c>
      <c r="AQ28">
        <v>1E-3</v>
      </c>
      <c r="AR28">
        <v>1853.9</v>
      </c>
      <c r="AS28">
        <v>1.1153</v>
      </c>
      <c r="AT28">
        <f t="shared" si="6"/>
        <v>1660.5827598385658</v>
      </c>
      <c r="AU28">
        <v>1.5E-3</v>
      </c>
      <c r="AV28">
        <v>1717.09</v>
      </c>
      <c r="AW28">
        <v>1.228</v>
      </c>
      <c r="AX28">
        <f t="shared" si="7"/>
        <v>1396.187477741043</v>
      </c>
      <c r="CA28">
        <f t="shared" si="4"/>
        <v>-5539</v>
      </c>
    </row>
    <row r="29" spans="1:79">
      <c r="A29" s="1">
        <v>43109</v>
      </c>
      <c r="B29">
        <v>5345</v>
      </c>
      <c r="K29">
        <v>1.1999999999999999E-3</v>
      </c>
      <c r="L29">
        <v>1908.16</v>
      </c>
      <c r="M29">
        <v>1.0609999999999999</v>
      </c>
      <c r="N29">
        <f t="shared" si="8"/>
        <v>1796.2987299312456</v>
      </c>
      <c r="AQ29">
        <v>1E-3</v>
      </c>
      <c r="AR29">
        <v>1768.13</v>
      </c>
      <c r="AS29">
        <v>1.1345000000000001</v>
      </c>
      <c r="AT29">
        <f t="shared" si="6"/>
        <v>1556.9534035818745</v>
      </c>
      <c r="AU29">
        <v>1.5E-3</v>
      </c>
      <c r="AV29">
        <v>1668.71</v>
      </c>
      <c r="AW29">
        <v>1.2529999999999999</v>
      </c>
      <c r="AX29">
        <f t="shared" si="7"/>
        <v>1329.7770821819945</v>
      </c>
      <c r="CA29">
        <f t="shared" si="4"/>
        <v>-5345</v>
      </c>
    </row>
    <row r="30" spans="1:79">
      <c r="A30" s="1">
        <v>43116</v>
      </c>
      <c r="B30">
        <v>5669</v>
      </c>
      <c r="K30">
        <v>1.1999999999999999E-3</v>
      </c>
      <c r="L30">
        <v>1989.25</v>
      </c>
      <c r="M30">
        <v>1.0501</v>
      </c>
      <c r="N30">
        <f t="shared" si="8"/>
        <v>1892.0729083770077</v>
      </c>
      <c r="AQ30">
        <v>1E-3</v>
      </c>
      <c r="AR30">
        <v>1782.9</v>
      </c>
      <c r="AS30">
        <v>1.1520999999999999</v>
      </c>
      <c r="AT30">
        <f t="shared" si="6"/>
        <v>1545.9759405597445</v>
      </c>
      <c r="AU30">
        <v>1.5E-3</v>
      </c>
      <c r="AV30">
        <v>1896.85</v>
      </c>
      <c r="AW30">
        <v>1.2849999999999999</v>
      </c>
      <c r="AX30">
        <f t="shared" si="7"/>
        <v>1473.9369544904432</v>
      </c>
      <c r="CA30">
        <f t="shared" si="4"/>
        <v>-5669</v>
      </c>
    </row>
    <row r="31" spans="1:79">
      <c r="A31" s="1">
        <v>43123</v>
      </c>
      <c r="B31">
        <v>5480</v>
      </c>
      <c r="K31">
        <v>1.1999999999999999E-3</v>
      </c>
      <c r="L31">
        <v>1937.73</v>
      </c>
      <c r="M31">
        <v>1.0537000000000001</v>
      </c>
      <c r="N31">
        <f t="shared" si="8"/>
        <v>1836.7728110342748</v>
      </c>
      <c r="O31">
        <v>1.1999999999999999E-3</v>
      </c>
      <c r="P31">
        <v>1849.5</v>
      </c>
      <c r="Q31">
        <v>2.0190999999999999</v>
      </c>
      <c r="R31">
        <f t="shared" si="0"/>
        <v>914.9042940359044</v>
      </c>
      <c r="AQ31">
        <v>1E-3</v>
      </c>
      <c r="AR31">
        <v>1692.77</v>
      </c>
      <c r="AS31">
        <v>1.1736</v>
      </c>
      <c r="AT31">
        <f t="shared" si="6"/>
        <v>1440.9329593378675</v>
      </c>
      <c r="CA31">
        <f t="shared" si="4"/>
        <v>-5480</v>
      </c>
    </row>
    <row r="32" spans="1:79">
      <c r="A32" s="1">
        <v>43130</v>
      </c>
      <c r="B32">
        <v>5591</v>
      </c>
      <c r="K32">
        <v>1.1999999999999999E-3</v>
      </c>
      <c r="L32">
        <v>1979.77</v>
      </c>
      <c r="M32">
        <v>1.0449999999999999</v>
      </c>
      <c r="N32">
        <f t="shared" si="8"/>
        <v>1892.2460511501031</v>
      </c>
      <c r="O32">
        <v>1.1999999999999999E-3</v>
      </c>
      <c r="P32">
        <v>1915.48</v>
      </c>
      <c r="Q32">
        <v>1.9446000000000001</v>
      </c>
      <c r="R32">
        <f t="shared" si="0"/>
        <v>983.84458448278178</v>
      </c>
      <c r="AQ32">
        <v>1E-3</v>
      </c>
      <c r="AR32">
        <v>1695.75</v>
      </c>
      <c r="AS32">
        <v>1.1563000000000001</v>
      </c>
      <c r="AT32">
        <f t="shared" si="6"/>
        <v>1465.0661109192633</v>
      </c>
      <c r="CA32">
        <f t="shared" si="4"/>
        <v>-5591</v>
      </c>
    </row>
    <row r="33" spans="1:79">
      <c r="A33" s="1">
        <v>43137</v>
      </c>
      <c r="B33">
        <v>5977</v>
      </c>
      <c r="K33">
        <v>1.1999999999999999E-3</v>
      </c>
      <c r="L33">
        <v>2158.89</v>
      </c>
      <c r="M33">
        <v>0.95169999999999999</v>
      </c>
      <c r="N33">
        <f t="shared" si="8"/>
        <v>2265.737561285604</v>
      </c>
      <c r="O33">
        <v>1.1999999999999999E-3</v>
      </c>
      <c r="P33">
        <v>2060.27</v>
      </c>
      <c r="Q33">
        <v>1.8577999999999999</v>
      </c>
      <c r="R33">
        <f t="shared" si="0"/>
        <v>1107.6545587430942</v>
      </c>
      <c r="AQ33">
        <v>1E-3</v>
      </c>
      <c r="AR33">
        <v>1757.84</v>
      </c>
      <c r="AS33">
        <v>1.1013999999999999</v>
      </c>
      <c r="AT33">
        <f t="shared" si="6"/>
        <v>1594.4106737642239</v>
      </c>
      <c r="CA33">
        <f t="shared" si="4"/>
        <v>-5977</v>
      </c>
    </row>
    <row r="34" spans="1:79">
      <c r="A34" s="1">
        <v>43144</v>
      </c>
      <c r="B34">
        <v>6846</v>
      </c>
      <c r="K34">
        <v>1.1999999999999999E-3</v>
      </c>
      <c r="L34">
        <v>2378.98</v>
      </c>
      <c r="M34">
        <v>0.9587</v>
      </c>
      <c r="N34">
        <f t="shared" si="8"/>
        <v>2478.4902948005106</v>
      </c>
      <c r="O34">
        <v>1.1999999999999999E-3</v>
      </c>
      <c r="P34">
        <v>2402.2600000000002</v>
      </c>
      <c r="Q34">
        <v>1.788</v>
      </c>
      <c r="R34">
        <f t="shared" si="0"/>
        <v>1341.9355386511577</v>
      </c>
      <c r="AQ34">
        <v>1E-3</v>
      </c>
      <c r="AR34">
        <v>2064.75</v>
      </c>
      <c r="AS34">
        <v>1.0680000000000001</v>
      </c>
      <c r="AT34">
        <f t="shared" si="6"/>
        <v>1931.3551616922405</v>
      </c>
      <c r="CA34">
        <f t="shared" si="4"/>
        <v>-6846</v>
      </c>
    </row>
    <row r="35" spans="1:79">
      <c r="A35" s="1">
        <v>43158</v>
      </c>
      <c r="B35">
        <v>6212</v>
      </c>
      <c r="K35">
        <v>1.1999999999999999E-3</v>
      </c>
      <c r="L35">
        <v>2164.2600000000002</v>
      </c>
      <c r="M35">
        <v>0.99270000000000003</v>
      </c>
      <c r="N35">
        <f t="shared" si="8"/>
        <v>2177.562204894773</v>
      </c>
      <c r="O35">
        <v>1.1999999999999999E-3</v>
      </c>
      <c r="P35">
        <v>2156.81</v>
      </c>
      <c r="Q35">
        <v>1.8313999999999999</v>
      </c>
      <c r="R35">
        <f t="shared" si="0"/>
        <v>1176.2722125608273</v>
      </c>
      <c r="AQ35">
        <v>1E-3</v>
      </c>
      <c r="AR35">
        <v>1890.93</v>
      </c>
      <c r="AS35">
        <v>1.0921000000000001</v>
      </c>
      <c r="AT35">
        <f t="shared" si="6"/>
        <v>1729.7325877126264</v>
      </c>
      <c r="CA35">
        <f t="shared" si="4"/>
        <v>-6212</v>
      </c>
    </row>
    <row r="36" spans="1:79">
      <c r="A36" s="1">
        <v>43165</v>
      </c>
      <c r="B36">
        <v>10009</v>
      </c>
      <c r="K36">
        <v>1.1999999999999999E-3</v>
      </c>
      <c r="L36">
        <v>2239.0100000000002</v>
      </c>
      <c r="M36">
        <v>1.0147999999999999</v>
      </c>
      <c r="N36">
        <f t="shared" si="8"/>
        <v>2203.7114784292748</v>
      </c>
      <c r="O36">
        <v>1.1999999999999999E-3</v>
      </c>
      <c r="P36">
        <v>2316.08</v>
      </c>
      <c r="Q36">
        <v>1.8455999999999999</v>
      </c>
      <c r="R36">
        <f t="shared" si="0"/>
        <v>1253.4157104236076</v>
      </c>
      <c r="W36">
        <v>1.5E-3</v>
      </c>
      <c r="X36">
        <v>1705.53</v>
      </c>
      <c r="Y36">
        <v>2.7730000000000001</v>
      </c>
      <c r="Z36">
        <f t="shared" si="1"/>
        <v>614.12749249727995</v>
      </c>
      <c r="AQ36">
        <v>1E-3</v>
      </c>
      <c r="AR36">
        <v>1928.73</v>
      </c>
      <c r="AS36">
        <v>1.1085</v>
      </c>
      <c r="AT36">
        <f t="shared" si="6"/>
        <v>1738.2076651359469</v>
      </c>
      <c r="AU36">
        <v>1.5E-3</v>
      </c>
      <c r="AV36">
        <v>1819.64</v>
      </c>
      <c r="AW36">
        <v>1.22</v>
      </c>
      <c r="AX36">
        <f t="shared" si="7"/>
        <v>1489.2742852933716</v>
      </c>
      <c r="CA36">
        <f t="shared" si="4"/>
        <v>-10009</v>
      </c>
    </row>
    <row r="37" spans="1:79">
      <c r="A37" s="1">
        <v>43172</v>
      </c>
      <c r="B37">
        <v>9496</v>
      </c>
      <c r="K37">
        <v>1.1999999999999999E-3</v>
      </c>
      <c r="L37">
        <v>2108.11</v>
      </c>
      <c r="M37">
        <v>1.0343</v>
      </c>
      <c r="N37">
        <f t="shared" si="8"/>
        <v>2035.7568404137601</v>
      </c>
      <c r="O37">
        <v>1.1999999999999999E-3</v>
      </c>
      <c r="P37">
        <v>2163.19</v>
      </c>
      <c r="Q37">
        <v>1.8604000000000001</v>
      </c>
      <c r="R37">
        <f t="shared" si="0"/>
        <v>1161.3616874113566</v>
      </c>
      <c r="W37">
        <v>1.5E-3</v>
      </c>
      <c r="X37">
        <v>1678.89</v>
      </c>
      <c r="Y37">
        <v>2.7810000000000001</v>
      </c>
      <c r="Z37">
        <f t="shared" si="1"/>
        <v>602.79591400385925</v>
      </c>
      <c r="AQ37">
        <v>1E-3</v>
      </c>
      <c r="AR37">
        <v>1866.91</v>
      </c>
      <c r="AS37">
        <v>1.1138999999999999</v>
      </c>
      <c r="AT37">
        <f t="shared" si="6"/>
        <v>1674.3378714830374</v>
      </c>
      <c r="AU37">
        <v>1.5E-3</v>
      </c>
      <c r="AV37">
        <v>1678.89</v>
      </c>
      <c r="AW37">
        <v>1.234</v>
      </c>
      <c r="AX37">
        <f t="shared" si="7"/>
        <v>1358.4890087882761</v>
      </c>
      <c r="CA37">
        <f t="shared" si="4"/>
        <v>-9496</v>
      </c>
    </row>
    <row r="38" spans="1:79">
      <c r="A38" s="1">
        <v>43179</v>
      </c>
      <c r="B38">
        <v>9868</v>
      </c>
      <c r="K38">
        <v>1.1999999999999999E-3</v>
      </c>
      <c r="L38">
        <v>2203.52</v>
      </c>
      <c r="M38">
        <v>1.0209999999999999</v>
      </c>
      <c r="N38">
        <f t="shared" si="8"/>
        <v>2155.6111119154566</v>
      </c>
      <c r="O38">
        <v>1.1999999999999999E-3</v>
      </c>
      <c r="P38">
        <v>2286.42</v>
      </c>
      <c r="Q38">
        <v>1.8252999999999999</v>
      </c>
      <c r="R38">
        <f t="shared" si="0"/>
        <v>1251.125614692709</v>
      </c>
      <c r="W38">
        <v>1.5E-3</v>
      </c>
      <c r="X38">
        <v>1733.81</v>
      </c>
      <c r="Y38">
        <v>2.762</v>
      </c>
      <c r="Z38">
        <f t="shared" si="1"/>
        <v>626.79695156757975</v>
      </c>
      <c r="AQ38">
        <v>1E-3</v>
      </c>
      <c r="AR38">
        <v>1947.94</v>
      </c>
      <c r="AS38">
        <v>1.0955999999999999</v>
      </c>
      <c r="AT38">
        <f t="shared" si="6"/>
        <v>1776.1902208780637</v>
      </c>
      <c r="AU38">
        <v>1.5E-3</v>
      </c>
      <c r="AV38">
        <v>1696.31</v>
      </c>
      <c r="AW38">
        <v>1.228</v>
      </c>
      <c r="AX38">
        <f t="shared" si="7"/>
        <v>1379.2909983558861</v>
      </c>
      <c r="CA38">
        <f t="shared" si="4"/>
        <v>-9868</v>
      </c>
    </row>
    <row r="39" spans="1:79">
      <c r="A39" s="1">
        <v>43186</v>
      </c>
      <c r="B39">
        <v>12599</v>
      </c>
      <c r="C39">
        <v>1.1999999999999999E-3</v>
      </c>
      <c r="D39">
        <v>1743.7</v>
      </c>
      <c r="E39">
        <v>1.0999000000000001</v>
      </c>
      <c r="F39">
        <f t="shared" si="5"/>
        <v>1583.43</v>
      </c>
      <c r="K39">
        <v>1.1999999999999999E-3</v>
      </c>
      <c r="L39">
        <v>2395.0700000000002</v>
      </c>
      <c r="M39">
        <v>0.99870000000000003</v>
      </c>
      <c r="N39">
        <f t="shared" si="8"/>
        <v>2395.3132680154995</v>
      </c>
      <c r="O39">
        <v>1.1999999999999999E-3</v>
      </c>
      <c r="P39">
        <v>2516.02</v>
      </c>
      <c r="Q39">
        <v>1.7434000000000001</v>
      </c>
      <c r="R39">
        <f t="shared" si="0"/>
        <v>1441.4387947265848</v>
      </c>
      <c r="W39">
        <v>1.5E-3</v>
      </c>
      <c r="X39">
        <v>1936.47</v>
      </c>
      <c r="Y39">
        <v>2.714</v>
      </c>
      <c r="Z39">
        <f t="shared" si="1"/>
        <v>712.44275811779755</v>
      </c>
      <c r="AQ39">
        <v>1E-3</v>
      </c>
      <c r="AR39">
        <v>2119.15</v>
      </c>
      <c r="AS39">
        <v>1.0659000000000001</v>
      </c>
      <c r="AT39">
        <f t="shared" si="6"/>
        <v>1986.1459489942465</v>
      </c>
      <c r="AU39">
        <v>1.5E-3</v>
      </c>
      <c r="AV39">
        <v>1888.59</v>
      </c>
      <c r="AW39">
        <v>1.175</v>
      </c>
      <c r="AX39">
        <f t="shared" si="7"/>
        <v>1604.9032833728129</v>
      </c>
      <c r="CA39">
        <f t="shared" si="4"/>
        <v>-12599</v>
      </c>
    </row>
    <row r="40" spans="1:79">
      <c r="A40" s="1">
        <v>43193</v>
      </c>
      <c r="B40">
        <v>10843</v>
      </c>
      <c r="C40">
        <v>1.1999999999999999E-3</v>
      </c>
      <c r="D40">
        <v>1801.02</v>
      </c>
      <c r="E40">
        <v>1.0912999999999999</v>
      </c>
      <c r="F40">
        <f t="shared" si="5"/>
        <v>1648.37</v>
      </c>
      <c r="K40">
        <v>1.1999999999999999E-3</v>
      </c>
      <c r="L40">
        <v>2448.35</v>
      </c>
      <c r="M40">
        <v>1.0053000000000001</v>
      </c>
      <c r="N40">
        <f t="shared" si="8"/>
        <v>2432.5231288155987</v>
      </c>
      <c r="O40">
        <v>1.1999999999999999E-3</v>
      </c>
      <c r="P40">
        <v>2540.5100000000002</v>
      </c>
      <c r="Q40">
        <v>1.7390000000000001</v>
      </c>
      <c r="R40">
        <f t="shared" si="0"/>
        <v>1459.1518355087176</v>
      </c>
      <c r="W40">
        <v>1.5E-3</v>
      </c>
      <c r="X40">
        <v>1984.27</v>
      </c>
      <c r="Y40">
        <v>2.7050000000000001</v>
      </c>
      <c r="Z40">
        <f t="shared" si="1"/>
        <v>732.45769054366679</v>
      </c>
      <c r="AQ40">
        <v>1E-3</v>
      </c>
      <c r="AR40">
        <v>2068.84</v>
      </c>
      <c r="AS40">
        <v>1.0580000000000001</v>
      </c>
      <c r="AT40">
        <f t="shared" si="6"/>
        <v>1953.4718589539009</v>
      </c>
      <c r="CA40">
        <f t="shared" si="4"/>
        <v>-10843</v>
      </c>
    </row>
    <row r="41" spans="1:79">
      <c r="A41" s="1">
        <v>43200</v>
      </c>
      <c r="B41">
        <v>13048</v>
      </c>
      <c r="C41">
        <v>1.1999999999999999E-3</v>
      </c>
      <c r="D41">
        <v>1808.45</v>
      </c>
      <c r="E41">
        <v>1.0959000000000001</v>
      </c>
      <c r="F41">
        <f t="shared" si="5"/>
        <v>1648.22</v>
      </c>
      <c r="K41">
        <v>1.1999999999999999E-3</v>
      </c>
      <c r="L41">
        <v>2533.92</v>
      </c>
      <c r="M41">
        <v>1.0037</v>
      </c>
      <c r="N41">
        <f t="shared" si="8"/>
        <v>2521.553193654911</v>
      </c>
      <c r="O41">
        <v>1.1999999999999999E-3</v>
      </c>
      <c r="P41">
        <v>2603.08</v>
      </c>
      <c r="Q41">
        <v>1.7593000000000001</v>
      </c>
      <c r="R41">
        <f t="shared" si="0"/>
        <v>1477.8378036392137</v>
      </c>
      <c r="W41">
        <v>1.5E-3</v>
      </c>
      <c r="X41">
        <v>2018.53</v>
      </c>
      <c r="Y41">
        <v>2.72</v>
      </c>
      <c r="Z41">
        <f t="shared" si="1"/>
        <v>740.99512495961926</v>
      </c>
      <c r="AQ41">
        <v>1E-3</v>
      </c>
      <c r="AR41">
        <v>2108.56</v>
      </c>
      <c r="AS41">
        <v>1.0673999999999999</v>
      </c>
      <c r="AT41">
        <f t="shared" si="6"/>
        <v>1973.4434574232216</v>
      </c>
      <c r="AU41">
        <v>1.5E-3</v>
      </c>
      <c r="AV41">
        <v>1975.47</v>
      </c>
      <c r="AW41">
        <v>1.1870000000000001</v>
      </c>
      <c r="AX41">
        <f t="shared" si="7"/>
        <v>1661.7617802445445</v>
      </c>
      <c r="CA41">
        <f t="shared" si="4"/>
        <v>-13048</v>
      </c>
    </row>
    <row r="42" spans="1:79">
      <c r="A42" s="1">
        <v>43207</v>
      </c>
      <c r="B42">
        <v>13072</v>
      </c>
      <c r="C42">
        <v>1.1999999999999999E-3</v>
      </c>
      <c r="D42">
        <v>1884.98</v>
      </c>
      <c r="E42">
        <v>1.0602</v>
      </c>
      <c r="F42">
        <f t="shared" si="5"/>
        <v>1775.82</v>
      </c>
      <c r="K42">
        <v>1.1999999999999999E-3</v>
      </c>
      <c r="L42">
        <v>2423.5500000000002</v>
      </c>
      <c r="M42">
        <v>0.97860000000000003</v>
      </c>
      <c r="N42">
        <f t="shared" si="8"/>
        <v>2473.5798341805894</v>
      </c>
      <c r="O42">
        <v>1.1999999999999999E-3</v>
      </c>
      <c r="P42">
        <v>2551.65</v>
      </c>
      <c r="Q42">
        <v>1.6906000000000001</v>
      </c>
      <c r="R42">
        <f t="shared" si="0"/>
        <v>1507.507210441283</v>
      </c>
      <c r="W42">
        <v>1.5E-3</v>
      </c>
      <c r="X42">
        <v>2082.37</v>
      </c>
      <c r="Y42">
        <v>2.68</v>
      </c>
      <c r="Z42">
        <f t="shared" si="1"/>
        <v>775.83997138620407</v>
      </c>
      <c r="AQ42">
        <v>1E-3</v>
      </c>
      <c r="AR42">
        <v>2108.5100000000002</v>
      </c>
      <c r="AS42">
        <v>1.0421</v>
      </c>
      <c r="AT42">
        <f t="shared" si="6"/>
        <v>2021.3065890064265</v>
      </c>
      <c r="AU42">
        <v>1.5E-3</v>
      </c>
      <c r="AV42">
        <v>2020.93</v>
      </c>
      <c r="AW42">
        <v>1.137</v>
      </c>
      <c r="AX42">
        <f t="shared" si="7"/>
        <v>1774.7609017432515</v>
      </c>
      <c r="CA42">
        <f t="shared" si="4"/>
        <v>-13072</v>
      </c>
    </row>
    <row r="43" spans="1:79">
      <c r="A43" s="1">
        <v>43214</v>
      </c>
      <c r="B43">
        <v>13525</v>
      </c>
      <c r="C43">
        <v>1.1999999999999999E-3</v>
      </c>
      <c r="D43">
        <v>1946.25</v>
      </c>
      <c r="E43">
        <v>1.0733999999999999</v>
      </c>
      <c r="F43">
        <f t="shared" si="5"/>
        <v>1810.99</v>
      </c>
      <c r="K43">
        <v>1.1999999999999999E-3</v>
      </c>
      <c r="L43">
        <v>2645.49</v>
      </c>
      <c r="M43">
        <v>0.98140000000000005</v>
      </c>
      <c r="N43">
        <f t="shared" si="8"/>
        <v>2692.397816323285</v>
      </c>
      <c r="O43">
        <v>1.1999999999999999E-3</v>
      </c>
      <c r="P43">
        <v>2667.13</v>
      </c>
      <c r="Q43">
        <v>1.7403999999999999</v>
      </c>
      <c r="R43">
        <f t="shared" si="0"/>
        <v>1530.6442657227783</v>
      </c>
      <c r="W43">
        <v>1.5E-3</v>
      </c>
      <c r="X43">
        <v>2057.15</v>
      </c>
      <c r="Y43">
        <v>2.706</v>
      </c>
      <c r="Z43">
        <f t="shared" si="1"/>
        <v>759.07941487620747</v>
      </c>
      <c r="AQ43">
        <v>1E-3</v>
      </c>
      <c r="AR43">
        <v>2188.34</v>
      </c>
      <c r="AS43">
        <v>1.0536000000000001</v>
      </c>
      <c r="AT43">
        <f t="shared" si="6"/>
        <v>2074.9372116114714</v>
      </c>
      <c r="AU43">
        <v>1.5E-3</v>
      </c>
      <c r="AV43">
        <v>2020.64</v>
      </c>
      <c r="AW43">
        <v>1.1739999999999999</v>
      </c>
      <c r="AX43">
        <f t="shared" si="7"/>
        <v>1718.5805618658894</v>
      </c>
      <c r="CA43">
        <f t="shared" si="4"/>
        <v>-13525</v>
      </c>
    </row>
    <row r="44" spans="1:79">
      <c r="A44" s="1">
        <v>43222</v>
      </c>
      <c r="B44">
        <v>13922</v>
      </c>
      <c r="C44">
        <v>1.1999999999999999E-3</v>
      </c>
      <c r="D44">
        <v>2034</v>
      </c>
      <c r="E44">
        <v>1.0773999999999999</v>
      </c>
      <c r="F44">
        <f t="shared" si="5"/>
        <v>1885.62</v>
      </c>
      <c r="K44">
        <v>1.1999999999999999E-3</v>
      </c>
      <c r="L44">
        <v>2759.34</v>
      </c>
      <c r="M44">
        <v>0.96560000000000001</v>
      </c>
      <c r="N44">
        <f t="shared" si="8"/>
        <v>2854.2178548955831</v>
      </c>
      <c r="O44">
        <v>1.1999999999999999E-3</v>
      </c>
      <c r="P44">
        <v>2862.36</v>
      </c>
      <c r="Q44">
        <v>1.6792</v>
      </c>
      <c r="R44">
        <f t="shared" si="0"/>
        <v>1702.5543621118211</v>
      </c>
      <c r="W44">
        <v>1.5E-3</v>
      </c>
      <c r="X44">
        <v>2074.38</v>
      </c>
      <c r="Y44">
        <v>2.6920000000000002</v>
      </c>
      <c r="Z44">
        <f t="shared" si="1"/>
        <v>769.41793847119357</v>
      </c>
      <c r="AQ44">
        <v>1E-3</v>
      </c>
      <c r="AR44">
        <v>2163.48</v>
      </c>
      <c r="AS44">
        <v>1.048</v>
      </c>
      <c r="AT44">
        <f t="shared" si="6"/>
        <v>2062.3269859911084</v>
      </c>
      <c r="AU44">
        <v>1.5E-3</v>
      </c>
      <c r="AV44">
        <v>2028.44</v>
      </c>
      <c r="AW44">
        <v>1.157</v>
      </c>
      <c r="AX44">
        <f t="shared" si="7"/>
        <v>1750.5634374712779</v>
      </c>
      <c r="CA44">
        <f t="shared" si="4"/>
        <v>-13922</v>
      </c>
    </row>
    <row r="45" spans="1:79">
      <c r="A45" s="1">
        <v>43228</v>
      </c>
      <c r="B45">
        <v>13604</v>
      </c>
      <c r="C45">
        <v>1.1999999999999999E-3</v>
      </c>
      <c r="D45">
        <v>1957.62</v>
      </c>
      <c r="E45">
        <v>1.1092</v>
      </c>
      <c r="F45">
        <f t="shared" si="5"/>
        <v>1762.78</v>
      </c>
      <c r="K45">
        <v>1.1999999999999999E-3</v>
      </c>
      <c r="L45">
        <v>2605.17</v>
      </c>
      <c r="M45">
        <v>0.99460000000000004</v>
      </c>
      <c r="N45">
        <f t="shared" si="8"/>
        <v>2616.1748873400984</v>
      </c>
      <c r="O45">
        <v>1.1999999999999999E-3</v>
      </c>
      <c r="P45">
        <v>2801.06</v>
      </c>
      <c r="Q45">
        <v>1.7437</v>
      </c>
      <c r="R45">
        <f t="shared" si="0"/>
        <v>1604.4633576257206</v>
      </c>
      <c r="W45">
        <v>1.5E-3</v>
      </c>
      <c r="X45">
        <v>2093.66</v>
      </c>
      <c r="Y45">
        <v>2.7240000000000002</v>
      </c>
      <c r="Z45">
        <f t="shared" si="1"/>
        <v>767.44648079276078</v>
      </c>
      <c r="AQ45">
        <v>1E-3</v>
      </c>
      <c r="AR45">
        <v>2066.4499999999998</v>
      </c>
      <c r="AS45">
        <v>1.0732999999999999</v>
      </c>
      <c r="AT45">
        <f t="shared" si="6"/>
        <v>1923.4003674514254</v>
      </c>
      <c r="AU45">
        <v>1.5E-3</v>
      </c>
      <c r="AV45">
        <v>2080.0500000000002</v>
      </c>
      <c r="AW45">
        <v>1.1719999999999999</v>
      </c>
      <c r="AX45">
        <f t="shared" si="7"/>
        <v>1772.1284966747833</v>
      </c>
      <c r="CA45">
        <f t="shared" si="4"/>
        <v>-13604</v>
      </c>
    </row>
    <row r="46" spans="1:79">
      <c r="A46" s="1">
        <v>43235</v>
      </c>
      <c r="B46">
        <v>13178</v>
      </c>
      <c r="C46">
        <v>1.1999999999999999E-3</v>
      </c>
      <c r="D46">
        <v>1876.55</v>
      </c>
      <c r="E46">
        <v>1.1259999999999999</v>
      </c>
      <c r="F46">
        <f t="shared" si="5"/>
        <v>1664.57</v>
      </c>
      <c r="K46">
        <v>1.1999999999999999E-3</v>
      </c>
      <c r="L46">
        <v>2610.56</v>
      </c>
      <c r="M46">
        <v>0.99109999999999998</v>
      </c>
      <c r="N46">
        <f t="shared" si="8"/>
        <v>2630.8456086174542</v>
      </c>
      <c r="O46">
        <v>1.1999999999999999E-3</v>
      </c>
      <c r="P46">
        <v>2715.99</v>
      </c>
      <c r="Q46">
        <v>1.7554000000000001</v>
      </c>
      <c r="R46">
        <f t="shared" si="0"/>
        <v>1545.3655681542632</v>
      </c>
      <c r="W46">
        <v>1.5E-3</v>
      </c>
      <c r="X46">
        <v>2003.06</v>
      </c>
      <c r="Y46">
        <v>2.7330000000000001</v>
      </c>
      <c r="Z46">
        <f t="shared" si="1"/>
        <v>731.81848157145907</v>
      </c>
      <c r="AQ46">
        <v>1E-3</v>
      </c>
      <c r="AR46">
        <v>2041.27</v>
      </c>
      <c r="AS46">
        <v>1.0798000000000001</v>
      </c>
      <c r="AT46">
        <f t="shared" si="6"/>
        <v>1888.5263652813201</v>
      </c>
      <c r="AU46">
        <v>1.5E-3</v>
      </c>
      <c r="AV46">
        <v>1930.58</v>
      </c>
      <c r="AW46">
        <v>1.1919999999999999</v>
      </c>
      <c r="AX46">
        <f t="shared" si="7"/>
        <v>1617.1883114924929</v>
      </c>
      <c r="CA46">
        <f t="shared" si="4"/>
        <v>-13178</v>
      </c>
    </row>
    <row r="47" spans="1:79">
      <c r="A47" s="1">
        <v>43242</v>
      </c>
      <c r="B47">
        <v>11019</v>
      </c>
      <c r="C47">
        <v>1.1999999999999999E-3</v>
      </c>
      <c r="D47">
        <v>1835.77</v>
      </c>
      <c r="E47">
        <v>1.1436999999999999</v>
      </c>
      <c r="F47">
        <f t="shared" si="5"/>
        <v>1603.19</v>
      </c>
      <c r="K47">
        <v>1.1999999999999999E-3</v>
      </c>
      <c r="L47">
        <v>2509.0300000000002</v>
      </c>
      <c r="M47">
        <v>1.0096000000000001</v>
      </c>
      <c r="N47">
        <f t="shared" si="8"/>
        <v>2482.1937130277265</v>
      </c>
      <c r="O47">
        <v>1.1999999999999999E-3</v>
      </c>
      <c r="P47">
        <v>2687.53</v>
      </c>
      <c r="Q47">
        <v>1.7453000000000001</v>
      </c>
      <c r="R47">
        <f t="shared" si="0"/>
        <v>1538.0214458286337</v>
      </c>
      <c r="W47">
        <v>1.5E-3</v>
      </c>
      <c r="X47">
        <v>2003.25</v>
      </c>
      <c r="Y47">
        <v>2.734</v>
      </c>
      <c r="Z47">
        <f t="shared" si="1"/>
        <v>731.62019954705829</v>
      </c>
      <c r="AQ47">
        <v>1E-3</v>
      </c>
      <c r="AR47">
        <v>1983.42</v>
      </c>
      <c r="AS47">
        <v>1.091</v>
      </c>
      <c r="AT47">
        <f t="shared" si="6"/>
        <v>1816.1673340408449</v>
      </c>
      <c r="CA47">
        <f t="shared" si="4"/>
        <v>-11019</v>
      </c>
    </row>
    <row r="48" spans="1:79">
      <c r="A48" s="1">
        <v>43249</v>
      </c>
      <c r="B48">
        <v>13576</v>
      </c>
      <c r="C48">
        <v>1.1999999999999999E-3</v>
      </c>
      <c r="D48">
        <v>1819.18</v>
      </c>
      <c r="E48">
        <v>1.1268</v>
      </c>
      <c r="F48">
        <f t="shared" si="5"/>
        <v>1612.53</v>
      </c>
      <c r="K48">
        <v>1.1999999999999999E-3</v>
      </c>
      <c r="L48">
        <v>2616.1</v>
      </c>
      <c r="M48">
        <v>0.97719999999999996</v>
      </c>
      <c r="N48">
        <f t="shared" si="8"/>
        <v>2673.9300477576721</v>
      </c>
      <c r="O48">
        <v>1.1999999999999999E-3</v>
      </c>
      <c r="P48">
        <v>2807.52</v>
      </c>
      <c r="Q48">
        <v>1.7011000000000001</v>
      </c>
      <c r="R48">
        <f t="shared" si="0"/>
        <v>1648.4363141398035</v>
      </c>
      <c r="W48">
        <v>1.5E-3</v>
      </c>
      <c r="X48">
        <v>2142.29</v>
      </c>
      <c r="Y48">
        <v>2.7109999999999999</v>
      </c>
      <c r="Z48">
        <f t="shared" si="1"/>
        <v>789.03776390007386</v>
      </c>
      <c r="AQ48">
        <v>1E-3</v>
      </c>
      <c r="AR48">
        <v>2054.0500000000002</v>
      </c>
      <c r="AS48">
        <v>1.071</v>
      </c>
      <c r="AT48">
        <f t="shared" si="6"/>
        <v>1915.9645210065385</v>
      </c>
      <c r="AU48">
        <v>1.5E-3</v>
      </c>
      <c r="AV48">
        <v>2136.86</v>
      </c>
      <c r="AW48">
        <v>1.1619999999999999</v>
      </c>
      <c r="AX48">
        <f t="shared" si="7"/>
        <v>1836.1957923699649</v>
      </c>
      <c r="CA48">
        <f t="shared" si="4"/>
        <v>-13576</v>
      </c>
    </row>
    <row r="49" spans="1:79">
      <c r="A49" s="1">
        <v>43256</v>
      </c>
      <c r="B49">
        <v>13801</v>
      </c>
      <c r="C49">
        <v>1.1999999999999999E-3</v>
      </c>
      <c r="D49">
        <v>1881.08</v>
      </c>
      <c r="E49">
        <v>1.1276999999999999</v>
      </c>
      <c r="F49">
        <f t="shared" si="5"/>
        <v>1666.07</v>
      </c>
      <c r="K49">
        <v>1.1999999999999999E-3</v>
      </c>
      <c r="L49">
        <v>2762.96</v>
      </c>
      <c r="M49">
        <v>0.97040000000000004</v>
      </c>
      <c r="N49">
        <f t="shared" si="8"/>
        <v>2843.8256614733377</v>
      </c>
      <c r="O49">
        <v>1.1999999999999999E-3</v>
      </c>
      <c r="P49">
        <v>2838.87</v>
      </c>
      <c r="Q49">
        <v>1.7345999999999999</v>
      </c>
      <c r="R49">
        <f t="shared" si="0"/>
        <v>1634.6520460469919</v>
      </c>
      <c r="W49">
        <v>1.5E-3</v>
      </c>
      <c r="X49">
        <v>2132.25</v>
      </c>
      <c r="Y49">
        <v>2.722</v>
      </c>
      <c r="Z49">
        <f t="shared" si="1"/>
        <v>782.16620697168798</v>
      </c>
      <c r="AQ49">
        <v>1E-3</v>
      </c>
      <c r="AR49">
        <v>2110.17</v>
      </c>
      <c r="AS49">
        <v>1.0716000000000001</v>
      </c>
      <c r="AT49">
        <f t="shared" si="6"/>
        <v>1967.2097219689604</v>
      </c>
      <c r="AU49">
        <v>1.5E-3</v>
      </c>
      <c r="AV49">
        <v>2075.67</v>
      </c>
      <c r="AW49">
        <v>1.1870000000000001</v>
      </c>
      <c r="AX49">
        <f t="shared" si="7"/>
        <v>1746.0498384689183</v>
      </c>
      <c r="CA49">
        <f t="shared" si="4"/>
        <v>-13801</v>
      </c>
    </row>
    <row r="50" spans="1:79">
      <c r="A50" s="1">
        <v>43263</v>
      </c>
      <c r="B50">
        <v>14524</v>
      </c>
      <c r="C50">
        <v>1.1999999999999999E-3</v>
      </c>
      <c r="D50">
        <v>1911.36</v>
      </c>
      <c r="E50">
        <v>1.1086</v>
      </c>
      <c r="F50">
        <f t="shared" si="5"/>
        <v>1722.05</v>
      </c>
      <c r="K50">
        <v>1.1999999999999999E-3</v>
      </c>
      <c r="L50">
        <v>3193.83</v>
      </c>
      <c r="M50">
        <v>0.9506</v>
      </c>
      <c r="N50">
        <f t="shared" si="8"/>
        <v>3355.7774012233076</v>
      </c>
      <c r="O50">
        <v>1.1999999999999999E-3</v>
      </c>
      <c r="P50">
        <v>2990.49</v>
      </c>
      <c r="Q50">
        <v>1.7327999999999999</v>
      </c>
      <c r="R50">
        <f t="shared" si="0"/>
        <v>1723.745217650177</v>
      </c>
      <c r="W50">
        <v>1.5E-3</v>
      </c>
      <c r="X50">
        <v>2206.1999999999998</v>
      </c>
      <c r="Y50">
        <v>2.718</v>
      </c>
      <c r="Z50">
        <f t="shared" si="1"/>
        <v>810.48405316969354</v>
      </c>
      <c r="AQ50">
        <v>1E-3</v>
      </c>
      <c r="AR50">
        <v>2197.48</v>
      </c>
      <c r="AS50">
        <v>1.0591999999999999</v>
      </c>
      <c r="AT50">
        <f t="shared" si="6"/>
        <v>2072.5875333126096</v>
      </c>
      <c r="AU50">
        <v>1.5E-3</v>
      </c>
      <c r="AV50">
        <v>2024.65</v>
      </c>
      <c r="AW50">
        <v>1.1879999999999999</v>
      </c>
      <c r="AX50">
        <f t="shared" si="7"/>
        <v>1701.6982943093778</v>
      </c>
      <c r="CA50">
        <f t="shared" si="4"/>
        <v>-14524</v>
      </c>
    </row>
    <row r="51" spans="1:79">
      <c r="A51" s="1">
        <v>43270</v>
      </c>
      <c r="B51">
        <v>14939</v>
      </c>
      <c r="C51">
        <v>1.1999999999999999E-3</v>
      </c>
      <c r="D51">
        <v>1936.09</v>
      </c>
      <c r="E51">
        <v>1.0207999999999999</v>
      </c>
      <c r="F51">
        <f t="shared" si="5"/>
        <v>1894.37</v>
      </c>
      <c r="K51">
        <v>1.1999999999999999E-3</v>
      </c>
      <c r="L51">
        <v>3352.31</v>
      </c>
      <c r="M51">
        <v>0.86170000000000002</v>
      </c>
      <c r="N51">
        <f t="shared" si="8"/>
        <v>3885.681849298539</v>
      </c>
      <c r="O51">
        <v>1.1999999999999999E-3</v>
      </c>
      <c r="P51">
        <v>3078.93</v>
      </c>
      <c r="Q51">
        <v>1.617</v>
      </c>
      <c r="R51">
        <f t="shared" si="0"/>
        <v>1901.8180039240476</v>
      </c>
      <c r="W51">
        <v>1.5E-3</v>
      </c>
      <c r="X51">
        <v>2200.5100000000002</v>
      </c>
      <c r="Y51">
        <v>2.661</v>
      </c>
      <c r="Z51">
        <f t="shared" si="1"/>
        <v>825.70995066963633</v>
      </c>
      <c r="AQ51">
        <v>1E-3</v>
      </c>
      <c r="AR51">
        <v>2263.2600000000002</v>
      </c>
      <c r="AS51">
        <v>0.99329999999999996</v>
      </c>
      <c r="AT51">
        <f t="shared" si="6"/>
        <v>2276.2498751625908</v>
      </c>
      <c r="AU51">
        <v>1.5E-3</v>
      </c>
      <c r="AV51">
        <v>2107.89</v>
      </c>
      <c r="AW51">
        <v>1.1379999999999999</v>
      </c>
      <c r="AX51">
        <f t="shared" si="7"/>
        <v>1849.5016701661041</v>
      </c>
      <c r="CA51">
        <f t="shared" si="4"/>
        <v>-14939</v>
      </c>
    </row>
    <row r="52" spans="1:79">
      <c r="A52" s="1">
        <v>43277</v>
      </c>
      <c r="B52">
        <v>16546</v>
      </c>
      <c r="C52">
        <v>1.1999999999999999E-3</v>
      </c>
      <c r="D52">
        <v>2141.0500000000002</v>
      </c>
      <c r="E52">
        <v>1.0274000000000001</v>
      </c>
      <c r="F52">
        <f t="shared" si="5"/>
        <v>2081.4499999999998</v>
      </c>
      <c r="K52">
        <v>1.1999999999999999E-3</v>
      </c>
      <c r="L52">
        <v>3780.76</v>
      </c>
      <c r="M52">
        <v>0.86819999999999997</v>
      </c>
      <c r="N52">
        <f t="shared" si="8"/>
        <v>4349.4915062993286</v>
      </c>
      <c r="O52">
        <v>1.1999999999999999E-3</v>
      </c>
      <c r="P52">
        <v>3418.4</v>
      </c>
      <c r="Q52">
        <v>1.5884</v>
      </c>
      <c r="R52">
        <f t="shared" si="0"/>
        <v>2149.5233169202243</v>
      </c>
      <c r="W52">
        <v>1.5E-3</v>
      </c>
      <c r="X52">
        <v>2367.73</v>
      </c>
      <c r="Y52">
        <v>2.6429999999999998</v>
      </c>
      <c r="Z52">
        <f t="shared" si="1"/>
        <v>894.5076520671131</v>
      </c>
      <c r="AQ52">
        <v>1E-3</v>
      </c>
      <c r="AR52">
        <v>2498.4499999999998</v>
      </c>
      <c r="AS52">
        <v>0.9899</v>
      </c>
      <c r="AT52">
        <f t="shared" si="6"/>
        <v>2521.4203919123611</v>
      </c>
      <c r="AU52">
        <v>1.5E-3</v>
      </c>
      <c r="AV52">
        <v>2339.6</v>
      </c>
      <c r="AW52">
        <v>1.1120000000000001</v>
      </c>
      <c r="AX52">
        <f t="shared" si="7"/>
        <v>2100.8056260932335</v>
      </c>
      <c r="CA52">
        <f t="shared" si="4"/>
        <v>-16546</v>
      </c>
    </row>
    <row r="53" spans="1:79">
      <c r="A53" s="1">
        <v>43284</v>
      </c>
      <c r="B53">
        <v>17653</v>
      </c>
      <c r="C53">
        <v>1.1999999999999999E-3</v>
      </c>
      <c r="D53">
        <v>2303.7199999999998</v>
      </c>
      <c r="E53">
        <v>1.0184</v>
      </c>
      <c r="F53">
        <f t="shared" si="5"/>
        <v>2259.39</v>
      </c>
      <c r="K53">
        <v>1.1999999999999999E-3</v>
      </c>
      <c r="L53">
        <v>3876.6</v>
      </c>
      <c r="M53">
        <v>0.86639999999999995</v>
      </c>
      <c r="N53">
        <f t="shared" si="8"/>
        <v>4469.013914604413</v>
      </c>
      <c r="O53">
        <v>1.1999999999999999E-3</v>
      </c>
      <c r="P53">
        <v>3689.48</v>
      </c>
      <c r="Q53">
        <v>1.5364</v>
      </c>
      <c r="R53">
        <f t="shared" si="0"/>
        <v>2398.5016470212313</v>
      </c>
      <c r="W53">
        <v>1.5E-3</v>
      </c>
      <c r="X53">
        <v>2697.38</v>
      </c>
      <c r="Y53">
        <v>2.6139999999999999</v>
      </c>
      <c r="Z53">
        <f t="shared" si="1"/>
        <v>1030.3519472130749</v>
      </c>
      <c r="AQ53">
        <v>1E-3</v>
      </c>
      <c r="AR53">
        <v>2637.36</v>
      </c>
      <c r="AS53">
        <v>0.97260000000000002</v>
      </c>
      <c r="AT53">
        <f t="shared" si="6"/>
        <v>2708.9505189443503</v>
      </c>
      <c r="AU53">
        <v>1.5E-3</v>
      </c>
      <c r="AV53">
        <v>2448.4699999999998</v>
      </c>
      <c r="AW53">
        <v>1.0760000000000001</v>
      </c>
      <c r="AX53">
        <f t="shared" si="7"/>
        <v>2272.1215574407902</v>
      </c>
      <c r="CA53">
        <f t="shared" si="4"/>
        <v>-17653</v>
      </c>
    </row>
    <row r="54" spans="1:79">
      <c r="A54" s="1">
        <v>43291</v>
      </c>
      <c r="B54">
        <v>17500</v>
      </c>
      <c r="C54">
        <v>1.1999999999999999E-3</v>
      </c>
      <c r="D54">
        <v>2205</v>
      </c>
      <c r="E54">
        <v>1.0150999999999999</v>
      </c>
      <c r="F54">
        <f t="shared" si="5"/>
        <v>2169.6</v>
      </c>
      <c r="K54">
        <v>1.1999999999999999E-3</v>
      </c>
      <c r="L54">
        <v>3946.25</v>
      </c>
      <c r="M54">
        <v>0.8579</v>
      </c>
      <c r="N54">
        <f t="shared" si="8"/>
        <v>4594.3818344667825</v>
      </c>
      <c r="O54">
        <v>1.1999999999999999E-3</v>
      </c>
      <c r="P54">
        <v>3715.25</v>
      </c>
      <c r="Q54">
        <v>1.5471999999999999</v>
      </c>
      <c r="R54">
        <f t="shared" si="0"/>
        <v>2398.3951936063486</v>
      </c>
      <c r="W54">
        <v>1.5E-3</v>
      </c>
      <c r="X54">
        <v>2507.75</v>
      </c>
      <c r="Y54">
        <v>2.6259999999999999</v>
      </c>
      <c r="Z54">
        <f t="shared" si="1"/>
        <v>953.53922657521707</v>
      </c>
      <c r="AQ54">
        <v>1E-3</v>
      </c>
      <c r="AR54">
        <v>2677.5</v>
      </c>
      <c r="AS54">
        <v>0.97330000000000005</v>
      </c>
      <c r="AT54">
        <f t="shared" si="6"/>
        <v>2748.2021728400032</v>
      </c>
      <c r="AU54">
        <v>1.5E-3</v>
      </c>
      <c r="AV54">
        <v>2448.25</v>
      </c>
      <c r="AW54">
        <v>1.0980000000000001</v>
      </c>
      <c r="AX54">
        <f t="shared" si="7"/>
        <v>2226.3962889909212</v>
      </c>
      <c r="CA54">
        <f t="shared" si="4"/>
        <v>-17500</v>
      </c>
    </row>
    <row r="55" spans="1:79">
      <c r="A55" s="1">
        <v>43298</v>
      </c>
      <c r="B55">
        <v>17113</v>
      </c>
      <c r="C55">
        <v>1.1999999999999999E-3</v>
      </c>
      <c r="D55">
        <v>2106.61</v>
      </c>
      <c r="E55">
        <v>1.0356000000000001</v>
      </c>
      <c r="F55">
        <f t="shared" si="5"/>
        <v>2031.75</v>
      </c>
      <c r="K55">
        <v>1.1999999999999999E-3</v>
      </c>
      <c r="L55">
        <v>3853.85</v>
      </c>
      <c r="M55">
        <v>0.86299999999999999</v>
      </c>
      <c r="N55">
        <f t="shared" si="8"/>
        <v>4460.290756538272</v>
      </c>
      <c r="O55">
        <v>1.1999999999999999E-3</v>
      </c>
      <c r="P55">
        <v>3598.86</v>
      </c>
      <c r="Q55">
        <v>1.546</v>
      </c>
      <c r="R55">
        <f t="shared" si="0"/>
        <v>2325.0624477018259</v>
      </c>
      <c r="W55">
        <v>1.5E-3</v>
      </c>
      <c r="X55">
        <v>2501.92</v>
      </c>
      <c r="Y55">
        <v>2.625</v>
      </c>
      <c r="Z55">
        <f t="shared" si="1"/>
        <v>951.68485367187304</v>
      </c>
      <c r="AQ55">
        <v>1E-3</v>
      </c>
      <c r="AR55">
        <v>2628.56</v>
      </c>
      <c r="AS55">
        <v>0.97919999999999996</v>
      </c>
      <c r="AT55">
        <f t="shared" si="6"/>
        <v>2681.713711125476</v>
      </c>
      <c r="AU55">
        <v>1.5E-3</v>
      </c>
      <c r="AV55">
        <v>2423.1999999999998</v>
      </c>
      <c r="AW55">
        <v>1.0940000000000001</v>
      </c>
      <c r="AX55">
        <f t="shared" si="7"/>
        <v>2211.6733492083622</v>
      </c>
      <c r="CA55">
        <f t="shared" si="4"/>
        <v>-17113</v>
      </c>
    </row>
    <row r="56" spans="1:79">
      <c r="A56" s="1">
        <v>43305</v>
      </c>
      <c r="B56">
        <v>16659</v>
      </c>
      <c r="C56">
        <v>1.1999999999999999E-3</v>
      </c>
      <c r="D56">
        <v>2114.0300000000002</v>
      </c>
      <c r="E56">
        <v>1.026</v>
      </c>
      <c r="F56">
        <f t="shared" si="5"/>
        <v>2057.9899999999998</v>
      </c>
      <c r="K56">
        <v>1.1999999999999999E-3</v>
      </c>
      <c r="L56">
        <v>3779.93</v>
      </c>
      <c r="M56">
        <v>0.88419999999999999</v>
      </c>
      <c r="N56">
        <f t="shared" si="8"/>
        <v>4269.8479083638422</v>
      </c>
      <c r="O56">
        <v>1.1999999999999999E-3</v>
      </c>
      <c r="P56">
        <v>3581.68</v>
      </c>
      <c r="Q56">
        <v>1.599</v>
      </c>
      <c r="R56">
        <f t="shared" si="0"/>
        <v>2237.2652504299404</v>
      </c>
      <c r="W56">
        <v>1.5E-3</v>
      </c>
      <c r="X56">
        <v>2305.61</v>
      </c>
      <c r="Y56">
        <v>2.669</v>
      </c>
      <c r="Z56">
        <f t="shared" si="1"/>
        <v>862.55405202424902</v>
      </c>
      <c r="AQ56">
        <v>1E-3</v>
      </c>
      <c r="AR56">
        <v>2555.4899999999998</v>
      </c>
      <c r="AS56">
        <v>1.0079</v>
      </c>
      <c r="AT56">
        <f t="shared" si="6"/>
        <v>2532.9269401101924</v>
      </c>
      <c r="AU56">
        <v>1.5E-3</v>
      </c>
      <c r="AV56">
        <v>2322.2600000000002</v>
      </c>
      <c r="AW56">
        <v>1.155</v>
      </c>
      <c r="AX56">
        <f t="shared" si="7"/>
        <v>2007.603313644252</v>
      </c>
      <c r="CA56">
        <f t="shared" si="4"/>
        <v>-16659</v>
      </c>
    </row>
    <row r="57" spans="1:79">
      <c r="A57" s="1">
        <v>43312</v>
      </c>
      <c r="B57">
        <v>16449</v>
      </c>
      <c r="C57">
        <v>1.1999999999999999E-3</v>
      </c>
      <c r="D57">
        <v>2169.62</v>
      </c>
      <c r="E57">
        <v>0.99429999999999996</v>
      </c>
      <c r="F57">
        <f t="shared" si="5"/>
        <v>2179.44</v>
      </c>
      <c r="K57">
        <v>1.1999999999999999E-3</v>
      </c>
      <c r="L57">
        <v>3722.41</v>
      </c>
      <c r="M57">
        <v>0.87609999999999999</v>
      </c>
      <c r="N57">
        <f t="shared" si="8"/>
        <v>4243.7489577054957</v>
      </c>
      <c r="O57">
        <v>1.1999999999999999E-3</v>
      </c>
      <c r="P57">
        <v>3523.38</v>
      </c>
      <c r="Q57">
        <v>1.5689</v>
      </c>
      <c r="R57">
        <f t="shared" si="0"/>
        <v>2243.072860976542</v>
      </c>
      <c r="W57">
        <v>1.5E-3</v>
      </c>
      <c r="X57">
        <v>2284.77</v>
      </c>
      <c r="Y57">
        <v>2.66</v>
      </c>
      <c r="Z57">
        <f t="shared" si="1"/>
        <v>857.64961580186093</v>
      </c>
      <c r="AQ57">
        <v>1E-3</v>
      </c>
      <c r="AR57">
        <v>2572.62</v>
      </c>
      <c r="AS57">
        <v>0.99429999999999996</v>
      </c>
      <c r="AT57">
        <f t="shared" si="6"/>
        <v>2584.7832143718701</v>
      </c>
      <c r="AU57">
        <v>1.5E-3</v>
      </c>
      <c r="AV57">
        <v>2176.1999999999998</v>
      </c>
      <c r="AW57">
        <v>1.151</v>
      </c>
      <c r="AX57">
        <f t="shared" si="7"/>
        <v>1887.8719279898567</v>
      </c>
      <c r="CA57">
        <f t="shared" si="4"/>
        <v>-16449</v>
      </c>
    </row>
    <row r="58" spans="1:79">
      <c r="A58" s="1">
        <v>43319</v>
      </c>
      <c r="B58">
        <v>18797</v>
      </c>
      <c r="C58">
        <v>1.1999999999999999E-3</v>
      </c>
      <c r="D58">
        <v>2573.31</v>
      </c>
      <c r="E58">
        <v>0.93779999999999997</v>
      </c>
      <c r="F58">
        <f t="shared" si="5"/>
        <v>2740.7</v>
      </c>
      <c r="K58">
        <v>1.1999999999999999E-3</v>
      </c>
      <c r="L58">
        <v>4154.1400000000003</v>
      </c>
      <c r="M58">
        <v>0.84899999999999998</v>
      </c>
      <c r="N58">
        <f t="shared" si="8"/>
        <v>4887.1154379173731</v>
      </c>
      <c r="O58">
        <v>1.1999999999999999E-3</v>
      </c>
      <c r="P58">
        <v>4272.5600000000004</v>
      </c>
      <c r="Q58">
        <v>1.4963</v>
      </c>
      <c r="R58">
        <f t="shared" si="0"/>
        <v>2851.9943013515103</v>
      </c>
      <c r="W58">
        <v>1.5E-3</v>
      </c>
      <c r="X58">
        <v>2520.6799999999998</v>
      </c>
      <c r="Y58">
        <v>2.6179999999999999</v>
      </c>
      <c r="Z58">
        <f t="shared" si="1"/>
        <v>961.38450841690087</v>
      </c>
      <c r="AQ58">
        <v>1E-3</v>
      </c>
      <c r="AR58">
        <v>2904.14</v>
      </c>
      <c r="AS58">
        <v>0.96289999999999998</v>
      </c>
      <c r="AT58">
        <f t="shared" si="6"/>
        <v>3013.0218727165452</v>
      </c>
      <c r="AU58">
        <v>1.5E-3</v>
      </c>
      <c r="AV58">
        <v>2372.1799999999998</v>
      </c>
      <c r="AW58">
        <v>1.123</v>
      </c>
      <c r="AX58">
        <f t="shared" si="7"/>
        <v>2109.1959567327544</v>
      </c>
      <c r="CA58">
        <f t="shared" si="4"/>
        <v>-18797</v>
      </c>
    </row>
    <row r="59" spans="1:79">
      <c r="A59" s="1">
        <v>43326</v>
      </c>
      <c r="B59">
        <v>17657</v>
      </c>
      <c r="C59">
        <v>1.1999999999999999E-3</v>
      </c>
      <c r="D59">
        <v>2367.8000000000002</v>
      </c>
      <c r="E59">
        <v>0.95130000000000003</v>
      </c>
      <c r="F59">
        <f t="shared" si="5"/>
        <v>2486.0300000000002</v>
      </c>
      <c r="K59">
        <v>1.1999999999999999E-3</v>
      </c>
      <c r="L59">
        <v>3836.87</v>
      </c>
      <c r="M59">
        <v>0.85870000000000002</v>
      </c>
      <c r="N59">
        <f t="shared" si="8"/>
        <v>4462.8755962159476</v>
      </c>
      <c r="O59">
        <v>1.1999999999999999E-3</v>
      </c>
      <c r="P59">
        <v>3953.4</v>
      </c>
      <c r="Q59">
        <v>1.5005999999999999</v>
      </c>
      <c r="R59">
        <f t="shared" si="0"/>
        <v>2631.3885153090182</v>
      </c>
      <c r="W59">
        <v>1.5E-3</v>
      </c>
      <c r="X59">
        <v>2489.64</v>
      </c>
      <c r="Y59">
        <v>2.6139999999999999</v>
      </c>
      <c r="Z59">
        <f t="shared" si="1"/>
        <v>950.99890332825157</v>
      </c>
      <c r="AQ59">
        <v>1E-3</v>
      </c>
      <c r="AR59">
        <v>2719.18</v>
      </c>
      <c r="AS59">
        <v>0.96689999999999998</v>
      </c>
      <c r="AT59">
        <f t="shared" si="6"/>
        <v>2809.456548209263</v>
      </c>
      <c r="AU59">
        <v>1.5E-3</v>
      </c>
      <c r="AV59">
        <v>2290.11</v>
      </c>
      <c r="AW59">
        <v>1.1220000000000001</v>
      </c>
      <c r="AX59">
        <f t="shared" si="7"/>
        <v>2038.0391978876603</v>
      </c>
      <c r="CA59">
        <f t="shared" si="4"/>
        <v>-17657</v>
      </c>
    </row>
    <row r="60" spans="1:79">
      <c r="A60" s="1">
        <v>43333</v>
      </c>
      <c r="B60">
        <v>19089</v>
      </c>
      <c r="C60">
        <v>1.1999999999999999E-3</v>
      </c>
      <c r="D60">
        <v>2643.83</v>
      </c>
      <c r="E60">
        <v>0.91649999999999998</v>
      </c>
      <c r="F60">
        <f t="shared" si="5"/>
        <v>2881.25</v>
      </c>
      <c r="K60">
        <v>1.1999999999999999E-3</v>
      </c>
      <c r="L60">
        <v>4201.49</v>
      </c>
      <c r="M60">
        <v>0.83740000000000003</v>
      </c>
      <c r="N60">
        <f t="shared" si="8"/>
        <v>5011.29001062112</v>
      </c>
      <c r="O60">
        <v>1.1999999999999999E-3</v>
      </c>
      <c r="P60">
        <v>4356.1099999999997</v>
      </c>
      <c r="Q60">
        <v>1.4789000000000001</v>
      </c>
      <c r="R60">
        <f t="shared" si="0"/>
        <v>2941.9764238826583</v>
      </c>
      <c r="W60">
        <v>1.5E-3</v>
      </c>
      <c r="X60">
        <v>2584.65</v>
      </c>
      <c r="Y60">
        <v>2.597</v>
      </c>
      <c r="Z60">
        <f t="shared" si="1"/>
        <v>993.7538820763848</v>
      </c>
      <c r="AQ60">
        <v>1E-3</v>
      </c>
      <c r="AR60">
        <v>2924.43</v>
      </c>
      <c r="AS60">
        <v>0.94550000000000001</v>
      </c>
      <c r="AT60">
        <f t="shared" si="6"/>
        <v>3089.9085050327781</v>
      </c>
      <c r="AU60">
        <v>1.5E-3</v>
      </c>
      <c r="AV60">
        <v>2378.4899999999998</v>
      </c>
      <c r="AW60">
        <v>1.111</v>
      </c>
      <c r="AX60">
        <f t="shared" si="7"/>
        <v>2137.6486125896658</v>
      </c>
      <c r="CA60">
        <f t="shared" si="4"/>
        <v>-19089</v>
      </c>
    </row>
    <row r="61" spans="1:79">
      <c r="A61" s="1">
        <v>43340</v>
      </c>
      <c r="B61">
        <v>18150</v>
      </c>
      <c r="C61">
        <v>1.1999999999999999E-3</v>
      </c>
      <c r="D61">
        <v>2423.02</v>
      </c>
      <c r="E61">
        <v>0.93659999999999999</v>
      </c>
      <c r="F61">
        <f t="shared" si="5"/>
        <v>2583.94</v>
      </c>
      <c r="K61">
        <v>1.1999999999999999E-3</v>
      </c>
      <c r="L61">
        <v>4031.12</v>
      </c>
      <c r="M61">
        <v>0.84899999999999998</v>
      </c>
      <c r="N61">
        <f t="shared" si="8"/>
        <v>4742.3892271559162</v>
      </c>
      <c r="O61">
        <v>1.1999999999999999E-3</v>
      </c>
      <c r="P61">
        <v>4123.68</v>
      </c>
      <c r="Q61">
        <v>1.5122</v>
      </c>
      <c r="R61">
        <f t="shared" si="0"/>
        <v>2723.6724738672278</v>
      </c>
      <c r="W61">
        <v>1.5E-3</v>
      </c>
      <c r="X61">
        <v>2453.88</v>
      </c>
      <c r="Y61">
        <v>2.617</v>
      </c>
      <c r="Z61">
        <f t="shared" si="1"/>
        <v>936.26468970598353</v>
      </c>
      <c r="AQ61">
        <v>1E-3</v>
      </c>
      <c r="AR61">
        <v>2838.66</v>
      </c>
      <c r="AS61">
        <v>0.95440000000000003</v>
      </c>
      <c r="AT61">
        <f t="shared" si="6"/>
        <v>2971.3161942835036</v>
      </c>
      <c r="AU61">
        <v>1.5E-3</v>
      </c>
      <c r="AV61">
        <v>2279.64</v>
      </c>
      <c r="AW61">
        <v>1.137</v>
      </c>
      <c r="AX61">
        <f t="shared" si="7"/>
        <v>2001.957485934686</v>
      </c>
      <c r="CA61">
        <f t="shared" si="4"/>
        <v>-18150</v>
      </c>
    </row>
    <row r="62" spans="1:79">
      <c r="A62" s="1">
        <v>43347</v>
      </c>
      <c r="B62">
        <v>19370</v>
      </c>
      <c r="C62">
        <v>1.1999999999999999E-3</v>
      </c>
      <c r="D62">
        <v>2599.4499999999998</v>
      </c>
      <c r="E62">
        <v>0.91569999999999996</v>
      </c>
      <c r="F62">
        <f t="shared" si="5"/>
        <v>2835.35</v>
      </c>
      <c r="K62">
        <v>1.1999999999999999E-3</v>
      </c>
      <c r="L62">
        <v>4214.91</v>
      </c>
      <c r="M62">
        <v>0.8397</v>
      </c>
      <c r="N62">
        <f t="shared" si="8"/>
        <v>5013.5264620647431</v>
      </c>
      <c r="O62">
        <v>1.1999999999999999E-3</v>
      </c>
      <c r="P62">
        <v>4507.3999999999996</v>
      </c>
      <c r="Q62">
        <v>1.4926999999999999</v>
      </c>
      <c r="R62">
        <f t="shared" si="0"/>
        <v>3016.0096488755598</v>
      </c>
      <c r="W62">
        <v>1.5E-3</v>
      </c>
      <c r="X62">
        <v>2597.52</v>
      </c>
      <c r="Y62">
        <v>2.605</v>
      </c>
      <c r="Z62">
        <f t="shared" si="1"/>
        <v>995.6351461291747</v>
      </c>
      <c r="AQ62">
        <v>1E-3</v>
      </c>
      <c r="AR62">
        <v>2967.48</v>
      </c>
      <c r="AS62">
        <v>0.94259999999999999</v>
      </c>
      <c r="AT62">
        <f t="shared" si="6"/>
        <v>3145.0408280452839</v>
      </c>
      <c r="AU62">
        <v>1.5E-3</v>
      </c>
      <c r="AV62">
        <v>2483.23</v>
      </c>
      <c r="AW62">
        <v>1.1240000000000001</v>
      </c>
      <c r="AX62">
        <f t="shared" si="7"/>
        <v>2205.9704038248674</v>
      </c>
      <c r="CA62">
        <f t="shared" si="4"/>
        <v>-19370</v>
      </c>
    </row>
    <row r="63" spans="1:79">
      <c r="A63" s="1">
        <v>43354</v>
      </c>
      <c r="B63">
        <v>20233</v>
      </c>
      <c r="C63">
        <v>1.1999999999999999E-3</v>
      </c>
      <c r="D63">
        <v>2701.11</v>
      </c>
      <c r="E63">
        <v>0.88629999999999998</v>
      </c>
      <c r="F63">
        <f t="shared" si="5"/>
        <v>3043.97</v>
      </c>
      <c r="K63">
        <v>1.1999999999999999E-3</v>
      </c>
      <c r="L63">
        <v>4329.8599999999997</v>
      </c>
      <c r="M63">
        <v>0.82299999999999995</v>
      </c>
      <c r="N63">
        <f t="shared" si="8"/>
        <v>5254.7635425581639</v>
      </c>
      <c r="O63">
        <v>1.1999999999999999E-3</v>
      </c>
      <c r="P63">
        <v>4918.6400000000003</v>
      </c>
      <c r="Q63">
        <v>1.4329000000000001</v>
      </c>
      <c r="R63">
        <f t="shared" si="0"/>
        <v>3428.5328399416403</v>
      </c>
      <c r="W63">
        <v>1.5E-3</v>
      </c>
      <c r="X63">
        <v>2709.2</v>
      </c>
      <c r="Y63">
        <v>2.5670000000000002</v>
      </c>
      <c r="Z63">
        <f t="shared" si="1"/>
        <v>1053.814681172631</v>
      </c>
      <c r="AQ63">
        <v>1E-3</v>
      </c>
      <c r="AR63">
        <v>3081.49</v>
      </c>
      <c r="AS63">
        <v>0.91039999999999999</v>
      </c>
      <c r="AT63">
        <f t="shared" si="6"/>
        <v>3381.3835549336432</v>
      </c>
      <c r="AU63">
        <v>1.5E-3</v>
      </c>
      <c r="AV63">
        <v>2492.71</v>
      </c>
      <c r="AW63">
        <v>1.0760000000000001</v>
      </c>
      <c r="AX63">
        <f t="shared" si="7"/>
        <v>2313.1752185847622</v>
      </c>
      <c r="CA63">
        <f t="shared" si="4"/>
        <v>-20233</v>
      </c>
    </row>
    <row r="64" spans="1:79">
      <c r="A64" s="1">
        <v>43361</v>
      </c>
      <c r="B64">
        <v>20660</v>
      </c>
      <c r="C64">
        <v>1.1999999999999999E-3</v>
      </c>
      <c r="D64">
        <v>2832.49</v>
      </c>
      <c r="E64">
        <v>0.87309999999999999</v>
      </c>
      <c r="F64">
        <f t="shared" si="5"/>
        <v>3240.29</v>
      </c>
      <c r="K64">
        <v>1.1999999999999999E-3</v>
      </c>
      <c r="L64">
        <v>4433.6400000000003</v>
      </c>
      <c r="M64">
        <v>0.82479999999999998</v>
      </c>
      <c r="N64">
        <f t="shared" si="8"/>
        <v>5368.969457795165</v>
      </c>
      <c r="O64">
        <v>1.1999999999999999E-3</v>
      </c>
      <c r="P64">
        <v>5003.8500000000004</v>
      </c>
      <c r="Q64">
        <v>1.4440999999999999</v>
      </c>
      <c r="R64">
        <f t="shared" si="0"/>
        <v>3460.8770700835889</v>
      </c>
      <c r="W64">
        <v>1.5E-3</v>
      </c>
      <c r="X64">
        <v>2718.86</v>
      </c>
      <c r="Y64">
        <v>2.5830000000000002</v>
      </c>
      <c r="Z64">
        <f t="shared" si="1"/>
        <v>1051.0212227149018</v>
      </c>
      <c r="AQ64">
        <v>1E-3</v>
      </c>
      <c r="AR64">
        <v>3167.18</v>
      </c>
      <c r="AS64">
        <v>0.9214</v>
      </c>
      <c r="AT64">
        <f t="shared" si="6"/>
        <v>3433.9222748165662</v>
      </c>
      <c r="AU64">
        <v>1.5E-3</v>
      </c>
      <c r="AV64">
        <v>2503.9899999999998</v>
      </c>
      <c r="AW64">
        <v>1.105</v>
      </c>
      <c r="AX64">
        <f t="shared" si="7"/>
        <v>2262.6603081802632</v>
      </c>
      <c r="CA64">
        <f t="shared" si="4"/>
        <v>-20660</v>
      </c>
    </row>
    <row r="65" spans="1:79">
      <c r="A65" s="1">
        <v>43368</v>
      </c>
      <c r="B65">
        <v>18507</v>
      </c>
      <c r="C65">
        <v>1.1999999999999999E-3</v>
      </c>
      <c r="D65">
        <v>2507.6999999999998</v>
      </c>
      <c r="E65">
        <v>0.89770000000000005</v>
      </c>
      <c r="F65">
        <f t="shared" si="5"/>
        <v>2790.12</v>
      </c>
      <c r="K65">
        <v>1.1999999999999999E-3</v>
      </c>
      <c r="L65">
        <v>4123.3599999999997</v>
      </c>
      <c r="M65">
        <v>0.83860000000000001</v>
      </c>
      <c r="N65">
        <f t="shared" si="8"/>
        <v>4911.0635565487401</v>
      </c>
      <c r="O65">
        <v>1.1999999999999999E-3</v>
      </c>
      <c r="P65">
        <v>4465.74</v>
      </c>
      <c r="Q65">
        <v>1.4907999999999999</v>
      </c>
      <c r="R65">
        <f t="shared" si="0"/>
        <v>2991.9422692232692</v>
      </c>
      <c r="W65">
        <v>1.5E-3</v>
      </c>
      <c r="X65">
        <v>2385.5500000000002</v>
      </c>
      <c r="Y65">
        <v>2.6179999999999999</v>
      </c>
      <c r="Z65">
        <f t="shared" si="1"/>
        <v>909.84607885726803</v>
      </c>
      <c r="AI65">
        <v>1.1999999999999999E-3</v>
      </c>
      <c r="AJ65">
        <v>2130.16</v>
      </c>
      <c r="AK65">
        <v>1.5388999999999999</v>
      </c>
      <c r="AL65">
        <f>AJ65/(1+AI65)/AK65</f>
        <v>1382.5504397646989</v>
      </c>
      <c r="AQ65">
        <v>1E-3</v>
      </c>
      <c r="AR65">
        <v>2894.49</v>
      </c>
      <c r="AS65">
        <v>0.93910000000000005</v>
      </c>
      <c r="AT65">
        <f t="shared" si="6"/>
        <v>3079.1166027030154</v>
      </c>
      <c r="CA65">
        <f t="shared" si="4"/>
        <v>-18507</v>
      </c>
    </row>
    <row r="66" spans="1:79">
      <c r="A66" s="1">
        <v>43382</v>
      </c>
      <c r="B66">
        <v>19919</v>
      </c>
      <c r="C66">
        <v>1.1999999999999999E-3</v>
      </c>
      <c r="D66">
        <v>2661.18</v>
      </c>
      <c r="E66">
        <v>0.87390000000000001</v>
      </c>
      <c r="F66">
        <f t="shared" si="5"/>
        <v>3041.53</v>
      </c>
      <c r="K66">
        <v>1.1999999999999999E-3</v>
      </c>
      <c r="L66">
        <v>4316.45</v>
      </c>
      <c r="M66">
        <v>0.81979999999999997</v>
      </c>
      <c r="N66">
        <f t="shared" si="8"/>
        <v>5258.9368970945525</v>
      </c>
      <c r="O66">
        <v>1.1999999999999999E-3</v>
      </c>
      <c r="P66">
        <v>4864.22</v>
      </c>
      <c r="Q66">
        <v>1.4496</v>
      </c>
      <c r="R66">
        <f t="shared" si="0"/>
        <v>3351.5383085551198</v>
      </c>
      <c r="W66">
        <v>1.5E-3</v>
      </c>
      <c r="X66">
        <v>2561.58</v>
      </c>
      <c r="Y66">
        <v>2.5920000000000001</v>
      </c>
      <c r="Z66">
        <f t="shared" si="1"/>
        <v>986.78371331891037</v>
      </c>
      <c r="AQ66">
        <v>1E-3</v>
      </c>
      <c r="AR66">
        <v>3097.4</v>
      </c>
      <c r="AS66">
        <v>0.91769999999999996</v>
      </c>
      <c r="AT66">
        <f t="shared" si="6"/>
        <v>3371.8052678497274</v>
      </c>
      <c r="AU66">
        <v>1.5E-3</v>
      </c>
      <c r="AV66">
        <v>2418.17</v>
      </c>
      <c r="AW66">
        <v>1.1160000000000001</v>
      </c>
      <c r="AX66">
        <f t="shared" si="7"/>
        <v>2163.5736359618277</v>
      </c>
      <c r="CA66">
        <f t="shared" si="4"/>
        <v>-19919</v>
      </c>
    </row>
    <row r="67" spans="1:79">
      <c r="A67" s="1">
        <v>43389</v>
      </c>
      <c r="B67">
        <v>22437</v>
      </c>
      <c r="C67">
        <v>1.1999999999999999E-3</v>
      </c>
      <c r="D67">
        <v>2845.01</v>
      </c>
      <c r="E67">
        <v>0.79969999999999997</v>
      </c>
      <c r="F67">
        <f t="shared" si="5"/>
        <v>3553.33</v>
      </c>
      <c r="K67">
        <v>1.1999999999999999E-3</v>
      </c>
      <c r="L67">
        <v>5129.1000000000004</v>
      </c>
      <c r="M67">
        <v>0.74060000000000004</v>
      </c>
      <c r="N67">
        <f t="shared" si="8"/>
        <v>6917.3001040393428</v>
      </c>
      <c r="O67">
        <v>1.1999999999999999E-3</v>
      </c>
      <c r="P67">
        <v>5741.63</v>
      </c>
      <c r="Q67">
        <v>1.3512</v>
      </c>
      <c r="R67">
        <f t="shared" si="0"/>
        <v>4244.1890926861715</v>
      </c>
      <c r="W67">
        <v>1.5E-3</v>
      </c>
      <c r="X67">
        <v>2761.99</v>
      </c>
      <c r="Y67">
        <v>2.5249999999999999</v>
      </c>
      <c r="Z67">
        <f t="shared" si="1"/>
        <v>1092.2190970969286</v>
      </c>
      <c r="AI67">
        <v>1.1999999999999999E-3</v>
      </c>
      <c r="AJ67">
        <v>2411.98</v>
      </c>
      <c r="AK67">
        <v>1.4459</v>
      </c>
      <c r="AL67">
        <f t="shared" ref="AL67:AL92" si="9">AJ67/(1+AI67)/AK67</f>
        <v>1666.1519421040832</v>
      </c>
      <c r="AQ67">
        <v>1E-3</v>
      </c>
      <c r="AR67">
        <v>3547.29</v>
      </c>
      <c r="AS67">
        <v>0.85099999999999998</v>
      </c>
      <c r="AT67">
        <f t="shared" si="6"/>
        <v>4164.2141642141651</v>
      </c>
      <c r="CA67">
        <f t="shared" si="4"/>
        <v>-22437</v>
      </c>
    </row>
    <row r="68" spans="1:79">
      <c r="A68" s="1">
        <v>43396</v>
      </c>
      <c r="B68">
        <v>21137</v>
      </c>
      <c r="C68">
        <v>1.1999999999999999E-3</v>
      </c>
      <c r="D68">
        <v>2589.2800000000002</v>
      </c>
      <c r="E68">
        <v>0.82569999999999999</v>
      </c>
      <c r="F68">
        <f t="shared" si="5"/>
        <v>3132.1</v>
      </c>
      <c r="K68">
        <v>1.1999999999999999E-3</v>
      </c>
      <c r="L68">
        <v>4888.99</v>
      </c>
      <c r="M68">
        <v>0.76759999999999995</v>
      </c>
      <c r="N68">
        <f t="shared" si="8"/>
        <v>6361.555815147929</v>
      </c>
      <c r="O68">
        <v>1.1999999999999999E-3</v>
      </c>
      <c r="P68">
        <v>5345.55</v>
      </c>
      <c r="Q68">
        <v>1.395</v>
      </c>
      <c r="R68">
        <f t="shared" ref="R68:R89" si="10">P68/(1+O68)/Q68</f>
        <v>3827.3426726637708</v>
      </c>
      <c r="W68">
        <v>1.5E-3</v>
      </c>
      <c r="X68">
        <v>2597.7399999999998</v>
      </c>
      <c r="Y68">
        <v>2.5489999999999999</v>
      </c>
      <c r="Z68">
        <f t="shared" ref="Z68:Z71" si="11">X68/(1+W68)/Y68</f>
        <v>1017.5948317617726</v>
      </c>
      <c r="AQ68">
        <v>1E-3</v>
      </c>
      <c r="AR68">
        <v>3335.42</v>
      </c>
      <c r="AS68">
        <v>0.87209999999999999</v>
      </c>
      <c r="AT68">
        <f t="shared" si="6"/>
        <v>3820.763573085555</v>
      </c>
      <c r="AU68">
        <v>1.5E-3</v>
      </c>
      <c r="AV68">
        <v>2380.0300000000002</v>
      </c>
      <c r="AW68">
        <v>1.0980000000000001</v>
      </c>
      <c r="AX68">
        <f t="shared" si="7"/>
        <v>2164.3581985855458</v>
      </c>
      <c r="CA68">
        <f t="shared" si="4"/>
        <v>-21137</v>
      </c>
    </row>
    <row r="69" spans="1:79">
      <c r="A69" s="1">
        <v>43403</v>
      </c>
      <c r="B69">
        <v>23071</v>
      </c>
      <c r="C69">
        <v>1.1999999999999999E-3</v>
      </c>
      <c r="D69">
        <v>2948.47</v>
      </c>
      <c r="E69">
        <v>0.80369999999999997</v>
      </c>
      <c r="F69">
        <f t="shared" si="5"/>
        <v>3664.22</v>
      </c>
      <c r="K69">
        <v>1.1999999999999999E-3</v>
      </c>
      <c r="L69">
        <v>4992.5600000000004</v>
      </c>
      <c r="M69">
        <v>0.77229999999999999</v>
      </c>
      <c r="N69">
        <f t="shared" si="8"/>
        <v>6456.7863636793945</v>
      </c>
      <c r="O69">
        <v>1.1999999999999999E-3</v>
      </c>
      <c r="P69">
        <v>6076.9</v>
      </c>
      <c r="Q69">
        <v>1.3767</v>
      </c>
      <c r="R69">
        <f t="shared" si="10"/>
        <v>4408.815617235201</v>
      </c>
      <c r="W69">
        <v>1.5E-3</v>
      </c>
      <c r="X69">
        <v>2870.03</v>
      </c>
      <c r="Y69">
        <v>2.536</v>
      </c>
      <c r="Z69">
        <f t="shared" si="11"/>
        <v>1130.0202692806217</v>
      </c>
      <c r="AQ69">
        <v>1E-3</v>
      </c>
      <c r="AR69">
        <v>3506.79</v>
      </c>
      <c r="AS69">
        <v>0.87490000000000001</v>
      </c>
      <c r="AT69">
        <f t="shared" si="6"/>
        <v>4004.2138681983238</v>
      </c>
      <c r="AU69">
        <v>1.5E-3</v>
      </c>
      <c r="AV69">
        <v>2676.24</v>
      </c>
      <c r="AW69">
        <v>1.0740000000000001</v>
      </c>
      <c r="AX69">
        <f t="shared" si="7"/>
        <v>2488.111408306534</v>
      </c>
      <c r="CA69">
        <f t="shared" ref="CA69:CA145" si="12">-B69</f>
        <v>-23071</v>
      </c>
    </row>
    <row r="70" spans="1:79">
      <c r="A70" s="1">
        <v>43410</v>
      </c>
      <c r="B70">
        <v>20056</v>
      </c>
      <c r="C70">
        <v>1.1999999999999999E-3</v>
      </c>
      <c r="D70">
        <v>2412.7399999999998</v>
      </c>
      <c r="E70">
        <v>0.85370000000000001</v>
      </c>
      <c r="F70">
        <f t="shared" ref="F70:F125" si="13">ROUND(D70/(1+C70)/E70,2)</f>
        <v>2822.83</v>
      </c>
      <c r="K70">
        <v>1.1999999999999999E-3</v>
      </c>
      <c r="L70">
        <v>3856.77</v>
      </c>
      <c r="M70">
        <v>0.80840000000000001</v>
      </c>
      <c r="N70">
        <f t="shared" si="8"/>
        <v>4765.1502017470175</v>
      </c>
      <c r="O70">
        <v>1.1999999999999999E-3</v>
      </c>
      <c r="P70">
        <v>5371</v>
      </c>
      <c r="Q70">
        <v>1.4314</v>
      </c>
      <c r="R70">
        <f t="shared" si="10"/>
        <v>3747.7731765893777</v>
      </c>
      <c r="W70">
        <v>1.5E-3</v>
      </c>
      <c r="X70">
        <v>2687.5</v>
      </c>
      <c r="Y70">
        <v>2.569</v>
      </c>
      <c r="Z70">
        <f t="shared" si="11"/>
        <v>1044.5600575392264</v>
      </c>
      <c r="AQ70">
        <v>1E-3</v>
      </c>
      <c r="AR70">
        <v>3255.09</v>
      </c>
      <c r="AS70">
        <v>0.89870000000000005</v>
      </c>
      <c r="AT70">
        <f t="shared" si="6"/>
        <v>3618.3800621321489</v>
      </c>
      <c r="AU70">
        <v>1.5E-3</v>
      </c>
      <c r="AV70">
        <v>2472.9</v>
      </c>
      <c r="AW70">
        <v>1.131</v>
      </c>
      <c r="AX70">
        <f t="shared" si="7"/>
        <v>2183.1973525123453</v>
      </c>
      <c r="CA70">
        <f t="shared" si="12"/>
        <v>-20056</v>
      </c>
    </row>
    <row r="71" spans="1:79">
      <c r="A71" s="1">
        <v>43417</v>
      </c>
      <c r="B71">
        <v>20362</v>
      </c>
      <c r="C71">
        <v>1.1999999999999999E-3</v>
      </c>
      <c r="D71">
        <v>2492.31</v>
      </c>
      <c r="E71">
        <v>0.87470000000000003</v>
      </c>
      <c r="F71">
        <f t="shared" si="13"/>
        <v>2845.92</v>
      </c>
      <c r="K71">
        <v>1.1999999999999999E-3</v>
      </c>
      <c r="L71">
        <v>3793.44</v>
      </c>
      <c r="M71">
        <v>0.83179999999999998</v>
      </c>
      <c r="N71">
        <f t="shared" si="8"/>
        <v>4555.0532916643333</v>
      </c>
      <c r="O71">
        <v>1.1999999999999999E-3</v>
      </c>
      <c r="P71">
        <v>5493.67</v>
      </c>
      <c r="Q71">
        <v>1.4492</v>
      </c>
      <c r="R71">
        <f t="shared" si="10"/>
        <v>3786.2858800739141</v>
      </c>
      <c r="W71">
        <v>1.5E-3</v>
      </c>
      <c r="X71">
        <v>2809.96</v>
      </c>
      <c r="Y71">
        <v>2.573</v>
      </c>
      <c r="Z71">
        <f t="shared" si="11"/>
        <v>1090.459142223315</v>
      </c>
      <c r="AQ71">
        <v>1E-3</v>
      </c>
      <c r="AR71">
        <v>3231.45</v>
      </c>
      <c r="AS71">
        <v>0.9133</v>
      </c>
      <c r="AT71">
        <f t="shared" si="6"/>
        <v>3534.6783950747604</v>
      </c>
      <c r="AU71">
        <v>1.5E-3</v>
      </c>
      <c r="AV71">
        <v>2541.1799999999998</v>
      </c>
      <c r="AW71">
        <v>1.119</v>
      </c>
      <c r="AX71">
        <f t="shared" si="7"/>
        <v>2267.5370322532285</v>
      </c>
      <c r="CA71">
        <f t="shared" si="12"/>
        <v>-20362</v>
      </c>
    </row>
    <row r="72" spans="1:79">
      <c r="A72" s="1">
        <v>43424</v>
      </c>
      <c r="B72">
        <v>19084</v>
      </c>
      <c r="C72">
        <v>1.1999999999999999E-3</v>
      </c>
      <c r="D72">
        <v>2387.41</v>
      </c>
      <c r="E72">
        <v>0.86460000000000004</v>
      </c>
      <c r="F72">
        <f t="shared" si="13"/>
        <v>2757.98</v>
      </c>
      <c r="K72">
        <v>1.1999999999999999E-3</v>
      </c>
      <c r="L72">
        <v>3492.37</v>
      </c>
      <c r="M72">
        <v>0.8286</v>
      </c>
      <c r="N72">
        <f t="shared" si="8"/>
        <v>4209.7322942133933</v>
      </c>
      <c r="O72">
        <v>1.1999999999999999E-3</v>
      </c>
      <c r="P72">
        <v>5047.72</v>
      </c>
      <c r="Q72">
        <v>1.4499</v>
      </c>
      <c r="R72">
        <f t="shared" si="10"/>
        <v>3477.2536009413025</v>
      </c>
      <c r="S72">
        <v>1.1999999999999999E-3</v>
      </c>
      <c r="T72">
        <v>2677.49</v>
      </c>
      <c r="U72">
        <v>1.587</v>
      </c>
      <c r="V72">
        <f>T72/(1+S72)/U72</f>
        <v>1685.1171159196235</v>
      </c>
      <c r="AQ72">
        <v>1E-3</v>
      </c>
      <c r="AR72">
        <v>2998.1</v>
      </c>
      <c r="AS72">
        <v>0.9123</v>
      </c>
      <c r="AT72">
        <f t="shared" si="6"/>
        <v>3283.0263017701359</v>
      </c>
      <c r="AU72">
        <v>1.5E-3</v>
      </c>
      <c r="AV72">
        <v>2480.92</v>
      </c>
      <c r="AW72">
        <v>1.1120000000000001</v>
      </c>
      <c r="AX72">
        <f t="shared" si="7"/>
        <v>2227.7016130480538</v>
      </c>
      <c r="CA72">
        <f t="shared" si="12"/>
        <v>-19084</v>
      </c>
    </row>
    <row r="73" spans="1:79">
      <c r="A73" s="1">
        <v>43431</v>
      </c>
      <c r="B73">
        <v>21135</v>
      </c>
      <c r="C73">
        <v>1.1999999999999999E-3</v>
      </c>
      <c r="D73">
        <v>2603.83</v>
      </c>
      <c r="E73">
        <v>0.85289999999999999</v>
      </c>
      <c r="F73">
        <f t="shared" si="13"/>
        <v>3049.25</v>
      </c>
      <c r="K73">
        <v>1.1999999999999999E-3</v>
      </c>
      <c r="L73">
        <v>3929</v>
      </c>
      <c r="M73">
        <v>0.80730000000000002</v>
      </c>
      <c r="N73">
        <f t="shared" si="8"/>
        <v>4861.0068759802116</v>
      </c>
      <c r="O73">
        <v>1.1999999999999999E-3</v>
      </c>
      <c r="P73">
        <v>5659.95</v>
      </c>
      <c r="Q73">
        <v>1.4065000000000001</v>
      </c>
      <c r="R73">
        <f t="shared" si="10"/>
        <v>4019.3147533304855</v>
      </c>
      <c r="S73">
        <v>1.1999999999999999E-3</v>
      </c>
      <c r="T73">
        <v>2941.99</v>
      </c>
      <c r="U73">
        <v>1.5509999999999999</v>
      </c>
      <c r="V73">
        <f t="shared" ref="V73:V138" si="14">T73/(1+S73)/U73</f>
        <v>1894.5608274583715</v>
      </c>
      <c r="AQ73">
        <v>1E-3</v>
      </c>
      <c r="AR73">
        <v>3387.94</v>
      </c>
      <c r="AS73">
        <v>0.88070000000000004</v>
      </c>
      <c r="AT73">
        <f t="shared" si="6"/>
        <v>3843.0287777398034</v>
      </c>
      <c r="AU73">
        <v>1.5E-3</v>
      </c>
      <c r="AV73">
        <v>2612.29</v>
      </c>
      <c r="AW73">
        <v>1.099</v>
      </c>
      <c r="AX73">
        <f t="shared" si="7"/>
        <v>2373.409857915583</v>
      </c>
      <c r="CA73">
        <f t="shared" si="12"/>
        <v>-21135</v>
      </c>
    </row>
    <row r="74" spans="1:79">
      <c r="A74" s="1">
        <v>43438</v>
      </c>
      <c r="B74">
        <v>19965</v>
      </c>
      <c r="C74">
        <v>1.1999999999999999E-3</v>
      </c>
      <c r="D74">
        <v>2457.69</v>
      </c>
      <c r="E74">
        <v>0.88539999999999996</v>
      </c>
      <c r="F74">
        <f t="shared" si="13"/>
        <v>2772.47</v>
      </c>
      <c r="K74">
        <v>1.1999999999999999E-3</v>
      </c>
      <c r="L74">
        <v>3743.44</v>
      </c>
      <c r="M74">
        <v>0.82909999999999995</v>
      </c>
      <c r="N74">
        <f t="shared" si="8"/>
        <v>4509.6529442681085</v>
      </c>
      <c r="O74">
        <v>1.1999999999999999E-3</v>
      </c>
      <c r="P74">
        <v>5236.82</v>
      </c>
      <c r="Q74">
        <v>1.4567000000000001</v>
      </c>
      <c r="R74">
        <f t="shared" si="10"/>
        <v>3590.6798571994373</v>
      </c>
      <c r="S74">
        <v>1.1999999999999999E-3</v>
      </c>
      <c r="T74">
        <v>2789.11</v>
      </c>
      <c r="U74">
        <v>1.6040000000000001</v>
      </c>
      <c r="V74">
        <f t="shared" si="14"/>
        <v>1736.7625183943853</v>
      </c>
      <c r="AQ74">
        <v>1E-3</v>
      </c>
      <c r="AR74">
        <v>3262.28</v>
      </c>
      <c r="AS74">
        <v>0.90059999999999996</v>
      </c>
      <c r="AT74">
        <f t="shared" si="6"/>
        <v>3618.7219398411944</v>
      </c>
      <c r="AU74">
        <v>1.5E-3</v>
      </c>
      <c r="AV74">
        <v>2475.66</v>
      </c>
      <c r="AW74">
        <v>1.141</v>
      </c>
      <c r="AX74">
        <f t="shared" si="7"/>
        <v>2166.4785906153911</v>
      </c>
      <c r="CA74">
        <f t="shared" si="12"/>
        <v>-19965</v>
      </c>
    </row>
    <row r="75" spans="1:79">
      <c r="A75" s="1">
        <v>43445</v>
      </c>
      <c r="B75">
        <v>21213</v>
      </c>
      <c r="C75">
        <v>1.1999999999999999E-3</v>
      </c>
      <c r="D75">
        <v>2672.84</v>
      </c>
      <c r="E75">
        <v>0.85680000000000001</v>
      </c>
      <c r="F75">
        <f t="shared" si="13"/>
        <v>3115.82</v>
      </c>
      <c r="K75">
        <v>1.1999999999999999E-3</v>
      </c>
      <c r="L75">
        <v>3937.13</v>
      </c>
      <c r="M75">
        <v>0.81110000000000004</v>
      </c>
      <c r="N75">
        <f t="shared" si="8"/>
        <v>4848.2444910269924</v>
      </c>
      <c r="O75">
        <v>1.1999999999999999E-3</v>
      </c>
      <c r="P75">
        <v>5545.08</v>
      </c>
      <c r="Q75">
        <v>1.4159999999999999</v>
      </c>
      <c r="R75">
        <f t="shared" si="10"/>
        <v>3911.3233611191995</v>
      </c>
      <c r="S75">
        <v>1.1999999999999999E-3</v>
      </c>
      <c r="T75">
        <v>2938</v>
      </c>
      <c r="U75">
        <v>1.577</v>
      </c>
      <c r="V75">
        <f t="shared" si="14"/>
        <v>1860.7981139183391</v>
      </c>
      <c r="AQ75">
        <v>1E-3</v>
      </c>
      <c r="AR75">
        <v>3413.17</v>
      </c>
      <c r="AS75">
        <v>0.88439999999999996</v>
      </c>
      <c r="AT75">
        <f t="shared" si="6"/>
        <v>3855.4502937135235</v>
      </c>
      <c r="AU75">
        <v>1.5E-3</v>
      </c>
      <c r="AV75">
        <v>2706.78</v>
      </c>
      <c r="AW75">
        <v>1.0900000000000001</v>
      </c>
      <c r="AX75">
        <f t="shared" si="7"/>
        <v>2479.5650560855961</v>
      </c>
      <c r="CA75">
        <f t="shared" si="12"/>
        <v>-21213</v>
      </c>
    </row>
    <row r="76" spans="1:79">
      <c r="A76" s="1">
        <v>43452</v>
      </c>
      <c r="B76">
        <v>22268</v>
      </c>
      <c r="C76">
        <v>1.1999999999999999E-3</v>
      </c>
      <c r="D76">
        <v>2703.34</v>
      </c>
      <c r="E76">
        <v>0.83450000000000002</v>
      </c>
      <c r="F76">
        <f t="shared" si="13"/>
        <v>3235.59</v>
      </c>
      <c r="K76">
        <v>1.1999999999999999E-3</v>
      </c>
      <c r="L76">
        <v>5117.1899999999996</v>
      </c>
      <c r="M76">
        <v>0.79679999999999995</v>
      </c>
      <c r="N76">
        <f t="shared" si="8"/>
        <v>6414.478830223009</v>
      </c>
      <c r="O76">
        <v>1.1999999999999999E-3</v>
      </c>
      <c r="P76">
        <v>5406.67</v>
      </c>
      <c r="Q76">
        <v>1.4069</v>
      </c>
      <c r="R76">
        <f t="shared" si="10"/>
        <v>3838.3607735256746</v>
      </c>
      <c r="S76">
        <v>1.1999999999999999E-3</v>
      </c>
      <c r="T76">
        <v>2975</v>
      </c>
      <c r="U76">
        <v>1.573</v>
      </c>
      <c r="V76">
        <f t="shared" si="14"/>
        <v>1889.0236992151058</v>
      </c>
      <c r="AQ76">
        <v>1E-3</v>
      </c>
      <c r="AR76">
        <v>3286.76</v>
      </c>
      <c r="AS76">
        <v>0.88829999999999998</v>
      </c>
      <c r="AT76">
        <f t="shared" si="6"/>
        <v>3696.3599273629675</v>
      </c>
      <c r="AU76">
        <v>1.5E-3</v>
      </c>
      <c r="AV76">
        <v>2779.05</v>
      </c>
      <c r="AW76">
        <v>1.0880000000000001</v>
      </c>
      <c r="AX76">
        <f t="shared" si="7"/>
        <v>2550.4482247217406</v>
      </c>
      <c r="CA76">
        <f t="shared" si="12"/>
        <v>-22268</v>
      </c>
    </row>
    <row r="77" spans="1:79">
      <c r="A77" s="1">
        <v>43459</v>
      </c>
      <c r="B77">
        <v>23189</v>
      </c>
      <c r="C77">
        <v>1.1999999999999999E-3</v>
      </c>
      <c r="D77">
        <v>2989.06</v>
      </c>
      <c r="E77">
        <v>0.81920000000000004</v>
      </c>
      <c r="F77">
        <f t="shared" si="13"/>
        <v>3644.38</v>
      </c>
      <c r="K77">
        <v>1.1999999999999999E-3</v>
      </c>
      <c r="L77">
        <v>5192.0200000000004</v>
      </c>
      <c r="M77">
        <v>0.78520000000000001</v>
      </c>
      <c r="N77">
        <f t="shared" si="8"/>
        <v>6604.428226627283</v>
      </c>
      <c r="O77">
        <v>1.1999999999999999E-3</v>
      </c>
      <c r="P77">
        <v>5713.77</v>
      </c>
      <c r="Q77">
        <v>1.3676999999999999</v>
      </c>
      <c r="R77">
        <f t="shared" si="10"/>
        <v>4172.6414374257802</v>
      </c>
      <c r="S77">
        <v>1.1999999999999999E-3</v>
      </c>
      <c r="T77">
        <v>3081.82</v>
      </c>
      <c r="U77">
        <v>1.5529999999999999</v>
      </c>
      <c r="V77">
        <f t="shared" si="14"/>
        <v>1982.0516732142935</v>
      </c>
      <c r="AI77">
        <v>1.1999999999999999E-3</v>
      </c>
      <c r="AJ77">
        <v>2817.46</v>
      </c>
      <c r="AK77">
        <v>1.3995</v>
      </c>
      <c r="AL77">
        <f t="shared" si="9"/>
        <v>2010.7774921612463</v>
      </c>
      <c r="AQ77">
        <v>1E-3</v>
      </c>
      <c r="AR77">
        <v>3394.87</v>
      </c>
      <c r="AS77">
        <v>0.87170000000000003</v>
      </c>
      <c r="AT77">
        <f t="shared" si="6"/>
        <v>3890.6487570018598</v>
      </c>
      <c r="CA77">
        <f t="shared" si="12"/>
        <v>-23189</v>
      </c>
    </row>
    <row r="78" spans="1:79">
      <c r="A78" s="1">
        <v>43467</v>
      </c>
      <c r="B78">
        <v>23819</v>
      </c>
      <c r="C78">
        <v>1.1999999999999999E-3</v>
      </c>
      <c r="D78">
        <v>3055.98</v>
      </c>
      <c r="E78">
        <v>0.80020000000000002</v>
      </c>
      <c r="F78">
        <f t="shared" si="13"/>
        <v>3814.44</v>
      </c>
      <c r="K78">
        <v>1.1999999999999999E-3</v>
      </c>
      <c r="L78">
        <v>5292.58</v>
      </c>
      <c r="M78">
        <v>0.77869999999999995</v>
      </c>
      <c r="N78">
        <f t="shared" si="8"/>
        <v>6788.5405370239932</v>
      </c>
      <c r="O78">
        <v>1.1999999999999999E-3</v>
      </c>
      <c r="P78">
        <v>5821.36</v>
      </c>
      <c r="Q78">
        <v>1.3499000000000001</v>
      </c>
      <c r="R78">
        <f t="shared" si="10"/>
        <v>4307.2692352849435</v>
      </c>
      <c r="S78">
        <v>1.1999999999999999E-3</v>
      </c>
      <c r="T78">
        <v>3115.53</v>
      </c>
      <c r="U78">
        <v>1.528</v>
      </c>
      <c r="V78">
        <f t="shared" si="14"/>
        <v>2036.5156053573407</v>
      </c>
      <c r="AQ78">
        <v>1E-3</v>
      </c>
      <c r="AR78">
        <v>3479.96</v>
      </c>
      <c r="AS78">
        <v>0.85909999999999997</v>
      </c>
      <c r="AT78">
        <f t="shared" si="6"/>
        <v>4046.6575677843289</v>
      </c>
      <c r="AU78">
        <v>1.5E-3</v>
      </c>
      <c r="AV78">
        <v>3053.6</v>
      </c>
      <c r="AW78">
        <v>1.0309999999999999</v>
      </c>
      <c r="AX78">
        <f t="shared" si="7"/>
        <v>2957.348652094603</v>
      </c>
      <c r="CA78">
        <f t="shared" si="12"/>
        <v>-23819</v>
      </c>
    </row>
    <row r="79" spans="1:79">
      <c r="A79" s="1">
        <v>43473</v>
      </c>
      <c r="B79">
        <v>23089</v>
      </c>
      <c r="C79">
        <v>1.1999999999999999E-3</v>
      </c>
      <c r="D79">
        <v>3056.98</v>
      </c>
      <c r="E79">
        <v>0.81020000000000003</v>
      </c>
      <c r="F79">
        <f t="shared" si="13"/>
        <v>3768.6</v>
      </c>
      <c r="K79">
        <v>1.1999999999999999E-3</v>
      </c>
      <c r="L79">
        <v>5035.71</v>
      </c>
      <c r="M79">
        <v>0.80249999999999999</v>
      </c>
      <c r="N79">
        <f t="shared" si="8"/>
        <v>6267.5070289484383</v>
      </c>
      <c r="O79">
        <v>1.1999999999999999E-3</v>
      </c>
      <c r="P79">
        <v>5539.05</v>
      </c>
      <c r="Q79">
        <v>1.3976999999999999</v>
      </c>
      <c r="R79">
        <f t="shared" si="10"/>
        <v>3958.2250172941217</v>
      </c>
      <c r="S79">
        <v>1.1999999999999999E-3</v>
      </c>
      <c r="T79">
        <v>3082.38</v>
      </c>
      <c r="U79">
        <v>1.57</v>
      </c>
      <c r="V79">
        <f t="shared" si="14"/>
        <v>1960.9462275842236</v>
      </c>
      <c r="AQ79">
        <v>1E-3</v>
      </c>
      <c r="AR79">
        <v>3387.16</v>
      </c>
      <c r="AS79">
        <v>0.88349999999999995</v>
      </c>
      <c r="AT79">
        <f t="shared" si="6"/>
        <v>3829.9674292883128</v>
      </c>
      <c r="AU79">
        <v>1.5E-3</v>
      </c>
      <c r="AV79">
        <v>2987.72</v>
      </c>
      <c r="AW79">
        <v>1.05</v>
      </c>
      <c r="AX79">
        <f t="shared" si="7"/>
        <v>2841.1858402871881</v>
      </c>
      <c r="CA79">
        <f t="shared" si="12"/>
        <v>-23089</v>
      </c>
    </row>
    <row r="80" spans="1:79">
      <c r="A80" s="1">
        <v>43480</v>
      </c>
      <c r="B80">
        <v>22887</v>
      </c>
      <c r="C80">
        <v>1.1999999999999999E-3</v>
      </c>
      <c r="D80">
        <v>3089.75</v>
      </c>
      <c r="E80">
        <v>0.81730000000000003</v>
      </c>
      <c r="F80">
        <f t="shared" si="13"/>
        <v>3775.9</v>
      </c>
      <c r="K80">
        <v>1.1999999999999999E-3</v>
      </c>
      <c r="L80">
        <v>5019.12</v>
      </c>
      <c r="M80">
        <v>0.81159999999999999</v>
      </c>
      <c r="N80">
        <f t="shared" si="8"/>
        <v>6176.8165042756973</v>
      </c>
      <c r="O80">
        <v>1.1999999999999999E-3</v>
      </c>
      <c r="P80">
        <v>5437.95</v>
      </c>
      <c r="Q80">
        <v>1.4336</v>
      </c>
      <c r="R80">
        <f t="shared" si="10"/>
        <v>3788.6664908359962</v>
      </c>
      <c r="S80">
        <v>1.1999999999999999E-3</v>
      </c>
      <c r="T80">
        <v>3041.68</v>
      </c>
      <c r="U80">
        <v>1.5940000000000001</v>
      </c>
      <c r="V80">
        <f t="shared" si="14"/>
        <v>1905.9186692405747</v>
      </c>
      <c r="AQ80">
        <v>1E-3</v>
      </c>
      <c r="AR80">
        <v>3336.92</v>
      </c>
      <c r="AS80">
        <v>0.89370000000000005</v>
      </c>
      <c r="AT80">
        <f t="shared" si="6"/>
        <v>3730.0955729958755</v>
      </c>
      <c r="AU80">
        <v>1.5E-3</v>
      </c>
      <c r="AV80">
        <v>2961.58</v>
      </c>
      <c r="AW80">
        <v>1.085</v>
      </c>
      <c r="AX80">
        <f t="shared" si="7"/>
        <v>2725.4786023729384</v>
      </c>
      <c r="CA80">
        <f t="shared" si="12"/>
        <v>-22887</v>
      </c>
    </row>
    <row r="81" spans="1:79">
      <c r="A81" s="1">
        <v>43487</v>
      </c>
      <c r="B81">
        <v>21674</v>
      </c>
      <c r="C81">
        <v>1.1999999999999999E-3</v>
      </c>
      <c r="D81">
        <v>2774.27</v>
      </c>
      <c r="E81">
        <v>0.82240000000000002</v>
      </c>
      <c r="F81">
        <f t="shared" si="13"/>
        <v>3369.34</v>
      </c>
      <c r="K81">
        <v>1.1999999999999999E-3</v>
      </c>
      <c r="L81">
        <v>4920</v>
      </c>
      <c r="M81">
        <v>0.80359999999999998</v>
      </c>
      <c r="N81">
        <f t="shared" si="8"/>
        <v>6115.1108465759444</v>
      </c>
      <c r="O81">
        <v>1.1999999999999999E-3</v>
      </c>
      <c r="P81">
        <v>5132.3999999999996</v>
      </c>
      <c r="Q81">
        <v>1.4293</v>
      </c>
      <c r="R81">
        <f t="shared" si="10"/>
        <v>3586.5448134036533</v>
      </c>
      <c r="S81">
        <v>1.1999999999999999E-3</v>
      </c>
      <c r="T81">
        <v>2910.82</v>
      </c>
      <c r="U81">
        <v>1.597</v>
      </c>
      <c r="V81">
        <f t="shared" si="14"/>
        <v>1820.4954305303268</v>
      </c>
      <c r="AQ81">
        <v>1E-3</v>
      </c>
      <c r="AR81">
        <v>3225.09</v>
      </c>
      <c r="AS81">
        <v>0.8952</v>
      </c>
      <c r="AT81">
        <f t="shared" si="6"/>
        <v>3599.0484046784322</v>
      </c>
      <c r="AU81">
        <v>1.5E-3</v>
      </c>
      <c r="AV81">
        <v>2711.42</v>
      </c>
      <c r="AW81">
        <v>1.0980000000000001</v>
      </c>
      <c r="AX81">
        <f t="shared" si="7"/>
        <v>2465.7185442237369</v>
      </c>
      <c r="CA81">
        <f t="shared" si="12"/>
        <v>-21674</v>
      </c>
    </row>
    <row r="82" spans="1:79">
      <c r="A82" s="1">
        <v>43494</v>
      </c>
      <c r="B82">
        <v>21842</v>
      </c>
      <c r="C82">
        <v>1.1999999999999999E-3</v>
      </c>
      <c r="D82">
        <v>2837.28</v>
      </c>
      <c r="E82">
        <v>0.81469999999999998</v>
      </c>
      <c r="F82">
        <f t="shared" si="13"/>
        <v>3478.43</v>
      </c>
      <c r="K82">
        <v>1.1999999999999999E-3</v>
      </c>
      <c r="L82">
        <v>5054.24</v>
      </c>
      <c r="M82">
        <v>0.79249999999999998</v>
      </c>
      <c r="N82">
        <f t="shared" si="8"/>
        <v>6369.945970198537</v>
      </c>
      <c r="O82">
        <v>1.1999999999999999E-3</v>
      </c>
      <c r="P82">
        <v>5124.13</v>
      </c>
      <c r="Q82">
        <v>1.4569000000000001</v>
      </c>
      <c r="R82">
        <f t="shared" si="10"/>
        <v>3512.9304783467055</v>
      </c>
      <c r="S82">
        <v>1.1999999999999999E-3</v>
      </c>
      <c r="T82">
        <v>2880.96</v>
      </c>
      <c r="U82">
        <v>1.621</v>
      </c>
      <c r="V82">
        <f t="shared" si="14"/>
        <v>1775.1431163541442</v>
      </c>
      <c r="AQ82">
        <v>1E-3</v>
      </c>
      <c r="AR82">
        <v>3298.14</v>
      </c>
      <c r="AS82">
        <v>0.89510000000000001</v>
      </c>
      <c r="AT82">
        <f t="shared" si="6"/>
        <v>3680.9799517876827</v>
      </c>
      <c r="AU82">
        <v>1.5E-3</v>
      </c>
      <c r="AV82">
        <v>2647.25</v>
      </c>
      <c r="AW82">
        <v>1.119</v>
      </c>
      <c r="AX82">
        <f t="shared" si="7"/>
        <v>2362.1850512881256</v>
      </c>
      <c r="CA82">
        <f t="shared" si="12"/>
        <v>-21842</v>
      </c>
    </row>
    <row r="83" spans="1:79">
      <c r="A83" s="1">
        <v>43508</v>
      </c>
      <c r="B83">
        <v>20513</v>
      </c>
      <c r="C83">
        <v>1.1999999999999999E-3</v>
      </c>
      <c r="D83">
        <v>2646.18</v>
      </c>
      <c r="E83">
        <v>0.85099999999999998</v>
      </c>
      <c r="F83">
        <f t="shared" si="13"/>
        <v>3105.77</v>
      </c>
      <c r="K83">
        <v>1.1999999999999999E-3</v>
      </c>
      <c r="L83">
        <v>4880.04</v>
      </c>
      <c r="M83">
        <v>0.81940000000000002</v>
      </c>
      <c r="N83">
        <f t="shared" si="8"/>
        <v>5948.4878823956524</v>
      </c>
      <c r="O83">
        <v>1.1999999999999999E-3</v>
      </c>
      <c r="P83">
        <v>4664.66</v>
      </c>
      <c r="Q83">
        <v>1.5315000000000001</v>
      </c>
      <c r="R83">
        <f t="shared" si="10"/>
        <v>3042.1607032709944</v>
      </c>
      <c r="S83">
        <v>1.1999999999999999E-3</v>
      </c>
      <c r="T83">
        <v>2664.64</v>
      </c>
      <c r="U83">
        <v>1.673</v>
      </c>
      <c r="V83">
        <f t="shared" si="14"/>
        <v>1590.8226326853678</v>
      </c>
      <c r="AQ83">
        <v>1E-3</v>
      </c>
      <c r="AR83">
        <v>3148.75</v>
      </c>
      <c r="AS83">
        <v>0.92200000000000004</v>
      </c>
      <c r="AT83">
        <f t="shared" si="6"/>
        <v>3411.7184334104077</v>
      </c>
      <c r="AU83">
        <v>1.5E-3</v>
      </c>
      <c r="AV83">
        <v>2508.7399999999998</v>
      </c>
      <c r="AW83">
        <v>1.151</v>
      </c>
      <c r="AX83">
        <f t="shared" si="7"/>
        <v>2176.353193927614</v>
      </c>
      <c r="CA83">
        <f t="shared" si="12"/>
        <v>-20513</v>
      </c>
    </row>
    <row r="84" spans="1:79">
      <c r="A84" s="1">
        <v>43150</v>
      </c>
      <c r="B84">
        <v>18851</v>
      </c>
      <c r="C84">
        <v>1.1999999999999999E-3</v>
      </c>
      <c r="D84">
        <v>2382.77</v>
      </c>
      <c r="E84">
        <v>0.88039999999999996</v>
      </c>
      <c r="F84">
        <f t="shared" si="13"/>
        <v>2703.22</v>
      </c>
      <c r="K84">
        <v>1.1999999999999999E-3</v>
      </c>
      <c r="L84">
        <v>4437.53</v>
      </c>
      <c r="M84">
        <v>0.85340000000000005</v>
      </c>
      <c r="N84">
        <f t="shared" si="8"/>
        <v>5193.5919221752256</v>
      </c>
      <c r="O84">
        <v>1.1999999999999999E-3</v>
      </c>
      <c r="P84">
        <v>4207.54</v>
      </c>
      <c r="Q84">
        <v>1.5861000000000001</v>
      </c>
      <c r="R84">
        <f t="shared" si="10"/>
        <v>2649.5788434497726</v>
      </c>
      <c r="S84">
        <v>1.1999999999999999E-3</v>
      </c>
      <c r="T84">
        <v>2492.1</v>
      </c>
      <c r="U84">
        <v>1.708</v>
      </c>
      <c r="V84">
        <f t="shared" si="14"/>
        <v>1457.3261500719043</v>
      </c>
      <c r="AQ84">
        <v>1E-3</v>
      </c>
      <c r="AR84">
        <v>2910.59</v>
      </c>
      <c r="AS84">
        <v>0.95230000000000004</v>
      </c>
      <c r="AT84">
        <f t="shared" si="6"/>
        <v>3053.3259662735672</v>
      </c>
      <c r="AU84">
        <v>1.5E-3</v>
      </c>
      <c r="AV84">
        <v>2420.4699999999998</v>
      </c>
      <c r="AW84">
        <v>1.173</v>
      </c>
      <c r="AX84">
        <f t="shared" si="7"/>
        <v>2060.3961917311581</v>
      </c>
      <c r="CA84">
        <f t="shared" si="12"/>
        <v>-18851</v>
      </c>
    </row>
    <row r="85" spans="1:79">
      <c r="A85" s="1">
        <v>43522</v>
      </c>
      <c r="B85">
        <v>12274</v>
      </c>
      <c r="G85">
        <v>1E-3</v>
      </c>
      <c r="H85">
        <v>1780.96</v>
      </c>
      <c r="I85">
        <v>0.67420000000000002</v>
      </c>
      <c r="J85">
        <f>ROUND(H85/(1+G85)/I85,2)</f>
        <v>2638.95</v>
      </c>
      <c r="K85">
        <v>1.1999999999999999E-3</v>
      </c>
      <c r="L85">
        <v>2182.3200000000002</v>
      </c>
      <c r="M85">
        <v>0.93010000000000004</v>
      </c>
      <c r="N85">
        <f t="shared" si="8"/>
        <v>2343.5161324312126</v>
      </c>
      <c r="O85">
        <v>1.1999999999999999E-3</v>
      </c>
      <c r="P85">
        <v>2005.57</v>
      </c>
      <c r="Q85">
        <v>1.6943999999999999</v>
      </c>
      <c r="R85">
        <f t="shared" si="10"/>
        <v>1182.2274554764688</v>
      </c>
      <c r="S85">
        <v>1.1999999999999999E-3</v>
      </c>
      <c r="T85">
        <v>2205.64</v>
      </c>
      <c r="U85">
        <v>1.782</v>
      </c>
      <c r="V85">
        <f t="shared" si="14"/>
        <v>1236.2493851373861</v>
      </c>
      <c r="AQ85">
        <v>1E-3</v>
      </c>
      <c r="AR85">
        <v>1955.25</v>
      </c>
      <c r="AS85">
        <v>1.0079</v>
      </c>
      <c r="AT85">
        <f t="shared" si="6"/>
        <v>1937.9866090849325</v>
      </c>
      <c r="AU85">
        <v>1.5E-3</v>
      </c>
      <c r="AV85">
        <v>2144.27</v>
      </c>
      <c r="AW85">
        <v>1.222</v>
      </c>
      <c r="AX85">
        <f t="shared" si="7"/>
        <v>1752.0936271533781</v>
      </c>
      <c r="CA85">
        <f t="shared" si="12"/>
        <v>-12274</v>
      </c>
    </row>
    <row r="86" spans="1:79">
      <c r="A86" s="1">
        <v>43529</v>
      </c>
      <c r="B86">
        <v>11609</v>
      </c>
      <c r="K86">
        <v>1.1999999999999999E-3</v>
      </c>
      <c r="L86">
        <v>2017.64</v>
      </c>
      <c r="M86">
        <v>0.97540000000000004</v>
      </c>
      <c r="N86">
        <f t="shared" si="8"/>
        <v>2066.0464772598903</v>
      </c>
      <c r="O86">
        <v>1.1999999999999999E-3</v>
      </c>
      <c r="P86">
        <v>1877.18</v>
      </c>
      <c r="Q86">
        <v>1.7788999999999999</v>
      </c>
      <c r="R86">
        <f t="shared" si="10"/>
        <v>1053.982845522132</v>
      </c>
      <c r="S86">
        <v>1.1999999999999999E-3</v>
      </c>
      <c r="T86">
        <v>2129.09</v>
      </c>
      <c r="U86">
        <v>1.84</v>
      </c>
      <c r="V86">
        <f t="shared" si="14"/>
        <v>1155.7272577255119</v>
      </c>
      <c r="AQ86">
        <v>1E-3</v>
      </c>
      <c r="AR86">
        <v>1815.65</v>
      </c>
      <c r="AS86">
        <v>1.0417000000000001</v>
      </c>
      <c r="AT86">
        <f t="shared" ref="AT86:AT98" si="15">AR86/(1+AQ86)/AS86</f>
        <v>1741.2269980187809</v>
      </c>
      <c r="AU86">
        <v>1.5E-3</v>
      </c>
      <c r="AV86">
        <v>2103.5500000000002</v>
      </c>
      <c r="AW86">
        <v>1.2509999999999999</v>
      </c>
      <c r="AX86">
        <f t="shared" ref="AX86:AX91" si="16">AV86/(1+AU86)/AW86</f>
        <v>1678.976339647204</v>
      </c>
      <c r="BS86">
        <v>0</v>
      </c>
      <c r="BT86">
        <v>1665.89</v>
      </c>
      <c r="BU86">
        <v>1.3281000000000001</v>
      </c>
      <c r="BV86">
        <f>BT86/(1+BS86)/BU86</f>
        <v>1254.3407875912958</v>
      </c>
      <c r="CA86">
        <f t="shared" si="12"/>
        <v>-11609</v>
      </c>
    </row>
    <row r="87" spans="1:79">
      <c r="A87" s="1">
        <v>43536</v>
      </c>
      <c r="B87">
        <v>11438</v>
      </c>
      <c r="K87">
        <v>1.1999999999999999E-3</v>
      </c>
      <c r="L87">
        <v>1762.6</v>
      </c>
      <c r="M87">
        <v>1.028</v>
      </c>
      <c r="N87">
        <f t="shared" si="8"/>
        <v>1712.5363960134996</v>
      </c>
      <c r="O87">
        <v>1.1999999999999999E-3</v>
      </c>
      <c r="P87">
        <v>1874.69</v>
      </c>
      <c r="Q87">
        <v>1.7736000000000001</v>
      </c>
      <c r="R87">
        <f t="shared" si="10"/>
        <v>1055.7301918798028</v>
      </c>
      <c r="S87">
        <v>1.1999999999999999E-3</v>
      </c>
      <c r="T87">
        <v>2078.2800000000002</v>
      </c>
      <c r="U87">
        <v>1.837</v>
      </c>
      <c r="V87">
        <f t="shared" si="14"/>
        <v>1129.9885972434602</v>
      </c>
      <c r="AQ87">
        <v>1E-3</v>
      </c>
      <c r="AR87">
        <v>1790.05</v>
      </c>
      <c r="AS87">
        <v>1.0503</v>
      </c>
      <c r="AT87">
        <f t="shared" si="15"/>
        <v>1702.6199545479753</v>
      </c>
      <c r="AU87">
        <v>1.5E-3</v>
      </c>
      <c r="AV87">
        <v>2265.87</v>
      </c>
      <c r="AW87">
        <v>1.2110000000000001</v>
      </c>
      <c r="AX87">
        <f t="shared" si="16"/>
        <v>1868.2710863514799</v>
      </c>
      <c r="BS87">
        <v>0</v>
      </c>
      <c r="BT87">
        <v>1666.52</v>
      </c>
      <c r="BU87">
        <v>1.3284</v>
      </c>
      <c r="BV87">
        <f t="shared" ref="BV87:BV93" si="17">BT87/(1+BS87)/BU87</f>
        <v>1254.5317675398976</v>
      </c>
      <c r="CA87">
        <f t="shared" si="12"/>
        <v>-11438</v>
      </c>
    </row>
    <row r="88" spans="1:79">
      <c r="A88" s="1">
        <v>43543</v>
      </c>
      <c r="B88">
        <v>11065</v>
      </c>
      <c r="K88">
        <v>1.1999999999999999E-3</v>
      </c>
      <c r="L88">
        <v>1748.27</v>
      </c>
      <c r="M88">
        <v>1.0147999999999999</v>
      </c>
      <c r="N88">
        <f t="shared" ref="N88:N136" si="18">L88/(1+K88)/M88</f>
        <v>1720.7081104566519</v>
      </c>
      <c r="O88">
        <v>1.1999999999999999E-3</v>
      </c>
      <c r="P88">
        <v>1758.23</v>
      </c>
      <c r="Q88">
        <v>1.7987</v>
      </c>
      <c r="R88">
        <f t="shared" si="10"/>
        <v>976.32882238095283</v>
      </c>
      <c r="S88">
        <v>1.1999999999999999E-3</v>
      </c>
      <c r="T88">
        <v>1917.56</v>
      </c>
      <c r="U88">
        <v>1.867</v>
      </c>
      <c r="V88">
        <f t="shared" si="14"/>
        <v>1025.8498585842676</v>
      </c>
      <c r="AM88">
        <v>1E-3</v>
      </c>
      <c r="AN88">
        <v>1833.47</v>
      </c>
      <c r="AO88">
        <v>1.3769</v>
      </c>
      <c r="AP88">
        <f>AN88/(1+AM88)/AO88</f>
        <v>1330.2624458118685</v>
      </c>
      <c r="AU88">
        <v>1.5E-3</v>
      </c>
      <c r="AV88">
        <v>2142.1799999999998</v>
      </c>
      <c r="AW88">
        <v>1.244</v>
      </c>
      <c r="AX88">
        <f t="shared" si="16"/>
        <v>1719.4305005514234</v>
      </c>
      <c r="BS88">
        <v>0</v>
      </c>
      <c r="BT88">
        <v>1665.28</v>
      </c>
      <c r="BU88">
        <v>1.3287</v>
      </c>
      <c r="BV88">
        <f t="shared" si="17"/>
        <v>1253.3152705652142</v>
      </c>
      <c r="CA88">
        <f t="shared" si="12"/>
        <v>-11065</v>
      </c>
    </row>
    <row r="89" spans="1:79">
      <c r="A89" s="1">
        <v>43550</v>
      </c>
      <c r="B89">
        <v>11358</v>
      </c>
      <c r="K89">
        <v>1.1999999999999999E-3</v>
      </c>
      <c r="L89">
        <v>1702.56</v>
      </c>
      <c r="M89">
        <v>0.99809999999999999</v>
      </c>
      <c r="N89">
        <f t="shared" si="18"/>
        <v>1703.7565141247392</v>
      </c>
      <c r="O89">
        <v>1.1999999999999999E-3</v>
      </c>
      <c r="P89">
        <v>1841.13</v>
      </c>
      <c r="Q89">
        <v>1.7487999999999999</v>
      </c>
      <c r="R89">
        <f t="shared" si="10"/>
        <v>1051.5343618764527</v>
      </c>
      <c r="S89">
        <v>1.1999999999999999E-3</v>
      </c>
      <c r="T89">
        <v>1944.49</v>
      </c>
      <c r="U89">
        <v>1.835</v>
      </c>
      <c r="V89">
        <f t="shared" si="14"/>
        <v>1058.3974979343589</v>
      </c>
      <c r="AM89">
        <v>1E-3</v>
      </c>
      <c r="AN89">
        <v>1939.95</v>
      </c>
      <c r="AO89">
        <v>1.3428</v>
      </c>
      <c r="AP89">
        <f t="shared" ref="AP89:AP119" si="19">AN89/(1+AM89)/AO89</f>
        <v>1443.2618320017787</v>
      </c>
      <c r="AU89">
        <v>1.5E-3</v>
      </c>
      <c r="AV89">
        <v>2263.65</v>
      </c>
      <c r="AW89">
        <v>1.204</v>
      </c>
      <c r="AX89">
        <f t="shared" si="16"/>
        <v>1877.2920353688737</v>
      </c>
      <c r="BS89">
        <v>0</v>
      </c>
      <c r="BT89">
        <v>1666.22</v>
      </c>
      <c r="BU89">
        <v>1.3298000000000001</v>
      </c>
      <c r="BV89">
        <f t="shared" si="17"/>
        <v>1252.9854113400511</v>
      </c>
      <c r="CA89">
        <f t="shared" si="12"/>
        <v>-11358</v>
      </c>
    </row>
    <row r="90" spans="1:79">
      <c r="A90" s="1">
        <v>43557</v>
      </c>
      <c r="B90">
        <v>7196</v>
      </c>
      <c r="S90">
        <v>1.1999999999999999E-3</v>
      </c>
      <c r="T90">
        <v>1739.27</v>
      </c>
      <c r="U90">
        <v>1.946</v>
      </c>
      <c r="V90">
        <f t="shared" si="14"/>
        <v>892.69546636533585</v>
      </c>
      <c r="AM90">
        <v>1E-3</v>
      </c>
      <c r="AN90">
        <v>1734.96</v>
      </c>
      <c r="AO90">
        <v>1.4060999999999999</v>
      </c>
      <c r="AP90">
        <f t="shared" si="19"/>
        <v>1232.6482990020436</v>
      </c>
      <c r="AU90">
        <v>1.5E-3</v>
      </c>
      <c r="AV90">
        <v>2055.9</v>
      </c>
      <c r="AW90">
        <v>1.2709999999999999</v>
      </c>
      <c r="AX90">
        <f t="shared" si="16"/>
        <v>1615.1225561343274</v>
      </c>
      <c r="BS90">
        <v>0</v>
      </c>
      <c r="BT90">
        <v>1665.87</v>
      </c>
      <c r="BU90">
        <v>1.3306</v>
      </c>
      <c r="BV90">
        <f t="shared" si="17"/>
        <v>1251.9690365248759</v>
      </c>
      <c r="CA90">
        <f t="shared" si="12"/>
        <v>-7196</v>
      </c>
    </row>
    <row r="91" spans="1:79">
      <c r="A91" s="1">
        <v>43564</v>
      </c>
      <c r="B91">
        <v>5286</v>
      </c>
      <c r="AM91">
        <v>1E-3</v>
      </c>
      <c r="AN91">
        <v>1674.08</v>
      </c>
      <c r="AO91">
        <v>1.4495</v>
      </c>
      <c r="AP91">
        <f t="shared" si="19"/>
        <v>1153.782402488853</v>
      </c>
      <c r="AU91">
        <v>1.5E-3</v>
      </c>
      <c r="AV91">
        <v>1945.78</v>
      </c>
      <c r="AW91">
        <v>1.3049999999999999</v>
      </c>
      <c r="AX91">
        <f t="shared" si="16"/>
        <v>1488.7859781209411</v>
      </c>
      <c r="BS91">
        <v>0</v>
      </c>
      <c r="BT91">
        <v>1666.15</v>
      </c>
      <c r="BU91">
        <v>1.3307</v>
      </c>
      <c r="BV91">
        <f t="shared" si="17"/>
        <v>1252.0853686029909</v>
      </c>
      <c r="CA91">
        <f t="shared" si="12"/>
        <v>-5286</v>
      </c>
    </row>
    <row r="92" spans="1:79">
      <c r="A92" s="1">
        <v>43571</v>
      </c>
      <c r="B92">
        <v>7132</v>
      </c>
      <c r="S92">
        <v>1.1999999999999999E-3</v>
      </c>
      <c r="T92">
        <v>1760.18</v>
      </c>
      <c r="U92">
        <v>1.9930000000000001</v>
      </c>
      <c r="V92">
        <f t="shared" si="14"/>
        <v>882.12258686465339</v>
      </c>
      <c r="AI92">
        <v>1.1999999999999999E-3</v>
      </c>
      <c r="AJ92">
        <v>1989.11</v>
      </c>
      <c r="AK92">
        <v>1.7659</v>
      </c>
      <c r="AL92">
        <f t="shared" si="9"/>
        <v>1125.0500758170549</v>
      </c>
      <c r="AM92">
        <v>1E-3</v>
      </c>
      <c r="AN92">
        <v>1716.67</v>
      </c>
      <c r="AO92">
        <v>1.4298</v>
      </c>
      <c r="AP92">
        <f t="shared" si="19"/>
        <v>1199.4370156350856</v>
      </c>
      <c r="BS92">
        <v>0</v>
      </c>
      <c r="BT92">
        <v>1666.04</v>
      </c>
      <c r="BU92">
        <v>1.3307</v>
      </c>
      <c r="BV92">
        <f t="shared" si="17"/>
        <v>1252.0027053430524</v>
      </c>
      <c r="CA92">
        <f t="shared" si="12"/>
        <v>-7132</v>
      </c>
    </row>
    <row r="93" spans="1:79">
      <c r="A93" s="21">
        <v>43578</v>
      </c>
      <c r="B93">
        <v>7154</v>
      </c>
      <c r="S93">
        <v>1.1999999999999999E-3</v>
      </c>
      <c r="T93">
        <v>1786.35</v>
      </c>
      <c r="U93">
        <v>1.9359999999999999</v>
      </c>
      <c r="V93">
        <f t="shared" si="14"/>
        <v>921.59553164301997</v>
      </c>
      <c r="AM93">
        <v>1E-3</v>
      </c>
      <c r="AN93">
        <v>1716.96</v>
      </c>
      <c r="AO93">
        <v>1.4107000000000001</v>
      </c>
      <c r="AP93">
        <f t="shared" si="19"/>
        <v>1215.882012649575</v>
      </c>
      <c r="AY93">
        <v>1.1999999999999999E-3</v>
      </c>
      <c r="AZ93">
        <v>1985.24</v>
      </c>
      <c r="BA93">
        <v>1.704</v>
      </c>
      <c r="BB93">
        <f>AZ93/(1+AY93)/BA93</f>
        <v>1163.6505676755967</v>
      </c>
      <c r="BS93">
        <v>0</v>
      </c>
      <c r="BT93">
        <v>1665.45</v>
      </c>
      <c r="BU93">
        <v>1.3311999999999999</v>
      </c>
      <c r="BV93">
        <f t="shared" si="17"/>
        <v>1251.0892427884617</v>
      </c>
      <c r="CA93">
        <f t="shared" si="12"/>
        <v>-7154</v>
      </c>
    </row>
    <row r="94" spans="1:79">
      <c r="A94" s="1">
        <v>43585</v>
      </c>
      <c r="B94">
        <v>11135</v>
      </c>
      <c r="K94">
        <v>1.1999999999999999E-3</v>
      </c>
      <c r="L94">
        <v>1770.46</v>
      </c>
      <c r="M94">
        <v>0.99480000000000002</v>
      </c>
      <c r="N94">
        <f t="shared" si="18"/>
        <v>1777.5814177791635</v>
      </c>
      <c r="O94">
        <v>1.1999999999999999E-3</v>
      </c>
      <c r="P94">
        <v>1766.01</v>
      </c>
      <c r="Q94">
        <v>1.8554999999999999</v>
      </c>
      <c r="R94">
        <f t="shared" ref="R94:R124" si="20">P94/(1+O94)/Q94</f>
        <v>950.62965669975335</v>
      </c>
      <c r="S94">
        <v>1.1999999999999999E-3</v>
      </c>
      <c r="T94">
        <v>1943.06</v>
      </c>
      <c r="U94">
        <v>1.895</v>
      </c>
      <c r="V94">
        <f t="shared" si="14"/>
        <v>1024.1325185502988</v>
      </c>
      <c r="AM94">
        <v>1E-3</v>
      </c>
      <c r="AN94">
        <v>1829.48</v>
      </c>
      <c r="AO94">
        <v>1.3931</v>
      </c>
      <c r="AP94">
        <f t="shared" si="19"/>
        <v>1311.9319127502317</v>
      </c>
      <c r="AQ94">
        <v>1E-3</v>
      </c>
      <c r="AR94">
        <v>1742.63</v>
      </c>
      <c r="AS94">
        <v>1.0593999999999999</v>
      </c>
      <c r="AT94">
        <f t="shared" si="15"/>
        <v>1643.2783753908923</v>
      </c>
      <c r="AY94">
        <v>1.1999999999999999E-3</v>
      </c>
      <c r="AZ94">
        <v>2083.36</v>
      </c>
      <c r="BA94">
        <v>1.6779999999999999</v>
      </c>
      <c r="BB94">
        <f t="shared" ref="BB94:BB138" si="21">AZ94/(1+AY94)/BA94</f>
        <v>1240.0851993102913</v>
      </c>
      <c r="CA94">
        <f t="shared" si="12"/>
        <v>-11135</v>
      </c>
    </row>
    <row r="95" spans="1:79">
      <c r="A95" s="1">
        <v>43592</v>
      </c>
      <c r="B95">
        <v>12256</v>
      </c>
      <c r="K95">
        <v>1.1999999999999999E-3</v>
      </c>
      <c r="L95">
        <v>1795.5</v>
      </c>
      <c r="M95">
        <v>0.94220000000000004</v>
      </c>
      <c r="N95">
        <f t="shared" si="18"/>
        <v>1903.3623247941991</v>
      </c>
      <c r="O95">
        <v>1.1999999999999999E-3</v>
      </c>
      <c r="P95">
        <v>2070.04</v>
      </c>
      <c r="Q95">
        <v>1.7606999999999999</v>
      </c>
      <c r="R95">
        <f t="shared" si="20"/>
        <v>1174.2823475236316</v>
      </c>
      <c r="S95">
        <v>1.1999999999999999E-3</v>
      </c>
      <c r="T95">
        <v>2174.21</v>
      </c>
      <c r="U95">
        <v>1.82</v>
      </c>
      <c r="V95">
        <f t="shared" si="14"/>
        <v>1193.1890522581691</v>
      </c>
      <c r="AM95">
        <v>1E-3</v>
      </c>
      <c r="AN95">
        <v>1983.02</v>
      </c>
      <c r="AO95">
        <v>1.361</v>
      </c>
      <c r="AP95">
        <f t="shared" si="19"/>
        <v>1455.5760183974733</v>
      </c>
      <c r="AQ95">
        <v>1E-3</v>
      </c>
      <c r="AR95">
        <v>1958.51</v>
      </c>
      <c r="AS95">
        <v>1.0134000000000001</v>
      </c>
      <c r="AT95">
        <f t="shared" si="15"/>
        <v>1930.6823036840799</v>
      </c>
      <c r="AY95">
        <v>1.1999999999999999E-3</v>
      </c>
      <c r="AZ95">
        <v>2274.71</v>
      </c>
      <c r="BA95">
        <v>1.6140000000000001</v>
      </c>
      <c r="BB95">
        <f t="shared" si="21"/>
        <v>1407.6726268007508</v>
      </c>
      <c r="CA95">
        <f t="shared" si="12"/>
        <v>-12256</v>
      </c>
    </row>
    <row r="96" spans="1:79">
      <c r="A96" s="1">
        <v>43599</v>
      </c>
      <c r="B96">
        <v>-1092</v>
      </c>
      <c r="K96">
        <v>1.1999999999999999E-3</v>
      </c>
      <c r="L96">
        <v>1709.77</v>
      </c>
      <c r="M96">
        <v>0.93989999999999996</v>
      </c>
      <c r="N96">
        <f t="shared" si="18"/>
        <v>1816.9174753887205</v>
      </c>
      <c r="O96">
        <v>1.1999999999999999E-3</v>
      </c>
      <c r="P96">
        <v>1993.3</v>
      </c>
      <c r="Q96">
        <v>1.7441</v>
      </c>
      <c r="R96">
        <f t="shared" si="20"/>
        <v>1141.5119012165046</v>
      </c>
      <c r="S96">
        <v>1.1999999999999999E-3</v>
      </c>
      <c r="T96">
        <v>2204.41</v>
      </c>
      <c r="U96">
        <v>1.796</v>
      </c>
      <c r="V96">
        <f t="shared" si="14"/>
        <v>1225.9286628873856</v>
      </c>
      <c r="AM96">
        <v>1E-3</v>
      </c>
      <c r="AN96">
        <v>2080.44</v>
      </c>
      <c r="AO96">
        <v>1.3082</v>
      </c>
      <c r="AP96">
        <f t="shared" si="19"/>
        <v>1588.7185738890373</v>
      </c>
      <c r="AQ96">
        <v>1E-3</v>
      </c>
      <c r="AR96">
        <v>1923.34</v>
      </c>
      <c r="AS96">
        <v>0.99809999999999999</v>
      </c>
      <c r="AT96">
        <f t="shared" si="15"/>
        <v>1925.0762262484538</v>
      </c>
      <c r="AY96">
        <v>1.1999999999999999E-3</v>
      </c>
      <c r="AZ96">
        <v>2362.7399999999998</v>
      </c>
      <c r="BA96">
        <v>1.575</v>
      </c>
      <c r="BB96">
        <f t="shared" si="21"/>
        <v>1498.35435572551</v>
      </c>
      <c r="BT96">
        <v>-13366</v>
      </c>
      <c r="BV96">
        <f>-SUM(BV3:BV95)</f>
        <v>-10022.31959029584</v>
      </c>
      <c r="CA96">
        <f t="shared" si="12"/>
        <v>1092</v>
      </c>
    </row>
    <row r="97" spans="1:79">
      <c r="A97" s="1">
        <v>43606</v>
      </c>
      <c r="B97">
        <v>12821</v>
      </c>
      <c r="K97">
        <v>1.1999999999999999E-3</v>
      </c>
      <c r="L97">
        <v>1821.86</v>
      </c>
      <c r="M97">
        <v>0.94110000000000005</v>
      </c>
      <c r="N97">
        <f t="shared" si="18"/>
        <v>1933.5632646201241</v>
      </c>
      <c r="O97">
        <v>1.1999999999999999E-3</v>
      </c>
      <c r="P97">
        <v>2075.7199999999998</v>
      </c>
      <c r="Q97">
        <v>1.7523</v>
      </c>
      <c r="R97">
        <f t="shared" si="20"/>
        <v>1183.1490734772894</v>
      </c>
      <c r="S97">
        <v>1.1999999999999999E-3</v>
      </c>
      <c r="T97">
        <v>2275.73</v>
      </c>
      <c r="U97">
        <v>1.8089999999999999</v>
      </c>
      <c r="V97">
        <f t="shared" si="14"/>
        <v>1256.4966263811232</v>
      </c>
      <c r="AM97">
        <v>1E-3</v>
      </c>
      <c r="AN97">
        <v>2279.5700000000002</v>
      </c>
      <c r="AO97">
        <v>1.2856000000000001</v>
      </c>
      <c r="AP97">
        <f t="shared" si="19"/>
        <v>1771.3851176825665</v>
      </c>
      <c r="AQ97">
        <v>1E-3</v>
      </c>
      <c r="AR97">
        <v>1974.43</v>
      </c>
      <c r="AS97">
        <v>1.0018</v>
      </c>
      <c r="AT97">
        <f t="shared" si="15"/>
        <v>1968.9134981608531</v>
      </c>
      <c r="AY97">
        <v>1.1999999999999999E-3</v>
      </c>
      <c r="AZ97">
        <v>2393.6799999999998</v>
      </c>
      <c r="BA97">
        <v>1.583</v>
      </c>
      <c r="BB97">
        <f t="shared" si="21"/>
        <v>1510.3038703524182</v>
      </c>
      <c r="CA97">
        <f t="shared" si="12"/>
        <v>-12821</v>
      </c>
    </row>
    <row r="98" spans="1:79">
      <c r="A98" s="1">
        <v>43613</v>
      </c>
      <c r="B98">
        <v>12588</v>
      </c>
      <c r="K98">
        <v>1.1999999999999999E-3</v>
      </c>
      <c r="L98">
        <v>1786.24</v>
      </c>
      <c r="M98">
        <v>0.93059999999999998</v>
      </c>
      <c r="N98">
        <f t="shared" si="18"/>
        <v>1917.149238236274</v>
      </c>
      <c r="O98">
        <v>1.1999999999999999E-3</v>
      </c>
      <c r="P98">
        <v>2059.4</v>
      </c>
      <c r="Q98">
        <v>1.7559</v>
      </c>
      <c r="R98">
        <f t="shared" si="20"/>
        <v>1171.4401059181171</v>
      </c>
      <c r="S98">
        <v>1.1999999999999999E-3</v>
      </c>
      <c r="T98">
        <v>2205.42</v>
      </c>
      <c r="U98">
        <v>1.8149999999999999</v>
      </c>
      <c r="V98">
        <f t="shared" si="14"/>
        <v>1213.6510567484308</v>
      </c>
      <c r="AM98">
        <v>1E-3</v>
      </c>
      <c r="AN98">
        <v>2257.0300000000002</v>
      </c>
      <c r="AO98">
        <v>1.2909999999999999</v>
      </c>
      <c r="AP98">
        <f t="shared" si="19"/>
        <v>1746.5338689196167</v>
      </c>
      <c r="AQ98">
        <v>1E-3</v>
      </c>
      <c r="AR98">
        <v>1933.52</v>
      </c>
      <c r="AS98">
        <v>0.99980000000000002</v>
      </c>
      <c r="AT98">
        <f t="shared" si="15"/>
        <v>1931.9748065497217</v>
      </c>
      <c r="AY98">
        <v>1.1999999999999999E-3</v>
      </c>
      <c r="AZ98">
        <v>2346.4</v>
      </c>
      <c r="BA98">
        <v>1.595</v>
      </c>
      <c r="BB98">
        <f t="shared" si="21"/>
        <v>1469.3339779098937</v>
      </c>
      <c r="CA98">
        <f t="shared" si="12"/>
        <v>-12588</v>
      </c>
    </row>
    <row r="99" spans="1:79">
      <c r="A99" s="1">
        <v>43620</v>
      </c>
      <c r="B99">
        <v>12488</v>
      </c>
      <c r="G99">
        <v>1E-3</v>
      </c>
      <c r="H99">
        <v>1739.58</v>
      </c>
      <c r="I99">
        <v>0.6643</v>
      </c>
      <c r="J99">
        <f t="shared" ref="J99:J108" si="22">ROUND(H99/(1+G99)/I99,2)</f>
        <v>2616.0500000000002</v>
      </c>
      <c r="K99">
        <v>1.1999999999999999E-3</v>
      </c>
      <c r="L99">
        <v>1863.21</v>
      </c>
      <c r="M99">
        <v>0.90710000000000002</v>
      </c>
      <c r="N99">
        <f t="shared" si="18"/>
        <v>2051.567443288096</v>
      </c>
      <c r="O99">
        <v>1.1999999999999999E-3</v>
      </c>
      <c r="P99">
        <v>2085.5</v>
      </c>
      <c r="Q99">
        <v>1.7081</v>
      </c>
      <c r="R99">
        <f t="shared" si="20"/>
        <v>1219.4838706870648</v>
      </c>
      <c r="S99">
        <v>1.1999999999999999E-3</v>
      </c>
      <c r="T99">
        <v>2246.59</v>
      </c>
      <c r="U99">
        <v>1.7789999999999999</v>
      </c>
      <c r="V99">
        <f t="shared" si="14"/>
        <v>1261.3250833120546</v>
      </c>
      <c r="AM99">
        <v>1E-3</v>
      </c>
      <c r="AN99">
        <v>2196.64</v>
      </c>
      <c r="AO99">
        <v>1.27</v>
      </c>
      <c r="AP99">
        <f t="shared" si="19"/>
        <v>1727.9098853902003</v>
      </c>
      <c r="AY99">
        <v>1.1999999999999999E-3</v>
      </c>
      <c r="AZ99">
        <v>2356.4899999999998</v>
      </c>
      <c r="BA99">
        <v>1.577</v>
      </c>
      <c r="BB99">
        <f t="shared" si="21"/>
        <v>1492.4956254143726</v>
      </c>
      <c r="CA99">
        <f t="shared" si="12"/>
        <v>-12488</v>
      </c>
    </row>
    <row r="100" spans="1:79">
      <c r="A100" s="1">
        <v>43627</v>
      </c>
      <c r="B100">
        <v>12742</v>
      </c>
      <c r="G100">
        <v>1E-3</v>
      </c>
      <c r="H100">
        <v>1901.11</v>
      </c>
      <c r="I100">
        <v>0.66569999999999996</v>
      </c>
      <c r="J100">
        <f t="shared" si="22"/>
        <v>2852.95</v>
      </c>
      <c r="K100">
        <v>1.1999999999999999E-3</v>
      </c>
      <c r="L100">
        <v>1953.35</v>
      </c>
      <c r="M100">
        <v>0.92510000000000003</v>
      </c>
      <c r="N100">
        <f t="shared" si="18"/>
        <v>2108.9706944683348</v>
      </c>
      <c r="O100">
        <v>1.1999999999999999E-3</v>
      </c>
      <c r="P100">
        <v>2136.83</v>
      </c>
      <c r="Q100">
        <v>1.7696000000000001</v>
      </c>
      <c r="R100">
        <f t="shared" si="20"/>
        <v>1206.0741847576758</v>
      </c>
      <c r="S100">
        <v>1.1999999999999999E-3</v>
      </c>
      <c r="T100">
        <v>2324.14</v>
      </c>
      <c r="U100">
        <v>1.8140000000000001</v>
      </c>
      <c r="V100">
        <f t="shared" si="14"/>
        <v>1279.6881889472434</v>
      </c>
      <c r="AM100">
        <v>1E-3</v>
      </c>
      <c r="AN100">
        <v>2115.17</v>
      </c>
      <c r="AO100">
        <v>1.3280000000000001</v>
      </c>
      <c r="AP100">
        <f t="shared" si="19"/>
        <v>1591.1573366392647</v>
      </c>
      <c r="AY100">
        <v>1.1999999999999999E-3</v>
      </c>
      <c r="AZ100">
        <v>2311.4</v>
      </c>
      <c r="BA100">
        <v>1.629</v>
      </c>
      <c r="BB100">
        <f t="shared" si="21"/>
        <v>1417.2066571066223</v>
      </c>
      <c r="CA100">
        <f t="shared" si="12"/>
        <v>-12742</v>
      </c>
    </row>
    <row r="101" spans="1:79">
      <c r="A101" s="1">
        <v>43634</v>
      </c>
      <c r="B101">
        <v>12686</v>
      </c>
      <c r="G101">
        <v>1E-3</v>
      </c>
      <c r="H101">
        <v>1769.7</v>
      </c>
      <c r="I101">
        <v>0.66549999999999998</v>
      </c>
      <c r="J101">
        <f t="shared" si="22"/>
        <v>2656.55</v>
      </c>
      <c r="K101">
        <v>1.1999999999999999E-3</v>
      </c>
      <c r="L101">
        <v>2069.09</v>
      </c>
      <c r="M101">
        <v>0.90680000000000005</v>
      </c>
      <c r="N101">
        <f t="shared" si="18"/>
        <v>2279.0141904703328</v>
      </c>
      <c r="O101">
        <v>1.1999999999999999E-3</v>
      </c>
      <c r="P101">
        <v>2151.5500000000002</v>
      </c>
      <c r="Q101">
        <v>1.7239</v>
      </c>
      <c r="R101">
        <f t="shared" si="20"/>
        <v>1246.5753434181668</v>
      </c>
      <c r="S101">
        <v>1.1999999999999999E-3</v>
      </c>
      <c r="T101">
        <v>2244.15</v>
      </c>
      <c r="U101">
        <v>1.776</v>
      </c>
      <c r="V101">
        <f t="shared" si="14"/>
        <v>1262.0834728056061</v>
      </c>
      <c r="AM101">
        <v>1E-3</v>
      </c>
      <c r="AN101">
        <v>2151.5500000000002</v>
      </c>
      <c r="AO101">
        <v>1.3</v>
      </c>
      <c r="AP101">
        <f t="shared" si="19"/>
        <v>1653.3850764619997</v>
      </c>
      <c r="AY101">
        <v>1.1999999999999999E-3</v>
      </c>
      <c r="AZ101">
        <v>2299.9699999999998</v>
      </c>
      <c r="BA101">
        <v>1.6140000000000001</v>
      </c>
      <c r="BB101">
        <f t="shared" si="21"/>
        <v>1423.304426262215</v>
      </c>
      <c r="CA101">
        <f t="shared" si="12"/>
        <v>-12686</v>
      </c>
    </row>
    <row r="102" spans="1:79">
      <c r="A102" s="1">
        <v>43641</v>
      </c>
      <c r="B102">
        <v>12060</v>
      </c>
      <c r="K102">
        <v>1.1999999999999999E-3</v>
      </c>
      <c r="L102">
        <v>1934.42</v>
      </c>
      <c r="M102">
        <v>0.93469999999999998</v>
      </c>
      <c r="N102">
        <f t="shared" si="18"/>
        <v>2067.0819281332283</v>
      </c>
      <c r="O102">
        <v>1.1999999999999999E-3</v>
      </c>
      <c r="P102">
        <v>1958.54</v>
      </c>
      <c r="Q102">
        <v>1.7782</v>
      </c>
      <c r="R102">
        <f t="shared" si="20"/>
        <v>1100.0970469673259</v>
      </c>
      <c r="S102">
        <v>1.1999999999999999E-3</v>
      </c>
      <c r="T102">
        <v>2131</v>
      </c>
      <c r="U102">
        <v>1.8009999999999999</v>
      </c>
      <c r="V102">
        <f t="shared" si="14"/>
        <v>1181.8133620000253</v>
      </c>
      <c r="AM102">
        <v>1E-3</v>
      </c>
      <c r="AN102">
        <v>1971.81</v>
      </c>
      <c r="AO102">
        <v>1.3293999999999999</v>
      </c>
      <c r="AP102">
        <f t="shared" si="19"/>
        <v>1481.7512861743344</v>
      </c>
      <c r="AY102">
        <v>1.1999999999999999E-3</v>
      </c>
      <c r="AZ102">
        <v>2127.38</v>
      </c>
      <c r="BA102">
        <v>1.6519999999999999</v>
      </c>
      <c r="BB102">
        <f t="shared" si="21"/>
        <v>1286.2168303604681</v>
      </c>
      <c r="BC102">
        <v>1.5E-3</v>
      </c>
      <c r="BD102">
        <v>1936.84</v>
      </c>
      <c r="BE102">
        <v>2.0642</v>
      </c>
      <c r="BF102">
        <f>BD102/(1+BC102)/BE102</f>
        <v>936.89520945787979</v>
      </c>
      <c r="CA102">
        <f t="shared" si="12"/>
        <v>-12060</v>
      </c>
    </row>
    <row r="103" spans="1:79">
      <c r="A103" s="1">
        <v>43648</v>
      </c>
      <c r="B103">
        <v>11558</v>
      </c>
      <c r="K103">
        <v>1.1999999999999999E-3</v>
      </c>
      <c r="L103">
        <v>1890.89</v>
      </c>
      <c r="M103">
        <v>0.94840000000000002</v>
      </c>
      <c r="N103">
        <f t="shared" si="18"/>
        <v>1991.3787975728153</v>
      </c>
      <c r="O103">
        <v>1.1999999999999999E-3</v>
      </c>
      <c r="P103">
        <v>1813.45</v>
      </c>
      <c r="Q103">
        <v>1.8535999999999999</v>
      </c>
      <c r="R103">
        <f t="shared" si="20"/>
        <v>977.16684734468834</v>
      </c>
      <c r="S103">
        <v>1.1999999999999999E-3</v>
      </c>
      <c r="T103">
        <v>2051.54</v>
      </c>
      <c r="U103">
        <v>1.841</v>
      </c>
      <c r="V103">
        <f t="shared" si="14"/>
        <v>1113.0261285588201</v>
      </c>
      <c r="AM103">
        <v>1E-3</v>
      </c>
      <c r="AN103">
        <v>1939.43</v>
      </c>
      <c r="AO103">
        <v>1.3773</v>
      </c>
      <c r="AP103">
        <f t="shared" si="19"/>
        <v>1406.7323803764668</v>
      </c>
      <c r="AY103">
        <v>1.1999999999999999E-3</v>
      </c>
      <c r="AZ103">
        <v>2072.35</v>
      </c>
      <c r="BA103">
        <v>1.6930000000000001</v>
      </c>
      <c r="BB103">
        <f t="shared" si="21"/>
        <v>1222.6025756687957</v>
      </c>
      <c r="BC103">
        <v>1.5E-3</v>
      </c>
      <c r="BD103">
        <v>1790.33</v>
      </c>
      <c r="BE103">
        <v>2.1573000000000002</v>
      </c>
      <c r="BF103">
        <f t="shared" ref="BF103:BF132" si="23">BD103/(1+BC103)/BE103</f>
        <v>828.6508724837463</v>
      </c>
      <c r="CA103">
        <f t="shared" si="12"/>
        <v>-11558</v>
      </c>
    </row>
    <row r="104" spans="1:79">
      <c r="A104" s="1">
        <v>43655</v>
      </c>
      <c r="B104">
        <v>12025</v>
      </c>
      <c r="K104">
        <v>1.1999999999999999E-3</v>
      </c>
      <c r="L104">
        <v>2005.77</v>
      </c>
      <c r="M104">
        <v>0.92279999999999995</v>
      </c>
      <c r="N104">
        <f t="shared" si="18"/>
        <v>2170.9644135749713</v>
      </c>
      <c r="O104">
        <v>1.1999999999999999E-3</v>
      </c>
      <c r="P104">
        <v>1903.56</v>
      </c>
      <c r="Q104">
        <v>1.8010999999999999</v>
      </c>
      <c r="R104">
        <f t="shared" si="20"/>
        <v>1055.620712809389</v>
      </c>
      <c r="S104">
        <v>1.1999999999999999E-3</v>
      </c>
      <c r="T104">
        <v>2129.63</v>
      </c>
      <c r="U104">
        <v>1.8089999999999999</v>
      </c>
      <c r="V104">
        <f t="shared" si="14"/>
        <v>1175.8305732402487</v>
      </c>
      <c r="AM104">
        <v>1E-3</v>
      </c>
      <c r="AN104">
        <v>1937.23</v>
      </c>
      <c r="AO104">
        <v>1.3376999999999999</v>
      </c>
      <c r="AP104">
        <f t="shared" si="19"/>
        <v>1446.7329784665515</v>
      </c>
      <c r="AY104">
        <v>1.1999999999999999E-3</v>
      </c>
      <c r="AZ104">
        <v>2186.14</v>
      </c>
      <c r="BA104">
        <v>1.649</v>
      </c>
      <c r="BB104">
        <f t="shared" si="21"/>
        <v>1324.1478327886462</v>
      </c>
      <c r="BC104">
        <v>1.5E-3</v>
      </c>
      <c r="BD104">
        <v>1862.67</v>
      </c>
      <c r="BE104">
        <v>2.1013999999999999</v>
      </c>
      <c r="BF104">
        <f t="shared" si="23"/>
        <v>885.06718365394704</v>
      </c>
      <c r="CA104">
        <f t="shared" si="12"/>
        <v>-12025</v>
      </c>
    </row>
    <row r="105" spans="1:79">
      <c r="A105" s="1">
        <v>43662</v>
      </c>
      <c r="B105">
        <v>11776</v>
      </c>
      <c r="K105">
        <v>1.1999999999999999E-3</v>
      </c>
      <c r="L105">
        <v>1944.22</v>
      </c>
      <c r="M105">
        <v>0.93269999999999997</v>
      </c>
      <c r="N105">
        <f t="shared" si="18"/>
        <v>2082.0089335490666</v>
      </c>
      <c r="O105">
        <v>1.1999999999999999E-3</v>
      </c>
      <c r="P105">
        <v>1854.72</v>
      </c>
      <c r="Q105">
        <v>1.8184</v>
      </c>
      <c r="R105">
        <f t="shared" si="20"/>
        <v>1018.7511018454054</v>
      </c>
      <c r="S105">
        <v>1.1999999999999999E-3</v>
      </c>
      <c r="T105">
        <v>2092.6</v>
      </c>
      <c r="U105">
        <v>1.8120000000000001</v>
      </c>
      <c r="V105">
        <f t="shared" si="14"/>
        <v>1153.4723453268878</v>
      </c>
      <c r="AM105">
        <v>1E-3</v>
      </c>
      <c r="AN105">
        <v>1881.8</v>
      </c>
      <c r="AO105">
        <v>1.36</v>
      </c>
      <c r="AP105">
        <f t="shared" si="19"/>
        <v>1382.2941764118234</v>
      </c>
      <c r="AY105">
        <v>1.1999999999999999E-3</v>
      </c>
      <c r="AZ105">
        <v>2187.98</v>
      </c>
      <c r="BA105">
        <v>1.6619999999999999</v>
      </c>
      <c r="BB105">
        <f t="shared" si="21"/>
        <v>1314.8962520546943</v>
      </c>
      <c r="BC105">
        <v>1.5E-3</v>
      </c>
      <c r="BD105">
        <v>1814.68</v>
      </c>
      <c r="BE105">
        <v>2.1234999999999999</v>
      </c>
      <c r="BF105">
        <f t="shared" si="23"/>
        <v>853.29034938291875</v>
      </c>
      <c r="CA105">
        <f t="shared" si="12"/>
        <v>-11776</v>
      </c>
    </row>
    <row r="106" spans="1:79">
      <c r="A106" s="1">
        <v>43669</v>
      </c>
      <c r="B106">
        <v>12046</v>
      </c>
      <c r="K106">
        <v>1.1999999999999999E-3</v>
      </c>
      <c r="L106">
        <v>2057.46</v>
      </c>
      <c r="M106">
        <v>0.9204</v>
      </c>
      <c r="N106">
        <f t="shared" si="18"/>
        <v>2232.7183911249135</v>
      </c>
      <c r="O106">
        <v>1.1999999999999999E-3</v>
      </c>
      <c r="P106">
        <v>1903.27</v>
      </c>
      <c r="Q106">
        <v>1.8069</v>
      </c>
      <c r="R106">
        <f t="shared" si="20"/>
        <v>1052.0719538568217</v>
      </c>
      <c r="S106">
        <v>1.1999999999999999E-3</v>
      </c>
      <c r="T106">
        <v>2169.48</v>
      </c>
      <c r="U106">
        <v>1.802</v>
      </c>
      <c r="V106">
        <f t="shared" si="14"/>
        <v>1202.4859846319819</v>
      </c>
      <c r="AM106">
        <v>1E-3</v>
      </c>
      <c r="AN106">
        <v>1881.59</v>
      </c>
      <c r="AO106">
        <v>1.3599000000000001</v>
      </c>
      <c r="AP106">
        <f t="shared" si="19"/>
        <v>1382.2415543130301</v>
      </c>
      <c r="AY106">
        <v>1.1999999999999999E-3</v>
      </c>
      <c r="AZ106">
        <v>2176.71</v>
      </c>
      <c r="BA106">
        <v>1.68</v>
      </c>
      <c r="BB106">
        <f t="shared" si="21"/>
        <v>1294.1077849437818</v>
      </c>
      <c r="BC106">
        <v>1.5E-3</v>
      </c>
      <c r="BD106">
        <v>1857.49</v>
      </c>
      <c r="BE106">
        <v>2.1139999999999999</v>
      </c>
      <c r="BF106">
        <f t="shared" si="23"/>
        <v>877.34528765035986</v>
      </c>
      <c r="CA106">
        <f t="shared" si="12"/>
        <v>-12046</v>
      </c>
    </row>
    <row r="107" spans="1:79">
      <c r="A107" s="1">
        <v>43676</v>
      </c>
      <c r="B107">
        <v>11748</v>
      </c>
      <c r="K107">
        <v>1.1999999999999999E-3</v>
      </c>
      <c r="L107">
        <v>1983.06</v>
      </c>
      <c r="M107">
        <v>0.93440000000000001</v>
      </c>
      <c r="N107">
        <f t="shared" si="18"/>
        <v>2119.737992491202</v>
      </c>
      <c r="O107">
        <v>1.1999999999999999E-3</v>
      </c>
      <c r="P107">
        <v>1833.86</v>
      </c>
      <c r="Q107">
        <v>1.8359000000000001</v>
      </c>
      <c r="R107">
        <f t="shared" si="20"/>
        <v>997.69159844941873</v>
      </c>
      <c r="S107">
        <v>1.1999999999999999E-3</v>
      </c>
      <c r="T107">
        <v>2113.4699999999998</v>
      </c>
      <c r="U107">
        <v>1.8260000000000001</v>
      </c>
      <c r="V107">
        <f t="shared" si="14"/>
        <v>1156.0442912098031</v>
      </c>
      <c r="AM107">
        <v>1E-3</v>
      </c>
      <c r="AN107">
        <v>1869.11</v>
      </c>
      <c r="AO107">
        <v>1.3596999999999999</v>
      </c>
      <c r="AP107">
        <f t="shared" si="19"/>
        <v>1373.2755440485089</v>
      </c>
      <c r="AY107">
        <v>1.1999999999999999E-3</v>
      </c>
      <c r="AZ107">
        <v>2135.79</v>
      </c>
      <c r="BA107">
        <v>1.7090000000000001</v>
      </c>
      <c r="BB107">
        <f t="shared" si="21"/>
        <v>1248.2329571979978</v>
      </c>
      <c r="BC107">
        <v>1.5E-3</v>
      </c>
      <c r="BD107">
        <v>1812.72</v>
      </c>
      <c r="BE107">
        <v>2.1417999999999999</v>
      </c>
      <c r="BF107">
        <f t="shared" si="23"/>
        <v>845.08590555198111</v>
      </c>
      <c r="CA107">
        <f t="shared" si="12"/>
        <v>-11748</v>
      </c>
    </row>
    <row r="108" spans="1:79">
      <c r="A108" s="1">
        <v>43683</v>
      </c>
      <c r="B108">
        <v>12722</v>
      </c>
      <c r="G108">
        <v>1E-3</v>
      </c>
      <c r="H108">
        <v>1725.1</v>
      </c>
      <c r="I108">
        <v>0.68610000000000004</v>
      </c>
      <c r="J108">
        <f t="shared" si="22"/>
        <v>2511.84</v>
      </c>
      <c r="K108">
        <v>1.1999999999999999E-3</v>
      </c>
      <c r="L108">
        <v>2134.75</v>
      </c>
      <c r="M108">
        <v>0.88590000000000002</v>
      </c>
      <c r="N108">
        <f t="shared" si="18"/>
        <v>2406.8081841692892</v>
      </c>
      <c r="S108">
        <v>1.1999999999999999E-3</v>
      </c>
      <c r="T108">
        <v>2354.84</v>
      </c>
      <c r="U108">
        <v>1.728</v>
      </c>
      <c r="V108">
        <f t="shared" si="14"/>
        <v>1361.1212840887233</v>
      </c>
      <c r="AM108">
        <v>1E-3</v>
      </c>
      <c r="AN108">
        <v>2102.9499999999998</v>
      </c>
      <c r="AO108">
        <v>1.2623</v>
      </c>
      <c r="AP108">
        <f t="shared" si="19"/>
        <v>1664.3025832600422</v>
      </c>
      <c r="AY108">
        <v>1.1999999999999999E-3</v>
      </c>
      <c r="AZ108">
        <v>2401.91</v>
      </c>
      <c r="BA108">
        <v>1.609</v>
      </c>
      <c r="BB108">
        <f t="shared" si="21"/>
        <v>1491.0075591080633</v>
      </c>
      <c r="BC108">
        <v>1.5E-3</v>
      </c>
      <c r="BD108">
        <v>2002.44</v>
      </c>
      <c r="BE108">
        <v>2.0072999999999999</v>
      </c>
      <c r="BF108">
        <f t="shared" si="23"/>
        <v>996.08471017879106</v>
      </c>
      <c r="CA108">
        <f t="shared" si="12"/>
        <v>-12722</v>
      </c>
    </row>
    <row r="109" spans="1:79">
      <c r="A109" s="1">
        <v>43690</v>
      </c>
      <c r="B109">
        <v>12997</v>
      </c>
      <c r="K109">
        <v>1.1999999999999999E-3</v>
      </c>
      <c r="L109">
        <v>2202.9899999999998</v>
      </c>
      <c r="M109">
        <v>0.88980000000000004</v>
      </c>
      <c r="N109">
        <f t="shared" si="18"/>
        <v>2472.8585980033663</v>
      </c>
      <c r="O109">
        <v>1.1999999999999999E-3</v>
      </c>
      <c r="P109">
        <v>1998.94</v>
      </c>
      <c r="Q109">
        <v>1.7248000000000001</v>
      </c>
      <c r="R109">
        <f t="shared" si="20"/>
        <v>1157.5511056491023</v>
      </c>
      <c r="S109">
        <v>1.1999999999999999E-3</v>
      </c>
      <c r="T109">
        <v>2348.56</v>
      </c>
      <c r="U109">
        <v>1.732</v>
      </c>
      <c r="V109">
        <f t="shared" si="14"/>
        <v>1354.3562966933903</v>
      </c>
      <c r="AM109">
        <v>1E-3</v>
      </c>
      <c r="AN109">
        <v>2063.92</v>
      </c>
      <c r="AO109">
        <v>1.2622</v>
      </c>
      <c r="AP109">
        <f t="shared" si="19"/>
        <v>1633.5431325131849</v>
      </c>
      <c r="AY109">
        <v>1.1999999999999999E-3</v>
      </c>
      <c r="AZ109">
        <v>2401.85</v>
      </c>
      <c r="BA109">
        <v>1.619</v>
      </c>
      <c r="BB109">
        <f t="shared" si="21"/>
        <v>1481.7611084117218</v>
      </c>
      <c r="BC109">
        <v>1.5E-3</v>
      </c>
      <c r="BD109">
        <v>1980.74</v>
      </c>
      <c r="BE109">
        <v>2.0167000000000002</v>
      </c>
      <c r="BF109">
        <f t="shared" si="23"/>
        <v>980.697843005908</v>
      </c>
      <c r="CA109">
        <f t="shared" si="12"/>
        <v>-12997</v>
      </c>
    </row>
    <row r="110" spans="1:79">
      <c r="A110" s="1">
        <v>43697</v>
      </c>
      <c r="B110">
        <v>12454</v>
      </c>
      <c r="K110">
        <v>1.1999999999999999E-3</v>
      </c>
      <c r="L110">
        <v>2079.8200000000002</v>
      </c>
      <c r="M110">
        <v>0.92259999999999998</v>
      </c>
      <c r="N110">
        <f t="shared" si="18"/>
        <v>2251.6011352169721</v>
      </c>
      <c r="O110">
        <v>1.1999999999999999E-3</v>
      </c>
      <c r="P110">
        <v>1883.04</v>
      </c>
      <c r="Q110">
        <v>1.7866</v>
      </c>
      <c r="R110">
        <f t="shared" si="20"/>
        <v>1052.7163664656928</v>
      </c>
      <c r="S110">
        <v>1.1999999999999999E-3</v>
      </c>
      <c r="T110">
        <v>2275.35</v>
      </c>
      <c r="U110">
        <v>1.7729999999999999</v>
      </c>
      <c r="V110">
        <f t="shared" si="14"/>
        <v>1281.7951791183912</v>
      </c>
      <c r="AM110">
        <v>1E-3</v>
      </c>
      <c r="AN110">
        <v>1965.24</v>
      </c>
      <c r="AO110">
        <v>1.3302</v>
      </c>
      <c r="AP110">
        <f t="shared" si="19"/>
        <v>1475.9259684834788</v>
      </c>
      <c r="AY110">
        <v>1.1999999999999999E-3</v>
      </c>
      <c r="AZ110">
        <v>2365.0100000000002</v>
      </c>
      <c r="BA110">
        <v>1.6479999999999999</v>
      </c>
      <c r="BB110">
        <f t="shared" si="21"/>
        <v>1433.3588528716998</v>
      </c>
      <c r="BC110">
        <v>1.5E-3</v>
      </c>
      <c r="BD110">
        <v>1885.54</v>
      </c>
      <c r="BE110">
        <v>2.0811999999999999</v>
      </c>
      <c r="BF110">
        <f t="shared" si="23"/>
        <v>904.62998563849396</v>
      </c>
      <c r="CA110">
        <f t="shared" si="12"/>
        <v>-12454</v>
      </c>
    </row>
    <row r="111" spans="1:79">
      <c r="A111" s="1">
        <v>43704</v>
      </c>
      <c r="B111">
        <v>13191</v>
      </c>
      <c r="K111">
        <v>1.1999999999999999E-3</v>
      </c>
      <c r="L111">
        <v>2241.15</v>
      </c>
      <c r="M111">
        <v>0.93149999999999999</v>
      </c>
      <c r="N111">
        <f t="shared" si="18"/>
        <v>2403.074442713832</v>
      </c>
      <c r="O111">
        <v>1.1999999999999999E-3</v>
      </c>
      <c r="P111">
        <v>2019.54</v>
      </c>
      <c r="Q111">
        <v>1.7927999999999999</v>
      </c>
      <c r="R111">
        <f t="shared" si="20"/>
        <v>1125.1224100022409</v>
      </c>
      <c r="S111">
        <v>1.1999999999999999E-3</v>
      </c>
      <c r="T111">
        <v>2411.31</v>
      </c>
      <c r="U111">
        <v>1.776</v>
      </c>
      <c r="V111">
        <f t="shared" si="14"/>
        <v>1356.0922838539698</v>
      </c>
      <c r="AM111">
        <v>1E-3</v>
      </c>
      <c r="AN111">
        <v>1961.5</v>
      </c>
      <c r="AO111">
        <v>1.3341000000000001</v>
      </c>
      <c r="AP111">
        <f t="shared" si="19"/>
        <v>1468.8107784577317</v>
      </c>
      <c r="AY111">
        <v>1.1999999999999999E-3</v>
      </c>
      <c r="AZ111">
        <v>2504.9699999999998</v>
      </c>
      <c r="BA111">
        <v>1.64</v>
      </c>
      <c r="BB111">
        <f t="shared" si="21"/>
        <v>1525.5900236789023</v>
      </c>
      <c r="BC111">
        <v>1.5E-3</v>
      </c>
      <c r="BD111">
        <v>2052.52</v>
      </c>
      <c r="BE111">
        <v>2.0834000000000001</v>
      </c>
      <c r="BF111">
        <f t="shared" si="23"/>
        <v>983.70252052084095</v>
      </c>
      <c r="CA111">
        <f t="shared" si="12"/>
        <v>-13191</v>
      </c>
    </row>
    <row r="112" spans="1:79">
      <c r="A112" s="1">
        <v>43711</v>
      </c>
      <c r="B112">
        <v>12407</v>
      </c>
      <c r="C112">
        <v>1.1999999999999999E-3</v>
      </c>
      <c r="D112">
        <v>1693.56</v>
      </c>
      <c r="E112">
        <v>0.95799999999999996</v>
      </c>
      <c r="F112">
        <f t="shared" si="13"/>
        <v>1765.69</v>
      </c>
      <c r="K112">
        <v>1.1999999999999999E-3</v>
      </c>
      <c r="L112">
        <v>2115.39</v>
      </c>
      <c r="M112">
        <v>0.94059999999999999</v>
      </c>
      <c r="N112">
        <f t="shared" si="18"/>
        <v>2246.2838342659866</v>
      </c>
      <c r="S112">
        <v>1.1999999999999999E-3</v>
      </c>
      <c r="T112">
        <v>2313.91</v>
      </c>
      <c r="U112">
        <v>1.7869999999999999</v>
      </c>
      <c r="V112">
        <f t="shared" si="14"/>
        <v>1293.3053363384195</v>
      </c>
      <c r="AM112">
        <v>1E-3</v>
      </c>
      <c r="AN112">
        <v>1878.42</v>
      </c>
      <c r="AO112">
        <v>1.3357000000000001</v>
      </c>
      <c r="AP112">
        <f t="shared" si="19"/>
        <v>1404.9138702878315</v>
      </c>
      <c r="AY112">
        <v>1.1999999999999999E-3</v>
      </c>
      <c r="AZ112">
        <v>2471.4699999999998</v>
      </c>
      <c r="BA112">
        <v>1.6359999999999999</v>
      </c>
      <c r="BB112">
        <f t="shared" si="21"/>
        <v>1508.8678426963438</v>
      </c>
      <c r="BC112">
        <v>1.5E-3</v>
      </c>
      <c r="BD112">
        <v>1934.25</v>
      </c>
      <c r="BE112">
        <v>2.1086999999999998</v>
      </c>
      <c r="BF112">
        <f t="shared" si="23"/>
        <v>915.8974584076368</v>
      </c>
      <c r="CA112">
        <f t="shared" si="12"/>
        <v>-12407</v>
      </c>
    </row>
    <row r="113" spans="1:79">
      <c r="A113" s="1">
        <v>43718</v>
      </c>
      <c r="B113">
        <v>11737</v>
      </c>
      <c r="K113">
        <v>1.1999999999999999E-3</v>
      </c>
      <c r="L113">
        <v>1955.38</v>
      </c>
      <c r="M113">
        <v>0.96919999999999995</v>
      </c>
      <c r="N113">
        <f t="shared" si="18"/>
        <v>2015.1014820185237</v>
      </c>
      <c r="O113">
        <v>1.1999999999999999E-3</v>
      </c>
      <c r="P113">
        <v>1728.86</v>
      </c>
      <c r="Q113">
        <v>1.8713</v>
      </c>
      <c r="R113">
        <f t="shared" si="20"/>
        <v>922.77446404879504</v>
      </c>
      <c r="S113">
        <v>1.1999999999999999E-3</v>
      </c>
      <c r="T113">
        <v>2165.48</v>
      </c>
      <c r="U113">
        <v>1.8280000000000001</v>
      </c>
      <c r="V113">
        <f t="shared" si="14"/>
        <v>1183.1972311563102</v>
      </c>
      <c r="AM113">
        <v>1E-3</v>
      </c>
      <c r="AN113">
        <v>1765.24</v>
      </c>
      <c r="AO113">
        <v>1.3783000000000001</v>
      </c>
      <c r="AP113">
        <f t="shared" si="19"/>
        <v>1279.4576822727443</v>
      </c>
      <c r="AY113">
        <v>1.1999999999999999E-3</v>
      </c>
      <c r="AZ113">
        <v>2325.1</v>
      </c>
      <c r="BA113">
        <v>1.681</v>
      </c>
      <c r="BB113">
        <f t="shared" si="21"/>
        <v>1381.506974497943</v>
      </c>
      <c r="BC113">
        <v>1.5E-3</v>
      </c>
      <c r="BD113">
        <v>1796.93</v>
      </c>
      <c r="BE113">
        <v>2.1713</v>
      </c>
      <c r="BF113">
        <f t="shared" si="23"/>
        <v>826.34303967067865</v>
      </c>
      <c r="CA113">
        <f t="shared" si="12"/>
        <v>-11737</v>
      </c>
    </row>
    <row r="114" spans="1:79">
      <c r="A114" s="1">
        <v>43725</v>
      </c>
      <c r="B114">
        <v>11755</v>
      </c>
      <c r="K114">
        <v>1.1999999999999999E-3</v>
      </c>
      <c r="L114">
        <v>1959.56</v>
      </c>
      <c r="M114">
        <v>0.95089999999999997</v>
      </c>
      <c r="N114">
        <f t="shared" si="18"/>
        <v>2058.2725274837931</v>
      </c>
      <c r="O114">
        <v>1.1999999999999999E-3</v>
      </c>
      <c r="P114">
        <v>1758.55</v>
      </c>
      <c r="Q114">
        <v>1.8325</v>
      </c>
      <c r="R114">
        <f t="shared" si="20"/>
        <v>958.49509919610784</v>
      </c>
      <c r="S114">
        <v>1.1999999999999999E-3</v>
      </c>
      <c r="T114">
        <v>2164.1</v>
      </c>
      <c r="U114">
        <v>1.806</v>
      </c>
      <c r="V114">
        <f t="shared" si="14"/>
        <v>1196.8472827070414</v>
      </c>
      <c r="AM114">
        <v>1E-3</v>
      </c>
      <c r="AN114">
        <v>1744.44</v>
      </c>
      <c r="AO114">
        <v>1.3912</v>
      </c>
      <c r="AP114">
        <f t="shared" si="19"/>
        <v>1252.6576356363594</v>
      </c>
      <c r="AY114">
        <v>1.1999999999999999E-3</v>
      </c>
      <c r="AZ114">
        <v>2289.87</v>
      </c>
      <c r="BA114">
        <v>1.67</v>
      </c>
      <c r="BB114">
        <f t="shared" si="21"/>
        <v>1369.5361972818246</v>
      </c>
      <c r="BC114">
        <v>1.5E-3</v>
      </c>
      <c r="BD114">
        <v>1838.48</v>
      </c>
      <c r="BE114">
        <v>2.1259000000000001</v>
      </c>
      <c r="BF114">
        <f t="shared" si="23"/>
        <v>863.50553195560622</v>
      </c>
      <c r="CA114">
        <f t="shared" si="12"/>
        <v>-11755</v>
      </c>
    </row>
    <row r="115" spans="1:79">
      <c r="A115" s="1">
        <v>43732</v>
      </c>
      <c r="B115">
        <v>12107</v>
      </c>
      <c r="C115">
        <v>1.1999999999999999E-3</v>
      </c>
      <c r="D115">
        <v>1691.35</v>
      </c>
      <c r="E115">
        <v>0.97209999999999996</v>
      </c>
      <c r="F115">
        <f t="shared" si="13"/>
        <v>1737.81</v>
      </c>
      <c r="K115">
        <v>1.1999999999999999E-3</v>
      </c>
      <c r="L115">
        <v>2044.87</v>
      </c>
      <c r="M115">
        <v>0.95630000000000004</v>
      </c>
      <c r="N115">
        <f t="shared" si="18"/>
        <v>2135.7514347835399</v>
      </c>
      <c r="S115">
        <v>1.1999999999999999E-3</v>
      </c>
      <c r="T115">
        <v>2245.85</v>
      </c>
      <c r="U115">
        <v>1.8029999999999999</v>
      </c>
      <c r="V115">
        <f t="shared" si="14"/>
        <v>1244.1254631990141</v>
      </c>
      <c r="AM115">
        <v>1E-3</v>
      </c>
      <c r="AN115">
        <v>1848.74</v>
      </c>
      <c r="AO115">
        <v>1.3646</v>
      </c>
      <c r="AP115">
        <f t="shared" si="19"/>
        <v>1353.4318532120087</v>
      </c>
      <c r="AY115">
        <v>1.1999999999999999E-3</v>
      </c>
      <c r="AZ115">
        <v>2397.19</v>
      </c>
      <c r="BA115">
        <v>1.6559999999999999</v>
      </c>
      <c r="BB115">
        <f t="shared" si="21"/>
        <v>1445.8434902271863</v>
      </c>
      <c r="BC115">
        <v>1.5E-3</v>
      </c>
      <c r="BD115">
        <v>1879.01</v>
      </c>
      <c r="BE115">
        <v>2.1221000000000001</v>
      </c>
      <c r="BF115">
        <f t="shared" si="23"/>
        <v>884.12219331809968</v>
      </c>
      <c r="CA115">
        <f t="shared" si="12"/>
        <v>-12107</v>
      </c>
    </row>
    <row r="116" spans="1:79">
      <c r="A116" s="1">
        <v>43746</v>
      </c>
      <c r="B116">
        <v>12599</v>
      </c>
      <c r="C116">
        <v>1.1999999999999999E-3</v>
      </c>
      <c r="D116">
        <v>1797.88</v>
      </c>
      <c r="E116">
        <v>0.93899999999999995</v>
      </c>
      <c r="F116">
        <f t="shared" si="13"/>
        <v>1912.38</v>
      </c>
      <c r="K116">
        <v>1.1999999999999999E-3</v>
      </c>
      <c r="L116">
        <v>2169.5500000000002</v>
      </c>
      <c r="M116">
        <v>0.92720000000000002</v>
      </c>
      <c r="N116">
        <f t="shared" si="18"/>
        <v>2337.0897976785063</v>
      </c>
      <c r="S116">
        <v>1.1999999999999999E-3</v>
      </c>
      <c r="T116">
        <v>2377.4299999999998</v>
      </c>
      <c r="U116">
        <v>1.774</v>
      </c>
      <c r="V116">
        <f t="shared" si="14"/>
        <v>1338.5459432896982</v>
      </c>
      <c r="AM116">
        <v>1E-3</v>
      </c>
      <c r="AN116">
        <v>1868.43</v>
      </c>
      <c r="AO116">
        <v>1.361</v>
      </c>
      <c r="AP116">
        <f t="shared" si="19"/>
        <v>1371.4646852045826</v>
      </c>
      <c r="AY116">
        <v>1.1999999999999999E-3</v>
      </c>
      <c r="AZ116">
        <v>2435.39</v>
      </c>
      <c r="BA116">
        <v>1.655</v>
      </c>
      <c r="BB116">
        <f t="shared" si="21"/>
        <v>1469.7710179808396</v>
      </c>
      <c r="BC116">
        <v>1.5E-3</v>
      </c>
      <c r="BD116">
        <v>1950.33</v>
      </c>
      <c r="BE116">
        <v>2.1089000000000002</v>
      </c>
      <c r="BF116">
        <f t="shared" si="23"/>
        <v>923.42400619754119</v>
      </c>
      <c r="CA116">
        <f t="shared" si="12"/>
        <v>-12599</v>
      </c>
    </row>
    <row r="117" spans="1:79">
      <c r="A117" s="1">
        <v>43753</v>
      </c>
      <c r="B117">
        <v>11659</v>
      </c>
      <c r="C117">
        <v>1.1999999999999999E-3</v>
      </c>
      <c r="D117">
        <v>1671.9</v>
      </c>
      <c r="E117">
        <v>0.9597</v>
      </c>
      <c r="F117">
        <f t="shared" si="13"/>
        <v>1740.02</v>
      </c>
      <c r="K117">
        <v>1.1999999999999999E-3</v>
      </c>
      <c r="L117">
        <v>2032.16</v>
      </c>
      <c r="M117">
        <v>0.94740000000000002</v>
      </c>
      <c r="N117">
        <f t="shared" si="18"/>
        <v>2142.4153797794347</v>
      </c>
      <c r="S117">
        <v>1.1999999999999999E-3</v>
      </c>
      <c r="T117">
        <v>2175.5700000000002</v>
      </c>
      <c r="U117">
        <v>1.8109999999999999</v>
      </c>
      <c r="V117">
        <f t="shared" si="14"/>
        <v>1199.8688266515301</v>
      </c>
      <c r="AM117">
        <v>1E-3</v>
      </c>
      <c r="AN117">
        <v>1740.69</v>
      </c>
      <c r="AO117">
        <v>1.3959999999999999</v>
      </c>
      <c r="AP117">
        <f t="shared" si="19"/>
        <v>1245.6669405093476</v>
      </c>
      <c r="AY117">
        <v>1.1999999999999999E-3</v>
      </c>
      <c r="AZ117">
        <v>2236.1999999999998</v>
      </c>
      <c r="BA117">
        <v>1.6970000000000001</v>
      </c>
      <c r="BB117">
        <f t="shared" si="21"/>
        <v>1316.1577939118899</v>
      </c>
      <c r="BC117">
        <v>1.5E-3</v>
      </c>
      <c r="BD117">
        <v>1802.48</v>
      </c>
      <c r="BE117">
        <v>2.1518999999999999</v>
      </c>
      <c r="BF117">
        <f t="shared" si="23"/>
        <v>836.368014083248</v>
      </c>
      <c r="CA117">
        <f t="shared" si="12"/>
        <v>-11659</v>
      </c>
    </row>
    <row r="118" spans="1:79">
      <c r="A118" s="1">
        <v>43760</v>
      </c>
      <c r="B118">
        <v>11987</v>
      </c>
      <c r="C118">
        <v>1.1999999999999999E-3</v>
      </c>
      <c r="D118">
        <v>1730.92</v>
      </c>
      <c r="E118">
        <v>0.95660000000000001</v>
      </c>
      <c r="F118">
        <f t="shared" si="13"/>
        <v>1807.28</v>
      </c>
      <c r="K118">
        <v>1.1999999999999999E-3</v>
      </c>
      <c r="L118">
        <v>2155.2600000000002</v>
      </c>
      <c r="M118">
        <v>0.93479999999999996</v>
      </c>
      <c r="N118">
        <f t="shared" si="18"/>
        <v>2302.8206973198276</v>
      </c>
      <c r="S118">
        <v>1.1999999999999999E-3</v>
      </c>
      <c r="T118">
        <v>2251.16</v>
      </c>
      <c r="U118">
        <v>1.792</v>
      </c>
      <c r="V118">
        <f t="shared" si="14"/>
        <v>1254.72201215684</v>
      </c>
      <c r="AM118">
        <v>1E-3</v>
      </c>
      <c r="AN118">
        <v>1714.14</v>
      </c>
      <c r="AO118">
        <v>1.4097</v>
      </c>
      <c r="AP118">
        <f t="shared" si="19"/>
        <v>1214.7460966358606</v>
      </c>
      <c r="AY118">
        <v>1.1999999999999999E-3</v>
      </c>
      <c r="AZ118">
        <v>2289.52</v>
      </c>
      <c r="BA118">
        <v>1.681</v>
      </c>
      <c r="BB118">
        <f t="shared" si="21"/>
        <v>1360.3663705872998</v>
      </c>
      <c r="BC118">
        <v>1.5E-3</v>
      </c>
      <c r="BD118">
        <v>1846</v>
      </c>
      <c r="BE118">
        <v>2.1355</v>
      </c>
      <c r="BF118">
        <f t="shared" si="23"/>
        <v>863.13984887805259</v>
      </c>
      <c r="CA118">
        <f t="shared" si="12"/>
        <v>-11987</v>
      </c>
    </row>
    <row r="119" spans="1:79">
      <c r="A119" s="1">
        <v>43767</v>
      </c>
      <c r="B119">
        <v>11734</v>
      </c>
      <c r="C119">
        <v>1.1999999999999999E-3</v>
      </c>
      <c r="D119">
        <v>1686.18</v>
      </c>
      <c r="E119">
        <v>0.95530000000000004</v>
      </c>
      <c r="F119">
        <f t="shared" si="13"/>
        <v>1762.96</v>
      </c>
      <c r="K119">
        <v>1.1999999999999999E-3</v>
      </c>
      <c r="L119">
        <v>2067.5300000000002</v>
      </c>
      <c r="M119">
        <v>0.93340000000000001</v>
      </c>
      <c r="N119">
        <f t="shared" si="18"/>
        <v>2212.3976191073389</v>
      </c>
      <c r="S119">
        <v>1.1999999999999999E-3</v>
      </c>
      <c r="T119">
        <v>2194.2600000000002</v>
      </c>
      <c r="U119">
        <v>1.794</v>
      </c>
      <c r="V119">
        <f t="shared" si="14"/>
        <v>1221.6443946194333</v>
      </c>
      <c r="AM119">
        <v>1E-3</v>
      </c>
      <c r="AN119">
        <v>1643.93</v>
      </c>
      <c r="AO119">
        <v>1.4402999999999999</v>
      </c>
      <c r="AP119">
        <f t="shared" si="19"/>
        <v>1140.2400279717508</v>
      </c>
      <c r="AY119">
        <v>1.1999999999999999E-3</v>
      </c>
      <c r="AZ119">
        <v>2292.8200000000002</v>
      </c>
      <c r="BA119">
        <v>1.671</v>
      </c>
      <c r="BB119">
        <f t="shared" si="21"/>
        <v>1370.4799004808831</v>
      </c>
      <c r="BC119">
        <v>1.5E-3</v>
      </c>
      <c r="BD119">
        <v>1849.28</v>
      </c>
      <c r="BE119">
        <v>2.1522999999999999</v>
      </c>
      <c r="BF119">
        <f t="shared" si="23"/>
        <v>857.92419023743344</v>
      </c>
      <c r="CA119">
        <f t="shared" si="12"/>
        <v>-11734</v>
      </c>
    </row>
    <row r="120" spans="1:79">
      <c r="A120" s="1">
        <v>43774</v>
      </c>
      <c r="B120">
        <v>11755</v>
      </c>
      <c r="C120">
        <v>1.1999999999999999E-3</v>
      </c>
      <c r="D120">
        <v>1678.61</v>
      </c>
      <c r="E120">
        <v>0.96440000000000003</v>
      </c>
      <c r="F120">
        <f t="shared" si="13"/>
        <v>1738.49</v>
      </c>
      <c r="K120">
        <v>1.1999999999999999E-3</v>
      </c>
      <c r="L120">
        <v>2117.08</v>
      </c>
      <c r="M120">
        <v>0.93379999999999996</v>
      </c>
      <c r="N120">
        <f t="shared" si="18"/>
        <v>2264.4490778981262</v>
      </c>
      <c r="O120">
        <v>1.1999999999999999E-3</v>
      </c>
      <c r="P120">
        <v>1708</v>
      </c>
      <c r="Q120">
        <v>1.8968</v>
      </c>
      <c r="R120">
        <f t="shared" si="20"/>
        <v>899.38467765294877</v>
      </c>
      <c r="S120">
        <v>1.1999999999999999E-3</v>
      </c>
      <c r="T120">
        <v>2211.12</v>
      </c>
      <c r="U120">
        <v>1.802</v>
      </c>
      <c r="V120">
        <f t="shared" si="14"/>
        <v>1225.5659468349411</v>
      </c>
      <c r="AY120">
        <v>1.1999999999999999E-3</v>
      </c>
      <c r="AZ120">
        <v>2253.4299999999998</v>
      </c>
      <c r="BA120">
        <v>1.7030000000000001</v>
      </c>
      <c r="BB120">
        <f t="shared" si="21"/>
        <v>1321.6260276276803</v>
      </c>
      <c r="BC120">
        <v>1.5E-3</v>
      </c>
      <c r="BD120">
        <v>1786.76</v>
      </c>
      <c r="BE120">
        <v>2.2128999999999999</v>
      </c>
      <c r="BF120">
        <f t="shared" si="23"/>
        <v>806.21983559524472</v>
      </c>
      <c r="CA120">
        <f t="shared" si="12"/>
        <v>-11755</v>
      </c>
    </row>
    <row r="121" spans="1:79">
      <c r="A121" s="1">
        <v>43781</v>
      </c>
      <c r="B121">
        <v>12216</v>
      </c>
      <c r="C121">
        <v>1.1999999999999999E-3</v>
      </c>
      <c r="D121">
        <v>1711.46</v>
      </c>
      <c r="E121">
        <v>0.95379999999999998</v>
      </c>
      <c r="F121">
        <f t="shared" si="13"/>
        <v>1792.21</v>
      </c>
      <c r="K121">
        <v>1.1999999999999999E-3</v>
      </c>
      <c r="L121">
        <v>2202.54</v>
      </c>
      <c r="M121">
        <v>0.91069999999999995</v>
      </c>
      <c r="N121">
        <f t="shared" si="18"/>
        <v>2415.6144941870784</v>
      </c>
      <c r="O121">
        <v>1.1999999999999999E-3</v>
      </c>
      <c r="P121">
        <v>1779.87</v>
      </c>
      <c r="Q121">
        <v>1.8446</v>
      </c>
      <c r="R121">
        <f t="shared" si="20"/>
        <v>963.75187896610146</v>
      </c>
      <c r="S121">
        <v>1.1999999999999999E-3</v>
      </c>
      <c r="T121">
        <v>2297.83</v>
      </c>
      <c r="U121">
        <v>1.77</v>
      </c>
      <c r="V121">
        <f t="shared" si="14"/>
        <v>1296.6530558809652</v>
      </c>
      <c r="AY121">
        <v>1.1999999999999999E-3</v>
      </c>
      <c r="AZ121">
        <v>2349.14</v>
      </c>
      <c r="BA121">
        <v>1.67</v>
      </c>
      <c r="BB121">
        <f t="shared" si="21"/>
        <v>1404.9846770701504</v>
      </c>
      <c r="BC121">
        <v>1.5E-3</v>
      </c>
      <c r="BD121">
        <v>1875.16</v>
      </c>
      <c r="BE121">
        <v>2.15</v>
      </c>
      <c r="BF121">
        <f t="shared" si="23"/>
        <v>870.86115013526216</v>
      </c>
      <c r="CA121">
        <f t="shared" si="12"/>
        <v>-12216</v>
      </c>
    </row>
    <row r="122" spans="1:79">
      <c r="A122" s="1">
        <v>43788</v>
      </c>
      <c r="B122">
        <v>12223</v>
      </c>
      <c r="C122">
        <v>1.1999999999999999E-3</v>
      </c>
      <c r="D122">
        <v>1669.66</v>
      </c>
      <c r="E122">
        <v>0.98089999999999999</v>
      </c>
      <c r="F122">
        <f t="shared" si="13"/>
        <v>1700.13</v>
      </c>
      <c r="K122">
        <v>1.1999999999999999E-3</v>
      </c>
      <c r="L122">
        <v>2197.6999999999998</v>
      </c>
      <c r="M122">
        <v>0.92290000000000005</v>
      </c>
      <c r="N122">
        <f t="shared" si="18"/>
        <v>2378.4439493931363</v>
      </c>
      <c r="O122">
        <v>1.1999999999999999E-3</v>
      </c>
      <c r="P122">
        <v>1785.78</v>
      </c>
      <c r="Q122">
        <v>1.8662000000000001</v>
      </c>
      <c r="R122">
        <f t="shared" si="20"/>
        <v>955.76017170778607</v>
      </c>
      <c r="S122">
        <v>1.1999999999999999E-3</v>
      </c>
      <c r="T122">
        <v>2318.6999999999998</v>
      </c>
      <c r="U122">
        <v>1.7789999999999999</v>
      </c>
      <c r="V122">
        <f t="shared" si="14"/>
        <v>1301.8105086712133</v>
      </c>
      <c r="AY122">
        <v>1.1999999999999999E-3</v>
      </c>
      <c r="AZ122">
        <v>2350.48</v>
      </c>
      <c r="BA122">
        <v>1.6739999999999999</v>
      </c>
      <c r="BB122">
        <f t="shared" si="21"/>
        <v>1402.4270039632249</v>
      </c>
      <c r="BC122">
        <v>1.5E-3</v>
      </c>
      <c r="BD122">
        <v>1900.68</v>
      </c>
      <c r="BE122">
        <v>2.1688000000000001</v>
      </c>
      <c r="BF122">
        <f t="shared" si="23"/>
        <v>875.06143956326673</v>
      </c>
      <c r="CA122">
        <f t="shared" si="12"/>
        <v>-12223</v>
      </c>
    </row>
    <row r="123" spans="1:79">
      <c r="A123" s="1">
        <v>43795</v>
      </c>
      <c r="B123">
        <v>12043</v>
      </c>
      <c r="C123">
        <v>1.1999999999999999E-3</v>
      </c>
      <c r="D123">
        <v>1722.15</v>
      </c>
      <c r="E123">
        <v>0.95669999999999999</v>
      </c>
      <c r="F123">
        <f t="shared" si="13"/>
        <v>1797.94</v>
      </c>
      <c r="K123">
        <v>1.1999999999999999E-3</v>
      </c>
      <c r="L123">
        <v>2156.9</v>
      </c>
      <c r="M123">
        <v>0.90969999999999995</v>
      </c>
      <c r="N123">
        <f t="shared" si="18"/>
        <v>2368.1596374775686</v>
      </c>
      <c r="O123">
        <v>1.1999999999999999E-3</v>
      </c>
      <c r="P123">
        <v>1784.77</v>
      </c>
      <c r="Q123">
        <v>1.8574999999999999</v>
      </c>
      <c r="R123">
        <f t="shared" si="20"/>
        <v>959.69358976496028</v>
      </c>
      <c r="S123">
        <v>1.1999999999999999E-3</v>
      </c>
      <c r="T123">
        <v>2262.88</v>
      </c>
      <c r="U123">
        <v>1.7769999999999999</v>
      </c>
      <c r="V123">
        <f t="shared" si="14"/>
        <v>1271.9008433548845</v>
      </c>
      <c r="AY123">
        <v>1.1999999999999999E-3</v>
      </c>
      <c r="AZ123">
        <v>2244.8200000000002</v>
      </c>
      <c r="BA123">
        <v>1.6679999999999999</v>
      </c>
      <c r="BB123">
        <f t="shared" si="21"/>
        <v>1344.2023049558754</v>
      </c>
      <c r="BC123">
        <v>1.5E-3</v>
      </c>
      <c r="BD123">
        <v>1871.48</v>
      </c>
      <c r="BE123">
        <v>2.1637</v>
      </c>
      <c r="BF123">
        <f t="shared" si="23"/>
        <v>863.64883510801644</v>
      </c>
      <c r="CA123">
        <f t="shared" si="12"/>
        <v>-12043</v>
      </c>
    </row>
    <row r="124" spans="1:79">
      <c r="A124" s="1">
        <v>43802</v>
      </c>
      <c r="B124">
        <v>12229</v>
      </c>
      <c r="C124">
        <v>1.1999999999999999E-3</v>
      </c>
      <c r="D124">
        <v>1745.08</v>
      </c>
      <c r="E124">
        <v>0.93989999999999996</v>
      </c>
      <c r="F124">
        <f t="shared" si="13"/>
        <v>1854.44</v>
      </c>
      <c r="K124">
        <v>1.1999999999999999E-3</v>
      </c>
      <c r="L124">
        <v>2171.87</v>
      </c>
      <c r="M124">
        <v>0.91590000000000005</v>
      </c>
      <c r="N124">
        <f t="shared" si="18"/>
        <v>2368.4538483942642</v>
      </c>
      <c r="O124">
        <v>1.1999999999999999E-3</v>
      </c>
      <c r="P124">
        <v>1798.89</v>
      </c>
      <c r="Q124">
        <v>1.8547</v>
      </c>
      <c r="R124">
        <f t="shared" si="20"/>
        <v>968.7463844809638</v>
      </c>
      <c r="S124">
        <v>1.1999999999999999E-3</v>
      </c>
      <c r="T124">
        <v>2307.61</v>
      </c>
      <c r="U124">
        <v>1.772</v>
      </c>
      <c r="V124">
        <f t="shared" si="14"/>
        <v>1300.7021371194296</v>
      </c>
      <c r="AY124">
        <v>1.1999999999999999E-3</v>
      </c>
      <c r="AZ124">
        <v>2301.5</v>
      </c>
      <c r="BA124">
        <v>1.6559999999999999</v>
      </c>
      <c r="BB124">
        <f t="shared" si="21"/>
        <v>1388.1289312728109</v>
      </c>
      <c r="BC124">
        <v>1.5E-3</v>
      </c>
      <c r="BD124">
        <v>1904.06</v>
      </c>
      <c r="BE124">
        <v>2.1551</v>
      </c>
      <c r="BF124">
        <f t="shared" si="23"/>
        <v>882.19024069343516</v>
      </c>
      <c r="CA124">
        <f t="shared" si="12"/>
        <v>-12229</v>
      </c>
    </row>
    <row r="125" spans="1:79">
      <c r="A125" s="1">
        <v>43809</v>
      </c>
      <c r="B125">
        <v>12192</v>
      </c>
      <c r="C125">
        <v>1.1999999999999999E-3</v>
      </c>
      <c r="D125">
        <v>1671.52</v>
      </c>
      <c r="E125">
        <v>0.96</v>
      </c>
      <c r="F125">
        <f t="shared" si="13"/>
        <v>1739.08</v>
      </c>
      <c r="K125">
        <v>1.1999999999999999E-3</v>
      </c>
      <c r="L125">
        <v>2089.71</v>
      </c>
      <c r="M125">
        <v>0.93469999999999998</v>
      </c>
      <c r="N125">
        <f t="shared" si="18"/>
        <v>2233.0216685307682</v>
      </c>
      <c r="S125">
        <v>1.1999999999999999E-3</v>
      </c>
      <c r="T125">
        <v>2271.37</v>
      </c>
      <c r="U125">
        <v>1.78</v>
      </c>
      <c r="V125">
        <f t="shared" si="14"/>
        <v>1274.5211364340319</v>
      </c>
      <c r="AY125">
        <v>1.1999999999999999E-3</v>
      </c>
      <c r="AZ125">
        <v>2268.9299999999998</v>
      </c>
      <c r="BA125">
        <v>1.6579999999999999</v>
      </c>
      <c r="BB125">
        <f t="shared" si="21"/>
        <v>1366.8338645013198</v>
      </c>
      <c r="BC125">
        <v>1.5E-3</v>
      </c>
      <c r="BD125">
        <v>1810.51</v>
      </c>
      <c r="BE125">
        <v>2.1808000000000001</v>
      </c>
      <c r="BF125">
        <f t="shared" si="23"/>
        <v>828.96107049989939</v>
      </c>
      <c r="BG125">
        <v>1E-3</v>
      </c>
      <c r="BH125">
        <v>2079.96</v>
      </c>
      <c r="BI125">
        <v>1.2129000000000001</v>
      </c>
      <c r="BJ125">
        <f t="shared" ref="BJ125:BJ132" si="24">BH125/(1+BG125)/BI125</f>
        <v>1713.1520470625096</v>
      </c>
      <c r="CA125">
        <f t="shared" si="12"/>
        <v>-12192</v>
      </c>
    </row>
    <row r="126" spans="1:79">
      <c r="A126" s="1">
        <v>43816</v>
      </c>
      <c r="B126">
        <v>10193</v>
      </c>
      <c r="K126">
        <v>1.1999999999999999E-3</v>
      </c>
      <c r="L126">
        <v>2033.5</v>
      </c>
      <c r="M126">
        <v>0.95750000000000002</v>
      </c>
      <c r="N126">
        <f t="shared" si="18"/>
        <v>2121.2143339220088</v>
      </c>
      <c r="S126">
        <v>1.1999999999999999E-3</v>
      </c>
      <c r="T126">
        <v>2257.75</v>
      </c>
      <c r="U126">
        <v>1.8220000000000001</v>
      </c>
      <c r="V126">
        <f t="shared" si="14"/>
        <v>1237.6750533827023</v>
      </c>
      <c r="AY126">
        <v>1.1999999999999999E-3</v>
      </c>
      <c r="AZ126">
        <v>2160.92</v>
      </c>
      <c r="BA126">
        <v>1.7090000000000001</v>
      </c>
      <c r="BB126">
        <f t="shared" si="21"/>
        <v>1262.9198384992426</v>
      </c>
      <c r="BC126">
        <v>1.5E-3</v>
      </c>
      <c r="BD126">
        <v>1725.67</v>
      </c>
      <c r="BE126">
        <v>2.2801</v>
      </c>
      <c r="BF126">
        <f t="shared" si="23"/>
        <v>755.70605321787934</v>
      </c>
      <c r="BG126">
        <v>1E-3</v>
      </c>
      <c r="BH126">
        <v>2015.16</v>
      </c>
      <c r="BI126">
        <v>1.2576000000000001</v>
      </c>
      <c r="BJ126">
        <f t="shared" si="24"/>
        <v>1600.7847114717345</v>
      </c>
      <c r="CA126">
        <f t="shared" si="12"/>
        <v>-10193</v>
      </c>
    </row>
    <row r="127" spans="1:79">
      <c r="A127" s="1">
        <v>43823</v>
      </c>
      <c r="B127">
        <v>10196</v>
      </c>
      <c r="K127">
        <v>1.1999999999999999E-3</v>
      </c>
      <c r="L127">
        <v>2059.59</v>
      </c>
      <c r="M127">
        <v>0.94469999999999998</v>
      </c>
      <c r="N127">
        <f t="shared" si="18"/>
        <v>2177.5393820841477</v>
      </c>
      <c r="S127">
        <v>1.1999999999999999E-3</v>
      </c>
      <c r="T127">
        <v>2287.98</v>
      </c>
      <c r="U127">
        <v>1.804</v>
      </c>
      <c r="V127">
        <f t="shared" si="14"/>
        <v>1266.7614826731203</v>
      </c>
      <c r="AY127">
        <v>1.1999999999999999E-3</v>
      </c>
      <c r="AZ127">
        <v>2158.4899999999998</v>
      </c>
      <c r="BA127">
        <v>1.698</v>
      </c>
      <c r="BB127">
        <f t="shared" si="21"/>
        <v>1269.6719178446403</v>
      </c>
      <c r="BC127">
        <v>1.5E-3</v>
      </c>
      <c r="BD127">
        <v>1704.77</v>
      </c>
      <c r="BE127">
        <v>2.2740999999999998</v>
      </c>
      <c r="BF127">
        <f t="shared" si="23"/>
        <v>748.5232289642139</v>
      </c>
      <c r="BG127">
        <v>1E-3</v>
      </c>
      <c r="BH127">
        <v>1985.16</v>
      </c>
      <c r="BI127">
        <v>1.2546999999999999</v>
      </c>
      <c r="BJ127">
        <f t="shared" si="24"/>
        <v>1580.5984085254033</v>
      </c>
      <c r="CA127">
        <f t="shared" si="12"/>
        <v>-10196</v>
      </c>
    </row>
    <row r="128" spans="1:79">
      <c r="A128" s="1">
        <v>43830</v>
      </c>
      <c r="B128">
        <v>8117</v>
      </c>
      <c r="K128">
        <v>1.1999999999999999E-3</v>
      </c>
      <c r="L128">
        <v>1918.86</v>
      </c>
      <c r="M128">
        <v>0.96509999999999996</v>
      </c>
      <c r="N128">
        <f t="shared" si="18"/>
        <v>1985.8668820294104</v>
      </c>
      <c r="S128">
        <v>1.1999999999999999E-3</v>
      </c>
      <c r="T128">
        <v>2176.17</v>
      </c>
      <c r="U128">
        <v>1.847</v>
      </c>
      <c r="V128">
        <f t="shared" si="14"/>
        <v>1176.8065652024284</v>
      </c>
      <c r="AY128">
        <v>1.1999999999999999E-3</v>
      </c>
      <c r="AZ128">
        <v>2065.7800000000002</v>
      </c>
      <c r="BA128">
        <v>1.724</v>
      </c>
      <c r="BB128">
        <f t="shared" si="21"/>
        <v>1196.8120853583589</v>
      </c>
      <c r="BG128">
        <v>1E-3</v>
      </c>
      <c r="BH128">
        <v>1956.2</v>
      </c>
      <c r="BI128">
        <v>1.258</v>
      </c>
      <c r="BJ128">
        <f t="shared" si="24"/>
        <v>1553.4544946309654</v>
      </c>
      <c r="CA128">
        <f t="shared" si="12"/>
        <v>-8117</v>
      </c>
    </row>
    <row r="129" spans="1:79">
      <c r="A129" s="1">
        <v>43837</v>
      </c>
      <c r="B129">
        <v>7844</v>
      </c>
      <c r="K129">
        <v>1.1999999999999999E-3</v>
      </c>
      <c r="L129">
        <v>1837.85</v>
      </c>
      <c r="M129">
        <v>0.99239999999999995</v>
      </c>
      <c r="N129">
        <f t="shared" si="18"/>
        <v>1849.7049811890381</v>
      </c>
      <c r="S129">
        <v>1.1999999999999999E-3</v>
      </c>
      <c r="T129">
        <v>2094.35</v>
      </c>
      <c r="U129">
        <v>1.8759999999999999</v>
      </c>
      <c r="V129">
        <f t="shared" si="14"/>
        <v>1115.0531941627403</v>
      </c>
      <c r="AY129">
        <v>1.1999999999999999E-3</v>
      </c>
      <c r="AZ129">
        <v>2025.32</v>
      </c>
      <c r="BA129">
        <v>1.7410000000000001</v>
      </c>
      <c r="BB129">
        <f t="shared" si="21"/>
        <v>1161.9141464475827</v>
      </c>
      <c r="BG129">
        <v>1E-3</v>
      </c>
      <c r="BH129">
        <v>1886.48</v>
      </c>
      <c r="BI129">
        <v>1.2767999999999999</v>
      </c>
      <c r="BJ129">
        <f t="shared" si="24"/>
        <v>1476.0302354287319</v>
      </c>
      <c r="CA129">
        <f t="shared" si="12"/>
        <v>-7844</v>
      </c>
    </row>
    <row r="130" spans="1:79">
      <c r="A130" s="1">
        <v>43844</v>
      </c>
      <c r="B130">
        <v>7689</v>
      </c>
      <c r="K130">
        <v>1.1999999999999999E-3</v>
      </c>
      <c r="L130">
        <v>1746.17</v>
      </c>
      <c r="M130">
        <v>0.99619999999999997</v>
      </c>
      <c r="N130">
        <f t="shared" si="18"/>
        <v>1750.7298810189066</v>
      </c>
      <c r="S130">
        <v>1.1999999999999999E-3</v>
      </c>
      <c r="T130">
        <v>2045.27</v>
      </c>
      <c r="U130">
        <v>1.8839999999999999</v>
      </c>
      <c r="V130">
        <f t="shared" si="14"/>
        <v>1084.2986293305783</v>
      </c>
      <c r="AY130">
        <v>1.1999999999999999E-3</v>
      </c>
      <c r="AZ130">
        <v>1995.3</v>
      </c>
      <c r="BA130">
        <v>1.74</v>
      </c>
      <c r="BB130">
        <f t="shared" si="21"/>
        <v>1145.3497182691115</v>
      </c>
      <c r="BG130">
        <v>1E-3</v>
      </c>
      <c r="BH130">
        <v>1902.26</v>
      </c>
      <c r="BI130">
        <v>1.2630999999999999</v>
      </c>
      <c r="BJ130">
        <f t="shared" si="24"/>
        <v>1504.5203391335924</v>
      </c>
      <c r="CA130">
        <f t="shared" si="12"/>
        <v>-7689</v>
      </c>
    </row>
    <row r="131" spans="1:79">
      <c r="A131" s="1">
        <v>43851</v>
      </c>
      <c r="B131">
        <v>7796</v>
      </c>
      <c r="K131">
        <v>1.1999999999999999E-3</v>
      </c>
      <c r="L131">
        <v>1729.93</v>
      </c>
      <c r="M131">
        <v>0.99350000000000005</v>
      </c>
      <c r="N131">
        <f t="shared" si="18"/>
        <v>1739.1611193894953</v>
      </c>
      <c r="S131">
        <v>1.1999999999999999E-3</v>
      </c>
      <c r="T131">
        <v>2079.19</v>
      </c>
      <c r="U131">
        <v>1.8420000000000001</v>
      </c>
      <c r="V131">
        <f t="shared" si="14"/>
        <v>1127.4147461699597</v>
      </c>
      <c r="AY131">
        <v>1.1999999999999999E-3</v>
      </c>
      <c r="AZ131">
        <v>2033.98</v>
      </c>
      <c r="BA131">
        <v>1.696</v>
      </c>
      <c r="BB131">
        <f t="shared" si="21"/>
        <v>1197.8432484791836</v>
      </c>
      <c r="BG131">
        <v>1E-3</v>
      </c>
      <c r="BH131">
        <v>1952.9</v>
      </c>
      <c r="BI131">
        <v>1.2316</v>
      </c>
      <c r="BJ131">
        <f t="shared" si="24"/>
        <v>1584.0768520209899</v>
      </c>
      <c r="CA131">
        <f t="shared" si="12"/>
        <v>-7796</v>
      </c>
    </row>
    <row r="132" spans="1:79">
      <c r="A132" s="1">
        <v>43865</v>
      </c>
      <c r="B132">
        <v>-160301.29999999999</v>
      </c>
      <c r="K132">
        <v>1.1999999999999999E-3</v>
      </c>
      <c r="L132">
        <v>2049.81</v>
      </c>
      <c r="M132">
        <v>0.90990000000000004</v>
      </c>
      <c r="N132">
        <f t="shared" si="18"/>
        <v>2250.0859173409972</v>
      </c>
      <c r="S132">
        <v>1.1999999999999999E-3</v>
      </c>
      <c r="T132">
        <v>2317.4</v>
      </c>
      <c r="U132">
        <v>1.6990000000000001</v>
      </c>
      <c r="V132">
        <f t="shared" si="14"/>
        <v>1362.3439982674115</v>
      </c>
      <c r="AR132">
        <f>AT132*AS132</f>
        <v>-172923.32193893645</v>
      </c>
      <c r="AS132">
        <v>0.94820000000000004</v>
      </c>
      <c r="AT132">
        <f>-SUM(AT3:AT131)</f>
        <v>-182370.09274302516</v>
      </c>
      <c r="AY132">
        <v>1.1999999999999999E-3</v>
      </c>
      <c r="AZ132">
        <v>2355.27</v>
      </c>
      <c r="BA132">
        <v>1.5920000000000001</v>
      </c>
      <c r="BB132">
        <f t="shared" si="21"/>
        <v>1477.6677534697055</v>
      </c>
      <c r="BC132">
        <v>1.5E-3</v>
      </c>
      <c r="BD132">
        <v>1865.53</v>
      </c>
      <c r="BE132">
        <v>2.1316999999999999</v>
      </c>
      <c r="BF132">
        <f t="shared" si="23"/>
        <v>873.82647471772111</v>
      </c>
      <c r="BG132">
        <v>1E-3</v>
      </c>
      <c r="BH132">
        <v>2192.44</v>
      </c>
      <c r="BI132">
        <v>1.1540999999999999</v>
      </c>
      <c r="BJ132">
        <f t="shared" si="24"/>
        <v>1897.7989344508712</v>
      </c>
      <c r="BO132">
        <v>1.1999999999999999E-3</v>
      </c>
      <c r="BP132">
        <v>1841.55</v>
      </c>
      <c r="BQ132">
        <v>1.1832</v>
      </c>
      <c r="BR132">
        <f>BP132/(1+BO132)/BQ132</f>
        <v>1554.5493480845296</v>
      </c>
      <c r="CA132">
        <f t="shared" si="12"/>
        <v>160301.29999999999</v>
      </c>
    </row>
    <row r="133" spans="1:79">
      <c r="A133" s="1">
        <v>43868</v>
      </c>
      <c r="B133">
        <v>157548.35999999999</v>
      </c>
      <c r="BO133">
        <v>1.1999999999999999E-3</v>
      </c>
      <c r="BP133">
        <v>157548.35999999999</v>
      </c>
      <c r="BQ133">
        <v>1.1794</v>
      </c>
      <c r="BR133">
        <f>BP133/(1+BO133)/BQ133</f>
        <v>133423.37507692142</v>
      </c>
      <c r="CA133">
        <f t="shared" si="12"/>
        <v>-157548.35999999999</v>
      </c>
    </row>
    <row r="134" spans="1:79">
      <c r="A134" s="1">
        <v>43872</v>
      </c>
      <c r="B134">
        <v>-2150</v>
      </c>
      <c r="H134">
        <f>J134*I134</f>
        <v>-11719.025318</v>
      </c>
      <c r="I134">
        <v>0.88270000000000004</v>
      </c>
      <c r="J134">
        <f>-SUM(J3:J133)</f>
        <v>-13276.34</v>
      </c>
      <c r="K134">
        <v>1.1999999999999999E-3</v>
      </c>
      <c r="L134">
        <v>1725.29</v>
      </c>
      <c r="M134">
        <v>0.9607</v>
      </c>
      <c r="N134">
        <f t="shared" si="18"/>
        <v>1793.7151383781325</v>
      </c>
      <c r="S134">
        <v>1.1999999999999999E-3</v>
      </c>
      <c r="T134">
        <v>2042.98</v>
      </c>
      <c r="U134">
        <v>1.766</v>
      </c>
      <c r="V134">
        <f t="shared" si="14"/>
        <v>1155.4537725737041</v>
      </c>
      <c r="AY134">
        <v>1.1999999999999999E-3</v>
      </c>
      <c r="AZ134">
        <v>2133.89</v>
      </c>
      <c r="BA134">
        <v>1.625</v>
      </c>
      <c r="BB134">
        <f t="shared" si="21"/>
        <v>1311.5891699191739</v>
      </c>
      <c r="BG134">
        <v>1E-3</v>
      </c>
      <c r="BH134">
        <v>2081.2600000000002</v>
      </c>
      <c r="BI134">
        <v>1.1635</v>
      </c>
      <c r="BJ134">
        <f t="shared" ref="BJ134:BJ138" si="25">BH134/(1+BG134)/BI134</f>
        <v>1787.0054311824836</v>
      </c>
      <c r="BO134">
        <v>1.1999999999999999E-3</v>
      </c>
      <c r="BP134">
        <v>1585.58</v>
      </c>
      <c r="BQ134">
        <v>1.1886000000000001</v>
      </c>
      <c r="BR134">
        <f>BP134/(1+BO134)/BQ134</f>
        <v>1332.390698720008</v>
      </c>
      <c r="CA134">
        <f t="shared" si="12"/>
        <v>2150</v>
      </c>
    </row>
    <row r="135" spans="1:79">
      <c r="A135" s="1">
        <v>43875</v>
      </c>
      <c r="B135">
        <v>11778.35</v>
      </c>
      <c r="K135">
        <v>1.1999999999999999E-3</v>
      </c>
      <c r="L135">
        <v>2150.73</v>
      </c>
      <c r="M135">
        <v>0.96399999999999997</v>
      </c>
      <c r="N135">
        <f t="shared" si="18"/>
        <v>2228.3736694389968</v>
      </c>
      <c r="S135">
        <v>1.1999999999999999E-3</v>
      </c>
      <c r="T135">
        <v>2526.46</v>
      </c>
      <c r="U135">
        <v>1.7789999999999999</v>
      </c>
      <c r="V135">
        <f t="shared" si="14"/>
        <v>1418.4552454985439</v>
      </c>
      <c r="AY135">
        <v>1.1999999999999999E-3</v>
      </c>
      <c r="AZ135">
        <v>2639.45</v>
      </c>
      <c r="BA135">
        <v>1.6339999999999999</v>
      </c>
      <c r="BB135">
        <f t="shared" si="21"/>
        <v>1613.3944040712954</v>
      </c>
      <c r="BG135">
        <v>1E-3</v>
      </c>
      <c r="BH135">
        <v>2545.37</v>
      </c>
      <c r="BI135">
        <v>1.1662999999999999</v>
      </c>
      <c r="BJ135">
        <f t="shared" si="25"/>
        <v>2180.2513699967189</v>
      </c>
      <c r="BO135">
        <v>1.1999999999999999E-3</v>
      </c>
      <c r="BP135">
        <v>1916.34</v>
      </c>
      <c r="BQ135">
        <v>1.1989000000000001</v>
      </c>
      <c r="BR135">
        <f>BP135/(1+BO135)/BQ135</f>
        <v>1596.4994146485387</v>
      </c>
      <c r="CA135">
        <f t="shared" si="12"/>
        <v>-11778.35</v>
      </c>
    </row>
    <row r="136" spans="1:79">
      <c r="A136" s="1">
        <v>43879</v>
      </c>
      <c r="B136">
        <v>7473</v>
      </c>
      <c r="K136">
        <v>1.1999999999999999E-3</v>
      </c>
      <c r="L136">
        <v>1667.36</v>
      </c>
      <c r="M136">
        <v>0.99939999999999996</v>
      </c>
      <c r="N136">
        <f t="shared" si="18"/>
        <v>1666.3613829504252</v>
      </c>
      <c r="S136">
        <v>1.1999999999999999E-3</v>
      </c>
      <c r="T136">
        <v>1906.36</v>
      </c>
      <c r="U136">
        <v>1.8149999999999999</v>
      </c>
      <c r="V136">
        <f t="shared" si="14"/>
        <v>1049.0771955196462</v>
      </c>
      <c r="AY136">
        <v>1.1999999999999999E-3</v>
      </c>
      <c r="AZ136">
        <v>1992.3</v>
      </c>
      <c r="BA136">
        <v>1.6439999999999999</v>
      </c>
      <c r="BB136">
        <f t="shared" si="21"/>
        <v>1210.4088232806762</v>
      </c>
      <c r="BG136">
        <v>1E-3</v>
      </c>
      <c r="BH136">
        <v>1906.36</v>
      </c>
      <c r="BI136">
        <v>1.1746000000000001</v>
      </c>
      <c r="BJ136">
        <f t="shared" si="25"/>
        <v>1621.3651834288648</v>
      </c>
      <c r="CA136">
        <f t="shared" si="12"/>
        <v>-7473</v>
      </c>
    </row>
    <row r="137" spans="1:79">
      <c r="A137" s="1">
        <v>43886</v>
      </c>
      <c r="B137">
        <v>7525</v>
      </c>
      <c r="S137">
        <v>1.1999999999999999E-3</v>
      </c>
      <c r="T137">
        <v>1881.25</v>
      </c>
      <c r="U137">
        <v>1.81</v>
      </c>
      <c r="V137">
        <f t="shared" si="14"/>
        <v>1038.1188982061303</v>
      </c>
      <c r="AY137">
        <v>1.1999999999999999E-3</v>
      </c>
      <c r="AZ137">
        <v>2031.75</v>
      </c>
      <c r="BA137">
        <v>1.633</v>
      </c>
      <c r="BB137">
        <f t="shared" si="21"/>
        <v>1242.6912567136214</v>
      </c>
      <c r="BG137">
        <v>1E-3</v>
      </c>
      <c r="BH137">
        <v>1956.5</v>
      </c>
      <c r="BI137">
        <v>1.1614</v>
      </c>
      <c r="BJ137">
        <f t="shared" si="25"/>
        <v>1682.9218654601814</v>
      </c>
      <c r="BO137">
        <v>1.1999999999999999E-3</v>
      </c>
      <c r="BP137">
        <v>1655.5</v>
      </c>
      <c r="BQ137">
        <v>1.1452</v>
      </c>
      <c r="BR137">
        <f t="shared" ref="BR137:BR138" si="26">BP137/(1+BO137)/BQ137</f>
        <v>1443.8663823460745</v>
      </c>
      <c r="CA137">
        <f t="shared" si="12"/>
        <v>-7525</v>
      </c>
    </row>
    <row r="138" spans="1:79">
      <c r="A138" s="1">
        <v>43893</v>
      </c>
      <c r="B138">
        <v>9103</v>
      </c>
      <c r="S138">
        <v>1.1999999999999999E-3</v>
      </c>
      <c r="T138">
        <v>1846.09</v>
      </c>
      <c r="U138">
        <v>1.8149999999999999</v>
      </c>
      <c r="V138">
        <f t="shared" si="14"/>
        <v>1015.9103841230742</v>
      </c>
      <c r="AY138">
        <v>1.1999999999999999E-3</v>
      </c>
      <c r="AZ138">
        <v>1958.06</v>
      </c>
      <c r="BA138">
        <v>1.653</v>
      </c>
      <c r="BB138">
        <f t="shared" si="21"/>
        <v>1183.1295488366168</v>
      </c>
      <c r="BG138">
        <v>1E-3</v>
      </c>
      <c r="BH138">
        <v>1877.04</v>
      </c>
      <c r="BI138">
        <v>1.1640999999999999</v>
      </c>
      <c r="BJ138">
        <f t="shared" si="25"/>
        <v>1610.8279659520963</v>
      </c>
      <c r="BK138">
        <v>1.1999999999999999E-3</v>
      </c>
      <c r="BL138">
        <v>1665.85</v>
      </c>
      <c r="BM138">
        <v>1.7808999999999999</v>
      </c>
      <c r="BN138">
        <f>BL138/(1+BK138)/BM138</f>
        <v>934.27670051595328</v>
      </c>
      <c r="BO138">
        <v>1.1999999999999999E-3</v>
      </c>
      <c r="BP138">
        <v>1755.97</v>
      </c>
      <c r="BQ138">
        <v>1.1285000000000001</v>
      </c>
      <c r="BR138">
        <f t="shared" si="26"/>
        <v>1554.156279633248</v>
      </c>
      <c r="CA138">
        <f t="shared" si="12"/>
        <v>-9103</v>
      </c>
    </row>
    <row r="142" spans="1:79">
      <c r="CA142">
        <f t="shared" si="12"/>
        <v>0</v>
      </c>
    </row>
    <row r="143" spans="1:79">
      <c r="CA143">
        <f t="shared" si="12"/>
        <v>0</v>
      </c>
    </row>
    <row r="144" spans="1:79">
      <c r="CA144">
        <f t="shared" si="12"/>
        <v>0</v>
      </c>
    </row>
    <row r="145" spans="1:79">
      <c r="CA145">
        <f t="shared" si="12"/>
        <v>0</v>
      </c>
    </row>
    <row r="146" spans="1:79">
      <c r="A146" s="1">
        <v>43875</v>
      </c>
      <c r="CA146">
        <f>B151</f>
        <v>1891003.4360998555</v>
      </c>
    </row>
    <row r="147" spans="1:79">
      <c r="A147" t="s">
        <v>103</v>
      </c>
      <c r="B147">
        <f>SUM(B3:B146)</f>
        <v>1696872.6</v>
      </c>
      <c r="D147">
        <f>SUM(D3:D146)</f>
        <v>144093.30999999994</v>
      </c>
      <c r="H147">
        <f>SUM(H3:H146)</f>
        <v>-2802.5753180000011</v>
      </c>
      <c r="L147">
        <f>SUM(L3:L146)</f>
        <v>310460.12999999989</v>
      </c>
      <c r="P147">
        <f>SUM(P3:P146)</f>
        <v>331845.48999999982</v>
      </c>
      <c r="T147">
        <f>SUM(T3:T146)</f>
        <v>149866.38999999996</v>
      </c>
      <c r="X147">
        <f>SUM(X3:X146)</f>
        <v>126545.85999999999</v>
      </c>
      <c r="AB147">
        <f>SUM(AB3:AB146)</f>
        <v>44400.29</v>
      </c>
      <c r="AF147">
        <f>SUM(AF3:AF146)</f>
        <v>34112.33</v>
      </c>
      <c r="AJ147">
        <f>SUM(AJ3:AJ146)</f>
        <v>9348.7099999999991</v>
      </c>
      <c r="AN147">
        <f>SUM(AN3:AN146)</f>
        <v>61287.599999999991</v>
      </c>
      <c r="AR147">
        <f>SUM(AR3:AR146)</f>
        <v>5356.7580610635341</v>
      </c>
      <c r="AV147">
        <f>SUM(AV3:AV146)</f>
        <v>136722.26</v>
      </c>
      <c r="AZ147">
        <f>SUM(AZ3:AZ146)</f>
        <v>101030.45000000001</v>
      </c>
      <c r="BD147">
        <f>SUM(BD3:BD146)</f>
        <v>50337.350000000006</v>
      </c>
      <c r="BH147">
        <f>SUM(BH3:BH146)</f>
        <v>26337.09</v>
      </c>
      <c r="BL147">
        <f>SUM(BL3:BL146)</f>
        <v>1665.85</v>
      </c>
      <c r="BP147">
        <f>SUM(BP3:BP146)</f>
        <v>166303.29999999996</v>
      </c>
      <c r="BT147">
        <f>SUM(BT3:BT146)</f>
        <v>-38.580000000001746</v>
      </c>
    </row>
    <row r="148" spans="1:79">
      <c r="A148" t="s">
        <v>104</v>
      </c>
      <c r="F148">
        <f>SUM(F3:F146)</f>
        <v>156166.15999999995</v>
      </c>
      <c r="J148">
        <f>SUM(J3:J146)</f>
        <v>0</v>
      </c>
      <c r="N148">
        <f>SUM(N3:N146)</f>
        <v>347313.61230346141</v>
      </c>
      <c r="R148">
        <f>SUM(R3:R146)</f>
        <v>215675.06310702069</v>
      </c>
      <c r="V148">
        <f>SUM(V3:V146)</f>
        <v>85601.419635578306</v>
      </c>
      <c r="Z148">
        <f>SUM(Z3:Z146)</f>
        <v>49420.824190939158</v>
      </c>
      <c r="AD148">
        <f>SUM(AD3:AD146)</f>
        <v>46613.752240640744</v>
      </c>
      <c r="AH148">
        <f>SUM(AH3:AH146)</f>
        <v>30341.325609682579</v>
      </c>
      <c r="AL148">
        <f>SUM(AL3:AL146)</f>
        <v>6184.5299498470831</v>
      </c>
      <c r="AP148">
        <f>SUM(AP3:AP146)</f>
        <v>45400.060971955238</v>
      </c>
      <c r="AT148">
        <f>SUM(AT3:AT146)</f>
        <v>0</v>
      </c>
      <c r="AX148">
        <f>SUM(AX3:AX146)</f>
        <v>119403.45269870742</v>
      </c>
      <c r="BB148">
        <f>SUM(BB3:BB146)</f>
        <v>60968.453391886935</v>
      </c>
      <c r="BF148">
        <f>SUM(BF3:BF146)</f>
        <v>23567.172478768101</v>
      </c>
      <c r="BJ148">
        <f>SUM(BJ3:BJ146)</f>
        <v>21792.787838745146</v>
      </c>
      <c r="BN148">
        <f>SUM(BN3:BN146)</f>
        <v>934.27670051595328</v>
      </c>
      <c r="BR148">
        <f>SUM(BR3:BR146)</f>
        <v>140904.83720035382</v>
      </c>
      <c r="BV148">
        <f>SUM(BV3:BV146)</f>
        <v>0</v>
      </c>
    </row>
    <row r="149" spans="1:79">
      <c r="A149" t="s">
        <v>143</v>
      </c>
      <c r="F149">
        <v>1.0281</v>
      </c>
      <c r="J149">
        <v>0.81140000000000001</v>
      </c>
      <c r="N149">
        <v>0.96399999999999997</v>
      </c>
      <c r="R149">
        <v>1.9419</v>
      </c>
      <c r="V149">
        <v>1.7789999999999999</v>
      </c>
      <c r="Z149">
        <v>2.702</v>
      </c>
      <c r="AD149">
        <v>1.2312000000000001</v>
      </c>
      <c r="AH149">
        <v>1.5322</v>
      </c>
      <c r="AL149">
        <v>1.6478999999999999</v>
      </c>
      <c r="AP149">
        <v>1.5278</v>
      </c>
      <c r="AT149">
        <v>0.96730000000000005</v>
      </c>
      <c r="AX149">
        <v>1.33</v>
      </c>
      <c r="BB149">
        <v>1.6339999999999999</v>
      </c>
      <c r="BF149">
        <v>2.2542</v>
      </c>
      <c r="BJ149">
        <v>1.1662999999999999</v>
      </c>
      <c r="BN149">
        <v>1.7808999999999999</v>
      </c>
      <c r="BR149">
        <v>1.1989000000000001</v>
      </c>
      <c r="BV149">
        <v>1.2357</v>
      </c>
    </row>
    <row r="150" spans="1:79">
      <c r="A150" t="s">
        <v>109</v>
      </c>
      <c r="F150">
        <f>D147/F148</f>
        <v>0.9226922785320455</v>
      </c>
      <c r="J150" t="e">
        <f t="shared" ref="J150:BV150" si="27">H147/J148</f>
        <v>#DIV/0!</v>
      </c>
      <c r="N150">
        <f t="shared" si="27"/>
        <v>0.89388989950885889</v>
      </c>
      <c r="R150">
        <f t="shared" si="27"/>
        <v>1.5386363412599717</v>
      </c>
      <c r="V150">
        <f t="shared" si="27"/>
        <v>1.7507465488073677</v>
      </c>
      <c r="Z150">
        <f t="shared" si="27"/>
        <v>2.5605776931417701</v>
      </c>
      <c r="AD150">
        <f t="shared" si="27"/>
        <v>0.95251482375385965</v>
      </c>
      <c r="AH150">
        <f t="shared" si="27"/>
        <v>1.1242860789547708</v>
      </c>
      <c r="AL150">
        <f t="shared" si="27"/>
        <v>1.5116282200607909</v>
      </c>
      <c r="AP150">
        <f t="shared" si="27"/>
        <v>1.3499453235945849</v>
      </c>
      <c r="AT150" t="e">
        <f t="shared" si="27"/>
        <v>#DIV/0!</v>
      </c>
      <c r="AX150">
        <f t="shared" si="27"/>
        <v>1.1450444431032778</v>
      </c>
      <c r="BB150">
        <f t="shared" si="27"/>
        <v>1.6570938637824151</v>
      </c>
      <c r="BF150">
        <f t="shared" si="27"/>
        <v>2.1359096024501634</v>
      </c>
      <c r="BJ150">
        <f>BH147/BJ148</f>
        <v>1.2085232139586837</v>
      </c>
      <c r="BN150">
        <f>BL147/BN148</f>
        <v>1.7830370800000002</v>
      </c>
      <c r="BR150">
        <f>BP147/BR148</f>
        <v>1.1802525967474902</v>
      </c>
      <c r="BV150" t="e">
        <f t="shared" si="27"/>
        <v>#DIV/0!</v>
      </c>
    </row>
    <row r="151" spans="1:79">
      <c r="A151" t="s">
        <v>105</v>
      </c>
      <c r="B151">
        <f>SUM(C151:BV151)</f>
        <v>1891003.4360998555</v>
      </c>
      <c r="F151">
        <f>F148*F149</f>
        <v>160554.42909599995</v>
      </c>
      <c r="J151">
        <f>J148*J149</f>
        <v>0</v>
      </c>
      <c r="N151">
        <f>N148*N149</f>
        <v>334810.32226053678</v>
      </c>
      <c r="R151">
        <f>R148*R149</f>
        <v>418819.40504752344</v>
      </c>
      <c r="V151">
        <f>V148*V149</f>
        <v>152284.92553169379</v>
      </c>
      <c r="Z151">
        <f>Z148*Z149</f>
        <v>133535.0669639176</v>
      </c>
      <c r="AD151">
        <f>AD148*AD149</f>
        <v>57390.851758676887</v>
      </c>
      <c r="AH151">
        <f>AH148*AH149</f>
        <v>46488.979099155651</v>
      </c>
      <c r="AL151">
        <f>AL148*AL149</f>
        <v>10191.486904353007</v>
      </c>
      <c r="AP151">
        <f>AP148*AP149</f>
        <v>69362.21315295322</v>
      </c>
      <c r="AT151">
        <f>AT148*AT149</f>
        <v>0</v>
      </c>
      <c r="AX151">
        <f>AX148*AX149</f>
        <v>158806.59208928086</v>
      </c>
      <c r="BB151">
        <f>BB148*BB149</f>
        <v>99622.452842343249</v>
      </c>
      <c r="BF151">
        <f>BF148*BF149</f>
        <v>53125.120201639053</v>
      </c>
      <c r="BJ151">
        <f>BJ148*BJ149</f>
        <v>25416.92845632846</v>
      </c>
      <c r="BN151">
        <f>BN148*BN149</f>
        <v>1663.8533759488612</v>
      </c>
      <c r="BR151">
        <f>BR148*BR149</f>
        <v>168930.80931950422</v>
      </c>
      <c r="BV151">
        <f>BV148*BV149</f>
        <v>0</v>
      </c>
    </row>
    <row r="152" spans="1:79">
      <c r="A152" t="s">
        <v>107</v>
      </c>
      <c r="B152">
        <f>SUM(C152:BV152)</f>
        <v>99.999999999999972</v>
      </c>
      <c r="F152">
        <f>100*F151/B151</f>
        <v>8.4904356084692907</v>
      </c>
      <c r="J152">
        <f>100*J151/B151</f>
        <v>0</v>
      </c>
      <c r="N152">
        <f>100*N151/B151</f>
        <v>17.705431723121254</v>
      </c>
      <c r="R152">
        <f>100*R151/B151</f>
        <v>22.147998097313213</v>
      </c>
      <c r="V152">
        <f>100*V151/B151</f>
        <v>8.0531279121193684</v>
      </c>
      <c r="Z152">
        <f>100*Z151/B151</f>
        <v>7.0615983247143195</v>
      </c>
      <c r="AD152">
        <f>100*AD151/B151</f>
        <v>3.0349416961951166</v>
      </c>
      <c r="AH152">
        <f>100*AH151/B151</f>
        <v>2.4584291181954669</v>
      </c>
      <c r="AL152">
        <f>100*AL151/B151</f>
        <v>0.53894597491439145</v>
      </c>
      <c r="AP152">
        <f>100*AP151/B151</f>
        <v>3.6680109527463869</v>
      </c>
      <c r="AT152">
        <f>100*AT151/B151</f>
        <v>0</v>
      </c>
      <c r="AX152">
        <f>100*AX151/B151</f>
        <v>8.3980065322787176</v>
      </c>
      <c r="BB152">
        <f>100*BB151/B151</f>
        <v>5.2682322485786655</v>
      </c>
      <c r="BF152">
        <f>100*BF151/B151</f>
        <v>2.8093613785921088</v>
      </c>
      <c r="BJ152">
        <f>100*BJ151/B151</f>
        <v>1.3440974231517104</v>
      </c>
      <c r="BN152">
        <f>100*BN151/B151</f>
        <v>8.7987855769342996E-2</v>
      </c>
      <c r="BR152">
        <f>100*BR151/B151</f>
        <v>8.9333951538406264</v>
      </c>
      <c r="BV152">
        <f>100*BV151/B151</f>
        <v>0</v>
      </c>
    </row>
    <row r="153" spans="1:79">
      <c r="A153" t="s">
        <v>108</v>
      </c>
      <c r="B153">
        <f>100*(B151/B147-1)</f>
        <v>11.440507442919134</v>
      </c>
      <c r="F153">
        <f>100*(F149/F150-1)</f>
        <v>11.423930157479223</v>
      </c>
      <c r="J153" t="e">
        <f t="shared" ref="J153:BV153" si="28">100*(J149/J150-1)</f>
        <v>#DIV/0!</v>
      </c>
      <c r="N153">
        <f t="shared" si="28"/>
        <v>7.8432590556915871</v>
      </c>
      <c r="R153">
        <f t="shared" si="28"/>
        <v>26.209159885681643</v>
      </c>
      <c r="V153">
        <f t="shared" si="28"/>
        <v>1.6137944816672078</v>
      </c>
      <c r="Z153">
        <f t="shared" si="28"/>
        <v>5.5230625197202343</v>
      </c>
      <c r="AD153">
        <f t="shared" si="28"/>
        <v>29.257830880557066</v>
      </c>
      <c r="AH153">
        <f t="shared" si="28"/>
        <v>36.282039658843736</v>
      </c>
      <c r="AL153">
        <f t="shared" si="28"/>
        <v>9.0149004980688119</v>
      </c>
      <c r="AP153">
        <f t="shared" si="28"/>
        <v>13.174954073830957</v>
      </c>
      <c r="AT153" t="e">
        <f t="shared" si="28"/>
        <v>#DIV/0!</v>
      </c>
      <c r="AX153">
        <f t="shared" si="28"/>
        <v>16.152696780524888</v>
      </c>
      <c r="BB153">
        <f t="shared" si="28"/>
        <v>-1.3936364310529803</v>
      </c>
      <c r="BF153">
        <f t="shared" si="28"/>
        <v>5.5381743409993689</v>
      </c>
      <c r="BJ153">
        <f>100*(BJ149/BJ150-1)</f>
        <v>-3.4937859257478276</v>
      </c>
      <c r="BN153">
        <f>100*(BN149/BN150-1)</f>
        <v>-0.1198561725929026</v>
      </c>
      <c r="BR153">
        <f>100*(BR149/BR150-1)</f>
        <v>1.5799501991266895</v>
      </c>
      <c r="BV153" t="e">
        <f t="shared" si="28"/>
        <v>#DIV/0!</v>
      </c>
    </row>
    <row r="155" spans="1:79">
      <c r="A155" t="s">
        <v>106</v>
      </c>
      <c r="B155">
        <f>SUM(C147:BV147)</f>
        <v>1696872.0127430633</v>
      </c>
    </row>
    <row r="156" spans="1:79">
      <c r="A156" t="s">
        <v>114</v>
      </c>
      <c r="B156">
        <f>XIRR(CA3:CA146,A3:A146)*100</f>
        <v>7.8262761235237148</v>
      </c>
    </row>
  </sheetData>
  <mergeCells count="18">
    <mergeCell ref="AY1:BB1"/>
    <mergeCell ref="BC1:BF1"/>
    <mergeCell ref="BS1:BV1"/>
    <mergeCell ref="AA1:AD1"/>
    <mergeCell ref="AE1:AH1"/>
    <mergeCell ref="AI1:AL1"/>
    <mergeCell ref="AM1:AP1"/>
    <mergeCell ref="AQ1:AT1"/>
    <mergeCell ref="AU1:AX1"/>
    <mergeCell ref="BG1:BJ1"/>
    <mergeCell ref="BO1:BR1"/>
    <mergeCell ref="BK1:BN1"/>
    <mergeCell ref="W1:Z1"/>
    <mergeCell ref="C1:F1"/>
    <mergeCell ref="G1:J1"/>
    <mergeCell ref="K1:N1"/>
    <mergeCell ref="O1:R1"/>
    <mergeCell ref="S1:V1"/>
  </mergeCells>
  <phoneticPr fontId="6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B109"/>
  <sheetViews>
    <sheetView workbookViewId="0">
      <pane xSplit="1" ySplit="1" topLeftCell="AB68" activePane="bottomRight" state="frozen"/>
      <selection pane="topRight" activeCell="B1" sqref="B1"/>
      <selection pane="bottomLeft" activeCell="A2" sqref="A2"/>
      <selection pane="bottomRight" activeCell="AP79" sqref="AP79"/>
    </sheetView>
  </sheetViews>
  <sheetFormatPr defaultRowHeight="15"/>
  <cols>
    <col min="1" max="1" width="15.140625" customWidth="1"/>
    <col min="2" max="2" width="6.7109375" customWidth="1"/>
    <col min="3" max="3" width="8.85546875" customWidth="1"/>
    <col min="4" max="4" width="8.7109375" style="3" customWidth="1"/>
    <col min="5" max="5" width="7.85546875" customWidth="1"/>
    <col min="6" max="6" width="7.5703125" customWidth="1"/>
    <col min="7" max="7" width="7.28515625" style="3" customWidth="1"/>
    <col min="8" max="8" width="8" customWidth="1"/>
    <col min="9" max="9" width="7.140625" customWidth="1"/>
    <col min="10" max="10" width="7.140625" style="3" customWidth="1"/>
    <col min="11" max="11" width="8.28515625" customWidth="1"/>
    <col min="12" max="12" width="7.42578125" customWidth="1"/>
    <col min="13" max="13" width="7.5703125" style="3" customWidth="1"/>
    <col min="14" max="14" width="9" customWidth="1"/>
    <col min="15" max="15" width="8.28515625" customWidth="1"/>
    <col min="16" max="16" width="9.140625" style="3"/>
    <col min="17" max="17" width="9.140625" customWidth="1"/>
    <col min="18" max="18" width="7.85546875" customWidth="1"/>
    <col min="19" max="19" width="7.42578125" style="3" customWidth="1"/>
    <col min="20" max="20" width="9" customWidth="1"/>
    <col min="21" max="21" width="9.7109375" customWidth="1"/>
    <col min="22" max="22" width="7.140625" style="3" customWidth="1"/>
    <col min="23" max="23" width="9.42578125" customWidth="1"/>
    <col min="24" max="24" width="7.42578125" customWidth="1"/>
    <col min="25" max="25" width="7.85546875" style="3" customWidth="1"/>
    <col min="26" max="27" width="7.85546875" customWidth="1"/>
    <col min="28" max="28" width="7.85546875" style="3" customWidth="1"/>
    <col min="29" max="29" width="7.28515625" customWidth="1"/>
    <col min="30" max="30" width="7" customWidth="1"/>
    <col min="31" max="31" width="9.5703125" style="3" customWidth="1"/>
    <col min="32" max="32" width="8.7109375" customWidth="1"/>
    <col min="33" max="33" width="7.85546875" customWidth="1"/>
    <col min="34" max="34" width="7.42578125" style="3" customWidth="1"/>
    <col min="35" max="35" width="7.5703125" customWidth="1"/>
    <col min="36" max="36" width="7.28515625" customWidth="1"/>
    <col min="37" max="37" width="8.85546875" style="3" customWidth="1"/>
    <col min="38" max="38" width="8.42578125" customWidth="1"/>
    <col min="39" max="39" width="7.140625" customWidth="1"/>
    <col min="40" max="40" width="7.140625" style="3" customWidth="1"/>
    <col min="41" max="41" width="8.140625" customWidth="1"/>
    <col min="42" max="42" width="9.28515625" customWidth="1"/>
    <col min="43" max="43" width="7.28515625" style="3" customWidth="1"/>
    <col min="44" max="44" width="9.28515625" customWidth="1"/>
    <col min="45" max="45" width="7" customWidth="1"/>
    <col min="46" max="46" width="8.140625" style="3" customWidth="1"/>
    <col min="49" max="49" width="9.140625" style="3"/>
    <col min="52" max="52" width="9.140625" style="3"/>
    <col min="54" max="54" width="10.140625" customWidth="1"/>
    <col min="55" max="55" width="9.140625" style="3"/>
    <col min="58" max="58" width="9.140625" style="3"/>
    <col min="61" max="61" width="9.140625" style="3"/>
    <col min="64" max="64" width="9.140625" style="3"/>
    <col min="67" max="67" width="9.140625" style="3"/>
    <col min="70" max="70" width="9.140625" style="3"/>
    <col min="73" max="73" width="8.5703125" style="3" customWidth="1"/>
    <col min="74" max="75" width="8.5703125" customWidth="1"/>
    <col min="76" max="76" width="8.5703125" style="3" customWidth="1"/>
    <col min="77" max="78" width="8.5703125" customWidth="1"/>
    <col min="79" max="79" width="8.5703125" style="3" customWidth="1"/>
    <col min="80" max="81" width="8.5703125" customWidth="1"/>
    <col min="82" max="82" width="10.140625" style="3" customWidth="1"/>
    <col min="83" max="84" width="10.140625" customWidth="1"/>
    <col min="85" max="85" width="10.140625" style="3" customWidth="1"/>
    <col min="86" max="87" width="10.140625" customWidth="1"/>
    <col min="88" max="88" width="10.140625" style="3" customWidth="1"/>
    <col min="89" max="91" width="10.140625" customWidth="1"/>
    <col min="92" max="92" width="10.140625" style="3" customWidth="1"/>
    <col min="93" max="95" width="10.140625" customWidth="1"/>
    <col min="96" max="96" width="10.140625" style="3" customWidth="1"/>
    <col min="97" max="99" width="10.140625" customWidth="1"/>
    <col min="100" max="100" width="10.140625" style="3" customWidth="1"/>
    <col min="101" max="103" width="10.140625" customWidth="1"/>
    <col min="104" max="104" width="10.140625" style="3" customWidth="1"/>
    <col min="105" max="107" width="10.140625" customWidth="1"/>
    <col min="108" max="108" width="10.140625" style="3" customWidth="1"/>
    <col min="109" max="111" width="10.140625" style="22" customWidth="1"/>
    <col min="112" max="112" width="10.140625" style="3" customWidth="1"/>
    <col min="113" max="115" width="10.140625" customWidth="1"/>
    <col min="116" max="116" width="10.140625" style="3" customWidth="1"/>
    <col min="117" max="119" width="10.140625" customWidth="1"/>
    <col min="120" max="120" width="10.140625" style="3" customWidth="1"/>
    <col min="121" max="122" width="8.5703125" customWidth="1"/>
    <col min="123" max="123" width="8.5703125" style="3" customWidth="1"/>
    <col min="126" max="126" width="9.140625" style="3"/>
    <col min="129" max="129" width="8.5703125" style="3" customWidth="1"/>
    <col min="132" max="132" width="9.140625" style="3"/>
  </cols>
  <sheetData>
    <row r="1" spans="1:132">
      <c r="B1" s="39" t="s">
        <v>0</v>
      </c>
      <c r="C1" s="39"/>
      <c r="D1" s="39"/>
      <c r="E1" s="39" t="s">
        <v>1</v>
      </c>
      <c r="F1" s="44"/>
      <c r="G1" s="44"/>
      <c r="H1" s="39" t="s">
        <v>53</v>
      </c>
      <c r="I1" s="39"/>
      <c r="J1" s="39"/>
      <c r="K1" s="39" t="s">
        <v>2</v>
      </c>
      <c r="L1" s="44"/>
      <c r="M1" s="44"/>
      <c r="N1" s="39" t="s">
        <v>3</v>
      </c>
      <c r="O1" s="39"/>
      <c r="P1" s="39"/>
      <c r="Q1" s="39" t="s">
        <v>4</v>
      </c>
      <c r="R1" s="44"/>
      <c r="S1" s="44"/>
      <c r="T1" s="39" t="s">
        <v>5</v>
      </c>
      <c r="U1" s="39"/>
      <c r="V1" s="39"/>
      <c r="W1" s="39" t="s">
        <v>6</v>
      </c>
      <c r="X1" s="44"/>
      <c r="Y1" s="44"/>
      <c r="Z1" s="41" t="s">
        <v>26</v>
      </c>
      <c r="AA1" s="41"/>
      <c r="AB1" s="41"/>
      <c r="AC1" s="41" t="s">
        <v>7</v>
      </c>
      <c r="AD1" s="41"/>
      <c r="AE1" s="41"/>
      <c r="AF1" s="39" t="s">
        <v>8</v>
      </c>
      <c r="AG1" s="44"/>
      <c r="AH1" s="44"/>
      <c r="AI1" s="39" t="s">
        <v>9</v>
      </c>
      <c r="AJ1" s="39"/>
      <c r="AK1" s="39"/>
      <c r="AL1" s="39" t="s">
        <v>32</v>
      </c>
      <c r="AM1" s="39"/>
      <c r="AN1" s="39"/>
      <c r="AO1" s="39" t="s">
        <v>10</v>
      </c>
      <c r="AP1" s="39"/>
      <c r="AQ1" s="39"/>
      <c r="AR1" s="39" t="s">
        <v>11</v>
      </c>
      <c r="AS1" s="39"/>
      <c r="AT1" s="39"/>
      <c r="AU1" s="39" t="s">
        <v>12</v>
      </c>
      <c r="AV1" s="39"/>
      <c r="AW1" s="39"/>
      <c r="AX1" s="42" t="s">
        <v>13</v>
      </c>
      <c r="AY1" s="39"/>
      <c r="AZ1" s="39"/>
      <c r="BA1" s="39" t="s">
        <v>14</v>
      </c>
      <c r="BB1" s="39"/>
      <c r="BC1" s="39"/>
      <c r="BD1" s="42" t="s">
        <v>15</v>
      </c>
      <c r="BE1" s="39"/>
      <c r="BF1" s="39"/>
      <c r="BG1" s="39" t="s">
        <v>29</v>
      </c>
      <c r="BH1" s="39"/>
      <c r="BI1" s="39"/>
      <c r="BJ1" s="39" t="s">
        <v>30</v>
      </c>
      <c r="BK1" s="39"/>
      <c r="BL1" s="39"/>
      <c r="BM1" s="39" t="s">
        <v>31</v>
      </c>
      <c r="BN1" s="39"/>
      <c r="BO1" s="39"/>
      <c r="BP1" s="39" t="s">
        <v>52</v>
      </c>
      <c r="BQ1" s="39"/>
      <c r="BR1" s="39"/>
      <c r="BS1" s="39" t="s">
        <v>54</v>
      </c>
      <c r="BT1" s="39"/>
      <c r="BU1" s="39"/>
      <c r="BV1" s="39" t="s">
        <v>81</v>
      </c>
      <c r="BW1" s="39"/>
      <c r="BX1" s="39"/>
      <c r="BY1" s="39" t="s">
        <v>83</v>
      </c>
      <c r="BZ1" s="39"/>
      <c r="CA1" s="39"/>
      <c r="CB1" s="39" t="s">
        <v>78</v>
      </c>
      <c r="CC1" s="39"/>
      <c r="CD1" s="39"/>
      <c r="CE1" s="41" t="s">
        <v>85</v>
      </c>
      <c r="CF1" s="41"/>
      <c r="CG1" s="41"/>
      <c r="CH1" s="39" t="s">
        <v>84</v>
      </c>
      <c r="CI1" s="39"/>
      <c r="CJ1" s="39"/>
      <c r="CK1" s="39" t="s">
        <v>151</v>
      </c>
      <c r="CL1" s="39"/>
      <c r="CM1" s="39"/>
      <c r="CN1" s="39"/>
      <c r="CO1" s="39" t="s">
        <v>115</v>
      </c>
      <c r="CP1" s="39"/>
      <c r="CQ1" s="39"/>
      <c r="CR1" s="39"/>
      <c r="CS1" s="39" t="s">
        <v>134</v>
      </c>
      <c r="CT1" s="39"/>
      <c r="CU1" s="39"/>
      <c r="CV1" s="39"/>
      <c r="CW1" s="39" t="s">
        <v>138</v>
      </c>
      <c r="CX1" s="39"/>
      <c r="CY1" s="39"/>
      <c r="CZ1" s="39"/>
      <c r="DA1" s="39" t="s">
        <v>144</v>
      </c>
      <c r="DB1" s="39"/>
      <c r="DC1" s="39"/>
      <c r="DD1" s="39"/>
      <c r="DE1" s="43" t="s">
        <v>154</v>
      </c>
      <c r="DF1" s="39"/>
      <c r="DG1" s="39"/>
      <c r="DH1" s="39"/>
      <c r="DI1" s="39" t="s">
        <v>155</v>
      </c>
      <c r="DJ1" s="39"/>
      <c r="DK1" s="39"/>
      <c r="DL1" s="39"/>
      <c r="DM1" s="39" t="s">
        <v>135</v>
      </c>
      <c r="DN1" s="39"/>
      <c r="DO1" s="39"/>
      <c r="DP1" s="39"/>
      <c r="DQ1" s="39" t="s">
        <v>69</v>
      </c>
      <c r="DR1" s="39"/>
      <c r="DS1" s="39"/>
      <c r="DT1" s="39" t="s">
        <v>19</v>
      </c>
      <c r="DU1" s="39"/>
      <c r="DV1" s="39"/>
      <c r="DW1" s="39" t="s">
        <v>70</v>
      </c>
      <c r="DX1" s="39"/>
      <c r="DY1" s="39"/>
      <c r="DZ1" s="42" t="s">
        <v>20</v>
      </c>
      <c r="EA1" s="39"/>
      <c r="EB1" s="39"/>
    </row>
    <row r="2" spans="1:132">
      <c r="A2" t="s">
        <v>21</v>
      </c>
      <c r="B2" s="2">
        <v>1.1999999999999999E-3</v>
      </c>
      <c r="C2" s="2"/>
      <c r="D2" s="4"/>
      <c r="E2" s="2">
        <v>1E-3</v>
      </c>
      <c r="F2" s="2"/>
      <c r="H2">
        <v>1.1999999999999999E-3</v>
      </c>
      <c r="K2">
        <v>1E-3</v>
      </c>
      <c r="N2">
        <v>1.1999999999999999E-3</v>
      </c>
      <c r="Q2">
        <v>1.1999999999999999E-3</v>
      </c>
      <c r="T2">
        <v>1.1999999999999999E-3</v>
      </c>
      <c r="W2">
        <v>1.1999999999999999E-3</v>
      </c>
      <c r="Z2">
        <v>0</v>
      </c>
      <c r="AC2">
        <v>1.1999999999999999E-3</v>
      </c>
      <c r="AI2">
        <v>1.1999999999999999E-3</v>
      </c>
      <c r="AL2">
        <v>0</v>
      </c>
      <c r="AO2">
        <v>1.1999999999999999E-3</v>
      </c>
      <c r="AR2">
        <v>1.1999999999999999E-3</v>
      </c>
      <c r="AU2">
        <v>1.1999999999999999E-3</v>
      </c>
      <c r="AX2">
        <v>1.5E-3</v>
      </c>
      <c r="BA2">
        <v>1.5E-3</v>
      </c>
      <c r="BD2">
        <v>0</v>
      </c>
      <c r="BG2">
        <v>0</v>
      </c>
      <c r="BJ2">
        <v>1.1999999999999999E-3</v>
      </c>
      <c r="BM2">
        <v>0</v>
      </c>
      <c r="BP2">
        <v>1.1999999999999999E-3</v>
      </c>
      <c r="BS2">
        <v>0</v>
      </c>
      <c r="BV2">
        <v>0</v>
      </c>
      <c r="BY2">
        <v>0</v>
      </c>
      <c r="CB2">
        <v>1.5E-3</v>
      </c>
      <c r="CE2">
        <v>0</v>
      </c>
      <c r="CH2">
        <v>1.1999999999999999E-3</v>
      </c>
      <c r="CS2">
        <v>4.0000000000000002E-4</v>
      </c>
      <c r="CW2">
        <v>8.0000000000000004E-4</v>
      </c>
      <c r="DM2">
        <v>1.1999999999999999E-3</v>
      </c>
      <c r="DQ2">
        <v>1.1999999999999999E-3</v>
      </c>
      <c r="DT2">
        <v>1.1999999999999999E-3</v>
      </c>
      <c r="DW2">
        <v>1E-3</v>
      </c>
      <c r="DZ2">
        <v>1.5E-3</v>
      </c>
    </row>
    <row r="3" spans="1:132">
      <c r="A3" s="1">
        <v>43522</v>
      </c>
      <c r="B3" s="2">
        <v>1</v>
      </c>
      <c r="C3" s="2">
        <v>1.6035999999999999</v>
      </c>
      <c r="D3" s="4">
        <f>B3*(1-B2)/C3</f>
        <v>0.6228485906709903</v>
      </c>
      <c r="E3" s="2">
        <v>1</v>
      </c>
      <c r="F3" s="2">
        <v>0.97789999999999999</v>
      </c>
      <c r="G3" s="3">
        <f>E3*(1-E2)/F3</f>
        <v>1.0215768483485019</v>
      </c>
      <c r="H3">
        <v>1</v>
      </c>
      <c r="I3" s="2">
        <v>1.024</v>
      </c>
      <c r="J3" s="3">
        <f>H3*(1-H2)/I3</f>
        <v>0.97539062499999996</v>
      </c>
      <c r="K3">
        <v>1</v>
      </c>
      <c r="L3">
        <v>1.131</v>
      </c>
      <c r="M3" s="3">
        <f>K3*(1-K2)/L3</f>
        <v>0.88328912466843501</v>
      </c>
      <c r="N3">
        <v>1</v>
      </c>
      <c r="O3">
        <v>0.93159999999999998</v>
      </c>
      <c r="P3" s="3">
        <f>N3*(1-N2)/O3</f>
        <v>1.0721339630742808</v>
      </c>
      <c r="Q3">
        <v>1</v>
      </c>
      <c r="R3">
        <v>0.67</v>
      </c>
      <c r="S3" s="3">
        <f>Q3*(1-Q2)/R3</f>
        <v>1.4907462686567163</v>
      </c>
    </row>
    <row r="4" spans="1:132">
      <c r="A4" s="1">
        <v>43530</v>
      </c>
      <c r="D4" s="4"/>
      <c r="T4">
        <v>1</v>
      </c>
      <c r="U4">
        <v>0.58599999999999997</v>
      </c>
      <c r="V4" s="3">
        <f>T4*(1-T2)/U4</f>
        <v>1.7044368600682596</v>
      </c>
      <c r="W4">
        <v>1</v>
      </c>
      <c r="X4">
        <v>0.77659999999999996</v>
      </c>
      <c r="Y4" s="3">
        <f>W4*(1-W2)/X4</f>
        <v>1.2861189801699717</v>
      </c>
    </row>
    <row r="5" spans="1:132">
      <c r="A5" s="1">
        <v>43531</v>
      </c>
      <c r="D5" s="4"/>
      <c r="E5">
        <v>1</v>
      </c>
      <c r="F5">
        <v>1.0367</v>
      </c>
      <c r="G5" s="3">
        <f>E5*(1-E2)/F5</f>
        <v>0.96363460981962001</v>
      </c>
      <c r="AC5">
        <v>1</v>
      </c>
      <c r="AD5">
        <v>0.94369999999999998</v>
      </c>
      <c r="AE5" s="3">
        <f>AC5*(1-AC2)/AD5</f>
        <v>1.0583871993218184</v>
      </c>
      <c r="AF5">
        <v>2</v>
      </c>
      <c r="AG5">
        <v>1.6930000000000001</v>
      </c>
      <c r="AH5" s="3">
        <f>AF5*(1-AF2)/AG5</f>
        <v>1.1813349084465445</v>
      </c>
    </row>
    <row r="6" spans="1:132">
      <c r="A6" s="1">
        <v>43537</v>
      </c>
      <c r="D6" s="4"/>
      <c r="T6">
        <v>1</v>
      </c>
      <c r="U6">
        <v>0.59</v>
      </c>
      <c r="V6" s="3">
        <f>T6*(1-T2)/U6</f>
        <v>1.6928813559322036</v>
      </c>
      <c r="W6">
        <v>1</v>
      </c>
      <c r="X6">
        <v>0.78600000000000003</v>
      </c>
      <c r="Y6" s="3">
        <f>W6*(1-W2)/X6</f>
        <v>1.2707379134860051</v>
      </c>
      <c r="AI6">
        <v>1</v>
      </c>
      <c r="AJ6">
        <v>0.92900000000000005</v>
      </c>
      <c r="AK6" s="3">
        <f>AI6*(1-AI2)/AJ6</f>
        <v>1.0751345532831</v>
      </c>
      <c r="AL6">
        <v>1</v>
      </c>
      <c r="AM6">
        <v>1.4748000000000001</v>
      </c>
      <c r="AN6" s="3">
        <f>AL6*(1-AL2)/AM6</f>
        <v>0.67805804176837536</v>
      </c>
      <c r="AO6">
        <v>1</v>
      </c>
      <c r="AP6">
        <v>2.1381999999999999</v>
      </c>
      <c r="AQ6" s="3">
        <f>AO6*(1-AO2)/AP6</f>
        <v>0.46712187821532136</v>
      </c>
    </row>
    <row r="7" spans="1:132">
      <c r="A7" s="1">
        <v>43543</v>
      </c>
      <c r="D7" s="4"/>
      <c r="AR7">
        <v>1</v>
      </c>
      <c r="AS7">
        <v>0.88939999999999997</v>
      </c>
      <c r="AT7" s="3">
        <f>AR7*(1-AR2)/AS7</f>
        <v>1.1230042725432876</v>
      </c>
      <c r="AU7">
        <v>1</v>
      </c>
      <c r="AV7">
        <v>0.99950000000000006</v>
      </c>
      <c r="AW7" s="3">
        <f>AU7*(1-AU2)/AV7</f>
        <v>0.99929964982491237</v>
      </c>
    </row>
    <row r="8" spans="1:132">
      <c r="A8" s="1">
        <v>43545</v>
      </c>
      <c r="D8" s="4"/>
      <c r="Q8">
        <v>1</v>
      </c>
      <c r="R8">
        <v>0.71850000000000003</v>
      </c>
      <c r="S8" s="3">
        <f>Q8*(1-Q2)/R8</f>
        <v>1.3901183020180932</v>
      </c>
      <c r="AX8">
        <v>2</v>
      </c>
      <c r="AY8">
        <v>2.1227</v>
      </c>
      <c r="AZ8" s="3">
        <f>AX8*(1-AX2)/AY8</f>
        <v>0.94078296509162862</v>
      </c>
      <c r="BA8">
        <v>1</v>
      </c>
      <c r="BB8">
        <v>1.1539999999999999</v>
      </c>
      <c r="BC8" s="3">
        <f>BA8*(1-BA2)/BB8</f>
        <v>0.86525129982668991</v>
      </c>
    </row>
    <row r="9" spans="1:132">
      <c r="A9" s="1">
        <v>43546</v>
      </c>
      <c r="D9" s="4"/>
      <c r="AR9">
        <v>1</v>
      </c>
      <c r="AS9">
        <v>0.90549999999999997</v>
      </c>
      <c r="AT9" s="3">
        <f>AR9*(1-AR2)/AS9</f>
        <v>1.1030369961347322</v>
      </c>
      <c r="BD9">
        <v>1</v>
      </c>
      <c r="BE9">
        <v>1.0051000000000001</v>
      </c>
      <c r="BF9" s="3">
        <f>BD9*(1-BD2)/BE9</f>
        <v>0.99492587802208721</v>
      </c>
    </row>
    <row r="10" spans="1:132">
      <c r="A10" s="1">
        <v>43549</v>
      </c>
      <c r="D10" s="4"/>
      <c r="N10">
        <v>1</v>
      </c>
      <c r="O10">
        <v>1.002</v>
      </c>
      <c r="P10" s="3">
        <f>N10*(1-N2)/O10</f>
        <v>0.99680638722554893</v>
      </c>
      <c r="T10">
        <v>1</v>
      </c>
      <c r="U10">
        <v>0.60299999999999998</v>
      </c>
      <c r="V10" s="3">
        <f>T10*(1-T2)/U10</f>
        <v>1.6563847429519072</v>
      </c>
      <c r="W10">
        <v>1</v>
      </c>
      <c r="X10">
        <v>0.80769999999999997</v>
      </c>
      <c r="Y10" s="3">
        <f>W10*(1-W2)/X10</f>
        <v>1.2365977466881268</v>
      </c>
    </row>
    <row r="11" spans="1:132">
      <c r="A11" s="1">
        <v>43552</v>
      </c>
      <c r="D11" s="4"/>
      <c r="AX11">
        <v>1</v>
      </c>
      <c r="AY11">
        <v>2.0568</v>
      </c>
      <c r="AZ11" s="3">
        <f>AX11*(1-AX2)/AY11</f>
        <v>0.48546285492026453</v>
      </c>
      <c r="DT11">
        <v>1</v>
      </c>
      <c r="DU11">
        <v>1.052</v>
      </c>
      <c r="DV11" s="3">
        <f>DT11*(1-DT2)/DU11</f>
        <v>0.94942965779467681</v>
      </c>
      <c r="DZ11">
        <v>1</v>
      </c>
      <c r="EA11">
        <v>0.51400000000000001</v>
      </c>
      <c r="EB11" s="3">
        <f>DZ11*(1-DZ2)/EA11</f>
        <v>1.9426070038910506</v>
      </c>
    </row>
    <row r="12" spans="1:132">
      <c r="A12" s="1">
        <v>43557</v>
      </c>
      <c r="B12">
        <v>1</v>
      </c>
      <c r="C12">
        <v>1.8029999999999999</v>
      </c>
      <c r="D12" s="4">
        <f>B12*(1-B2)/C12</f>
        <v>0.55396561286744317</v>
      </c>
      <c r="T12">
        <v>1</v>
      </c>
      <c r="U12">
        <v>0.627</v>
      </c>
      <c r="V12" s="3">
        <f>T12*(1-T2)/U12</f>
        <v>1.5929824561403509</v>
      </c>
      <c r="W12">
        <v>1</v>
      </c>
      <c r="X12">
        <v>0.84399999999999997</v>
      </c>
      <c r="Y12" s="3">
        <f>W12*(1-W2)/X12</f>
        <v>1.1834123222748816</v>
      </c>
      <c r="BA12">
        <v>1</v>
      </c>
      <c r="BB12">
        <v>1.1930000000000001</v>
      </c>
      <c r="BC12" s="3">
        <f>BA12*(1-BA2)/BB12</f>
        <v>0.83696563285834036</v>
      </c>
    </row>
    <row r="13" spans="1:132">
      <c r="A13" s="1">
        <v>43559</v>
      </c>
      <c r="AO13">
        <v>1</v>
      </c>
      <c r="AP13">
        <v>2.1861999999999999</v>
      </c>
      <c r="AQ13" s="3">
        <f>AO13*(1-AO2)/AP13</f>
        <v>0.4568657945293203</v>
      </c>
      <c r="DT13">
        <v>1</v>
      </c>
      <c r="DU13">
        <v>1.089</v>
      </c>
      <c r="DV13" s="3">
        <f>DT13*(1-DT2)/DU13</f>
        <v>0.91717171717171719</v>
      </c>
    </row>
    <row r="14" spans="1:132">
      <c r="A14" s="1">
        <v>43563</v>
      </c>
      <c r="Q14">
        <v>1</v>
      </c>
      <c r="R14">
        <v>0.74560000000000004</v>
      </c>
      <c r="S14" s="3">
        <f>Q14*(1-Q2)/R14</f>
        <v>1.3395922746781115</v>
      </c>
      <c r="W14">
        <v>1</v>
      </c>
      <c r="X14">
        <v>0.8488</v>
      </c>
      <c r="Y14" s="3">
        <f>W14*(1-W2)/X14</f>
        <v>1.1767200754005656</v>
      </c>
      <c r="AX14">
        <v>1</v>
      </c>
      <c r="AY14">
        <v>2.2099000000000002</v>
      </c>
      <c r="AZ14" s="3">
        <f>AX14*(1-AX2)/AY14</f>
        <v>0.45183039956559118</v>
      </c>
      <c r="BA14">
        <v>1</v>
      </c>
      <c r="BB14">
        <v>1.234</v>
      </c>
      <c r="BC14" s="3">
        <f>BA14*(1-BA2)/BB14</f>
        <v>0.80915721231766613</v>
      </c>
    </row>
    <row r="15" spans="1:132">
      <c r="A15" s="1">
        <v>43566</v>
      </c>
      <c r="E15">
        <v>1</v>
      </c>
      <c r="F15">
        <v>1.1152</v>
      </c>
      <c r="G15" s="3">
        <f>E15*(1-E2)/F15</f>
        <v>0.895803443328551</v>
      </c>
      <c r="AX15">
        <v>1</v>
      </c>
      <c r="AY15">
        <v>2.1793999999999998</v>
      </c>
      <c r="AZ15" s="3">
        <f>AX15*(1-AX2)/AY15</f>
        <v>0.45815362026245765</v>
      </c>
    </row>
    <row r="16" spans="1:132">
      <c r="A16" s="1">
        <v>43567</v>
      </c>
      <c r="T16">
        <v>1</v>
      </c>
      <c r="U16">
        <v>0.62</v>
      </c>
      <c r="V16" s="3">
        <f>T16*(1-T2)/U16</f>
        <v>1.610967741935484</v>
      </c>
      <c r="W16">
        <v>1</v>
      </c>
      <c r="X16">
        <v>0.84030000000000005</v>
      </c>
      <c r="Y16" s="3">
        <f>W16*(1-W2)/X16</f>
        <v>1.1886231107937641</v>
      </c>
      <c r="AI16">
        <v>1</v>
      </c>
      <c r="AJ16">
        <v>0.99299999999999999</v>
      </c>
      <c r="AK16" s="3">
        <f>AI16*(1-AI2)/AJ16</f>
        <v>1.005840886203424</v>
      </c>
      <c r="AR16">
        <v>1</v>
      </c>
      <c r="AS16">
        <v>0.86529999999999996</v>
      </c>
      <c r="AT16" s="3">
        <f>AR16*(1-AR2)/AS16</f>
        <v>1.1542817519935282</v>
      </c>
      <c r="BA16">
        <v>1</v>
      </c>
      <c r="BB16">
        <v>1.216</v>
      </c>
      <c r="BC16" s="3">
        <f>BA16*(1-BA2)/BB16</f>
        <v>0.82113486842105265</v>
      </c>
    </row>
    <row r="17" spans="1:132">
      <c r="A17" s="1">
        <v>43570</v>
      </c>
      <c r="Q17">
        <v>1</v>
      </c>
      <c r="R17">
        <v>0.74509999999999998</v>
      </c>
      <c r="S17" s="3">
        <f>Q17*(1-Q2)/R17</f>
        <v>1.3404912092336601</v>
      </c>
      <c r="T17">
        <v>1</v>
      </c>
      <c r="U17">
        <v>0.61399999999999999</v>
      </c>
      <c r="V17" s="3">
        <f>T17*(1-T2)/U17</f>
        <v>1.6267100977198699</v>
      </c>
      <c r="W17">
        <v>1</v>
      </c>
      <c r="X17">
        <v>0.83030000000000004</v>
      </c>
      <c r="Y17" s="3">
        <f>W17*(1-W2)/X17</f>
        <v>1.2029386968565579</v>
      </c>
    </row>
    <row r="18" spans="1:132">
      <c r="A18" s="1">
        <v>43572</v>
      </c>
      <c r="Q18">
        <v>1</v>
      </c>
      <c r="R18">
        <v>0.76719999999999999</v>
      </c>
      <c r="S18" s="3">
        <f>Q18*(1-Q2)/R18</f>
        <v>1.3018769551616267</v>
      </c>
      <c r="W18">
        <v>1</v>
      </c>
      <c r="X18">
        <v>0.84750000000000003</v>
      </c>
      <c r="Y18" s="3">
        <f>W18*(1-W2)/X18</f>
        <v>1.1785250737463127</v>
      </c>
      <c r="Z18">
        <v>1</v>
      </c>
      <c r="AA18">
        <v>0.84230000000000005</v>
      </c>
      <c r="AB18" s="3">
        <f>Z18/AA18</f>
        <v>1.1872254541137361</v>
      </c>
      <c r="AC18">
        <v>1</v>
      </c>
      <c r="AD18">
        <v>0.99960000000000004</v>
      </c>
      <c r="AE18" s="3">
        <f>AC18*(1-AC2)/AD18</f>
        <v>0.9991996798719488</v>
      </c>
      <c r="AF18">
        <v>1</v>
      </c>
      <c r="AG18">
        <v>1.84</v>
      </c>
      <c r="AH18" s="3">
        <f>AF18*(1-AF2)/AG18</f>
        <v>0.54347826086956519</v>
      </c>
      <c r="AO18">
        <v>1</v>
      </c>
      <c r="AP18">
        <v>2.2039</v>
      </c>
      <c r="AQ18" s="3">
        <f>AO18*(1-AO2)/AP18</f>
        <v>0.45319660601660694</v>
      </c>
      <c r="AX18">
        <v>1</v>
      </c>
      <c r="AY18">
        <v>2.2035999999999998</v>
      </c>
      <c r="AZ18" s="3">
        <f>AX18*(1-AX2)/AY18</f>
        <v>0.45312216373207487</v>
      </c>
      <c r="BA18">
        <v>1</v>
      </c>
      <c r="BB18">
        <v>1.2250000000000001</v>
      </c>
      <c r="BC18" s="3">
        <f>BA18*(1-BA2)/BB18</f>
        <v>0.81510204081632653</v>
      </c>
    </row>
    <row r="19" spans="1:132">
      <c r="A19" s="1">
        <v>43573</v>
      </c>
      <c r="E19">
        <v>1</v>
      </c>
      <c r="F19">
        <v>1.1158999999999999</v>
      </c>
      <c r="G19" s="3">
        <f>E19*(1-E2)/F19</f>
        <v>0.89524150909579725</v>
      </c>
      <c r="BA19">
        <v>1</v>
      </c>
      <c r="BB19">
        <v>1.2130000000000001</v>
      </c>
      <c r="BC19" s="3">
        <f>BA19*(1-BA2)/BB19</f>
        <v>0.82316570486397356</v>
      </c>
      <c r="DZ19">
        <v>1</v>
      </c>
      <c r="EA19">
        <v>0.53100000000000003</v>
      </c>
      <c r="EB19" s="3">
        <f>DZ19*(1-DZ2)/EA19</f>
        <v>1.8804143126177024</v>
      </c>
    </row>
    <row r="20" spans="1:132">
      <c r="A20" s="1">
        <v>43577</v>
      </c>
      <c r="E20">
        <v>1</v>
      </c>
      <c r="F20">
        <v>1.0974999999999999</v>
      </c>
      <c r="G20" s="3">
        <f>E20*(1-E2)/F20</f>
        <v>0.91025056947608207</v>
      </c>
      <c r="N20">
        <v>1</v>
      </c>
      <c r="O20">
        <v>1.0129999999999999</v>
      </c>
      <c r="P20" s="3">
        <f>N20*(1-N2)/O20</f>
        <v>0.98598223099703863</v>
      </c>
      <c r="AL20">
        <v>1</v>
      </c>
      <c r="AM20">
        <v>1.6576</v>
      </c>
      <c r="AN20" s="3">
        <f>AL20*(1-AL2)/AM20</f>
        <v>0.60328185328185324</v>
      </c>
    </row>
    <row r="21" spans="1:132">
      <c r="A21" s="1">
        <v>43578</v>
      </c>
      <c r="AC21">
        <v>1</v>
      </c>
      <c r="AD21">
        <v>0.97119999999999995</v>
      </c>
      <c r="AE21" s="3">
        <f>AC21*(1-AC2)/AD21</f>
        <v>1.0284184514003296</v>
      </c>
    </row>
    <row r="22" spans="1:132">
      <c r="A22" s="1">
        <v>43579</v>
      </c>
      <c r="BJ22">
        <v>1</v>
      </c>
      <c r="BK22">
        <v>1.952</v>
      </c>
      <c r="BL22" s="3">
        <f>BJ22*(1-BJ2)/BK22</f>
        <v>0.51168032786885254</v>
      </c>
    </row>
    <row r="23" spans="1:132">
      <c r="A23" s="1">
        <v>43580</v>
      </c>
      <c r="AF23">
        <v>1</v>
      </c>
      <c r="AG23">
        <v>1.875</v>
      </c>
      <c r="AH23" s="3">
        <f>AF23*(1-AF2)/AG23</f>
        <v>0.53333333333333333</v>
      </c>
      <c r="AX23">
        <v>1</v>
      </c>
      <c r="AY23">
        <v>2.0908000000000002</v>
      </c>
      <c r="AZ23" s="3">
        <f>AX23*(1-AX2)/AY23</f>
        <v>0.47756839487277597</v>
      </c>
      <c r="BG23">
        <v>1</v>
      </c>
      <c r="BH23">
        <v>0.72499999999999998</v>
      </c>
      <c r="BI23" s="3">
        <f>BG23*(1-BG2)/BH23</f>
        <v>1.3793103448275863</v>
      </c>
    </row>
    <row r="24" spans="1:132">
      <c r="A24" s="1">
        <v>43581</v>
      </c>
      <c r="AR24">
        <v>1</v>
      </c>
      <c r="AS24">
        <v>0.81399999999999995</v>
      </c>
      <c r="AT24" s="3">
        <f>AR24*(1-AR2)/AS24</f>
        <v>1.2270270270270272</v>
      </c>
      <c r="BA24">
        <v>1</v>
      </c>
      <c r="BB24">
        <v>1.153</v>
      </c>
      <c r="BC24" s="3">
        <f>BA24*(1-BA2)/BB24</f>
        <v>0.86600173460537733</v>
      </c>
    </row>
    <row r="25" spans="1:132">
      <c r="A25" s="1">
        <v>43584</v>
      </c>
      <c r="T25">
        <v>1</v>
      </c>
      <c r="U25">
        <v>0.57499999999999996</v>
      </c>
      <c r="V25" s="3">
        <f>T25*(1-T2)/U25</f>
        <v>1.7370434782608697</v>
      </c>
      <c r="AO25">
        <v>1</v>
      </c>
      <c r="AP25">
        <v>2.2402000000000002</v>
      </c>
      <c r="AQ25" s="3">
        <f>AO25*(1-AO2)/AP25</f>
        <v>0.44585304883492544</v>
      </c>
      <c r="AU25">
        <v>1</v>
      </c>
      <c r="AV25">
        <v>0.92800000000000005</v>
      </c>
      <c r="AW25" s="3">
        <f>AU25*(1-AU2)/AV25</f>
        <v>1.0762931034482759</v>
      </c>
      <c r="BM25">
        <v>1</v>
      </c>
      <c r="BN25">
        <v>1.6634</v>
      </c>
      <c r="BO25" s="3">
        <f>BM25*(1-BM2)/BN25</f>
        <v>0.60117830948659368</v>
      </c>
    </row>
    <row r="26" spans="1:132">
      <c r="A26" s="1">
        <v>43585</v>
      </c>
      <c r="E26">
        <v>1</v>
      </c>
      <c r="F26">
        <v>1.0294000000000001</v>
      </c>
      <c r="G26" s="3">
        <f>E26*(1-E2)/F26</f>
        <v>0.97046823392267334</v>
      </c>
      <c r="W26">
        <v>1</v>
      </c>
      <c r="X26">
        <v>0.81079999999999997</v>
      </c>
      <c r="Y26" s="3">
        <f>W26*(1-W2)/X26</f>
        <v>1.2318697582634437</v>
      </c>
      <c r="AX26">
        <v>1</v>
      </c>
      <c r="AY26">
        <v>2.0381999999999998</v>
      </c>
      <c r="AZ26" s="3">
        <f>AX26*(1-AX2)/AY26</f>
        <v>0.48989304288097346</v>
      </c>
    </row>
    <row r="27" spans="1:132">
      <c r="A27" s="1">
        <v>43591</v>
      </c>
      <c r="N27">
        <v>1</v>
      </c>
      <c r="O27">
        <v>0.91669999999999996</v>
      </c>
      <c r="P27" s="3">
        <f>N27*(1-N2)/O27</f>
        <v>1.0895603796225592</v>
      </c>
      <c r="Q27">
        <v>1</v>
      </c>
      <c r="R27">
        <v>0.6653</v>
      </c>
      <c r="S27" s="3">
        <f>Q27*(1-Q2)/R27</f>
        <v>1.5012776191191943</v>
      </c>
      <c r="W27">
        <v>1</v>
      </c>
      <c r="X27">
        <v>0.76470000000000005</v>
      </c>
      <c r="Y27" s="3">
        <f>W27*(1-W2)/X27</f>
        <v>1.3061331241009546</v>
      </c>
      <c r="AI27">
        <v>1</v>
      </c>
      <c r="AJ27">
        <v>0.95599999999999996</v>
      </c>
      <c r="AK27" s="3">
        <f>AI27*(1-AI2)/AJ27</f>
        <v>1.0447698744769875</v>
      </c>
      <c r="AX27">
        <v>1</v>
      </c>
      <c r="AY27">
        <v>1.8985000000000001</v>
      </c>
      <c r="AZ27" s="3">
        <f>AX27*(1-AX2)/AY27</f>
        <v>0.52594153278904399</v>
      </c>
      <c r="BA27">
        <v>1</v>
      </c>
      <c r="BB27">
        <v>1.1040000000000001</v>
      </c>
      <c r="BC27" s="3">
        <f>BA27*(1-BA2)/BB27</f>
        <v>0.90443840579710144</v>
      </c>
      <c r="BP27">
        <v>1</v>
      </c>
      <c r="BQ27">
        <v>1.216</v>
      </c>
      <c r="BR27" s="3">
        <f>BP27*(1-BP2)/BQ27</f>
        <v>0.82138157894736841</v>
      </c>
      <c r="DZ27">
        <v>1</v>
      </c>
      <c r="EA27" s="9">
        <v>0.504</v>
      </c>
      <c r="EB27" s="3">
        <f>DZ27*(1-DZ2)/EA27</f>
        <v>1.9811507936507937</v>
      </c>
    </row>
    <row r="28" spans="1:132">
      <c r="A28" s="1">
        <v>43592</v>
      </c>
      <c r="E28">
        <v>1</v>
      </c>
      <c r="F28">
        <v>0.98340000000000005</v>
      </c>
      <c r="G28" s="3">
        <f>E28*(1-E2)/F28</f>
        <v>1.0158633312995728</v>
      </c>
      <c r="H28">
        <v>1</v>
      </c>
      <c r="I28">
        <v>1.0489999999999999</v>
      </c>
      <c r="J28" s="3">
        <f>H28*(1-H2)/I28</f>
        <v>0.95214489990467122</v>
      </c>
      <c r="K28">
        <v>1</v>
      </c>
      <c r="L28">
        <v>1.0061</v>
      </c>
      <c r="M28" s="3">
        <f>K28*(1-K2)/L28</f>
        <v>0.9929430474107942</v>
      </c>
      <c r="AC28">
        <v>1</v>
      </c>
      <c r="AD28">
        <v>0.86650000000000005</v>
      </c>
      <c r="AE28" s="3">
        <f>AC28*(1-AC2)/AD28</f>
        <v>1.1526832083092902</v>
      </c>
      <c r="AI28">
        <v>1</v>
      </c>
      <c r="AJ28">
        <v>0.95699999999999996</v>
      </c>
      <c r="AK28" s="3">
        <f>AI28*(1-AI2)/AJ28</f>
        <v>1.0436781609195402</v>
      </c>
      <c r="AR28">
        <v>1</v>
      </c>
      <c r="AS28">
        <v>0.75239999999999996</v>
      </c>
      <c r="AT28" s="3">
        <f>AR28*(1-AR2)/AS28</f>
        <v>1.3274853801169593</v>
      </c>
    </row>
    <row r="29" spans="1:132">
      <c r="A29" s="1">
        <v>43594</v>
      </c>
      <c r="AI29">
        <v>1</v>
      </c>
      <c r="AJ29">
        <v>0.92300000000000004</v>
      </c>
      <c r="AK29" s="3">
        <f>AI29*(1-AI2)/AJ29</f>
        <v>1.0821235102925244</v>
      </c>
    </row>
    <row r="30" spans="1:132">
      <c r="A30" s="1">
        <v>43600</v>
      </c>
      <c r="BS30">
        <v>1</v>
      </c>
      <c r="BT30">
        <v>0.92759999999999998</v>
      </c>
      <c r="BU30" s="3">
        <f>BS30*(1-BS2)/BT30</f>
        <v>1.0780508840017249</v>
      </c>
    </row>
    <row r="31" spans="1:132">
      <c r="A31" s="1">
        <v>43602</v>
      </c>
      <c r="BP31">
        <v>1</v>
      </c>
      <c r="BQ31">
        <v>1.202</v>
      </c>
      <c r="BR31" s="3">
        <f>BP31*(1-BP2)/BQ31</f>
        <v>0.83094841930116481</v>
      </c>
    </row>
    <row r="32" spans="1:132">
      <c r="A32" s="1">
        <v>43605</v>
      </c>
      <c r="N32">
        <v>1</v>
      </c>
      <c r="O32">
        <v>0.90549999999999997</v>
      </c>
      <c r="P32" s="3">
        <f>N32*(1-N2)/O32</f>
        <v>1.1030369961347322</v>
      </c>
    </row>
    <row r="33" spans="1:132">
      <c r="A33" s="1">
        <v>43608</v>
      </c>
      <c r="E33">
        <v>1</v>
      </c>
      <c r="F33">
        <v>0.95</v>
      </c>
      <c r="G33" s="3">
        <f>E33*(1-E2)/F33</f>
        <v>1.0515789473684212</v>
      </c>
      <c r="DQ33">
        <v>1</v>
      </c>
      <c r="DR33">
        <v>1.4823999999999999</v>
      </c>
      <c r="DS33" s="3">
        <f>DQ33*(1-DQ2)/DR33</f>
        <v>0.67377226119805722</v>
      </c>
    </row>
    <row r="34" spans="1:132">
      <c r="A34" s="1">
        <v>43609</v>
      </c>
      <c r="BG34">
        <v>1</v>
      </c>
      <c r="BH34">
        <v>0.65169999999999995</v>
      </c>
      <c r="BI34" s="3">
        <f>BG34*(1-BG2)/BH34</f>
        <v>1.5344483658124906</v>
      </c>
    </row>
    <row r="35" spans="1:132">
      <c r="A35" s="1">
        <v>43616</v>
      </c>
      <c r="DW35">
        <v>1</v>
      </c>
      <c r="DX35">
        <v>1.0792999999999999</v>
      </c>
      <c r="DY35" s="3">
        <f>DW35*(1-DW2)/DX35</f>
        <v>0.92559992587788387</v>
      </c>
    </row>
    <row r="36" spans="1:132">
      <c r="A36" s="1">
        <v>43619</v>
      </c>
      <c r="N36">
        <v>1</v>
      </c>
      <c r="O36">
        <v>0.89770000000000005</v>
      </c>
      <c r="P36" s="3">
        <f>N36*(1-N2)/O36</f>
        <v>1.1126211429207975</v>
      </c>
    </row>
    <row r="37" spans="1:132">
      <c r="A37" s="1">
        <v>43621</v>
      </c>
      <c r="Z37">
        <v>1</v>
      </c>
      <c r="AA37">
        <v>0.71299999999999997</v>
      </c>
      <c r="AB37" s="3">
        <f t="shared" ref="AB37" si="0">Z37/AA37</f>
        <v>1.4025245441795231</v>
      </c>
    </row>
    <row r="38" spans="1:132">
      <c r="A38" s="1">
        <v>43630</v>
      </c>
      <c r="AO38">
        <v>1</v>
      </c>
      <c r="AP38">
        <v>2.2543000000000002</v>
      </c>
      <c r="AQ38" s="3">
        <f>AO38*(1-AO2)/AP38</f>
        <v>0.4430643658785432</v>
      </c>
      <c r="DZ38">
        <v>1</v>
      </c>
      <c r="EA38">
        <v>0.434</v>
      </c>
      <c r="EB38" s="3">
        <f>DZ38*(1-DZ2)/EA38</f>
        <v>2.3006912442396317</v>
      </c>
    </row>
    <row r="39" spans="1:132">
      <c r="A39" s="1" t="s">
        <v>80</v>
      </c>
      <c r="BL39" s="3">
        <f>SUM(BL3:BL38)*0.156/1.63</f>
        <v>4.8970632605853374E-2</v>
      </c>
    </row>
    <row r="40" spans="1:132">
      <c r="A40" s="1">
        <v>43636</v>
      </c>
      <c r="BA40">
        <v>1</v>
      </c>
      <c r="BB40">
        <v>1.117</v>
      </c>
      <c r="BC40" s="3">
        <f>BA40*(1-BA2)/BB40</f>
        <v>0.89391226499552379</v>
      </c>
      <c r="CB40">
        <v>1</v>
      </c>
      <c r="CC40">
        <v>2.0758000000000001</v>
      </c>
      <c r="CD40" s="3">
        <f>CB40*(1-CB2)/CC40</f>
        <v>0.48101936602755563</v>
      </c>
    </row>
    <row r="41" spans="1:132">
      <c r="A41" s="1">
        <v>43637</v>
      </c>
      <c r="CB41">
        <v>2</v>
      </c>
      <c r="CC41">
        <v>2.0758999999999999</v>
      </c>
      <c r="CD41" s="3">
        <f>CB41*(1-CB2)/CC41</f>
        <v>0.96199238884339333</v>
      </c>
    </row>
    <row r="42" spans="1:132">
      <c r="A42" s="1" t="s">
        <v>79</v>
      </c>
      <c r="DY42" s="3">
        <f>SUM(DY3:DY41)*0.021/1.0794</f>
        <v>1.8007780659102801E-2</v>
      </c>
    </row>
    <row r="43" spans="1:132">
      <c r="A43" s="1">
        <v>43640</v>
      </c>
      <c r="BD43">
        <v>1</v>
      </c>
      <c r="BE43">
        <v>0.89880000000000004</v>
      </c>
      <c r="BF43" s="3">
        <f>BD43*(1-BD2)/BE43</f>
        <v>1.1125945705384956</v>
      </c>
      <c r="DW43">
        <v>1</v>
      </c>
      <c r="DX43">
        <v>1.0802</v>
      </c>
      <c r="DY43" s="3">
        <f>DW43*(1-DW2)/DX43</f>
        <v>0.92482873541936672</v>
      </c>
    </row>
    <row r="44" spans="1:132">
      <c r="A44" s="1">
        <v>43643</v>
      </c>
      <c r="BV44">
        <v>1</v>
      </c>
      <c r="BW44">
        <v>1.1527000000000001</v>
      </c>
      <c r="BX44" s="3">
        <f>BV44*(1-BV2)/BW44</f>
        <v>0.86752841155547844</v>
      </c>
      <c r="CB44">
        <v>1</v>
      </c>
      <c r="CC44">
        <v>2.0823</v>
      </c>
      <c r="CD44" s="3">
        <f>CB44*(1-CB2)/CC44</f>
        <v>0.47951784084906113</v>
      </c>
    </row>
    <row r="45" spans="1:132">
      <c r="A45" s="1">
        <v>43644</v>
      </c>
      <c r="D45"/>
      <c r="J45"/>
      <c r="M45"/>
      <c r="P45"/>
      <c r="S45"/>
      <c r="V45"/>
      <c r="Y45"/>
      <c r="AB45"/>
      <c r="AE45"/>
      <c r="AH45"/>
      <c r="AK45"/>
      <c r="AN45"/>
      <c r="AQ45"/>
      <c r="AT45"/>
      <c r="AW45"/>
      <c r="AZ45"/>
      <c r="BF45"/>
      <c r="BI45"/>
      <c r="BJ45">
        <v>1</v>
      </c>
      <c r="BK45">
        <v>1.6479999999999999</v>
      </c>
      <c r="BL45">
        <f>BJ45*(1-BJ2)/BK45</f>
        <v>0.60606796116504857</v>
      </c>
      <c r="BO45"/>
      <c r="BR45"/>
      <c r="BU45"/>
      <c r="BX45"/>
      <c r="CA45"/>
      <c r="CD45"/>
      <c r="CG45"/>
      <c r="CJ45"/>
      <c r="CN45"/>
      <c r="CR45"/>
      <c r="CV45"/>
      <c r="CZ45"/>
      <c r="DD45"/>
      <c r="DH45"/>
      <c r="DL45"/>
      <c r="DP45"/>
      <c r="DV45"/>
    </row>
    <row r="46" spans="1:132">
      <c r="A46" s="1">
        <v>43647</v>
      </c>
      <c r="H46">
        <v>1</v>
      </c>
      <c r="I46">
        <v>1.083</v>
      </c>
      <c r="J46" s="3">
        <f>H46*(1-H2)/I46</f>
        <v>0.92225300092336104</v>
      </c>
      <c r="AI46">
        <v>1</v>
      </c>
      <c r="AJ46">
        <v>1.0189999999999999</v>
      </c>
      <c r="AK46" s="3">
        <f>AI46*(1-AI2)/AJ46</f>
        <v>0.98017664376840052</v>
      </c>
      <c r="BY46">
        <v>1</v>
      </c>
      <c r="BZ46">
        <v>1.5399</v>
      </c>
      <c r="CA46" s="3">
        <f>BY46*(1-BY2)/BZ46</f>
        <v>0.649392817715436</v>
      </c>
      <c r="CB46">
        <v>1</v>
      </c>
      <c r="CC46">
        <v>2.1536</v>
      </c>
      <c r="CD46" s="3">
        <f>CB46*(1-CB2)/CC46</f>
        <v>0.46364227340267461</v>
      </c>
    </row>
    <row r="47" spans="1:132">
      <c r="A47" s="1">
        <v>43648</v>
      </c>
      <c r="CE47">
        <v>1</v>
      </c>
      <c r="CF47">
        <v>1.1516</v>
      </c>
      <c r="CG47" s="3">
        <f>CE47*(1-CE2)/CF47</f>
        <v>0.86835706842653704</v>
      </c>
      <c r="CH47">
        <v>3</v>
      </c>
      <c r="CI47">
        <v>1.8535999999999999</v>
      </c>
      <c r="CJ47" s="3">
        <f>CH47*(1-CH2)/CI47</f>
        <v>1.6165299956840742</v>
      </c>
    </row>
    <row r="48" spans="1:132">
      <c r="A48" s="1">
        <v>43649</v>
      </c>
      <c r="D48"/>
      <c r="M48"/>
      <c r="P48"/>
      <c r="S48"/>
      <c r="V48"/>
      <c r="Y48"/>
      <c r="AB48"/>
      <c r="AE48"/>
      <c r="AH48"/>
      <c r="AK48"/>
      <c r="AN48"/>
      <c r="AQ48"/>
      <c r="AT48"/>
      <c r="AW48"/>
      <c r="AZ48"/>
      <c r="BF48"/>
      <c r="BI48"/>
      <c r="BL48"/>
      <c r="BO48"/>
      <c r="BR48"/>
      <c r="BU48"/>
      <c r="BX48"/>
      <c r="CA48"/>
      <c r="CG48"/>
      <c r="CH48">
        <v>1</v>
      </c>
      <c r="CI48">
        <v>1.8347</v>
      </c>
      <c r="CJ48">
        <f>CH48*(1-CH2)/CI48</f>
        <v>0.54439417888483133</v>
      </c>
      <c r="CN48"/>
      <c r="CR48"/>
      <c r="CV48"/>
      <c r="CZ48"/>
      <c r="DD48"/>
      <c r="DH48"/>
      <c r="DL48"/>
      <c r="DP48"/>
      <c r="DV48"/>
    </row>
    <row r="49" spans="1:132">
      <c r="A49" s="1">
        <v>43654</v>
      </c>
      <c r="CH49">
        <v>1</v>
      </c>
      <c r="CI49">
        <v>1.7987</v>
      </c>
      <c r="CJ49">
        <f>CH49*(1-CH2)/CI49</f>
        <v>0.55528993161727913</v>
      </c>
      <c r="CN49"/>
      <c r="CR49"/>
      <c r="CV49"/>
      <c r="CZ49"/>
      <c r="DD49"/>
      <c r="DH49"/>
      <c r="DL49"/>
      <c r="DP49"/>
      <c r="DW49">
        <v>1</v>
      </c>
      <c r="DX49">
        <v>1.0825</v>
      </c>
      <c r="DY49" s="3">
        <f>DW49*(1-DW2)/DX49</f>
        <v>0.92286374133949189</v>
      </c>
    </row>
    <row r="50" spans="1:132">
      <c r="A50" s="1">
        <v>43656</v>
      </c>
      <c r="H50">
        <v>1</v>
      </c>
      <c r="I50">
        <v>1.0509999999999999</v>
      </c>
      <c r="J50" s="3">
        <f>H50*(1-H2)/I50</f>
        <v>0.95033301617507149</v>
      </c>
      <c r="CJ50"/>
      <c r="CN50"/>
    </row>
    <row r="51" spans="1:132">
      <c r="A51" s="1">
        <v>43678</v>
      </c>
      <c r="AL51">
        <f>AM51*AN51</f>
        <v>-1.1514103607268782</v>
      </c>
      <c r="AM51">
        <v>1.6980999999999999</v>
      </c>
      <c r="AN51" s="3">
        <f>-AN6</f>
        <v>-0.67805804176837536</v>
      </c>
      <c r="CJ51"/>
      <c r="CN51"/>
    </row>
    <row r="52" spans="1:132">
      <c r="A52" s="1">
        <v>43679</v>
      </c>
      <c r="AF52">
        <f>AG52*AH52</f>
        <v>-2.2339043118724158</v>
      </c>
      <c r="AG52">
        <v>1.891</v>
      </c>
      <c r="AH52" s="3">
        <f>-AH5</f>
        <v>-1.1813349084465445</v>
      </c>
      <c r="AO52">
        <f>AP52*AQ52</f>
        <v>-1.0697558133009073</v>
      </c>
      <c r="AP52">
        <v>2.2900999999999998</v>
      </c>
      <c r="AQ52" s="3">
        <f>-AQ6</f>
        <v>-0.46712187821532136</v>
      </c>
      <c r="CJ52"/>
      <c r="CN52"/>
      <c r="CO52">
        <v>8.0000000000000004E-4</v>
      </c>
      <c r="CP52">
        <v>1</v>
      </c>
      <c r="CQ52">
        <v>1.1255999999999999</v>
      </c>
      <c r="CR52" s="3">
        <f>CP52*(1-CO52)/CQ52</f>
        <v>0.88770433546552951</v>
      </c>
    </row>
    <row r="53" spans="1:132">
      <c r="A53" s="1">
        <v>43682</v>
      </c>
      <c r="AO53">
        <v>-1</v>
      </c>
      <c r="AP53" s="9">
        <v>2.2321</v>
      </c>
      <c r="AQ53" s="3">
        <f>AO53/AP53</f>
        <v>-0.44800860176515389</v>
      </c>
      <c r="CJ53"/>
      <c r="CN53"/>
      <c r="DQ53">
        <v>1</v>
      </c>
      <c r="DR53">
        <v>1.4446000000000001</v>
      </c>
      <c r="DS53" s="3">
        <f>DQ53*(1-DQ2)/DR53</f>
        <v>0.69140246434999308</v>
      </c>
    </row>
    <row r="54" spans="1:132">
      <c r="A54" s="1">
        <v>43685</v>
      </c>
      <c r="E54">
        <v>1</v>
      </c>
      <c r="F54">
        <v>0.89249999999999996</v>
      </c>
      <c r="G54" s="3">
        <f>E54*(1-E2)/F54</f>
        <v>1.119327731092437</v>
      </c>
      <c r="AP54" s="9"/>
      <c r="CH54">
        <v>1</v>
      </c>
      <c r="CI54">
        <v>1.7349000000000001</v>
      </c>
      <c r="CJ54">
        <f>CH54*(1-CH2)/CI54</f>
        <v>0.57571041558591274</v>
      </c>
      <c r="CN54"/>
    </row>
    <row r="55" spans="1:132">
      <c r="A55" s="1">
        <v>43690</v>
      </c>
      <c r="BA55">
        <v>1</v>
      </c>
      <c r="BB55">
        <v>1.0680000000000001</v>
      </c>
      <c r="BC55" s="3">
        <f>BA55*(1-BA2)/BB55</f>
        <v>0.93492509363295884</v>
      </c>
      <c r="CB55">
        <v>1</v>
      </c>
      <c r="CC55">
        <v>2.0167000000000002</v>
      </c>
      <c r="CD55" s="3">
        <f>CB55*(1-CB2)/CC55</f>
        <v>0.49511578321019484</v>
      </c>
      <c r="DQ55">
        <v>1</v>
      </c>
      <c r="DR55">
        <v>1.4162999999999999</v>
      </c>
      <c r="DS55" s="3">
        <f>DQ55*(1-DQ2)/DR55</f>
        <v>0.70521782108310394</v>
      </c>
    </row>
    <row r="56" spans="1:132">
      <c r="A56" s="1">
        <v>43692</v>
      </c>
      <c r="DZ56">
        <v>1</v>
      </c>
      <c r="EA56">
        <v>0.375</v>
      </c>
      <c r="EB56" s="3">
        <f>DZ56*(1-DZ2)/EA56</f>
        <v>2.662666666666667</v>
      </c>
    </row>
    <row r="57" spans="1:132">
      <c r="A57" s="1">
        <v>43700</v>
      </c>
      <c r="CS57">
        <v>4.0000000000000002E-4</v>
      </c>
      <c r="CT57">
        <v>1</v>
      </c>
      <c r="CU57">
        <v>1.0623</v>
      </c>
      <c r="CV57" s="3">
        <f>CT57/(1+CS57)/CU57</f>
        <v>0.94097727566226641</v>
      </c>
    </row>
    <row r="58" spans="1:132">
      <c r="A58" s="1">
        <v>43703</v>
      </c>
      <c r="Z58">
        <f>AA58*AB58</f>
        <v>-1.1476858345021037</v>
      </c>
      <c r="AA58">
        <v>0.81830000000000003</v>
      </c>
      <c r="AB58" s="3">
        <f>-AB37</f>
        <v>-1.4025245441795231</v>
      </c>
      <c r="DM58">
        <v>1.1999999999999999E-3</v>
      </c>
      <c r="DN58">
        <v>1</v>
      </c>
      <c r="DO58">
        <v>1.1482000000000001</v>
      </c>
      <c r="DP58" s="3">
        <f>DN58/(1+DM58)/DO58</f>
        <v>0.86988454822685146</v>
      </c>
    </row>
    <row r="59" spans="1:132">
      <c r="A59" s="1">
        <v>43714</v>
      </c>
      <c r="CW59">
        <v>8.0000000000000004E-4</v>
      </c>
      <c r="CX59">
        <v>1</v>
      </c>
      <c r="CY59">
        <v>1.8560000000000001</v>
      </c>
      <c r="CZ59" s="3">
        <f>CX59/(1+CW59)/CY59</f>
        <v>0.53836241351746184</v>
      </c>
    </row>
    <row r="60" spans="1:132">
      <c r="A60" s="1">
        <v>43719</v>
      </c>
      <c r="BD60">
        <f>BE60*BF60</f>
        <v>-2.1991975880729684</v>
      </c>
      <c r="BE60">
        <v>1.0435000000000001</v>
      </c>
      <c r="BF60" s="3">
        <f>-SUM(BF9,BF43)</f>
        <v>-2.107520448560583</v>
      </c>
      <c r="CS60">
        <v>4.0000000000000002E-4</v>
      </c>
      <c r="CT60">
        <v>2</v>
      </c>
      <c r="CU60">
        <v>1.0638000000000001</v>
      </c>
      <c r="CV60" s="3">
        <f t="shared" ref="CV60:CV67" si="1">CT60/(1+CS60)/CU60</f>
        <v>1.8793009211055189</v>
      </c>
    </row>
    <row r="61" spans="1:132">
      <c r="A61" s="1">
        <v>43724</v>
      </c>
      <c r="BS61">
        <f>BT61*BU61</f>
        <v>-1.0547649849072878</v>
      </c>
      <c r="BT61">
        <v>0.97840000000000005</v>
      </c>
      <c r="BU61" s="3">
        <f>-BU30</f>
        <v>-1.0780508840017249</v>
      </c>
      <c r="DA61">
        <v>8.0000000000000004E-4</v>
      </c>
      <c r="DB61">
        <v>1</v>
      </c>
      <c r="DC61">
        <v>1.33</v>
      </c>
      <c r="DD61" s="3">
        <f>DB61/(1+DA61)/DC61</f>
        <v>0.75127867630707468</v>
      </c>
    </row>
    <row r="62" spans="1:132">
      <c r="A62" s="1">
        <v>43725</v>
      </c>
      <c r="BV62">
        <f>BW62*BX62</f>
        <v>-1.0075474971805327</v>
      </c>
      <c r="BW62">
        <v>1.1614</v>
      </c>
      <c r="BX62" s="3">
        <f>-BX44</f>
        <v>-0.86752841155547844</v>
      </c>
      <c r="CS62">
        <v>4.0000000000000002E-4</v>
      </c>
      <c r="CT62">
        <v>2</v>
      </c>
      <c r="CU62">
        <v>1.0643</v>
      </c>
      <c r="CV62" s="3">
        <f t="shared" si="1"/>
        <v>1.8784180399060895</v>
      </c>
      <c r="DZ62">
        <f>EA62*EB62</f>
        <v>-1.1582600000000001</v>
      </c>
      <c r="EA62">
        <v>0.435</v>
      </c>
      <c r="EB62" s="3">
        <f>-EB56</f>
        <v>-2.662666666666667</v>
      </c>
    </row>
    <row r="63" spans="1:132">
      <c r="A63" s="1">
        <v>43726</v>
      </c>
      <c r="Z63">
        <f>AA63*AB63</f>
        <v>-0.98634690727769192</v>
      </c>
      <c r="AA63">
        <v>0.83079999999999998</v>
      </c>
      <c r="AB63" s="3">
        <f>-AB18</f>
        <v>-1.1872254541137361</v>
      </c>
      <c r="AL63">
        <f>AM63*AN63</f>
        <v>-1.0609314671814671</v>
      </c>
      <c r="AM63">
        <v>1.7585999999999999</v>
      </c>
      <c r="AN63" s="3">
        <f>-AN20</f>
        <v>-0.60328185328185324</v>
      </c>
      <c r="BG63">
        <f>BH63*BI63</f>
        <v>-2.038756969834862</v>
      </c>
      <c r="BH63">
        <v>0.69969999999999999</v>
      </c>
      <c r="BI63" s="3">
        <f>-SUM(BI3:BI62)</f>
        <v>-2.9137587106400771</v>
      </c>
      <c r="CS63">
        <v>4.0000000000000002E-4</v>
      </c>
      <c r="CT63">
        <v>3</v>
      </c>
      <c r="CU63">
        <v>1.0644</v>
      </c>
      <c r="CV63" s="3">
        <f t="shared" si="1"/>
        <v>2.817362344802778</v>
      </c>
      <c r="CW63">
        <v>8.0000000000000004E-4</v>
      </c>
      <c r="CX63">
        <v>1</v>
      </c>
      <c r="CY63">
        <v>1.8547</v>
      </c>
      <c r="CZ63" s="3">
        <f t="shared" ref="CZ63:CZ67" si="2">CX63/(1+CW63)/CY63</f>
        <v>0.53873976356737441</v>
      </c>
    </row>
    <row r="64" spans="1:132">
      <c r="A64" s="1">
        <v>43727</v>
      </c>
      <c r="BM64">
        <f>BN64*BO64</f>
        <v>-1.0563304075988937</v>
      </c>
      <c r="BN64">
        <v>1.7571000000000001</v>
      </c>
      <c r="BO64" s="3">
        <f>-BO25</f>
        <v>-0.60117830948659368</v>
      </c>
      <c r="BY64">
        <f>BZ64*CA64</f>
        <v>-1.0084421066303004</v>
      </c>
      <c r="BZ64">
        <v>1.5528999999999999</v>
      </c>
      <c r="CA64" s="3">
        <f>-CA46</f>
        <v>-0.649392817715436</v>
      </c>
      <c r="CS64">
        <v>4.0000000000000002E-4</v>
      </c>
      <c r="CT64">
        <v>1</v>
      </c>
      <c r="CU64">
        <v>1.0645</v>
      </c>
      <c r="CV64" s="3">
        <f t="shared" si="1"/>
        <v>0.93903255982717293</v>
      </c>
      <c r="CW64">
        <v>8.0000000000000004E-4</v>
      </c>
      <c r="CX64">
        <v>1</v>
      </c>
      <c r="CY64">
        <v>1.8557999999999999</v>
      </c>
      <c r="CZ64" s="3">
        <f t="shared" si="2"/>
        <v>0.53842043296066888</v>
      </c>
    </row>
    <row r="65" spans="1:132">
      <c r="A65" s="1">
        <v>43732</v>
      </c>
      <c r="AC65">
        <f>AD65*AE65</f>
        <v>-2.9353008551683866</v>
      </c>
      <c r="AD65">
        <v>0.90610000000000002</v>
      </c>
      <c r="AE65" s="3">
        <f>-SUM(AE5,AE21,AE28)</f>
        <v>-3.2394888590314386</v>
      </c>
      <c r="CE65">
        <f>CF65*CG65</f>
        <v>-0.99287947203890248</v>
      </c>
      <c r="CF65">
        <v>1.1434</v>
      </c>
      <c r="CG65" s="3">
        <f>-CG47</f>
        <v>-0.86835706842653704</v>
      </c>
      <c r="CS65">
        <v>4.0000000000000002E-4</v>
      </c>
      <c r="CT65">
        <v>4</v>
      </c>
      <c r="CU65">
        <v>1.0649</v>
      </c>
      <c r="CV65" s="3">
        <f t="shared" si="1"/>
        <v>3.7547193536896444</v>
      </c>
    </row>
    <row r="66" spans="1:132">
      <c r="A66" s="1">
        <v>43749</v>
      </c>
      <c r="DZ66">
        <v>1</v>
      </c>
      <c r="EA66">
        <v>0.38300000000000001</v>
      </c>
      <c r="EB66" s="3">
        <f>DZ66*(1-DZ2)/EA66</f>
        <v>2.6070496083550916</v>
      </c>
    </row>
    <row r="67" spans="1:132">
      <c r="A67" s="1">
        <v>43770</v>
      </c>
      <c r="CS67">
        <v>4.0000000000000002E-4</v>
      </c>
      <c r="CT67">
        <v>1</v>
      </c>
      <c r="CU67">
        <v>1.0673999999999999</v>
      </c>
      <c r="CV67" s="3">
        <f t="shared" si="1"/>
        <v>0.93648131903318876</v>
      </c>
      <c r="CW67">
        <v>8.0000000000000004E-4</v>
      </c>
      <c r="CX67">
        <v>1</v>
      </c>
      <c r="CY67">
        <v>1.8647</v>
      </c>
      <c r="CZ67" s="3">
        <f t="shared" si="2"/>
        <v>0.53585061376543641</v>
      </c>
    </row>
    <row r="68" spans="1:132">
      <c r="A68" s="1">
        <v>43790</v>
      </c>
      <c r="CL68">
        <v>1</v>
      </c>
      <c r="CM68">
        <v>0.90029999999999999</v>
      </c>
      <c r="CN68" s="3">
        <f>CL68/CM68</f>
        <v>1.1107408641563923</v>
      </c>
    </row>
    <row r="69" spans="1:132">
      <c r="A69" s="1">
        <v>43817</v>
      </c>
      <c r="CL69">
        <f>CM69*CN69</f>
        <v>-1.10340997445296</v>
      </c>
      <c r="CM69">
        <v>0.99339999999999995</v>
      </c>
      <c r="CN69" s="3">
        <f>-CN68</f>
        <v>-1.1107408641563923</v>
      </c>
    </row>
    <row r="70" spans="1:132">
      <c r="A70" s="1">
        <v>43838</v>
      </c>
      <c r="CT70">
        <f>CU70*CV70</f>
        <v>-2.0206243503726538</v>
      </c>
      <c r="CU70">
        <v>1.0751999999999999</v>
      </c>
      <c r="CV70" s="3">
        <f>-CV60</f>
        <v>-1.8793009211055189</v>
      </c>
      <c r="DE70" s="22">
        <v>1E-3</v>
      </c>
      <c r="DF70" s="22">
        <v>2</v>
      </c>
      <c r="DG70" s="22">
        <v>1.84</v>
      </c>
      <c r="DH70" s="3">
        <f>DF70/(1+DE70)/DG70</f>
        <v>1.0858706510880425</v>
      </c>
      <c r="DM70">
        <v>1.1999999999999999E-3</v>
      </c>
      <c r="DN70">
        <v>1</v>
      </c>
      <c r="DO70">
        <v>1.2493000000000001</v>
      </c>
      <c r="DP70" s="3">
        <f t="shared" ref="DP70" si="3">DN70/(1+DM70)/DO70</f>
        <v>0.79948886438331135</v>
      </c>
      <c r="DZ70">
        <f>EA70*EB70/(1+0.005)</f>
        <v>-1.0635724770403858</v>
      </c>
      <c r="EA70" s="9">
        <v>0.41</v>
      </c>
      <c r="EB70" s="3">
        <f>-EB66</f>
        <v>-2.6070496083550916</v>
      </c>
    </row>
    <row r="71" spans="1:132">
      <c r="A71" s="1">
        <v>43847</v>
      </c>
      <c r="CT71">
        <f>CU71*CV71</f>
        <v>-2.0225145810195388</v>
      </c>
      <c r="CU71">
        <v>1.0758000000000001</v>
      </c>
      <c r="CV71" s="3">
        <f>-(CV57+CV64)</f>
        <v>-1.8800098354894392</v>
      </c>
      <c r="DE71" s="22">
        <v>1E-3</v>
      </c>
      <c r="DF71" s="22">
        <v>1</v>
      </c>
      <c r="DG71">
        <v>1.855</v>
      </c>
      <c r="DH71" s="3">
        <f>DF71/(1+DE71)/DG71</f>
        <v>0.53854501293854407</v>
      </c>
      <c r="DI71">
        <v>8.0000000000000004E-4</v>
      </c>
      <c r="DJ71">
        <v>1</v>
      </c>
      <c r="DK71">
        <v>1.3620000000000001</v>
      </c>
      <c r="DL71" s="3">
        <f>DJ71/(1+DI71)/DK71</f>
        <v>0.73362748861116689</v>
      </c>
    </row>
    <row r="72" spans="1:132">
      <c r="A72" s="1">
        <v>43864</v>
      </c>
      <c r="AI72">
        <v>1</v>
      </c>
      <c r="AJ72">
        <v>0.93500000000000005</v>
      </c>
      <c r="AK72" s="3">
        <f>AI72*(1-AI2)/AJ72</f>
        <v>1.0682352941176469</v>
      </c>
      <c r="CB72">
        <v>1</v>
      </c>
      <c r="CC72">
        <v>2.0688</v>
      </c>
      <c r="CD72" s="3">
        <f>CB72*(1-CB2)/CC72</f>
        <v>0.48264694508894046</v>
      </c>
      <c r="CT72">
        <f>CU72*CV72</f>
        <v>-2.0251224888227553</v>
      </c>
      <c r="CU72">
        <v>1.0781000000000001</v>
      </c>
      <c r="CV72" s="3">
        <f>-CV62</f>
        <v>-1.8784180399060895</v>
      </c>
      <c r="DG72"/>
    </row>
    <row r="73" spans="1:132">
      <c r="A73" s="1">
        <v>43867</v>
      </c>
      <c r="DZ73">
        <v>1</v>
      </c>
      <c r="EA73">
        <v>0.34699999999999998</v>
      </c>
      <c r="EB73" s="3">
        <f>DZ73*(1-DZ2)/EA73</f>
        <v>2.8775216138328532</v>
      </c>
    </row>
    <row r="74" spans="1:132">
      <c r="A74" s="1">
        <v>43882</v>
      </c>
      <c r="AI74">
        <v>1</v>
      </c>
      <c r="AJ74" s="9">
        <v>1.0149999999999999</v>
      </c>
      <c r="AK74" s="3">
        <f>AI74*(1-AI2)/AJ74</f>
        <v>0.98403940886699515</v>
      </c>
      <c r="AR74">
        <f>AS74*AT74</f>
        <v>-1.0704476725882619</v>
      </c>
      <c r="AS74">
        <v>0.95320000000000005</v>
      </c>
      <c r="AT74" s="3">
        <f>-AT7</f>
        <v>-1.1230042725432876</v>
      </c>
    </row>
    <row r="75" spans="1:132">
      <c r="A75" s="1">
        <v>43888</v>
      </c>
      <c r="AF75">
        <v>1</v>
      </c>
      <c r="AG75">
        <v>2.0739999999999998</v>
      </c>
      <c r="AH75" s="3">
        <f>AF75*(1-AF2)/AG75</f>
        <v>0.48216007714561238</v>
      </c>
      <c r="AO75">
        <v>1</v>
      </c>
      <c r="AP75">
        <v>2.3651</v>
      </c>
      <c r="AQ75" s="3">
        <f>AO75*(1-AO2)/AP75</f>
        <v>0.42230772483193102</v>
      </c>
      <c r="CT75">
        <f t="shared" ref="CT75:CT76" si="4">CU75*CV75</f>
        <v>-2.0326330196970446</v>
      </c>
      <c r="CU75">
        <v>1.0822000000000001</v>
      </c>
      <c r="CV75" s="3">
        <f>-CV63*2/3</f>
        <v>-1.8782415632018521</v>
      </c>
    </row>
    <row r="76" spans="1:132">
      <c r="A76" s="1">
        <v>43889</v>
      </c>
      <c r="AF76" s="23">
        <v>1</v>
      </c>
      <c r="AG76" s="23">
        <v>2.0720000000000001</v>
      </c>
      <c r="AH76" s="23">
        <f>AF76*(1-AF2)/AG76</f>
        <v>0.4826254826254826</v>
      </c>
      <c r="AI76" s="23">
        <v>1</v>
      </c>
      <c r="AJ76" s="23">
        <v>0.96699999999999997</v>
      </c>
      <c r="AK76" s="23">
        <f>AI76*(1-AI2)/AJ76</f>
        <v>1.0328852119958636</v>
      </c>
      <c r="CT76">
        <f t="shared" si="4"/>
        <v>-2.030151713726366</v>
      </c>
      <c r="CU76">
        <v>1.0824</v>
      </c>
      <c r="CV76" s="3">
        <f>-(CV63/3 + CV67)</f>
        <v>-1.8756021006341148</v>
      </c>
    </row>
    <row r="83" spans="1:132">
      <c r="A83" t="s">
        <v>17</v>
      </c>
      <c r="B83">
        <f>SUM(B3:B82)</f>
        <v>2</v>
      </c>
      <c r="D83" s="3">
        <f t="shared" ref="D83:BF83" si="5">SUM(D3:D82)</f>
        <v>1.1768142035384335</v>
      </c>
      <c r="E83">
        <f t="shared" si="5"/>
        <v>9</v>
      </c>
      <c r="G83" s="3">
        <f t="shared" si="5"/>
        <v>8.8437452237516574</v>
      </c>
      <c r="H83">
        <f t="shared" si="5"/>
        <v>4</v>
      </c>
      <c r="J83" s="3">
        <f t="shared" si="5"/>
        <v>3.8001215420031036</v>
      </c>
      <c r="K83">
        <f t="shared" si="5"/>
        <v>2</v>
      </c>
      <c r="M83" s="3">
        <f t="shared" si="5"/>
        <v>1.8762321720792292</v>
      </c>
      <c r="N83">
        <f t="shared" si="5"/>
        <v>6</v>
      </c>
      <c r="P83" s="3">
        <f t="shared" si="5"/>
        <v>6.3601410999749577</v>
      </c>
      <c r="Q83">
        <f t="shared" si="5"/>
        <v>6</v>
      </c>
      <c r="S83" s="3">
        <f t="shared" si="5"/>
        <v>8.3641026288674016</v>
      </c>
      <c r="T83">
        <f t="shared" si="5"/>
        <v>7</v>
      </c>
      <c r="V83" s="3">
        <f t="shared" si="5"/>
        <v>11.621406733008945</v>
      </c>
      <c r="W83">
        <f t="shared" si="5"/>
        <v>10</v>
      </c>
      <c r="Y83" s="3">
        <f t="shared" si="5"/>
        <v>12.261676801780583</v>
      </c>
      <c r="Z83">
        <f t="shared" si="5"/>
        <v>-0.13403274177979563</v>
      </c>
      <c r="AB83" s="3">
        <f t="shared" si="5"/>
        <v>0</v>
      </c>
      <c r="AC83">
        <f t="shared" si="5"/>
        <v>1.0646991448316134</v>
      </c>
      <c r="AE83" s="3">
        <f t="shared" si="5"/>
        <v>0.99919967987194891</v>
      </c>
      <c r="AF83">
        <f t="shared" si="5"/>
        <v>3.7660956881275842</v>
      </c>
      <c r="AH83" s="3">
        <f t="shared" si="5"/>
        <v>2.0415971539739934</v>
      </c>
      <c r="AI83">
        <f t="shared" si="5"/>
        <v>9</v>
      </c>
      <c r="AK83" s="3">
        <f t="shared" si="5"/>
        <v>9.3168835439244813</v>
      </c>
      <c r="AL83">
        <f t="shared" si="5"/>
        <v>-0.21234182790834533</v>
      </c>
      <c r="AN83" s="3">
        <f t="shared" si="5"/>
        <v>0</v>
      </c>
      <c r="AO83">
        <f t="shared" si="5"/>
        <v>3.9302441866990927</v>
      </c>
      <c r="AQ83" s="3">
        <f t="shared" si="5"/>
        <v>1.7732789383261727</v>
      </c>
      <c r="AR83">
        <f t="shared" si="5"/>
        <v>3.9295523274117379</v>
      </c>
      <c r="AT83" s="3">
        <f t="shared" si="5"/>
        <v>4.8118311552722473</v>
      </c>
      <c r="AU83">
        <f t="shared" si="5"/>
        <v>2</v>
      </c>
      <c r="AW83" s="3">
        <f t="shared" si="5"/>
        <v>2.0755927532731882</v>
      </c>
      <c r="AX83">
        <f t="shared" si="5"/>
        <v>9</v>
      </c>
      <c r="AZ83" s="3">
        <f t="shared" si="5"/>
        <v>4.2827549741148108</v>
      </c>
      <c r="BA83">
        <f t="shared" si="5"/>
        <v>10</v>
      </c>
      <c r="BC83" s="3">
        <f t="shared" si="5"/>
        <v>8.570054258135011</v>
      </c>
      <c r="BD83">
        <f t="shared" si="5"/>
        <v>-0.19919758807296839</v>
      </c>
      <c r="BF83" s="3">
        <f t="shared" si="5"/>
        <v>0</v>
      </c>
      <c r="BG83">
        <f>SUM(BG2:BG82)</f>
        <v>-3.8756969834861987E-2</v>
      </c>
      <c r="BI83" s="3">
        <f>SUM(BI3:BI82)</f>
        <v>0</v>
      </c>
      <c r="BJ83">
        <f>SUM(BJ3:BJ82)</f>
        <v>2</v>
      </c>
      <c r="BL83" s="3">
        <f>SUM(BL3:BL82)</f>
        <v>1.1667189216397544</v>
      </c>
      <c r="BM83">
        <f>SUM(BM3:BM82)</f>
        <v>-5.6330407598893739E-2</v>
      </c>
      <c r="BO83" s="3">
        <f>SUM(BO3:BO82)</f>
        <v>0</v>
      </c>
      <c r="BP83">
        <f>SUM(BP3:BP82)</f>
        <v>2</v>
      </c>
      <c r="BR83" s="3">
        <f>SUM(BR3:BR82)</f>
        <v>1.6523299982485331</v>
      </c>
      <c r="BS83">
        <f>SUM(BS3:BS82)</f>
        <v>-5.4764984907287761E-2</v>
      </c>
      <c r="BU83" s="3">
        <f>SUM(BU3:BU82)</f>
        <v>0</v>
      </c>
      <c r="BV83">
        <f>SUM(BV3:BV82)</f>
        <v>-7.547497180532714E-3</v>
      </c>
      <c r="BX83" s="3">
        <f>SUM(BX3:BX82)</f>
        <v>0</v>
      </c>
      <c r="BY83">
        <f>SUM(BY3:BY82)</f>
        <v>-8.4421066303004277E-3</v>
      </c>
      <c r="CA83" s="3">
        <f>SUM(CA3:CA82)</f>
        <v>0</v>
      </c>
      <c r="CB83">
        <f>SUM(CB3:CB82)</f>
        <v>7</v>
      </c>
      <c r="CD83" s="3">
        <f>SUM(CD3:CD82)</f>
        <v>3.36393459742182</v>
      </c>
      <c r="CE83">
        <f>SUM(CE3:CE82)</f>
        <v>7.1205279610975225E-3</v>
      </c>
      <c r="CG83" s="3">
        <f>SUM(CG3:CG82)</f>
        <v>0</v>
      </c>
      <c r="CH83">
        <f>SUM(CH3:CH82)</f>
        <v>6</v>
      </c>
      <c r="CJ83" s="3">
        <f>SUM(CJ3:CJ82)</f>
        <v>3.2919245217720974</v>
      </c>
      <c r="CL83">
        <f>SUM(CL3:CL82)</f>
        <v>-0.10340997445295996</v>
      </c>
      <c r="CN83" s="3">
        <f>SUM(CN3:CN82)</f>
        <v>0</v>
      </c>
      <c r="CP83">
        <f>SUM(CP3:CP82)</f>
        <v>1</v>
      </c>
      <c r="CR83" s="3">
        <f>SUM(CR3:CR82)</f>
        <v>0.88770433546552951</v>
      </c>
      <c r="CT83">
        <f>SUM(CT3:CT82)</f>
        <v>3.8689538463616415</v>
      </c>
      <c r="CV83" s="3">
        <f>SUM(CV3:CV82)</f>
        <v>3.7547193536896426</v>
      </c>
      <c r="CX83">
        <f>SUM(CX3:CX82)</f>
        <v>4</v>
      </c>
      <c r="CZ83" s="3">
        <f>SUM(CZ3:CZ82)</f>
        <v>2.1513732238109418</v>
      </c>
      <c r="DB83">
        <f>SUM(DB3:DB82)</f>
        <v>1</v>
      </c>
      <c r="DD83" s="3">
        <f>SUM(DD3:DD82)</f>
        <v>0.75127867630707468</v>
      </c>
      <c r="DF83" s="22">
        <f>SUM(DF3:DF82)</f>
        <v>3</v>
      </c>
      <c r="DH83" s="3">
        <f>SUM(DH3:DH82)</f>
        <v>1.6244156640265865</v>
      </c>
      <c r="DJ83">
        <f>SUM(DJ3:DJ82)</f>
        <v>1</v>
      </c>
      <c r="DL83" s="3">
        <f>SUM(DL3:DL82)</f>
        <v>0.73362748861116689</v>
      </c>
      <c r="DN83">
        <f>SUM(DN3:DN82)</f>
        <v>2</v>
      </c>
      <c r="DP83" s="3">
        <f>SUM(DP3:DP82)</f>
        <v>1.6693734126101627</v>
      </c>
      <c r="DQ83">
        <f>SUM(DQ3:DQ82)</f>
        <v>3</v>
      </c>
      <c r="DS83" s="3">
        <f>SUM(DS3:DS82)</f>
        <v>2.0703925466311541</v>
      </c>
      <c r="DT83">
        <f t="shared" ref="DT83" si="6">SUM(DT3:DT82)</f>
        <v>2</v>
      </c>
      <c r="DU83" s="3"/>
      <c r="DV83" s="3">
        <f t="shared" ref="DV83" si="7">SUM(DV3:DV82)</f>
        <v>1.8666013749663941</v>
      </c>
      <c r="DW83">
        <f>SUM(DW3:DW82)</f>
        <v>3</v>
      </c>
      <c r="DY83" s="3">
        <f>SUM(DY3:DY82)</f>
        <v>2.7913001832958453</v>
      </c>
      <c r="DZ83" s="3">
        <f t="shared" ref="DZ83" si="8">SUM(DZ3:DZ82)</f>
        <v>4.7781675229596141</v>
      </c>
      <c r="EA83" s="3"/>
      <c r="EB83" s="3">
        <f t="shared" ref="EB83" si="9">SUM(EB3:EB82)</f>
        <v>10.982384968232031</v>
      </c>
    </row>
    <row r="84" spans="1:132">
      <c r="A84" t="s">
        <v>23</v>
      </c>
      <c r="B84">
        <f>SUM(B3:B82)</f>
        <v>2</v>
      </c>
      <c r="D84"/>
      <c r="E84">
        <f>SUM(E3:E82)</f>
        <v>9</v>
      </c>
      <c r="H84">
        <f>SUM(H3:H82)</f>
        <v>4</v>
      </c>
      <c r="J84"/>
      <c r="K84">
        <f>SUM(K3:K82)</f>
        <v>2</v>
      </c>
      <c r="N84">
        <f>SUM(N3:N82)</f>
        <v>6</v>
      </c>
      <c r="Q84">
        <f>SUM(Q3:Q82)</f>
        <v>6</v>
      </c>
      <c r="T84">
        <f>SUM(T3:T82)</f>
        <v>7</v>
      </c>
      <c r="W84">
        <f>SUM(W3:W82)</f>
        <v>10</v>
      </c>
      <c r="Y84"/>
      <c r="Z84">
        <f t="shared" ref="Z84" si="10">SUM(Z3:Z82)</f>
        <v>-0.13403274177979563</v>
      </c>
      <c r="AB84"/>
      <c r="AC84">
        <f>SUM(AC3:AC82)</f>
        <v>1.0646991448316134</v>
      </c>
      <c r="AE84"/>
      <c r="AF84">
        <f>SUM(AF3:AF82)</f>
        <v>3.7660956881275842</v>
      </c>
      <c r="AH84"/>
      <c r="AI84">
        <f>SUM(AI3:AI82)</f>
        <v>9</v>
      </c>
      <c r="AK84"/>
      <c r="AL84">
        <f>SUM(AL3:AL82)</f>
        <v>-0.21234182790834533</v>
      </c>
      <c r="AN84"/>
      <c r="AO84">
        <f>SUM(AO3:AO82)</f>
        <v>3.9302441866990927</v>
      </c>
      <c r="AQ84"/>
      <c r="AR84">
        <f>SUM(AR3:AR82)</f>
        <v>3.9295523274117379</v>
      </c>
      <c r="AT84"/>
      <c r="AU84">
        <f>SUM(AU3:AU82)</f>
        <v>2</v>
      </c>
      <c r="AW84"/>
      <c r="AX84">
        <f>SUM(AX3:AX82)</f>
        <v>9</v>
      </c>
      <c r="BA84">
        <f>SUM(BA3:BA82)</f>
        <v>10</v>
      </c>
      <c r="BC84"/>
      <c r="BD84">
        <f>SUM(BD3:BD82)</f>
        <v>-0.19919758807296839</v>
      </c>
      <c r="BF84"/>
      <c r="BG84">
        <f>SUM(BG2:BG82)</f>
        <v>-3.8756969834861987E-2</v>
      </c>
      <c r="BI84"/>
      <c r="BJ84">
        <f>SUM(BJ3:BJ82)</f>
        <v>2</v>
      </c>
      <c r="BL84"/>
      <c r="BM84">
        <f>SUM(BM3:BM82)</f>
        <v>-5.6330407598893739E-2</v>
      </c>
      <c r="BO84"/>
      <c r="BP84">
        <f>SUM(BP3:BP82)</f>
        <v>2</v>
      </c>
      <c r="BR84"/>
      <c r="BS84">
        <f>SUM(BS3:BS82)</f>
        <v>-5.4764984907287761E-2</v>
      </c>
      <c r="BU84"/>
      <c r="BV84">
        <f>SUM(BV3:BV82)</f>
        <v>-7.547497180532714E-3</v>
      </c>
      <c r="BX84"/>
      <c r="BY84">
        <f>SUM(BY3:BY82)</f>
        <v>-8.4421066303004277E-3</v>
      </c>
      <c r="CA84"/>
      <c r="CB84">
        <f>SUM(CB3:CB82)</f>
        <v>7</v>
      </c>
      <c r="CE84">
        <f>SUM(CE3:CE82)</f>
        <v>7.1205279610975225E-3</v>
      </c>
      <c r="CH84">
        <f>SUM(CH3:CH82)</f>
        <v>6</v>
      </c>
      <c r="CL84">
        <f>SUM(CL3:CL82)</f>
        <v>-0.10340997445295996</v>
      </c>
      <c r="CP84">
        <f>SUM(CP3:CP82)</f>
        <v>1</v>
      </c>
      <c r="CT84">
        <f>SUM(CT3:CT82)</f>
        <v>3.8689538463616415</v>
      </c>
      <c r="CX84">
        <f>SUM(CX3:CX82)</f>
        <v>4</v>
      </c>
      <c r="DB84">
        <f>SUM(DB3:DB82)</f>
        <v>1</v>
      </c>
      <c r="DF84" s="22">
        <f>SUM(DF3:DF82)</f>
        <v>3</v>
      </c>
      <c r="DJ84">
        <f>SUM(DJ3:DJ82)</f>
        <v>1</v>
      </c>
      <c r="DN84">
        <f>SUM(DN3:DN82)</f>
        <v>2</v>
      </c>
      <c r="DQ84">
        <f>SUM(DQ3:DQ82)</f>
        <v>3</v>
      </c>
      <c r="DS84"/>
      <c r="DT84">
        <f>SUM(DT3:DT82)</f>
        <v>2</v>
      </c>
      <c r="DV84"/>
      <c r="DW84">
        <f>SUM(DW3:DW82)</f>
        <v>3</v>
      </c>
      <c r="DY84"/>
      <c r="DZ84">
        <f>SUM(DZ3:DZ82)</f>
        <v>4.7781675229596141</v>
      </c>
      <c r="EB84"/>
    </row>
    <row r="85" spans="1:132">
      <c r="A85" t="s">
        <v>22</v>
      </c>
      <c r="D85" s="3">
        <f>SUM(D3:D82)</f>
        <v>1.1768142035384335</v>
      </c>
      <c r="E85" s="3"/>
      <c r="F85" s="3"/>
      <c r="G85" s="3">
        <f>SUM(G3:G82)</f>
        <v>8.8437452237516574</v>
      </c>
      <c r="H85" s="3"/>
      <c r="I85" s="3"/>
      <c r="J85" s="3">
        <f>SUM(J3:J82)</f>
        <v>3.8001215420031036</v>
      </c>
      <c r="L85" s="3"/>
      <c r="M85" s="3">
        <f>SUM(M3:M82)</f>
        <v>1.8762321720792292</v>
      </c>
      <c r="N85" s="3"/>
      <c r="O85" s="3"/>
      <c r="P85" s="3">
        <f>SUM(P3:P82)</f>
        <v>6.3601410999749577</v>
      </c>
      <c r="Q85" s="3"/>
      <c r="R85" s="3"/>
      <c r="S85" s="3">
        <f>SUM(S3:S82)</f>
        <v>8.3641026288674016</v>
      </c>
      <c r="T85" s="3"/>
      <c r="U85" s="3"/>
      <c r="V85" s="3">
        <f>SUM(V3:V82)</f>
        <v>11.621406733008945</v>
      </c>
      <c r="W85" s="3"/>
      <c r="X85" s="3"/>
      <c r="Y85" s="3">
        <f>SUM(Y3:Y82)</f>
        <v>12.261676801780583</v>
      </c>
      <c r="Z85" s="3"/>
      <c r="AA85" s="3"/>
      <c r="AB85" s="3">
        <f t="shared" ref="AB85" si="11">SUM(AB3:AB82)</f>
        <v>0</v>
      </c>
      <c r="AC85" s="3"/>
      <c r="AD85" s="3"/>
      <c r="AE85" s="3">
        <f>SUM(AE3:AE82)</f>
        <v>0.99919967987194891</v>
      </c>
      <c r="AF85" s="3"/>
      <c r="AG85" s="3"/>
      <c r="AH85" s="3">
        <f>SUM(AH3:AH82)</f>
        <v>2.0415971539739934</v>
      </c>
      <c r="AI85" s="3"/>
      <c r="AJ85" s="3"/>
      <c r="AK85" s="3">
        <f>SUM(AK3:AK82)</f>
        <v>9.3168835439244813</v>
      </c>
      <c r="AL85" s="3"/>
      <c r="AM85" s="3"/>
      <c r="AN85" s="3">
        <f>SUM(AN3:AN82)</f>
        <v>0</v>
      </c>
      <c r="AO85" s="3"/>
      <c r="AP85" s="3"/>
      <c r="AQ85" s="3">
        <f>SUM(AQ3:AQ82)</f>
        <v>1.7732789383261727</v>
      </c>
      <c r="AR85" s="3"/>
      <c r="AS85" s="3"/>
      <c r="AT85" s="3">
        <f>SUM(AT3:AT82)</f>
        <v>4.8118311552722473</v>
      </c>
      <c r="AU85" s="3"/>
      <c r="AV85" s="3"/>
      <c r="AW85" s="3">
        <f>SUM(AW3:AW82)</f>
        <v>2.0755927532731882</v>
      </c>
      <c r="AX85" s="3"/>
      <c r="AY85" s="3"/>
      <c r="AZ85" s="3">
        <f>SUM(AZ3:AZ82)</f>
        <v>4.2827549741148108</v>
      </c>
      <c r="BA85" s="3"/>
      <c r="BB85" s="3"/>
      <c r="BC85" s="3">
        <f>SUM(BC3:BC82)</f>
        <v>8.570054258135011</v>
      </c>
      <c r="BD85" s="3"/>
      <c r="BE85" s="3"/>
      <c r="BF85" s="3">
        <f>SUM(BF3:BF82)</f>
        <v>0</v>
      </c>
      <c r="BI85" s="3">
        <f>SUM(BI3:BI82)</f>
        <v>0</v>
      </c>
      <c r="BL85" s="3">
        <f>SUM(BL3:BL82)</f>
        <v>1.1667189216397544</v>
      </c>
      <c r="BO85" s="3">
        <f>SUM(BO3:BO82)</f>
        <v>0</v>
      </c>
      <c r="BR85" s="3">
        <f>SUM(BR3:BR82)</f>
        <v>1.6523299982485331</v>
      </c>
      <c r="BU85" s="3">
        <f>SUM(BU3:BU82)</f>
        <v>0</v>
      </c>
      <c r="BX85" s="3">
        <f>SUM(BX3:BX82)</f>
        <v>0</v>
      </c>
      <c r="CA85" s="3">
        <f>SUM(CA3:CA82)</f>
        <v>0</v>
      </c>
      <c r="CD85" s="3">
        <f>SUM(CD3:CD82)</f>
        <v>3.36393459742182</v>
      </c>
      <c r="CG85" s="3">
        <f>SUM(CG3:CG82)</f>
        <v>0</v>
      </c>
      <c r="CJ85" s="3">
        <f>SUM(CJ3:CJ82)</f>
        <v>3.2919245217720974</v>
      </c>
      <c r="CN85" s="3">
        <f>SUM(CN3:CN82)</f>
        <v>0</v>
      </c>
      <c r="CR85" s="3">
        <f>SUM(CR3:CR82)</f>
        <v>0.88770433546552951</v>
      </c>
      <c r="CV85" s="3">
        <f>SUM(CV3:CV82)</f>
        <v>3.7547193536896426</v>
      </c>
      <c r="CZ85" s="3">
        <f>SUM(CZ3:CZ82)</f>
        <v>2.1513732238109418</v>
      </c>
      <c r="DD85" s="3">
        <f>SUM(DD3:DD82)</f>
        <v>0.75127867630707468</v>
      </c>
      <c r="DH85" s="3">
        <f>SUM(DH3:DH82)</f>
        <v>1.6244156640265865</v>
      </c>
      <c r="DL85" s="3">
        <f>SUM(DL3:DL82)</f>
        <v>0.73362748861116689</v>
      </c>
      <c r="DP85" s="3">
        <f>SUM(DP3:DP82)</f>
        <v>1.6693734126101627</v>
      </c>
      <c r="DS85" s="3">
        <f>SUM(DS3:DS82)</f>
        <v>2.0703925466311541</v>
      </c>
      <c r="DT85" s="3"/>
      <c r="DU85" s="3"/>
      <c r="DV85" s="3">
        <f>SUM(DV3:DV82)</f>
        <v>1.8666013749663941</v>
      </c>
      <c r="DY85" s="3">
        <f>SUM(DY3:DY82)</f>
        <v>2.7913001832958453</v>
      </c>
      <c r="DZ85" s="3"/>
      <c r="EA85" s="3"/>
      <c r="EB85" s="3">
        <f>SUM(EB3:EB82)</f>
        <v>10.982384968232031</v>
      </c>
    </row>
    <row r="86" spans="1:132" s="5" customFormat="1">
      <c r="A86" s="5" t="s">
        <v>16</v>
      </c>
      <c r="D86" s="5">
        <f>B83/D83</f>
        <v>1.6995036208659102</v>
      </c>
      <c r="G86" s="5">
        <f t="shared" ref="G86" si="12">E83/G83</f>
        <v>1.0176683941356304</v>
      </c>
      <c r="J86" s="5">
        <f t="shared" ref="J86" si="13">H83/J83</f>
        <v>1.0525979118792967</v>
      </c>
      <c r="M86" s="5">
        <f t="shared" ref="M86" si="14">K83/M83</f>
        <v>1.0659661580067739</v>
      </c>
      <c r="P86" s="5">
        <f t="shared" ref="P86" si="15">N83/P83</f>
        <v>0.94337529713352186</v>
      </c>
      <c r="S86" s="5">
        <f t="shared" ref="S86" si="16">Q83/S83</f>
        <v>0.71735131265509966</v>
      </c>
      <c r="V86" s="5">
        <f t="shared" ref="V86" si="17">T83/V83</f>
        <v>0.60233671885155693</v>
      </c>
      <c r="Y86" s="5">
        <f t="shared" ref="Y86" si="18">W83/Y83</f>
        <v>0.81554914239362819</v>
      </c>
      <c r="AB86" s="5" t="e">
        <f t="shared" ref="AB86" si="19">Z83/AB83</f>
        <v>#DIV/0!</v>
      </c>
      <c r="AE86" s="5">
        <f t="shared" ref="AE86" si="20">AC83/AE83</f>
        <v>1.0655519274866647</v>
      </c>
      <c r="AH86" s="5">
        <f t="shared" ref="AH86" si="21">AF83/AH83</f>
        <v>1.8446811021443841</v>
      </c>
      <c r="AK86" s="5">
        <f t="shared" ref="AK86" si="22">AI83/AK83</f>
        <v>0.96598824677473616</v>
      </c>
      <c r="AN86" s="5" t="e">
        <f t="shared" ref="AN86" si="23">AL83/AN83</f>
        <v>#DIV/0!</v>
      </c>
      <c r="AQ86" s="5">
        <f t="shared" ref="AQ86" si="24">AO83/AQ83</f>
        <v>2.2163710974929387</v>
      </c>
      <c r="AT86" s="5">
        <f t="shared" ref="AT86" si="25">AR83/AT83</f>
        <v>0.81664385150052277</v>
      </c>
      <c r="AW86" s="5">
        <f t="shared" ref="AW86" si="26">AU83/AW83</f>
        <v>0.96358016130381108</v>
      </c>
      <c r="AZ86" s="5">
        <f t="shared" ref="AZ86" si="27">AX83/AZ83</f>
        <v>2.1014510646526494</v>
      </c>
      <c r="BC86" s="5">
        <f t="shared" ref="BC86" si="28">BA83/BC83</f>
        <v>1.1668537559733221</v>
      </c>
      <c r="BF86" s="5" t="e">
        <f t="shared" ref="BF86" si="29">BD83/BF83</f>
        <v>#DIV/0!</v>
      </c>
      <c r="BI86" s="5" t="e">
        <f>BG83/BI83</f>
        <v>#DIV/0!</v>
      </c>
      <c r="BL86" s="5">
        <f>BJ83/BL83</f>
        <v>1.7142089349070626</v>
      </c>
      <c r="BO86" s="5" t="e">
        <f>BM83/BO83</f>
        <v>#DIV/0!</v>
      </c>
      <c r="BP86"/>
      <c r="BQ86"/>
      <c r="BR86" s="5">
        <f>BP83/BR83</f>
        <v>1.2104119649948839</v>
      </c>
      <c r="BS86"/>
      <c r="BT86"/>
      <c r="BU86" s="5" t="e">
        <f>BS83/BU83</f>
        <v>#DIV/0!</v>
      </c>
      <c r="BV86"/>
      <c r="BW86"/>
      <c r="BX86" s="5" t="e">
        <f>BV83/BX83</f>
        <v>#DIV/0!</v>
      </c>
      <c r="BY86"/>
      <c r="BZ86"/>
      <c r="CA86" s="5" t="e">
        <f>BY83/CA83</f>
        <v>#DIV/0!</v>
      </c>
      <c r="CB86"/>
      <c r="CC86"/>
      <c r="CD86" s="5">
        <f>CB83/CD83</f>
        <v>2.0808965802619723</v>
      </c>
      <c r="CE86"/>
      <c r="CF86"/>
      <c r="CG86" s="5" t="e">
        <f>CE83/CG83</f>
        <v>#DIV/0!</v>
      </c>
      <c r="CH86"/>
      <c r="CI86"/>
      <c r="CJ86" s="5">
        <f>CH83/CJ83</f>
        <v>1.8226420321356884</v>
      </c>
      <c r="CK86"/>
      <c r="CL86"/>
      <c r="CM86"/>
      <c r="CN86" s="5" t="e">
        <f>CL83/CN83</f>
        <v>#DIV/0!</v>
      </c>
      <c r="CO86"/>
      <c r="CP86"/>
      <c r="CQ86"/>
      <c r="CR86" s="5">
        <f>CP83/CR83</f>
        <v>1.1265012009607687</v>
      </c>
      <c r="CS86"/>
      <c r="CT86"/>
      <c r="CU86"/>
      <c r="CV86" s="5">
        <f>CT83/CV83</f>
        <v>1.0304242426427275</v>
      </c>
      <c r="CW86"/>
      <c r="CX86"/>
      <c r="CY86"/>
      <c r="CZ86" s="5">
        <f>CX83/CZ83</f>
        <v>1.8592775794217618</v>
      </c>
      <c r="DA86"/>
      <c r="DB86"/>
      <c r="DC86"/>
      <c r="DD86" s="5">
        <f>DB83/DD83</f>
        <v>1.331064</v>
      </c>
      <c r="DE86" s="22"/>
      <c r="DF86" s="22"/>
      <c r="DG86" s="22"/>
      <c r="DH86" s="5">
        <f>DF83/DH83</f>
        <v>1.8468179459459457</v>
      </c>
      <c r="DI86"/>
      <c r="DJ86"/>
      <c r="DK86"/>
      <c r="DL86" s="5">
        <f>DJ83/DL83</f>
        <v>1.3630895999999999</v>
      </c>
      <c r="DM86"/>
      <c r="DN86"/>
      <c r="DO86"/>
      <c r="DP86" s="5">
        <f>DN83/DP83</f>
        <v>1.1980543028254436</v>
      </c>
      <c r="DQ86"/>
      <c r="DR86"/>
      <c r="DS86" s="5">
        <f>DQ83/DS83</f>
        <v>1.4490005795671259</v>
      </c>
      <c r="DV86" s="5">
        <f t="shared" ref="DV86" si="30">DT83/DV83</f>
        <v>1.0714660488429177</v>
      </c>
      <c r="DW86"/>
      <c r="DX86"/>
      <c r="DY86" s="5">
        <f>DW83/DY83</f>
        <v>1.0747679586570769</v>
      </c>
      <c r="EB86" s="5">
        <f t="shared" ref="EB86" si="31">DZ83/EB83</f>
        <v>0.43507558119489359</v>
      </c>
    </row>
    <row r="87" spans="1:132">
      <c r="D87"/>
      <c r="G87"/>
      <c r="J87"/>
      <c r="M87"/>
      <c r="P87"/>
      <c r="S87"/>
      <c r="V87"/>
      <c r="Y87"/>
      <c r="AB87"/>
      <c r="AE87"/>
      <c r="AH87"/>
      <c r="AK87"/>
      <c r="AN87"/>
      <c r="AQ87"/>
      <c r="AT87"/>
      <c r="AW87"/>
      <c r="AZ87"/>
      <c r="BC87"/>
      <c r="BF87"/>
      <c r="BI87"/>
      <c r="BL87"/>
      <c r="BO87"/>
      <c r="BR87"/>
      <c r="BU87"/>
      <c r="BX87"/>
      <c r="CA87"/>
      <c r="DS87"/>
      <c r="DV87"/>
      <c r="DY87"/>
      <c r="EB87"/>
    </row>
    <row r="88" spans="1:132">
      <c r="A88" s="1" t="s">
        <v>152</v>
      </c>
      <c r="D88" s="3">
        <v>1.7339</v>
      </c>
      <c r="G88" s="3">
        <v>0.93259999999999998</v>
      </c>
      <c r="J88" s="3">
        <v>1.111</v>
      </c>
      <c r="M88" s="3">
        <v>0.96109999999999995</v>
      </c>
      <c r="P88" s="3">
        <v>0.94689999999999996</v>
      </c>
      <c r="S88" s="3">
        <v>0.6855</v>
      </c>
      <c r="V88" s="3">
        <v>0.54400000000000004</v>
      </c>
      <c r="Y88" s="3">
        <v>0.84750000000000003</v>
      </c>
      <c r="AB88" s="3">
        <v>0.8417</v>
      </c>
      <c r="AE88" s="3">
        <v>0.90610000000000002</v>
      </c>
      <c r="AH88" s="3">
        <v>2.0979999999999999</v>
      </c>
      <c r="AK88" s="3">
        <v>1.004</v>
      </c>
      <c r="AN88" s="3">
        <v>1.6383000000000001</v>
      </c>
      <c r="AQ88" s="3">
        <v>2.5028999999999999</v>
      </c>
      <c r="AT88" s="3">
        <v>0.74829999999999997</v>
      </c>
      <c r="AW88" s="3">
        <v>0.98529999999999995</v>
      </c>
      <c r="AZ88" s="3">
        <v>1.9320999999999999</v>
      </c>
      <c r="BC88" s="3">
        <v>1.0920000000000001</v>
      </c>
      <c r="BF88" s="3">
        <v>0.85419999999999996</v>
      </c>
      <c r="BI88" s="3">
        <v>0.63249999999999995</v>
      </c>
      <c r="BL88" s="3">
        <v>1.6080000000000001</v>
      </c>
      <c r="BO88" s="3">
        <v>1.5571999999999999</v>
      </c>
      <c r="BR88" s="3">
        <v>1.2949999999999999</v>
      </c>
      <c r="BU88" s="3">
        <v>0.93869999999999998</v>
      </c>
      <c r="BX88" s="3">
        <v>1.1353</v>
      </c>
      <c r="CA88" s="3">
        <v>1.4459</v>
      </c>
      <c r="CD88" s="3">
        <v>2.1385000000000001</v>
      </c>
      <c r="CG88" s="3">
        <v>1.0687</v>
      </c>
      <c r="CJ88" s="3">
        <v>1.84</v>
      </c>
      <c r="CN88" s="3">
        <v>0.89470000000000005</v>
      </c>
      <c r="CR88" s="3">
        <v>1.1837</v>
      </c>
      <c r="CV88" s="3">
        <v>1.0698000000000001</v>
      </c>
      <c r="CZ88" s="3">
        <v>1.8663000000000001</v>
      </c>
      <c r="DD88" s="3">
        <v>1.333</v>
      </c>
      <c r="DH88" s="3">
        <v>1.84</v>
      </c>
      <c r="DL88" s="3">
        <v>1.84</v>
      </c>
      <c r="DP88" s="3">
        <v>1.2040999999999999</v>
      </c>
      <c r="DS88" s="3">
        <v>1.5048999999999999</v>
      </c>
      <c r="DV88" s="3">
        <v>1.2090000000000001</v>
      </c>
      <c r="DY88" s="3">
        <v>1.1455</v>
      </c>
      <c r="EB88" s="3">
        <v>0.373</v>
      </c>
    </row>
    <row r="89" spans="1:132">
      <c r="A89" s="1"/>
      <c r="D89"/>
      <c r="G89"/>
      <c r="J89"/>
      <c r="M89"/>
      <c r="P89"/>
      <c r="S89"/>
      <c r="V89"/>
      <c r="Y89"/>
      <c r="AB89"/>
      <c r="AE89"/>
      <c r="AH89"/>
      <c r="AK89"/>
      <c r="AN89"/>
      <c r="AQ89"/>
      <c r="AT89"/>
      <c r="AW89"/>
      <c r="AZ89"/>
      <c r="BC89"/>
      <c r="BF89"/>
      <c r="BI89"/>
      <c r="BL89"/>
      <c r="BO89"/>
      <c r="BR89"/>
      <c r="BU89"/>
      <c r="BX89"/>
      <c r="CA89"/>
      <c r="DS89"/>
      <c r="DV89"/>
      <c r="DY89"/>
      <c r="EB89"/>
    </row>
    <row r="90" spans="1:132">
      <c r="A90" t="s">
        <v>18</v>
      </c>
      <c r="D90" s="3">
        <f>((D88/D86)-1)*100</f>
        <v>2.0239073757644999</v>
      </c>
      <c r="E90" s="3"/>
      <c r="F90" s="3"/>
      <c r="G90" s="3">
        <f>((G88/G86)-1)*100</f>
        <v>-8.35914671476894</v>
      </c>
      <c r="H90" s="3"/>
      <c r="I90" s="3"/>
      <c r="J90" s="3">
        <f>((J88/J86)-1)*100</f>
        <v>5.5483758291362095</v>
      </c>
      <c r="L90" s="3"/>
      <c r="M90" s="3">
        <f>((M88/M86)-1)*100</f>
        <v>-9.8376629707326515</v>
      </c>
      <c r="N90" s="3"/>
      <c r="O90" s="3"/>
      <c r="P90" s="3">
        <f>((P88/P86)-1)*100</f>
        <v>0.37362679277144206</v>
      </c>
      <c r="Q90" s="3"/>
      <c r="R90" s="3"/>
      <c r="S90" s="3">
        <f>((S88/S86)-1)*100</f>
        <v>-4.4401274651899474</v>
      </c>
      <c r="T90" s="3"/>
      <c r="U90" s="3"/>
      <c r="V90" s="3">
        <f>((V88/V86)-1)*100</f>
        <v>-9.6850676749019033</v>
      </c>
      <c r="W90" s="3"/>
      <c r="X90" s="3"/>
      <c r="Y90" s="3">
        <f>((Y88/Y86)-1)*100</f>
        <v>3.9177108950904538</v>
      </c>
      <c r="Z90" s="3"/>
      <c r="AA90" s="3"/>
      <c r="AB90" s="3" t="e">
        <f>((AB88/AB86)-1)*100</f>
        <v>#DIV/0!</v>
      </c>
      <c r="AC90" s="3"/>
      <c r="AD90" s="3"/>
      <c r="AE90" s="3">
        <f>((AE88/AE86)-1)*100</f>
        <v>-14.964256867590365</v>
      </c>
      <c r="AF90" s="3"/>
      <c r="AG90" s="3"/>
      <c r="AH90" s="3">
        <f>((AH88/AH86)-1)*100</f>
        <v>13.732395131122699</v>
      </c>
      <c r="AI90" s="3"/>
      <c r="AJ90" s="3"/>
      <c r="AK90" s="3">
        <f>((AK88/AK86)-1)*100</f>
        <v>3.9350119788908788</v>
      </c>
      <c r="AL90" s="3"/>
      <c r="AM90" s="3"/>
      <c r="AN90" s="3" t="e">
        <f>((AN88/AN86)-1)*100</f>
        <v>#DIV/0!</v>
      </c>
      <c r="AO90" s="3"/>
      <c r="AP90" s="3"/>
      <c r="AQ90" s="3">
        <f>((AQ88/AQ86)-1)*100</f>
        <v>12.927839693956034</v>
      </c>
      <c r="AR90" s="3"/>
      <c r="AS90" s="3"/>
      <c r="AT90" s="3">
        <f>((AT88/AT86)-1)*100</f>
        <v>-8.3688686781815633</v>
      </c>
      <c r="AU90" s="3"/>
      <c r="AV90" s="3"/>
      <c r="AW90" s="3">
        <f>((AW88/AW86)-1)*100</f>
        <v>2.2540769900036173</v>
      </c>
      <c r="AX90" s="3"/>
      <c r="AY90" s="3"/>
      <c r="AZ90" s="3">
        <f>((AZ88/AZ86)-1)*100</f>
        <v>-8.0587679390308189</v>
      </c>
      <c r="BA90" s="3"/>
      <c r="BB90" s="3"/>
      <c r="BC90" s="3">
        <f>((BC88/BC86)-1)*100</f>
        <v>-6.41500750116567</v>
      </c>
      <c r="BD90" s="3"/>
      <c r="BE90" s="3"/>
      <c r="BF90" s="3" t="e">
        <f>((BF88/BF86)-1)*100</f>
        <v>#DIV/0!</v>
      </c>
      <c r="BI90" s="3" t="e">
        <f>((BI88/BI86)-1)*100</f>
        <v>#DIV/0!</v>
      </c>
      <c r="BL90" s="3">
        <f>((BL88/BL86)-1)*100</f>
        <v>-6.1957987001637456</v>
      </c>
      <c r="BO90" s="3" t="e">
        <f>((BO88/BO86)-1)*100</f>
        <v>#DIV/0!</v>
      </c>
      <c r="BR90" s="3">
        <f>((BR88/BR86)-1)*100</f>
        <v>6.98836738659252</v>
      </c>
      <c r="BU90" s="3" t="e">
        <f>((BU88/BU86)-1)*100</f>
        <v>#DIV/0!</v>
      </c>
      <c r="BX90" s="3" t="e">
        <f>((BX88/BX86)-1)*100</f>
        <v>#DIV/0!</v>
      </c>
      <c r="CA90" s="3" t="e">
        <f>((CA88/CA86)-1)*100</f>
        <v>#DIV/0!</v>
      </c>
      <c r="CD90" s="3">
        <f>((CD88/CD86)-1)*100</f>
        <v>2.7682019512366152</v>
      </c>
      <c r="CG90" s="3" t="e">
        <f>((CG88/CG86)-1)*100</f>
        <v>#DIV/0!</v>
      </c>
      <c r="CJ90" s="3">
        <f>((CJ88/CJ86)-1)*100</f>
        <v>0.95235200101100315</v>
      </c>
      <c r="CN90" s="3" t="e">
        <f>((CN88/CN86)-1)*100</f>
        <v>#DIV/0!</v>
      </c>
      <c r="CR90" s="3">
        <f>((CR88/CR86)-1)*100</f>
        <v>5.0775621890547296</v>
      </c>
      <c r="CV90" s="3">
        <f>((CV88/CV86)-1)*100</f>
        <v>3.8213151173817073</v>
      </c>
      <c r="CZ90" s="3">
        <f>((CZ88/CZ86)-1)*100</f>
        <v>0.37769618995902032</v>
      </c>
      <c r="DD90" s="3">
        <f>((DD88/DD86)-1)*100</f>
        <v>0.14544755173304669</v>
      </c>
      <c r="DP90" s="3">
        <f>((DP88/DP86)-1)*100</f>
        <v>0.50462630619483306</v>
      </c>
      <c r="DS90" s="3">
        <f>((DS88/DS86)-1)*100</f>
        <v>3.8577914475074415</v>
      </c>
      <c r="DT90" s="3"/>
      <c r="DU90" s="3"/>
      <c r="DV90" s="3">
        <f>((DV88/DV86)-1)*100</f>
        <v>12.836053116718539</v>
      </c>
      <c r="DY90" s="3">
        <f>((DY88/DY86)-1)*100</f>
        <v>6.5811453321796831</v>
      </c>
      <c r="DZ90" s="3"/>
      <c r="EA90" s="3"/>
      <c r="EB90" s="3">
        <f>((EB88/EB86)-1)*100</f>
        <v>-14.267769527402329</v>
      </c>
    </row>
    <row r="91" spans="1:132">
      <c r="A91" t="s">
        <v>25</v>
      </c>
      <c r="D91" s="3">
        <f>D83*D88</f>
        <v>2.04047814751529</v>
      </c>
      <c r="E91" s="3"/>
      <c r="F91" s="3"/>
      <c r="G91" s="3">
        <f t="shared" ref="G91:EB91" si="32">G83*G88</f>
        <v>8.2476767956707953</v>
      </c>
      <c r="H91" s="3"/>
      <c r="I91" s="3"/>
      <c r="J91" s="3">
        <f t="shared" si="32"/>
        <v>4.2219350331654484</v>
      </c>
      <c r="L91" s="3"/>
      <c r="M91" s="3">
        <f t="shared" si="32"/>
        <v>1.8032467405853472</v>
      </c>
      <c r="N91" s="3"/>
      <c r="O91" s="3"/>
      <c r="P91" s="3">
        <f t="shared" si="32"/>
        <v>6.022417607566287</v>
      </c>
      <c r="Q91" s="3"/>
      <c r="R91" s="3"/>
      <c r="S91" s="3">
        <f t="shared" si="32"/>
        <v>5.7335923520886034</v>
      </c>
      <c r="T91" s="3"/>
      <c r="U91" s="3"/>
      <c r="V91" s="3">
        <f t="shared" si="32"/>
        <v>6.3220452627568662</v>
      </c>
      <c r="W91" s="3"/>
      <c r="X91" s="3"/>
      <c r="Y91" s="3">
        <f t="shared" si="32"/>
        <v>10.391771089509044</v>
      </c>
      <c r="Z91" s="3"/>
      <c r="AA91" s="3"/>
      <c r="AB91" s="3">
        <f t="shared" si="32"/>
        <v>0</v>
      </c>
      <c r="AC91" s="3"/>
      <c r="AD91" s="3"/>
      <c r="AE91" s="3">
        <f t="shared" si="32"/>
        <v>0.90537482993197294</v>
      </c>
      <c r="AF91" s="3"/>
      <c r="AG91" s="3"/>
      <c r="AH91" s="3">
        <f t="shared" si="32"/>
        <v>4.2832708290374377</v>
      </c>
      <c r="AI91" s="3"/>
      <c r="AJ91" s="3"/>
      <c r="AK91" s="3">
        <f t="shared" si="32"/>
        <v>9.3541510781001787</v>
      </c>
      <c r="AL91" s="3"/>
      <c r="AM91" s="3"/>
      <c r="AN91" s="3">
        <f t="shared" si="32"/>
        <v>0</v>
      </c>
      <c r="AO91" s="3"/>
      <c r="AP91" s="3"/>
      <c r="AQ91" s="3">
        <f t="shared" si="32"/>
        <v>4.4383398547365775</v>
      </c>
      <c r="AR91" s="3"/>
      <c r="AS91" s="3"/>
      <c r="AT91" s="3">
        <f t="shared" si="32"/>
        <v>3.6006932534902223</v>
      </c>
      <c r="AU91" s="3"/>
      <c r="AV91" s="3"/>
      <c r="AW91" s="3">
        <f t="shared" si="32"/>
        <v>2.0450815398000723</v>
      </c>
      <c r="AX91" s="3"/>
      <c r="AY91" s="3"/>
      <c r="AZ91" s="3">
        <f t="shared" si="32"/>
        <v>8.2747108854872256</v>
      </c>
      <c r="BA91" s="3"/>
      <c r="BB91" s="3"/>
      <c r="BC91" s="3">
        <f t="shared" si="32"/>
        <v>9.3584992498834332</v>
      </c>
      <c r="BD91" s="3"/>
      <c r="BE91" s="3"/>
      <c r="BF91" s="3">
        <f t="shared" si="32"/>
        <v>0</v>
      </c>
      <c r="BI91" s="3">
        <f>BI83*BI88</f>
        <v>0</v>
      </c>
      <c r="BL91" s="3">
        <f>BL83*BL88</f>
        <v>1.8760840259967253</v>
      </c>
      <c r="BO91" s="3">
        <f>BO83*BO88</f>
        <v>0</v>
      </c>
      <c r="BR91" s="3">
        <f>BR83*BR88</f>
        <v>2.1397673477318504</v>
      </c>
      <c r="BU91" s="3">
        <f>BU83*BU88</f>
        <v>0</v>
      </c>
      <c r="BX91" s="3">
        <f>BX83*BX88</f>
        <v>0</v>
      </c>
      <c r="CA91" s="3">
        <f>CA83*CA88</f>
        <v>0</v>
      </c>
      <c r="CD91" s="3">
        <f>CD83*CD88</f>
        <v>7.193774136586562</v>
      </c>
      <c r="CG91" s="3">
        <f>CG83*CG88</f>
        <v>0</v>
      </c>
      <c r="CJ91" s="3">
        <f>CJ83*CJ88</f>
        <v>6.0571411200606597</v>
      </c>
      <c r="CN91" s="3">
        <f>CN83*CN88</f>
        <v>0</v>
      </c>
      <c r="CR91" s="3">
        <f>CR83*CR88</f>
        <v>1.0507756218905473</v>
      </c>
      <c r="CV91" s="3">
        <f>CV83*CV88</f>
        <v>4.0167987645771799</v>
      </c>
      <c r="CZ91" s="3">
        <f>CZ83*CZ88</f>
        <v>4.0151078475983608</v>
      </c>
      <c r="DD91" s="3">
        <f>DD83*DD88</f>
        <v>1.0014544755173305</v>
      </c>
      <c r="DP91" s="3">
        <f>DP83*DP88</f>
        <v>2.0100925261238967</v>
      </c>
      <c r="DS91" s="3">
        <f>DS83*DS88</f>
        <v>3.1157337434252237</v>
      </c>
      <c r="DT91" s="3"/>
      <c r="DU91" s="3"/>
      <c r="DV91" s="3">
        <f t="shared" si="32"/>
        <v>2.2567210623343708</v>
      </c>
      <c r="DY91" s="3">
        <f>DY83*DY88</f>
        <v>3.1974343599653907</v>
      </c>
      <c r="DZ91" s="3"/>
      <c r="EA91" s="3"/>
      <c r="EB91" s="3">
        <f t="shared" si="32"/>
        <v>4.0964295931505479</v>
      </c>
    </row>
    <row r="92" spans="1:132">
      <c r="A92" s="1" t="s">
        <v>35</v>
      </c>
      <c r="B92" s="9">
        <v>2</v>
      </c>
      <c r="E92" s="9">
        <v>9</v>
      </c>
      <c r="H92" s="9">
        <v>4</v>
      </c>
      <c r="K92">
        <v>2</v>
      </c>
      <c r="N92" s="9">
        <v>6</v>
      </c>
      <c r="Q92" s="9">
        <v>6</v>
      </c>
      <c r="T92">
        <v>7</v>
      </c>
      <c r="W92" s="9">
        <v>10</v>
      </c>
      <c r="Z92" s="9">
        <v>0</v>
      </c>
      <c r="AC92" s="6">
        <v>4</v>
      </c>
      <c r="AF92" s="6">
        <v>1</v>
      </c>
      <c r="AI92" s="9">
        <v>6</v>
      </c>
      <c r="AL92" s="9">
        <v>0</v>
      </c>
      <c r="AO92" s="6">
        <v>1.8</v>
      </c>
      <c r="AR92">
        <v>6</v>
      </c>
      <c r="AU92">
        <v>2</v>
      </c>
      <c r="AX92" s="9">
        <v>9</v>
      </c>
      <c r="BA92">
        <v>10</v>
      </c>
      <c r="BD92">
        <v>0</v>
      </c>
      <c r="BG92">
        <v>0</v>
      </c>
      <c r="BJ92" s="9">
        <v>2</v>
      </c>
      <c r="BM92">
        <v>0</v>
      </c>
      <c r="BP92">
        <v>2</v>
      </c>
      <c r="BS92">
        <v>0</v>
      </c>
      <c r="BV92">
        <v>0</v>
      </c>
      <c r="CB92">
        <v>6</v>
      </c>
      <c r="CH92" s="9">
        <v>6</v>
      </c>
      <c r="CL92">
        <f>CL83</f>
        <v>-0.10340997445295996</v>
      </c>
      <c r="CP92">
        <v>1</v>
      </c>
      <c r="CT92">
        <v>9</v>
      </c>
      <c r="CX92">
        <v>3</v>
      </c>
      <c r="DB92">
        <v>1</v>
      </c>
      <c r="DN92">
        <v>1</v>
      </c>
      <c r="DQ92">
        <v>3</v>
      </c>
      <c r="DT92" s="6">
        <v>0</v>
      </c>
      <c r="DW92">
        <v>3</v>
      </c>
      <c r="DZ92" s="9">
        <v>5</v>
      </c>
    </row>
    <row r="93" spans="1:132">
      <c r="A93" s="1" t="s">
        <v>33</v>
      </c>
      <c r="B93" s="9">
        <v>1.6702999999999999</v>
      </c>
      <c r="E93" s="9">
        <v>0.99390000000000001</v>
      </c>
      <c r="H93" s="9">
        <v>1.0512999999999999</v>
      </c>
      <c r="K93" s="9">
        <v>1.0446</v>
      </c>
      <c r="N93" s="9">
        <v>0.93420000000000003</v>
      </c>
      <c r="Q93" s="9">
        <v>0.70765</v>
      </c>
      <c r="T93">
        <v>0.58799999999999997</v>
      </c>
      <c r="W93" s="9">
        <v>0.80130999999999997</v>
      </c>
      <c r="Z93">
        <v>0.71250000000000002</v>
      </c>
      <c r="AC93" s="9">
        <v>0.94169999999999998</v>
      </c>
      <c r="AF93" s="6">
        <v>1.8345</v>
      </c>
      <c r="AI93">
        <v>0.96150000000000002</v>
      </c>
      <c r="AL93" s="6">
        <v>1.6576</v>
      </c>
      <c r="AO93" s="6">
        <v>2.2242999999999999</v>
      </c>
      <c r="AR93" s="9">
        <v>0.83940000000000003</v>
      </c>
      <c r="AU93">
        <v>0.94830000000000003</v>
      </c>
      <c r="AX93">
        <v>2.0512000000000001</v>
      </c>
      <c r="BA93" s="9">
        <v>1.1668000000000001</v>
      </c>
      <c r="BD93">
        <v>1</v>
      </c>
      <c r="BG93">
        <v>0.68639899999999998</v>
      </c>
      <c r="BJ93">
        <v>1.71791</v>
      </c>
      <c r="BM93">
        <v>1.6634</v>
      </c>
      <c r="BP93" s="9">
        <v>1.210412</v>
      </c>
      <c r="BS93">
        <v>0.92759999999999998</v>
      </c>
      <c r="BV93">
        <v>1.1527000000000001</v>
      </c>
      <c r="CB93">
        <v>2.0926999999999998</v>
      </c>
      <c r="CH93" s="9">
        <v>1.8169999999999999</v>
      </c>
      <c r="CL93">
        <v>0.90029999999999999</v>
      </c>
      <c r="CP93">
        <v>1.1265000000000001</v>
      </c>
      <c r="CT93">
        <v>1.0644473999999999</v>
      </c>
      <c r="CX93">
        <v>1.8569842000000001</v>
      </c>
      <c r="DB93">
        <v>1.331064</v>
      </c>
      <c r="DN93">
        <v>1.1496</v>
      </c>
      <c r="DQ93">
        <v>1.4490000000000001</v>
      </c>
      <c r="DT93">
        <v>1</v>
      </c>
      <c r="DW93">
        <v>1.0747800000000001</v>
      </c>
      <c r="DZ93" s="9">
        <v>0.44500000000000001</v>
      </c>
    </row>
    <row r="94" spans="1:132">
      <c r="A94" s="1" t="s">
        <v>34</v>
      </c>
      <c r="D94" s="3">
        <f>B92/B93</f>
        <v>1.1973896904747652</v>
      </c>
      <c r="G94" s="3">
        <f t="shared" ref="G94:BO94" si="33">E92/E93</f>
        <v>9.0552369453667367</v>
      </c>
      <c r="J94" s="3">
        <f t="shared" si="33"/>
        <v>3.804813088557025</v>
      </c>
      <c r="M94" s="3">
        <f t="shared" si="33"/>
        <v>1.9146084625694046</v>
      </c>
      <c r="P94" s="3">
        <f t="shared" si="33"/>
        <v>6.422607578676943</v>
      </c>
      <c r="S94" s="3">
        <f t="shared" si="33"/>
        <v>8.4787677524199818</v>
      </c>
      <c r="V94" s="3">
        <f t="shared" si="33"/>
        <v>11.904761904761905</v>
      </c>
      <c r="Y94" s="3">
        <f t="shared" si="33"/>
        <v>12.479564712782819</v>
      </c>
      <c r="AB94" s="3">
        <f t="shared" si="33"/>
        <v>0</v>
      </c>
      <c r="AE94" s="3">
        <f t="shared" si="33"/>
        <v>4.2476372517786984</v>
      </c>
      <c r="AH94" s="3">
        <f t="shared" si="33"/>
        <v>0.54510765876260558</v>
      </c>
      <c r="AK94" s="3">
        <f t="shared" si="33"/>
        <v>6.2402496099843994</v>
      </c>
      <c r="AN94" s="3">
        <f t="shared" si="33"/>
        <v>0</v>
      </c>
      <c r="AQ94" s="3">
        <f t="shared" si="33"/>
        <v>0.80924335746077425</v>
      </c>
      <c r="AT94" s="3">
        <f t="shared" si="33"/>
        <v>7.147962830593281</v>
      </c>
      <c r="AW94" s="3">
        <f t="shared" si="33"/>
        <v>2.1090372245070124</v>
      </c>
      <c r="AZ94" s="3">
        <f t="shared" si="33"/>
        <v>4.3876755070202806</v>
      </c>
      <c r="BC94" s="3">
        <f t="shared" si="33"/>
        <v>8.5704490915323959</v>
      </c>
      <c r="BF94" s="3">
        <f t="shared" si="33"/>
        <v>0</v>
      </c>
      <c r="BI94" s="3">
        <f t="shared" si="33"/>
        <v>0</v>
      </c>
      <c r="BL94" s="3">
        <f t="shared" si="33"/>
        <v>1.164205342538317</v>
      </c>
      <c r="BO94" s="3">
        <f t="shared" si="33"/>
        <v>0</v>
      </c>
      <c r="BR94" s="3">
        <f t="shared" ref="BR94" si="34">BP92/BP93</f>
        <v>1.6523299504631481</v>
      </c>
      <c r="BU94" s="3">
        <f>BS92/BS93</f>
        <v>0</v>
      </c>
      <c r="BX94" s="3">
        <f>BV92/BV93</f>
        <v>0</v>
      </c>
      <c r="CD94" s="3">
        <f>CB92/CB93</f>
        <v>2.8671094757968176</v>
      </c>
      <c r="CJ94" s="3">
        <f>CH92/CH93</f>
        <v>3.3021463951568522</v>
      </c>
      <c r="CN94" s="3">
        <v>0</v>
      </c>
      <c r="CR94" s="3">
        <f>CP92/CP93</f>
        <v>0.88770528184642694</v>
      </c>
      <c r="CV94" s="3">
        <f>CT92/CT93</f>
        <v>8.4550913459885386</v>
      </c>
      <c r="CZ94" s="3">
        <f>CX92/CX93</f>
        <v>1.6155226307256678</v>
      </c>
      <c r="DD94" s="3">
        <f>DB92/DB93</f>
        <v>0.75127867630707468</v>
      </c>
      <c r="DP94" s="3">
        <f>DN92/DN93</f>
        <v>0.86986778009742527</v>
      </c>
      <c r="DS94" s="3">
        <f>DQ92/DQ93</f>
        <v>2.0703933747412009</v>
      </c>
      <c r="DV94" s="3">
        <f t="shared" ref="DV94:EB94" si="35">DT92/DT93</f>
        <v>0</v>
      </c>
      <c r="DY94" s="3">
        <f>DW92/DW93</f>
        <v>2.7912689108468709</v>
      </c>
      <c r="EB94" s="3">
        <f t="shared" si="35"/>
        <v>11.235955056179774</v>
      </c>
    </row>
    <row r="95" spans="1:132">
      <c r="A95" s="1" t="s">
        <v>39</v>
      </c>
      <c r="D95" s="3">
        <f>D94*D88</f>
        <v>2.0761539843141952</v>
      </c>
      <c r="E95" s="3"/>
      <c r="F95" s="3"/>
      <c r="G95" s="3">
        <f t="shared" ref="G95:BO95" si="36">G94*G88</f>
        <v>8.444913975249019</v>
      </c>
      <c r="H95" s="3"/>
      <c r="I95" s="3"/>
      <c r="J95" s="3">
        <f t="shared" si="36"/>
        <v>4.2271473413868552</v>
      </c>
      <c r="K95" s="3"/>
      <c r="L95" s="3"/>
      <c r="M95" s="3">
        <f t="shared" si="36"/>
        <v>1.8401301933754548</v>
      </c>
      <c r="N95" s="3"/>
      <c r="O95" s="3"/>
      <c r="P95" s="3">
        <f t="shared" si="36"/>
        <v>6.0815671162491967</v>
      </c>
      <c r="Q95" s="3"/>
      <c r="R95" s="3"/>
      <c r="S95" s="3">
        <f t="shared" si="36"/>
        <v>5.8121952942838977</v>
      </c>
      <c r="T95" s="3"/>
      <c r="U95" s="3"/>
      <c r="V95" s="3">
        <f t="shared" si="36"/>
        <v>6.4761904761904772</v>
      </c>
      <c r="W95" s="3"/>
      <c r="X95" s="3"/>
      <c r="Y95" s="3">
        <f t="shared" si="36"/>
        <v>10.576431094083439</v>
      </c>
      <c r="Z95" s="3"/>
      <c r="AA95" s="3"/>
      <c r="AB95" s="3">
        <f t="shared" si="36"/>
        <v>0</v>
      </c>
      <c r="AC95" s="3"/>
      <c r="AD95" s="3"/>
      <c r="AE95" s="3">
        <f t="shared" si="36"/>
        <v>3.8487841138366785</v>
      </c>
      <c r="AF95" s="3"/>
      <c r="AG95" s="3"/>
      <c r="AH95" s="3">
        <f t="shared" si="36"/>
        <v>1.1436358680839465</v>
      </c>
      <c r="AI95" s="3"/>
      <c r="AJ95" s="3"/>
      <c r="AK95" s="3">
        <f t="shared" si="36"/>
        <v>6.2652106084243373</v>
      </c>
      <c r="AL95" s="3"/>
      <c r="AM95" s="3"/>
      <c r="AN95" s="3">
        <f t="shared" si="36"/>
        <v>0</v>
      </c>
      <c r="AO95" s="3"/>
      <c r="AP95" s="3"/>
      <c r="AQ95" s="3">
        <f t="shared" si="36"/>
        <v>2.0254551993885719</v>
      </c>
      <c r="AR95" s="3"/>
      <c r="AS95" s="3"/>
      <c r="AT95" s="3">
        <f t="shared" si="36"/>
        <v>5.3488205861329519</v>
      </c>
      <c r="AU95" s="3"/>
      <c r="AV95" s="3"/>
      <c r="AW95" s="3">
        <f t="shared" si="36"/>
        <v>2.0780343773067593</v>
      </c>
      <c r="AX95" s="3"/>
      <c r="AY95" s="3"/>
      <c r="AZ95" s="3">
        <f t="shared" si="36"/>
        <v>8.4774278471138835</v>
      </c>
      <c r="BA95" s="3"/>
      <c r="BB95" s="3"/>
      <c r="BC95" s="3">
        <f t="shared" si="36"/>
        <v>9.3589304079533768</v>
      </c>
      <c r="BD95" s="3"/>
      <c r="BE95" s="3"/>
      <c r="BF95" s="3">
        <f t="shared" si="36"/>
        <v>0</v>
      </c>
      <c r="BG95" s="3"/>
      <c r="BH95" s="3"/>
      <c r="BI95" s="3">
        <f t="shared" si="36"/>
        <v>0</v>
      </c>
      <c r="BJ95" s="3"/>
      <c r="BK95" s="3"/>
      <c r="BL95" s="3">
        <f t="shared" si="36"/>
        <v>1.8720421908016138</v>
      </c>
      <c r="BM95" s="3"/>
      <c r="BN95" s="3"/>
      <c r="BO95" s="3">
        <f t="shared" si="36"/>
        <v>0</v>
      </c>
      <c r="BR95" s="3">
        <f t="shared" ref="BR95" si="37">BR94*BR88</f>
        <v>2.1397672858497767</v>
      </c>
      <c r="BU95" s="3">
        <f>BU94*BU88</f>
        <v>0</v>
      </c>
      <c r="BX95" s="3">
        <f>BX94*BX88</f>
        <v>0</v>
      </c>
      <c r="CD95" s="3">
        <f>CD94*CD88</f>
        <v>6.1313136139914945</v>
      </c>
      <c r="CJ95" s="3">
        <f>CJ94*CJ88</f>
        <v>6.075949367088608</v>
      </c>
      <c r="CN95" s="3">
        <f>CN94*CN88</f>
        <v>0</v>
      </c>
      <c r="CR95" s="3">
        <f>CR94*CR88</f>
        <v>1.0507767421216156</v>
      </c>
      <c r="CV95" s="3">
        <f>CV94*CV88</f>
        <v>9.0452567219385394</v>
      </c>
      <c r="CZ95" s="3">
        <f>CZ94*CZ88</f>
        <v>3.0150498857233141</v>
      </c>
      <c r="DD95" s="3">
        <f>DD94*DD88</f>
        <v>1.0014544755173305</v>
      </c>
      <c r="DP95" s="3">
        <f>DP94*DP88</f>
        <v>1.0474077940153097</v>
      </c>
      <c r="DS95" s="3">
        <f>DS94*DS88</f>
        <v>3.1157349896480331</v>
      </c>
      <c r="DT95" s="3"/>
      <c r="DU95" s="3"/>
      <c r="DV95" s="3">
        <f t="shared" ref="DV95:EB95" si="38">DV94*DV88</f>
        <v>0</v>
      </c>
      <c r="DY95" s="3">
        <f>DY94*DY88</f>
        <v>3.1973985373750904</v>
      </c>
      <c r="DZ95" s="3"/>
      <c r="EA95" s="3"/>
      <c r="EB95" s="3">
        <f t="shared" si="38"/>
        <v>4.191011235955056</v>
      </c>
    </row>
    <row r="96" spans="1:132">
      <c r="A96" s="1"/>
      <c r="W96" s="6"/>
      <c r="AF96" s="6"/>
      <c r="AL96" s="6"/>
      <c r="AO96" s="6"/>
      <c r="AR96" s="6"/>
      <c r="BA96" s="6"/>
      <c r="DZ96" s="6"/>
    </row>
    <row r="97" spans="1:1">
      <c r="A97" t="s">
        <v>27</v>
      </c>
    </row>
    <row r="98" spans="1:1">
      <c r="A98">
        <f>SUM(B84:EB84)</f>
        <v>133.53000914598644</v>
      </c>
    </row>
    <row r="99" spans="1:1">
      <c r="A99" t="s">
        <v>24</v>
      </c>
    </row>
    <row r="100" spans="1:1">
      <c r="A100">
        <f>SUM(B91:EB91)</f>
        <v>129.07059917428344</v>
      </c>
    </row>
    <row r="101" spans="1:1">
      <c r="A101" t="s">
        <v>28</v>
      </c>
    </row>
    <row r="102" spans="1:1">
      <c r="A102">
        <f>(A100/A98-1)*100</f>
        <v>-3.3396312935376149</v>
      </c>
    </row>
    <row r="104" spans="1:1">
      <c r="A104" t="s">
        <v>36</v>
      </c>
    </row>
    <row r="105" spans="1:1">
      <c r="A105">
        <f>SUM(B92:EB92)</f>
        <v>127.69659002554704</v>
      </c>
    </row>
    <row r="106" spans="1:1">
      <c r="A106" t="s">
        <v>38</v>
      </c>
    </row>
    <row r="107" spans="1:1">
      <c r="A107">
        <f>SUM(B95:EB95)</f>
        <v>125.96419132339885</v>
      </c>
    </row>
    <row r="108" spans="1:1">
      <c r="A108" t="s">
        <v>37</v>
      </c>
    </row>
    <row r="109" spans="1:1">
      <c r="A109">
        <f>(A107/A105-1)*100</f>
        <v>-1.3566522816322646</v>
      </c>
    </row>
  </sheetData>
  <mergeCells count="41">
    <mergeCell ref="AI1:AK1"/>
    <mergeCell ref="Z1:AB1"/>
    <mergeCell ref="Q1:S1"/>
    <mergeCell ref="T1:V1"/>
    <mergeCell ref="W1:Y1"/>
    <mergeCell ref="AC1:AE1"/>
    <mergeCell ref="AF1:AH1"/>
    <mergeCell ref="B1:D1"/>
    <mergeCell ref="E1:G1"/>
    <mergeCell ref="H1:J1"/>
    <mergeCell ref="K1:M1"/>
    <mergeCell ref="N1:P1"/>
    <mergeCell ref="CB1:CD1"/>
    <mergeCell ref="BV1:BX1"/>
    <mergeCell ref="BY1:CA1"/>
    <mergeCell ref="BD1:BF1"/>
    <mergeCell ref="AL1:AN1"/>
    <mergeCell ref="BG1:BI1"/>
    <mergeCell ref="BJ1:BL1"/>
    <mergeCell ref="BM1:BO1"/>
    <mergeCell ref="BP1:BR1"/>
    <mergeCell ref="BS1:BU1"/>
    <mergeCell ref="AO1:AQ1"/>
    <mergeCell ref="AR1:AT1"/>
    <mergeCell ref="AU1:AW1"/>
    <mergeCell ref="AX1:AZ1"/>
    <mergeCell ref="BA1:BC1"/>
    <mergeCell ref="CO1:CR1"/>
    <mergeCell ref="CH1:CJ1"/>
    <mergeCell ref="CE1:CG1"/>
    <mergeCell ref="DT1:DV1"/>
    <mergeCell ref="DZ1:EB1"/>
    <mergeCell ref="DQ1:DS1"/>
    <mergeCell ref="DW1:DY1"/>
    <mergeCell ref="CS1:CV1"/>
    <mergeCell ref="DM1:DP1"/>
    <mergeCell ref="CW1:CZ1"/>
    <mergeCell ref="DA1:DD1"/>
    <mergeCell ref="CK1:CN1"/>
    <mergeCell ref="DE1:DH1"/>
    <mergeCell ref="DI1:DL1"/>
  </mergeCells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4"/>
  <sheetViews>
    <sheetView workbookViewId="0">
      <selection activeCell="G14" sqref="G14"/>
    </sheetView>
  </sheetViews>
  <sheetFormatPr defaultRowHeight="15"/>
  <cols>
    <col min="1" max="1" width="33" bestFit="1" customWidth="1"/>
    <col min="2" max="2" width="10" customWidth="1"/>
    <col min="8" max="8" width="10.5703125" customWidth="1"/>
    <col min="9" max="9" width="9.140625" style="16"/>
  </cols>
  <sheetData>
    <row r="1" spans="1:9">
      <c r="B1" t="s">
        <v>316</v>
      </c>
    </row>
    <row r="2" spans="1:9">
      <c r="A2" s="38" t="s">
        <v>196</v>
      </c>
      <c r="B2" t="s">
        <v>294</v>
      </c>
      <c r="C2" t="s">
        <v>293</v>
      </c>
      <c r="E2" t="s">
        <v>292</v>
      </c>
      <c r="F2" t="s">
        <v>23</v>
      </c>
      <c r="H2" t="s">
        <v>302</v>
      </c>
    </row>
    <row r="3" spans="1:9">
      <c r="A3" t="s">
        <v>283</v>
      </c>
      <c r="B3">
        <v>10092.41</v>
      </c>
      <c r="C3">
        <f>B3/B17</f>
        <v>0.12572171510239888</v>
      </c>
      <c r="E3">
        <v>0.1</v>
      </c>
      <c r="F3">
        <f>E3*B20</f>
        <v>8027.5789999999997</v>
      </c>
      <c r="H3">
        <f t="shared" ref="H3:H12" si="0">F3-B3</f>
        <v>-2064.8310000000001</v>
      </c>
      <c r="I3" s="16">
        <f>H3/B20</f>
        <v>-2.572171510239887E-2</v>
      </c>
    </row>
    <row r="4" spans="1:9">
      <c r="A4" t="s">
        <v>284</v>
      </c>
      <c r="B4">
        <v>10957.45</v>
      </c>
      <c r="C4">
        <f>B4/B17</f>
        <v>0.13649756670099419</v>
      </c>
      <c r="E4">
        <v>0.1</v>
      </c>
      <c r="F4">
        <f>E4*B20</f>
        <v>8027.5789999999997</v>
      </c>
      <c r="H4">
        <f t="shared" si="0"/>
        <v>-2929.871000000001</v>
      </c>
      <c r="I4" s="16">
        <f>H4/B20</f>
        <v>-3.6497566700994175E-2</v>
      </c>
    </row>
    <row r="5" spans="1:9">
      <c r="A5" t="s">
        <v>285</v>
      </c>
      <c r="B5">
        <v>8784.65</v>
      </c>
      <c r="C5">
        <f>B5/B17</f>
        <v>0.10943087573476387</v>
      </c>
      <c r="E5">
        <v>0.1</v>
      </c>
      <c r="F5">
        <f>E5*B20</f>
        <v>8027.5789999999997</v>
      </c>
      <c r="H5">
        <f t="shared" si="0"/>
        <v>-757.07099999999991</v>
      </c>
      <c r="I5" s="16">
        <f>H5/B20</f>
        <v>-9.4308757347638678E-3</v>
      </c>
    </row>
    <row r="6" spans="1:9">
      <c r="A6" t="s">
        <v>288</v>
      </c>
      <c r="B6">
        <v>10769.17</v>
      </c>
      <c r="C6">
        <f>B6/B17</f>
        <v>0.13415215222422602</v>
      </c>
      <c r="E6">
        <v>0.1</v>
      </c>
      <c r="F6">
        <f>E6*B20</f>
        <v>8027.5789999999997</v>
      </c>
      <c r="H6">
        <f t="shared" si="0"/>
        <v>-2741.5910000000003</v>
      </c>
      <c r="I6" s="16">
        <f>H6/B20</f>
        <v>-3.4152152224226018E-2</v>
      </c>
    </row>
    <row r="7" spans="1:9">
      <c r="A7" t="s">
        <v>289</v>
      </c>
      <c r="B7">
        <v>9997.2999999999993</v>
      </c>
      <c r="C7">
        <f>B7/B17</f>
        <v>0.12453692451983343</v>
      </c>
      <c r="E7">
        <v>0.1</v>
      </c>
      <c r="F7">
        <f>E7*B20</f>
        <v>8027.5789999999997</v>
      </c>
      <c r="H7">
        <f t="shared" si="0"/>
        <v>-1969.7209999999995</v>
      </c>
      <c r="I7" s="16">
        <f>H7/B20</f>
        <v>-2.4536924519833435E-2</v>
      </c>
    </row>
    <row r="8" spans="1:9">
      <c r="A8" t="s">
        <v>309</v>
      </c>
      <c r="B8">
        <v>10141.81</v>
      </c>
      <c r="C8">
        <f>B8/B17</f>
        <v>0.12633709366173787</v>
      </c>
      <c r="E8">
        <v>0.1</v>
      </c>
      <c r="F8">
        <f>E8*B20</f>
        <v>8027.5789999999997</v>
      </c>
      <c r="H8">
        <f t="shared" si="0"/>
        <v>-2114.2309999999998</v>
      </c>
      <c r="I8" s="16">
        <f>H8/B20</f>
        <v>-2.6337093661737865E-2</v>
      </c>
    </row>
    <row r="9" spans="1:9">
      <c r="A9" t="s">
        <v>311</v>
      </c>
      <c r="B9">
        <v>9386.06</v>
      </c>
      <c r="C9">
        <f>B9/B17</f>
        <v>0.11692267369776119</v>
      </c>
      <c r="E9">
        <v>0.1</v>
      </c>
      <c r="F9">
        <f>E9*B20</f>
        <v>8027.5789999999997</v>
      </c>
      <c r="H9">
        <f t="shared" si="0"/>
        <v>-1358.4809999999998</v>
      </c>
      <c r="I9" s="16">
        <f>H9/B20</f>
        <v>-1.6922673697761178E-2</v>
      </c>
    </row>
    <row r="10" spans="1:9">
      <c r="A10" t="s">
        <v>317</v>
      </c>
      <c r="B10">
        <v>0</v>
      </c>
      <c r="C10">
        <f>B10/$B17</f>
        <v>0</v>
      </c>
      <c r="E10">
        <v>0.1</v>
      </c>
      <c r="F10">
        <f>E10*B20</f>
        <v>8027.5789999999997</v>
      </c>
      <c r="H10">
        <f t="shared" si="0"/>
        <v>8027.5789999999997</v>
      </c>
      <c r="I10" s="16">
        <f>H10/B20</f>
        <v>0.1</v>
      </c>
    </row>
    <row r="11" spans="1:9">
      <c r="A11" t="s">
        <v>318</v>
      </c>
      <c r="B11">
        <v>0</v>
      </c>
      <c r="C11">
        <f>B11/$B17</f>
        <v>0</v>
      </c>
      <c r="E11">
        <v>0.1</v>
      </c>
      <c r="F11">
        <f>E11*B20</f>
        <v>8027.5789999999997</v>
      </c>
      <c r="H11">
        <f t="shared" si="0"/>
        <v>8027.5789999999997</v>
      </c>
      <c r="I11" s="16">
        <f>H11/B20</f>
        <v>0.1</v>
      </c>
    </row>
    <row r="12" spans="1:9">
      <c r="A12" t="s">
        <v>319</v>
      </c>
      <c r="B12">
        <v>0</v>
      </c>
      <c r="C12">
        <f>B12/B17</f>
        <v>0</v>
      </c>
      <c r="E12">
        <v>0.1</v>
      </c>
      <c r="F12">
        <f>E12*B20</f>
        <v>8027.5789999999997</v>
      </c>
      <c r="H12">
        <f t="shared" si="0"/>
        <v>8027.5789999999997</v>
      </c>
      <c r="I12" s="16">
        <f>H12/B20</f>
        <v>0.1</v>
      </c>
    </row>
    <row r="13" spans="1:9">
      <c r="A13" t="s">
        <v>282</v>
      </c>
      <c r="B13">
        <v>9514.33</v>
      </c>
      <c r="C13">
        <f>B13/B17</f>
        <v>0.11852054025254688</v>
      </c>
      <c r="E13">
        <v>0</v>
      </c>
      <c r="F13">
        <f>E13*B20</f>
        <v>0</v>
      </c>
      <c r="H13">
        <f>F13-B13</f>
        <v>-9514.33</v>
      </c>
      <c r="I13" s="16">
        <f>H13/B20</f>
        <v>-0.11852054025254688</v>
      </c>
    </row>
    <row r="14" spans="1:9">
      <c r="A14" t="s">
        <v>287</v>
      </c>
      <c r="B14">
        <v>0</v>
      </c>
      <c r="C14">
        <f>B14/B17</f>
        <v>0</v>
      </c>
      <c r="E14">
        <v>0</v>
      </c>
      <c r="F14">
        <f>E14*B20</f>
        <v>0</v>
      </c>
      <c r="H14">
        <f>F14-B14</f>
        <v>0</v>
      </c>
      <c r="I14" s="16">
        <f>H14/B20</f>
        <v>0</v>
      </c>
    </row>
    <row r="15" spans="1:9">
      <c r="A15" t="s">
        <v>286</v>
      </c>
      <c r="B15">
        <v>0</v>
      </c>
      <c r="C15">
        <f>B15/B17</f>
        <v>0</v>
      </c>
      <c r="E15">
        <v>0</v>
      </c>
      <c r="F15">
        <f>E15*B20</f>
        <v>0</v>
      </c>
      <c r="H15">
        <f>F15-B15</f>
        <v>0</v>
      </c>
      <c r="I15" s="16">
        <f>H15/B20</f>
        <v>0</v>
      </c>
    </row>
    <row r="16" spans="1:9">
      <c r="A16" t="s">
        <v>290</v>
      </c>
      <c r="B16">
        <v>632.61</v>
      </c>
      <c r="E16">
        <v>0</v>
      </c>
    </row>
    <row r="17" spans="1:9">
      <c r="A17" t="s">
        <v>304</v>
      </c>
      <c r="B17">
        <f>SUM(B3:B16)</f>
        <v>80275.789999999994</v>
      </c>
      <c r="E17">
        <f>SUM(E3:E16)</f>
        <v>0.99999999999999989</v>
      </c>
    </row>
    <row r="19" spans="1:9">
      <c r="A19" t="s">
        <v>303</v>
      </c>
      <c r="B19">
        <v>0</v>
      </c>
    </row>
    <row r="20" spans="1:9">
      <c r="A20" t="s">
        <v>305</v>
      </c>
      <c r="B20">
        <f>B17+B19</f>
        <v>80275.789999999994</v>
      </c>
    </row>
    <row r="25" spans="1:9">
      <c r="A25" s="38" t="s">
        <v>226</v>
      </c>
      <c r="B25" t="s">
        <v>312</v>
      </c>
    </row>
    <row r="26" spans="1:9">
      <c r="A26" t="s">
        <v>295</v>
      </c>
      <c r="B26">
        <v>32937.18</v>
      </c>
      <c r="C26">
        <f>B26/B41</f>
        <v>0.1254317273473336</v>
      </c>
      <c r="E26">
        <v>0.1</v>
      </c>
      <c r="F26">
        <f>E26*B44</f>
        <v>26259.050000000003</v>
      </c>
      <c r="H26">
        <f t="shared" ref="H26:H35" si="1">F26-B26</f>
        <v>-6678.1299999999974</v>
      </c>
      <c r="I26" s="16">
        <f>H26/B44</f>
        <v>-2.5431727347333576E-2</v>
      </c>
    </row>
    <row r="27" spans="1:9">
      <c r="A27" t="s">
        <v>297</v>
      </c>
      <c r="B27">
        <v>34825.71</v>
      </c>
      <c r="C27">
        <f>B27/B41</f>
        <v>0.13262364784712319</v>
      </c>
      <c r="E27">
        <v>0.1</v>
      </c>
      <c r="F27">
        <f>E27*B44</f>
        <v>26259.050000000003</v>
      </c>
      <c r="H27">
        <f t="shared" si="1"/>
        <v>-8566.6599999999962</v>
      </c>
      <c r="I27" s="16">
        <f>H27/B44</f>
        <v>-3.2623647847123169E-2</v>
      </c>
    </row>
    <row r="28" spans="1:9">
      <c r="A28" t="s">
        <v>298</v>
      </c>
      <c r="B28">
        <v>32608.73</v>
      </c>
      <c r="C28">
        <f>B28/B41</f>
        <v>0.12418092048265264</v>
      </c>
      <c r="E28">
        <v>0.1</v>
      </c>
      <c r="F28">
        <f>E28*B44</f>
        <v>26259.050000000003</v>
      </c>
      <c r="H28">
        <f t="shared" si="1"/>
        <v>-6349.6799999999967</v>
      </c>
      <c r="I28" s="16">
        <f>H28/B44</f>
        <v>-2.4180920482652635E-2</v>
      </c>
    </row>
    <row r="29" spans="1:9">
      <c r="A29" t="s">
        <v>300</v>
      </c>
      <c r="B29">
        <v>32417.74</v>
      </c>
      <c r="C29">
        <f>B29/B41</f>
        <v>0.12345359028601569</v>
      </c>
      <c r="E29">
        <v>0.1</v>
      </c>
      <c r="F29">
        <f>E29*B44</f>
        <v>26259.050000000003</v>
      </c>
      <c r="H29">
        <f t="shared" si="1"/>
        <v>-6158.6899999999987</v>
      </c>
      <c r="I29" s="16">
        <f>H29/B44</f>
        <v>-2.3453590286015673E-2</v>
      </c>
    </row>
    <row r="30" spans="1:9">
      <c r="A30" t="s">
        <v>306</v>
      </c>
      <c r="B30">
        <v>32451.43</v>
      </c>
      <c r="C30">
        <f>B30/B41</f>
        <v>0.12358188891068032</v>
      </c>
      <c r="E30">
        <v>0.1</v>
      </c>
      <c r="F30">
        <f>E30*B44</f>
        <v>26259.050000000003</v>
      </c>
      <c r="H30">
        <f t="shared" si="1"/>
        <v>-6192.3799999999974</v>
      </c>
      <c r="I30" s="16">
        <f>H30/B44</f>
        <v>-2.3581888910680308E-2</v>
      </c>
    </row>
    <row r="31" spans="1:9">
      <c r="A31" t="s">
        <v>307</v>
      </c>
      <c r="B31">
        <v>33650.080000000002</v>
      </c>
      <c r="C31">
        <f>B31/B41</f>
        <v>0.12814660088617069</v>
      </c>
      <c r="E31">
        <v>0.1</v>
      </c>
      <c r="F31">
        <f>E31*B44</f>
        <v>26259.050000000003</v>
      </c>
      <c r="H31">
        <f t="shared" si="1"/>
        <v>-7391.0299999999988</v>
      </c>
      <c r="I31" s="16">
        <f>H31/B44</f>
        <v>-2.8146600886170669E-2</v>
      </c>
    </row>
    <row r="32" spans="1:9">
      <c r="A32" t="s">
        <v>310</v>
      </c>
      <c r="B32">
        <v>27557.55</v>
      </c>
      <c r="C32">
        <f>B32/B41</f>
        <v>0.10494496183220642</v>
      </c>
      <c r="E32">
        <v>0.1</v>
      </c>
      <c r="F32">
        <f>E32*B44</f>
        <v>26259.050000000003</v>
      </c>
      <c r="H32">
        <f t="shared" si="1"/>
        <v>-1298.4999999999964</v>
      </c>
      <c r="I32" s="16">
        <f>H32/B44</f>
        <v>-4.9449618322064065E-3</v>
      </c>
    </row>
    <row r="33" spans="1:9">
      <c r="A33" t="s">
        <v>313</v>
      </c>
      <c r="B33">
        <v>0</v>
      </c>
      <c r="C33">
        <f>B33/B41</f>
        <v>0</v>
      </c>
      <c r="E33">
        <v>0.1</v>
      </c>
      <c r="F33">
        <f>E33*B44</f>
        <v>26259.050000000003</v>
      </c>
      <c r="H33">
        <f t="shared" si="1"/>
        <v>26259.050000000003</v>
      </c>
      <c r="I33" s="16">
        <f>H33/B44</f>
        <v>0.1</v>
      </c>
    </row>
    <row r="34" spans="1:9">
      <c r="A34" t="s">
        <v>314</v>
      </c>
      <c r="B34">
        <v>0</v>
      </c>
      <c r="C34">
        <f>B34/B41</f>
        <v>0</v>
      </c>
      <c r="E34">
        <v>0.1</v>
      </c>
      <c r="F34">
        <f>E34*B44</f>
        <v>26259.050000000003</v>
      </c>
      <c r="H34">
        <f t="shared" si="1"/>
        <v>26259.050000000003</v>
      </c>
      <c r="I34" s="16">
        <f>H34/B44</f>
        <v>0.1</v>
      </c>
    </row>
    <row r="35" spans="1:9">
      <c r="A35" t="s">
        <v>315</v>
      </c>
      <c r="B35">
        <v>0</v>
      </c>
      <c r="C35">
        <f>B35/B41</f>
        <v>0</v>
      </c>
      <c r="E35">
        <v>0.1</v>
      </c>
      <c r="F35">
        <f>E35*B44</f>
        <v>26259.050000000003</v>
      </c>
      <c r="H35">
        <f t="shared" si="1"/>
        <v>26259.050000000003</v>
      </c>
      <c r="I35" s="16">
        <f>H35/B44</f>
        <v>0.1</v>
      </c>
    </row>
    <row r="36" spans="1:9">
      <c r="A36" t="s">
        <v>291</v>
      </c>
      <c r="B36">
        <v>36142.080000000002</v>
      </c>
      <c r="C36">
        <f>B36/B41</f>
        <v>0.13763666240781749</v>
      </c>
      <c r="E36">
        <v>0</v>
      </c>
      <c r="F36">
        <f>E36*B44</f>
        <v>0</v>
      </c>
      <c r="H36">
        <f>F36-B36</f>
        <v>-36142.080000000002</v>
      </c>
      <c r="I36" s="16">
        <f>H36/B44</f>
        <v>-0.13763666240781749</v>
      </c>
    </row>
    <row r="37" spans="1:9">
      <c r="A37" t="s">
        <v>301</v>
      </c>
      <c r="B37">
        <v>0</v>
      </c>
      <c r="C37">
        <f>B37/B41</f>
        <v>0</v>
      </c>
      <c r="E37">
        <v>0</v>
      </c>
      <c r="F37">
        <f>E37*B44</f>
        <v>0</v>
      </c>
      <c r="H37">
        <f>F37-B37</f>
        <v>0</v>
      </c>
      <c r="I37" s="16">
        <f>H37/B44</f>
        <v>0</v>
      </c>
    </row>
    <row r="38" spans="1:9">
      <c r="A38" t="s">
        <v>299</v>
      </c>
      <c r="B38">
        <v>0</v>
      </c>
      <c r="C38">
        <f>B38/B41</f>
        <v>0</v>
      </c>
      <c r="E38">
        <v>0</v>
      </c>
      <c r="F38">
        <f>E38*B44</f>
        <v>0</v>
      </c>
      <c r="H38">
        <f>F38-B38</f>
        <v>0</v>
      </c>
      <c r="I38" s="16">
        <f>H38/B44</f>
        <v>0</v>
      </c>
    </row>
    <row r="39" spans="1:9">
      <c r="A39" t="s">
        <v>296</v>
      </c>
      <c r="B39">
        <v>0</v>
      </c>
      <c r="C39">
        <f>B39/B41</f>
        <v>0</v>
      </c>
      <c r="E39">
        <v>0</v>
      </c>
      <c r="F39">
        <f>E39*B44</f>
        <v>0</v>
      </c>
      <c r="H39">
        <f>F39-B39</f>
        <v>0</v>
      </c>
      <c r="I39" s="16">
        <f>H39/B44</f>
        <v>0</v>
      </c>
    </row>
    <row r="40" spans="1:9">
      <c r="A40" t="s">
        <v>290</v>
      </c>
      <c r="B40">
        <v>0</v>
      </c>
      <c r="C40">
        <f>B40/B41</f>
        <v>0</v>
      </c>
      <c r="E40">
        <v>0</v>
      </c>
    </row>
    <row r="41" spans="1:9">
      <c r="A41" t="s">
        <v>304</v>
      </c>
      <c r="B41">
        <f>SUM(B26:B40)</f>
        <v>262590.5</v>
      </c>
      <c r="C41">
        <f>SUM(C26:C40)</f>
        <v>0.99999999999999989</v>
      </c>
      <c r="E41">
        <f>SUM(E26:E40)</f>
        <v>0.99999999999999989</v>
      </c>
    </row>
    <row r="43" spans="1:9">
      <c r="A43" t="s">
        <v>303</v>
      </c>
      <c r="B43">
        <v>0</v>
      </c>
    </row>
    <row r="44" spans="1:9">
      <c r="A44" t="s">
        <v>305</v>
      </c>
      <c r="B44">
        <f>B41+B43</f>
        <v>262590.5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网格</vt:lpstr>
      <vt:lpstr>Fund statistics</vt:lpstr>
      <vt:lpstr>市值M2比</vt:lpstr>
      <vt:lpstr>sp</vt:lpstr>
      <vt:lpstr>知行记账</vt:lpstr>
      <vt:lpstr>五剑</vt:lpstr>
      <vt:lpstr>点位</vt:lpstr>
      <vt:lpstr>左侧建仓计算</vt:lpstr>
      <vt:lpstr>Lagom</vt:lpstr>
      <vt:lpstr>螺丝钉</vt:lpstr>
      <vt:lpstr>AI搬砖工</vt:lpstr>
      <vt:lpstr>天天组合偏差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2023-03-20T05:26:13Z</dcterms:modified>
</cp:coreProperties>
</file>