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Hee\Documents\doc\"/>
    </mc:Choice>
  </mc:AlternateContent>
  <xr:revisionPtr revIDLastSave="0" documentId="13_ncr:1_{659FD8DF-42A3-4CDC-BB19-540C1D812338}" xr6:coauthVersionLast="47" xr6:coauthVersionMax="47" xr10:uidLastSave="{00000000-0000-0000-0000-000000000000}"/>
  <bookViews>
    <workbookView xWindow="-120" yWindow="-120" windowWidth="29040" windowHeight="15840" xr2:uid="{D17C5BF1-64CB-4C9F-A0DD-915925CEB84E}"/>
  </bookViews>
  <sheets>
    <sheet name="이자계산" sheetId="3" r:id="rId1"/>
    <sheet name="대출 월 납입비교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I4" i="5"/>
  <c r="I3" i="5"/>
  <c r="C7" i="5"/>
  <c r="C6" i="5"/>
  <c r="C5" i="5"/>
  <c r="E3" i="3" s="1"/>
  <c r="G4" i="5"/>
  <c r="H4" i="5" s="1"/>
  <c r="E5" i="3"/>
  <c r="F5" i="3" s="1"/>
  <c r="G5" i="3"/>
  <c r="G4" i="3"/>
  <c r="E4" i="3"/>
  <c r="F4" i="3" s="1"/>
  <c r="G8" i="3"/>
  <c r="E8" i="3"/>
  <c r="F3" i="3" l="1"/>
  <c r="G3" i="3"/>
  <c r="G3" i="5"/>
  <c r="G3" i="5" a="1"/>
  <c r="H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<sst xmlns="http://schemas.openxmlformats.org/spreadsheetml/2006/main" count="35" uniqueCount="22">
  <si>
    <t>원금</t>
    <phoneticPr fontId="1" type="noConversion"/>
  </si>
  <si>
    <t>연이율</t>
    <phoneticPr fontId="1" type="noConversion"/>
  </si>
  <si>
    <t>잔존기간(일)</t>
    <phoneticPr fontId="1" type="noConversion"/>
  </si>
  <si>
    <t>중도상환수수료</t>
    <phoneticPr fontId="1" type="noConversion"/>
  </si>
  <si>
    <t>대출기간(개월)</t>
    <phoneticPr fontId="1" type="noConversion"/>
  </si>
  <si>
    <t>면제기간 (년)</t>
    <phoneticPr fontId="1" type="noConversion"/>
  </si>
  <si>
    <t>수수료율</t>
    <phoneticPr fontId="1" type="noConversion"/>
  </si>
  <si>
    <t>중도상환 수수료</t>
    <phoneticPr fontId="1" type="noConversion"/>
  </si>
  <si>
    <t>대출계산</t>
    <phoneticPr fontId="1" type="noConversion"/>
  </si>
  <si>
    <t>비고</t>
    <phoneticPr fontId="1" type="noConversion"/>
  </si>
  <si>
    <t>상환총액</t>
    <phoneticPr fontId="1" type="noConversion"/>
  </si>
  <si>
    <t>총대출이자</t>
    <phoneticPr fontId="1" type="noConversion"/>
  </si>
  <si>
    <t>최대월납입금</t>
    <phoneticPr fontId="1" type="noConversion"/>
  </si>
  <si>
    <t>만기일시상환 (만기시 원금 + 이자)</t>
    <phoneticPr fontId="1" type="noConversion"/>
  </si>
  <si>
    <t>원리금균등 (균등상환)</t>
    <phoneticPr fontId="1" type="noConversion"/>
  </si>
  <si>
    <t>원금균등 (첫달 최대)</t>
    <phoneticPr fontId="1" type="noConversion"/>
  </si>
  <si>
    <t>만기일시상환</t>
    <phoneticPr fontId="1" type="noConversion"/>
  </si>
  <si>
    <t xml:space="preserve">이자 </t>
    <phoneticPr fontId="1" type="noConversion"/>
  </si>
  <si>
    <t>원금균등상환</t>
    <phoneticPr fontId="1" type="noConversion"/>
  </si>
  <si>
    <t>원리금균등상환</t>
    <phoneticPr fontId="1" type="noConversion"/>
  </si>
  <si>
    <t>총이자.</t>
    <phoneticPr fontId="1" type="noConversion"/>
  </si>
  <si>
    <t>납입차수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</si>
</sst>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₩&quot;#,##0;[Red]\-&quot;₩&quot;#,##0"/>
    <numFmt numFmtId="8" formatCode="&quot;₩&quot;#,##0.00;[Red]\-&quot;₩&quot;#,##0.00"/>
    <numFmt numFmtId="176" formatCode="&quot;₩&quot;#,##0;[Red]&quot;₩&quot;#,##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4" borderId="1" xfId="0" applyFill="1" applyBorder="1">
      <alignment vertical="center"/>
    </xf>
    <xf numFmtId="8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>
      <alignment vertical="center"/>
    </xf>
    <xf numFmtId="6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4" borderId="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Protection="1">
      <alignment vertical="center"/>
    </xf>
    <xf numFmtId="0" fontId="2" fillId="4" borderId="1" xfId="0" applyFont="1" applyFill="1" applyBorder="1" applyProtection="1">
      <alignment vertical="center"/>
    </xf>
    <xf numFmtId="8" fontId="0" fillId="0" borderId="1" xfId="0" applyNumberFormat="1" applyBorder="1" applyProtection="1">
      <alignment vertical="center"/>
    </xf>
    <xf numFmtId="8" fontId="2" fillId="0" borderId="1" xfId="0" applyNumberFormat="1" applyFont="1" applyBorder="1" applyProtection="1">
      <alignment vertical="center"/>
    </xf>
    <xf numFmtId="0" fontId="2" fillId="0" borderId="1" xfId="0" applyFont="1" applyBorder="1" applyProtection="1">
      <alignment vertical="center"/>
    </xf>
    <xf numFmtId="6" fontId="0" fillId="0" borderId="1" xfId="0" applyNumberFormat="1" applyBorder="1" applyProtection="1">
      <alignment vertical="center"/>
      <protection locked="0"/>
    </xf>
    <xf numFmtId="10" fontId="0" fillId="0" borderId="1" xfId="0" applyNumberForma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6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952500</xdr:colOff>
      <xdr:row>27</xdr:row>
      <xdr:rowOff>123264</xdr:rowOff>
    </xdr:from>
    <xdr:to>
      <xdr:col>3</xdr:col>
      <xdr:colOff>1155818</xdr:colOff>
      <xdr:row>31</xdr:row>
      <xdr:rowOff>19152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9B949121-0296-C9EE-CCC7-1896DC565379}"/>
            </a:ext>
          </a:extLst>
        </xdr:cNvPr>
        <xdr:cNvGrpSpPr/>
      </xdr:nvGrpSpPr>
      <xdr:grpSpPr>
        <a:xfrm>
          <a:off x="1636059" y="5871882"/>
          <a:ext cx="2881524" cy="747535"/>
          <a:chOff x="1636059" y="5871882"/>
          <a:chExt cx="2881524" cy="747535"/>
        </a:xfrm>
      </xdr:grpSpPr>
      <xdr:pic>
        <xdr:nvPicPr>
          <xdr:cNvPr id="5" name="그림 4" descr="\documentclass{article}&#10;\usepackage{amsmath}&#10;\pagestyle{empty}&#10;\begin{document}&#10;&#10;$S = A(1+rn) - A = Arn\\$&#10;&#10;\end{document}" title="IguanaTex Bitmap Display">
            <a:extLst>
              <a:ext uri="{FF2B5EF4-FFF2-40B4-BE49-F238E27FC236}">
                <a16:creationId xmlns:a16="http://schemas.microsoft.com/office/drawing/2014/main" id="{882B5C37-7E38-8B67-0D93-D81107DAB33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36059" y="6364941"/>
            <a:ext cx="2881524" cy="254476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520F8181-D2FF-4F64-9A03-06EDD5E92F78}"/>
              </a:ext>
            </a:extLst>
          </xdr:cNvPr>
          <xdr:cNvSpPr txBox="1"/>
        </xdr:nvSpPr>
        <xdr:spPr>
          <a:xfrm>
            <a:off x="1647265" y="5871882"/>
            <a:ext cx="1837765" cy="313765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만기상환시 이자</a:t>
            </a:r>
          </a:p>
        </xdr:txBody>
      </xdr:sp>
    </xdr:grpSp>
    <xdr:clientData/>
  </xdr:twoCellAnchor>
  <xdr:twoCellAnchor>
    <xdr:from>
      <xdr:col>1</xdr:col>
      <xdr:colOff>941293</xdr:colOff>
      <xdr:row>12</xdr:row>
      <xdr:rowOff>0</xdr:rowOff>
    </xdr:from>
    <xdr:to>
      <xdr:col>6</xdr:col>
      <xdr:colOff>336847</xdr:colOff>
      <xdr:row>25</xdr:row>
      <xdr:rowOff>108513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FB8DAEA0-3DE0-62D3-15E0-4EAE633F93E3}"/>
            </a:ext>
          </a:extLst>
        </xdr:cNvPr>
        <xdr:cNvGrpSpPr/>
      </xdr:nvGrpSpPr>
      <xdr:grpSpPr>
        <a:xfrm>
          <a:off x="1624852" y="2554941"/>
          <a:ext cx="6186319" cy="2876366"/>
          <a:chOff x="1624852" y="2554941"/>
          <a:chExt cx="6186319" cy="287636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28FE76A8-3EA5-8E2D-8DF1-4EE9F49153C8}"/>
              </a:ext>
            </a:extLst>
          </xdr:cNvPr>
          <xdr:cNvSpPr txBox="1"/>
        </xdr:nvSpPr>
        <xdr:spPr>
          <a:xfrm>
            <a:off x="1624852" y="2554941"/>
            <a:ext cx="1837765" cy="313765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원금 균등 상환시 이자</a:t>
            </a:r>
          </a:p>
        </xdr:txBody>
      </xdr:sp>
      <xdr:pic>
        <xdr:nvPicPr>
          <xdr:cNvPr id="14" name="그림 13" descr="\documentclass{article}&#10;\usepackage{amsmath}&#10;\pagestyle{empty}&#10;\begin{document}&#10;&#10;$S = Ar + Ar(1-\dfrac{1}{n})+ Ar(1-\dfrac{2}{n}) + ... + Ar(1-\dfrac{n-1}{n})\\$&#10;&#10;$ = Ar \Sigma^n_0(1-\dfrac{k}{n})\\ $&#10;&#10;$ = Ar (n-\dfrac{1}{n}\dfrac{(n-1)n}{2})\\ $&#10;&#10;$ = Ar (\dfrac{n+1}{2})\\ $&#10;\end{document}" title="IguanaTex Bitmap Display">
            <a:extLst>
              <a:ext uri="{FF2B5EF4-FFF2-40B4-BE49-F238E27FC236}">
                <a16:creationId xmlns:a16="http://schemas.microsoft.com/office/drawing/2014/main" id="{D9CD9F74-EB4D-108F-D9D5-E5432370CE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80883" y="2891118"/>
            <a:ext cx="6130288" cy="254018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963706</xdr:colOff>
      <xdr:row>32</xdr:row>
      <xdr:rowOff>145677</xdr:rowOff>
    </xdr:from>
    <xdr:to>
      <xdr:col>4</xdr:col>
      <xdr:colOff>702518</xdr:colOff>
      <xdr:row>46</xdr:row>
      <xdr:rowOff>167143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98633FF4-8207-CC5E-987A-4E56B62D0D9C}"/>
            </a:ext>
          </a:extLst>
        </xdr:cNvPr>
        <xdr:cNvGrpSpPr/>
      </xdr:nvGrpSpPr>
      <xdr:grpSpPr>
        <a:xfrm>
          <a:off x="1647265" y="6958853"/>
          <a:ext cx="3974635" cy="3002231"/>
          <a:chOff x="1647265" y="6958853"/>
          <a:chExt cx="3974635" cy="3002231"/>
        </a:xfrm>
      </xdr:grpSpPr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53C1E3C5-DD7B-EFA5-8561-7E43DA181EC1}"/>
              </a:ext>
            </a:extLst>
          </xdr:cNvPr>
          <xdr:cNvSpPr txBox="1"/>
        </xdr:nvSpPr>
        <xdr:spPr>
          <a:xfrm>
            <a:off x="1647265" y="6958853"/>
            <a:ext cx="1837765" cy="313765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100" b="1"/>
              <a:t>원리금균등상환 이자</a:t>
            </a:r>
          </a:p>
        </xdr:txBody>
      </xdr:sp>
      <xdr:pic>
        <xdr:nvPicPr>
          <xdr:cNvPr id="18" name="그림 17" descr="\documentclass{article}&#10;\usepackage{amsmath}&#10;\pagestyle{empty}&#10;\begin{document}&#10;&#10;$ A(1+r)^n - a\Sigma^n_1 (1+r)^k= 0\\$&#10;&#10;$ A(1+r)^n - a \dfrac{(1+r)^n-1}{r}\\ $&#10;&#10;$ a = Ar \dfrac{(1+r)^n}{(1+r)^n-1} \\$&#10;&#10;&#10;$ S= na-A = Arn \dfrac{(1+r)^n}{(1+r)^n-1}-A $&#10;\end{document}" title="IguanaTex Bitmap Display">
            <a:extLst>
              <a:ext uri="{FF2B5EF4-FFF2-40B4-BE49-F238E27FC236}">
                <a16:creationId xmlns:a16="http://schemas.microsoft.com/office/drawing/2014/main" id="{ED26E51C-FF8F-F560-B11E-1C3ED7CE86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58470" y="7440705"/>
            <a:ext cx="3963430" cy="252037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A0F8-653D-4076-A429-DE5A52EF9D3A}">
  <dimension ref="B1:H8"/>
  <sheetViews>
    <sheetView tabSelected="1" zoomScale="85" zoomScaleNormal="85" workbookViewId="0">
      <selection activeCell="E3" sqref="E3"/>
    </sheetView>
  </sheetViews>
  <sheetFormatPr defaultRowHeight="16.5" x14ac:dyDescent="0.3"/>
  <cols>
    <col min="2" max="2" width="21.25" customWidth="1"/>
    <col min="3" max="3" width="13.75" customWidth="1"/>
    <col min="4" max="4" width="20.375" customWidth="1"/>
    <col min="5" max="5" width="18.125" bestFit="1" customWidth="1"/>
    <col min="6" max="6" width="15.375" customWidth="1"/>
    <col min="7" max="7" width="20" customWidth="1"/>
    <col min="8" max="8" width="21.625" customWidth="1"/>
    <col min="9" max="9" width="25.125" customWidth="1"/>
  </cols>
  <sheetData>
    <row r="1" spans="2:8" x14ac:dyDescent="0.3">
      <c r="B1" s="4" t="s">
        <v>8</v>
      </c>
    </row>
    <row r="2" spans="2:8" x14ac:dyDescent="0.3">
      <c r="B2" s="1" t="s">
        <v>0</v>
      </c>
      <c r="C2" s="1" t="s">
        <v>1</v>
      </c>
      <c r="D2" s="1" t="s">
        <v>4</v>
      </c>
      <c r="E2" s="10" t="s">
        <v>11</v>
      </c>
      <c r="F2" s="10" t="s">
        <v>10</v>
      </c>
      <c r="G2" s="11" t="s">
        <v>12</v>
      </c>
      <c r="H2" s="11" t="s">
        <v>9</v>
      </c>
    </row>
    <row r="3" spans="2:8" x14ac:dyDescent="0.3">
      <c r="B3" s="15">
        <v>170000000</v>
      </c>
      <c r="C3" s="16">
        <v>5.7299999999999997E-2</v>
      </c>
      <c r="D3" s="17">
        <v>12</v>
      </c>
      <c r="E3" s="12">
        <f>'대출 월 납입비교'!C5</f>
        <v>9741000</v>
      </c>
      <c r="F3" s="12">
        <f>$B$3+E3</f>
        <v>179741000</v>
      </c>
      <c r="G3" s="13">
        <f>B3+E3/D3</f>
        <v>170811750</v>
      </c>
      <c r="H3" s="14" t="s">
        <v>13</v>
      </c>
    </row>
    <row r="4" spans="2:8" x14ac:dyDescent="0.3">
      <c r="B4" s="18"/>
      <c r="C4" s="16">
        <v>5.7299999999999997E-2</v>
      </c>
      <c r="D4" s="17">
        <v>12</v>
      </c>
      <c r="E4" s="12">
        <f>$B$3*C4/12*POWER(1+C4/12,D4) / (POWER(1+C4/12,D4) -1 )*D4 - $B$3</f>
        <v>5322452.8098612428</v>
      </c>
      <c r="F4" s="12">
        <f t="shared" ref="F4:F5" si="0">$B$3+E4</f>
        <v>175322452.80986124</v>
      </c>
      <c r="G4" s="13">
        <f>$B$3*C4/12*POWER(1+C4/12,D4) / (POWER(1+C4/12,D4) -1 )</f>
        <v>14610204.400821771</v>
      </c>
      <c r="H4" s="14" t="s">
        <v>14</v>
      </c>
    </row>
    <row r="5" spans="2:8" x14ac:dyDescent="0.3">
      <c r="B5" s="19"/>
      <c r="C5" s="16">
        <v>5.7299999999999997E-2</v>
      </c>
      <c r="D5" s="17">
        <v>12</v>
      </c>
      <c r="E5" s="12">
        <f>$B$3*C5/12*(D5+1)/2</f>
        <v>5276375</v>
      </c>
      <c r="F5" s="12">
        <f t="shared" si="0"/>
        <v>175276375</v>
      </c>
      <c r="G5" s="13">
        <f>$B$3/D5+$B$3*(C5/12)</f>
        <v>14978416.666666666</v>
      </c>
      <c r="H5" s="14" t="s">
        <v>15</v>
      </c>
    </row>
    <row r="6" spans="2:8" x14ac:dyDescent="0.3">
      <c r="B6" s="4" t="s">
        <v>7</v>
      </c>
      <c r="G6" s="6"/>
    </row>
    <row r="7" spans="2:8" x14ac:dyDescent="0.3">
      <c r="B7" s="1" t="s">
        <v>0</v>
      </c>
      <c r="C7" s="1" t="s">
        <v>6</v>
      </c>
      <c r="D7" s="1" t="s">
        <v>4</v>
      </c>
      <c r="E7" s="1" t="s">
        <v>2</v>
      </c>
      <c r="F7" s="1" t="s">
        <v>5</v>
      </c>
      <c r="G7" s="1" t="s">
        <v>3</v>
      </c>
    </row>
    <row r="8" spans="2:8" x14ac:dyDescent="0.3">
      <c r="B8" s="15">
        <v>170000000</v>
      </c>
      <c r="C8" s="16">
        <v>7.0000000000000001E-3</v>
      </c>
      <c r="D8" s="17">
        <v>12</v>
      </c>
      <c r="E8" s="17">
        <f>364/2</f>
        <v>182</v>
      </c>
      <c r="F8" s="17">
        <v>3</v>
      </c>
      <c r="G8" s="3">
        <f>IF(F8*365&lt;= (D8*30-E8), 0, B8*C8 * E8/365)</f>
        <v>593369.8630136986</v>
      </c>
    </row>
  </sheetData>
  <sheetProtection algorithmName="SHA-512" hashValue="UIGy94gXVQYfbZ0DXVAbZZqRL86JsrD26oAIbxCJf/IBXiVHgYQkNtEOvrhvMXcFJAzXOUSXZBcr9muTNVzBeQ==" saltValue="gBipScO1et4RsERVgQFCMQ==" spinCount="100000" sheet="1" objects="1" scenarios="1"/>
  <phoneticPr fontId="1" type="noConversion"/>
  <dataValidations count="6">
    <dataValidation type="whole" allowBlank="1" showInputMessage="1" showErrorMessage="1" sqref="D3:D5" xr:uid="{9ACDB567-BA76-4716-8713-5496A01D4903}">
      <formula1>1</formula1>
      <formula2>999999999</formula2>
    </dataValidation>
    <dataValidation type="whole" allowBlank="1" showInputMessage="1" showErrorMessage="1" sqref="B3" xr:uid="{ACB6F34A-F5C5-4EB1-86C7-1FAAD28FF257}">
      <formula1>0</formula1>
      <formula2>9.99999999999999E+21</formula2>
    </dataValidation>
    <dataValidation type="whole" allowBlank="1" showInputMessage="1" showErrorMessage="1" sqref="B8" xr:uid="{57D56115-7F1A-42D4-8B43-AC0807192FC7}">
      <formula1>0</formula1>
      <formula2>999999999999999000000</formula2>
    </dataValidation>
    <dataValidation type="whole" allowBlank="1" showInputMessage="1" showErrorMessage="1" sqref="D8" xr:uid="{ACA286FB-D204-47D9-B246-390F7A82B0CA}">
      <formula1>1</formula1>
      <formula2>99999999999</formula2>
    </dataValidation>
    <dataValidation type="whole" allowBlank="1" showInputMessage="1" showErrorMessage="1" sqref="E8" xr:uid="{3C9D7623-C22A-4645-8E22-F6FEAC7F2C71}">
      <formula1>0</formula1>
      <formula2>D8*35</formula2>
    </dataValidation>
    <dataValidation type="whole" allowBlank="1" showInputMessage="1" showErrorMessage="1" sqref="F8" xr:uid="{236B894D-8972-4A77-8781-10AFD3BA0696}">
      <formula1>0</formula1>
      <formula2>9999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2909-324D-45E3-AFD1-CAF3AC34B30B}">
  <dimension ref="B1:M31"/>
  <sheetViews>
    <sheetView workbookViewId="0">
      <selection activeCell="B33" sqref="B33"/>
    </sheetView>
  </sheetViews>
  <sheetFormatPr defaultRowHeight="16.5" x14ac:dyDescent="0.3"/>
  <cols>
    <col min="1" max="1" width="9" customWidth="1"/>
    <col min="2" max="2" width="18.125" customWidth="1"/>
    <col min="3" max="3" width="13.375" bestFit="1" customWidth="1"/>
    <col min="9" max="9" width="11.75" bestFit="1" customWidth="1"/>
    <col min="10" max="10" width="14.375" bestFit="1" customWidth="1"/>
  </cols>
  <sheetData>
    <row r="1" spans="2:13" x14ac:dyDescent="0.3">
      <c r="H1" s="8" t="s">
        <v>16</v>
      </c>
      <c r="I1" s="8"/>
      <c r="J1" s="8" t="s">
        <v>18</v>
      </c>
      <c r="K1" s="8"/>
      <c r="L1" s="8" t="s">
        <v>19</v>
      </c>
      <c r="M1" s="8"/>
    </row>
    <row r="2" spans="2:13" x14ac:dyDescent="0.3">
      <c r="B2" s="1" t="s">
        <v>0</v>
      </c>
      <c r="C2" s="1" t="s">
        <v>1</v>
      </c>
      <c r="D2" s="1" t="s">
        <v>4</v>
      </c>
      <c r="G2" s="7" t="s">
        <v>21</v>
      </c>
      <c r="H2" s="7" t="s">
        <v>0</v>
      </c>
      <c r="I2" s="7" t="s">
        <v>17</v>
      </c>
      <c r="J2" s="7" t="s">
        <v>0</v>
      </c>
      <c r="K2" s="7" t="s">
        <v>17</v>
      </c>
      <c r="L2" s="7" t="s">
        <v>0</v>
      </c>
      <c r="M2" s="7" t="s">
        <v>17</v>
      </c>
    </row>
    <row r="3" spans="2:13" x14ac:dyDescent="0.3">
      <c r="B3" s="15">
        <v>170000000</v>
      </c>
      <c r="C3" s="16">
        <v>5.7299999999999997E-2</v>
      </c>
      <c r="D3" s="17">
        <v>12</v>
      </c>
      <c r="G3" cm="1">
        <f t="array" aca="1" ref="G3" ca="1">IF($D$3&gt;3:3,1,)</f>
        <v>0</v>
      </c>
      <c r="H3">
        <f ca="1">IF(G3=$D$3,B3,0)</f>
        <v>0</v>
      </c>
      <c r="I3" s="6">
        <f>$B$3*$C$3/12</f>
        <v>811750</v>
      </c>
      <c r="J3" s="5">
        <f>B3/D3</f>
        <v>14166666.666666666</v>
      </c>
    </row>
    <row r="4" spans="2:13" x14ac:dyDescent="0.3">
      <c r="C4" s="9" t="s">
        <v>20</v>
      </c>
      <c r="G4">
        <f>IF($D$3&gt;2,2,)</f>
        <v>2</v>
      </c>
      <c r="H4">
        <f t="shared" ref="H4:H37" si="0">IF(G4=$D$3,B4,0)</f>
        <v>0</v>
      </c>
      <c r="I4" s="6">
        <f>B4*$C$3/12</f>
        <v>0</v>
      </c>
    </row>
    <row r="5" spans="2:13" x14ac:dyDescent="0.3">
      <c r="B5" s="9" t="s">
        <v>16</v>
      </c>
      <c r="C5" s="2">
        <f>$B$3*C3*D3/12</f>
        <v>9741000</v>
      </c>
      <c r="I5" s="6"/>
    </row>
    <row r="6" spans="2:13" x14ac:dyDescent="0.3">
      <c r="B6" s="9" t="s">
        <v>18</v>
      </c>
      <c r="C6" s="2">
        <f>$B$3*C3/12*POWER(1+C3/12,D3) / (POWER(1+C3/12,D3) -1 )*D3- $B$3</f>
        <v>5322452.8098612428</v>
      </c>
      <c r="I6" s="6"/>
    </row>
    <row r="7" spans="2:13" x14ac:dyDescent="0.3">
      <c r="B7" s="9" t="s">
        <v>19</v>
      </c>
      <c r="C7" s="2">
        <f>$B$3*C3/12*(D3+1)/2</f>
        <v>5276375</v>
      </c>
      <c r="I7" s="6"/>
    </row>
    <row r="8" spans="2:13" x14ac:dyDescent="0.3">
      <c r="I8" s="6"/>
    </row>
    <row r="9" spans="2:13" x14ac:dyDescent="0.3">
      <c r="I9" s="6"/>
    </row>
    <row r="10" spans="2:13" x14ac:dyDescent="0.3">
      <c r="I10" s="6"/>
    </row>
    <row r="11" spans="2:13" x14ac:dyDescent="0.3">
      <c r="I11" s="6"/>
    </row>
    <row r="12" spans="2:13" x14ac:dyDescent="0.3">
      <c r="I12" s="6"/>
    </row>
    <row r="13" spans="2:13" x14ac:dyDescent="0.3">
      <c r="I13" s="6"/>
    </row>
    <row r="14" spans="2:13" x14ac:dyDescent="0.3">
      <c r="I14" s="6"/>
    </row>
    <row r="15" spans="2:13" x14ac:dyDescent="0.3">
      <c r="I15" s="6"/>
    </row>
    <row r="16" spans="2:13" x14ac:dyDescent="0.3">
      <c r="I16" s="6"/>
    </row>
    <row r="17" spans="9:9" x14ac:dyDescent="0.3">
      <c r="I17" s="6"/>
    </row>
    <row r="18" spans="9:9" x14ac:dyDescent="0.3">
      <c r="I18" s="6"/>
    </row>
    <row r="19" spans="9:9" x14ac:dyDescent="0.3">
      <c r="I19" s="6"/>
    </row>
    <row r="20" spans="9:9" x14ac:dyDescent="0.3">
      <c r="I20" s="6"/>
    </row>
    <row r="21" spans="9:9" x14ac:dyDescent="0.3">
      <c r="I21" s="6"/>
    </row>
    <row r="22" spans="9:9" x14ac:dyDescent="0.3">
      <c r="I22" s="6"/>
    </row>
    <row r="23" spans="9:9" x14ac:dyDescent="0.3">
      <c r="I23" s="6"/>
    </row>
    <row r="24" spans="9:9" x14ac:dyDescent="0.3">
      <c r="I24" s="6"/>
    </row>
    <row r="25" spans="9:9" x14ac:dyDescent="0.3">
      <c r="I25" s="6"/>
    </row>
    <row r="26" spans="9:9" x14ac:dyDescent="0.3">
      <c r="I26" s="6"/>
    </row>
    <row r="27" spans="9:9" x14ac:dyDescent="0.3">
      <c r="I27" s="6"/>
    </row>
    <row r="28" spans="9:9" x14ac:dyDescent="0.3">
      <c r="I28" s="6"/>
    </row>
    <row r="29" spans="9:9" x14ac:dyDescent="0.3">
      <c r="I29" s="6"/>
    </row>
    <row r="30" spans="9:9" x14ac:dyDescent="0.3">
      <c r="I30" s="6"/>
    </row>
    <row r="31" spans="9:9" x14ac:dyDescent="0.3">
      <c r="I31" s="6"/>
    </row>
  </sheetData>
  <mergeCells count="3">
    <mergeCell ref="H1:I1"/>
    <mergeCell ref="J1:K1"/>
    <mergeCell ref="L1:M1"/>
  </mergeCells>
  <phoneticPr fontId="1" type="noConversion"/>
  <dataValidations count="2">
    <dataValidation type="whole" allowBlank="1" showInputMessage="1" showErrorMessage="1" sqref="D3" xr:uid="{79D20F66-D287-4C13-8A5A-72DDD1045258}">
      <formula1>1</formula1>
      <formula2>99999</formula2>
    </dataValidation>
    <dataValidation type="whole" allowBlank="1" showInputMessage="1" showErrorMessage="1" sqref="B3" xr:uid="{EF9C9B61-4B0D-460F-B9CC-196B315E7043}">
      <formula1>0</formula1>
      <formula2>999999999999999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이자계산</vt:lpstr>
      <vt:lpstr>대출 월 납입비교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GunHee</dc:creator>
  <cp:keywords/>
  <dc:description/>
  <cp:lastModifiedBy>GunHee</cp:lastModifiedBy>
  <cp:revision/>
  <dcterms:created xsi:type="dcterms:W3CDTF">2022-12-21T14:56:55Z</dcterms:created>
  <dcterms:modified xsi:type="dcterms:W3CDTF">2023-01-17T15:17:54Z</dcterms:modified>
  <cp:category/>
  <cp:contentStatus/>
</cp:coreProperties>
</file>